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sz.tábla" sheetId="1" state="visible" r:id="rId2"/>
    <sheet name="2.sz.tábla" sheetId="2" state="visible" r:id="rId3"/>
    <sheet name="2a. tábla" sheetId="3" state="visible" r:id="rId4"/>
    <sheet name="3.tábla" sheetId="4" state="visible" r:id="rId5"/>
    <sheet name="4. sz. tábla" sheetId="5" state="visible" r:id="rId6"/>
    <sheet name="5.sz.tábla " sheetId="6" state="visible" r:id="rId7"/>
    <sheet name="6. sz. tábla " sheetId="7" state="visible" r:id="rId8"/>
    <sheet name="7. sz. tábla" sheetId="8" state="visible" r:id="rId9"/>
    <sheet name="8. sz. tábla " sheetId="9" state="visible" r:id="rId10"/>
    <sheet name="9. sz. stabilitási tv " sheetId="10" state="visible" r:id="rId11"/>
    <sheet name="10. sz. tábla" sheetId="11" state="visible" r:id="rId12"/>
    <sheet name="11. tábla" sheetId="12" state="visible" r:id="rId13"/>
    <sheet name="12. sz. EU projektek" sheetId="13" state="visible" r:id="rId14"/>
    <sheet name="13.tábla" sheetId="14" state="visible" r:id="rId15"/>
    <sheet name="14. tábla" sheetId="15" state="visible" r:id="rId16"/>
    <sheet name="Munka1" sheetId="16" state="visible" r:id="rId17"/>
  </sheets>
  <externalReferences>
    <externalReference r:id="rId18"/>
  </externalReferences>
  <definedNames>
    <definedName function="false" hidden="false" localSheetId="0" name="_xlnm.Print_Area" vbProcedure="false">'1.sz.tábla'!$A$3:$G$40</definedName>
    <definedName function="false" hidden="false" localSheetId="10" name="_xlnm.Print_Area" vbProcedure="false">'10. sz. tábla'!$A$1:$E$31</definedName>
    <definedName function="false" hidden="false" localSheetId="11" name="_xlnm.Print_Area" vbProcedure="false">'11. tábla'!$A$1:$L$29</definedName>
    <definedName function="false" hidden="false" localSheetId="12" name="_xlnm.Print_Area" vbProcedure="false">'12. sz. EU projektek'!$A$1:$G$60</definedName>
    <definedName function="false" hidden="false" localSheetId="1" name="_xlnm.Print_Area" vbProcedure="false">'2.sz.tábla'!$A$1:$G$97</definedName>
    <definedName function="false" hidden="false" localSheetId="2" name="_xlnm.Print_Area" vbProcedure="false">'2a. tábla'!$A$1:$J$71</definedName>
    <definedName function="false" hidden="false" localSheetId="3" name="_xlnm.Print_Area" vbProcedure="false">'3.tábla'!$A$1:$G$49</definedName>
    <definedName function="false" hidden="false" localSheetId="4" name="_xlnm.Print_Area" vbProcedure="false">'4. sz. tábla'!$A$1:$G$29</definedName>
    <definedName function="false" hidden="false" localSheetId="5" name="_xlnm.Print_Area" vbProcedure="false">'5.sz.tábla '!$A$1:$G$52</definedName>
    <definedName function="false" hidden="false" localSheetId="6" name="_xlnm.Print_Area" vbProcedure="false">'6. sz. tábla '!$A$1:$N$61</definedName>
    <definedName function="false" hidden="false" localSheetId="7" name="_xlnm.Print_Area" vbProcedure="false">'7. sz. tábla'!$A$2:$N$91</definedName>
    <definedName function="false" hidden="false" localSheetId="8" name="_xlnm.Print_Area" vbProcedure="false">'8. sz. tábla '!$A$1:$N$49</definedName>
    <definedName function="false" hidden="false" localSheetId="9" name="_xlnm.Print_Area" vbProcedure="false">'9. sz. stabilitási tv '!$A$1:$G$33</definedName>
    <definedName function="false" hidden="false" name="onev" vbProcedure="false">[1]kod!$BT$34:$BT$3186</definedName>
    <definedName function="false" hidden="false" localSheetId="0" name="_xlnm.Print_Area" vbProcedure="false">'1.sz.tábla'!$A$3:$G$40</definedName>
    <definedName function="false" hidden="false" localSheetId="1" name="_xlnm.Print_Area" vbProcedure="false">'2.sz.tábla'!$A$1:$G$97</definedName>
    <definedName function="false" hidden="false" localSheetId="2" name="_xlnm.Print_Area" vbProcedure="false">'2a. tábla'!$A$1:$J$71</definedName>
    <definedName function="false" hidden="false" localSheetId="3" name="_xlnm.Print_Area" vbProcedure="false">'3.tábla'!$A$1:$G$49</definedName>
    <definedName function="false" hidden="false" localSheetId="4" name="_xlnm.Print_Area" vbProcedure="false">'4. sz. tábla'!$A$1:$G$29</definedName>
    <definedName function="false" hidden="false" localSheetId="5" name="_xlnm.Print_Area" vbProcedure="false">'5.sz.tábla '!$A$1:$G$52</definedName>
    <definedName function="false" hidden="false" localSheetId="6" name="_xlnm.Print_Area" vbProcedure="false">'6. sz. tábla '!$A$1:$N$61</definedName>
    <definedName function="false" hidden="false" localSheetId="7" name="_xlnm.Print_Area" vbProcedure="false">'7. sz. tábla'!$A$2:$N$91</definedName>
    <definedName function="false" hidden="false" localSheetId="8" name="_xlnm.Print_Area" vbProcedure="false">'8. sz. tábla '!$A$1:$N$49</definedName>
    <definedName function="false" hidden="false" localSheetId="9" name="_xlnm.Print_Area" vbProcedure="false">'9. sz. stabilitási tv '!$A$1:$G$33</definedName>
    <definedName function="false" hidden="false" localSheetId="10" name="_xlnm.Print_Area" vbProcedure="false">'10. sz. tábla'!$A$1:$E$31</definedName>
    <definedName function="false" hidden="false" localSheetId="11" name="_xlnm.Print_Area" vbProcedure="false">'11. tábla'!$A$1:$L$29</definedName>
    <definedName function="false" hidden="false" localSheetId="12" name="_xlnm.Print_Area" vbProcedure="false">'12. sz. EU projektek'!$A$1:$G$60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<sst xmlns="http://schemas.openxmlformats.org/spreadsheetml/2006/main" count="970" uniqueCount="582">
  <si>
    <t xml:space="preserve">AZ ÖNKORMÁNYZAT FŐÖSSZESÍTŐJE</t>
  </si>
  <si>
    <t xml:space="preserve">MEGNEVEZÉS</t>
  </si>
  <si>
    <t xml:space="preserve">2017. évi eredeti</t>
  </si>
  <si>
    <t xml:space="preserve">I. Módosítás</t>
  </si>
  <si>
    <t xml:space="preserve">II. Módosítás</t>
  </si>
  <si>
    <t xml:space="preserve">III. Módosítás</t>
  </si>
  <si>
    <t xml:space="preserve">IV. Módosítás</t>
  </si>
  <si>
    <t xml:space="preserve">Eltérés</t>
  </si>
  <si>
    <t xml:space="preserve">I. Működési célú támogatások államháztartáson belülről</t>
  </si>
  <si>
    <t xml:space="preserve">II. Felhalmozási célú támogatások államháztartáson belülről</t>
  </si>
  <si>
    <t xml:space="preserve">III. Közhatalmi bevételek</t>
  </si>
  <si>
    <t xml:space="preserve">IV. Működési bevételek</t>
  </si>
  <si>
    <t xml:space="preserve">V. Felhalmozási bevételek</t>
  </si>
  <si>
    <t xml:space="preserve">VI. Működési célú átvett pénzeszközök</t>
  </si>
  <si>
    <t xml:space="preserve">VII. Felhalmozási célú átvett pénzeszközök</t>
  </si>
  <si>
    <t xml:space="preserve">Költségvetési bevételek összesen:</t>
  </si>
  <si>
    <t xml:space="preserve">VIII. Finanszírozási bevételek</t>
  </si>
  <si>
    <t xml:space="preserve">1. Költségvetési hiány belső finanszírozására szolgáló finanszírozási  bevételek</t>
  </si>
  <si>
    <t xml:space="preserve">2. Költségvetési hiány külső finanszírozására szolgáló finanszírozási célú pénzügyi műveletek bevételei</t>
  </si>
  <si>
    <t xml:space="preserve">Finanszírozási  bevételek összesen:</t>
  </si>
  <si>
    <t xml:space="preserve">Bevételek összesen:</t>
  </si>
  <si>
    <t xml:space="preserve">Működési kiadások</t>
  </si>
  <si>
    <t xml:space="preserve">Önkormányzat</t>
  </si>
  <si>
    <t xml:space="preserve">Felhalmozási kiadások</t>
  </si>
  <si>
    <t xml:space="preserve">Fejlesztési kiadások</t>
  </si>
  <si>
    <t xml:space="preserve">Beruházás</t>
  </si>
  <si>
    <t xml:space="preserve">Felújítás</t>
  </si>
  <si>
    <t xml:space="preserve">Egyéb felhalmozási kiadások</t>
  </si>
  <si>
    <t xml:space="preserve">Tartalékok</t>
  </si>
  <si>
    <t xml:space="preserve">Általános</t>
  </si>
  <si>
    <t xml:space="preserve">Cél</t>
  </si>
  <si>
    <t xml:space="preserve">Költségvetési kiadások összesen:</t>
  </si>
  <si>
    <t xml:space="preserve">Hiteltörlesztés</t>
  </si>
  <si>
    <t xml:space="preserve">Állami támogatás megelőlegezés visszafizetés</t>
  </si>
  <si>
    <t xml:space="preserve">Finanszírozási kiadások összesen:</t>
  </si>
  <si>
    <t xml:space="preserve">Kiadások összesen:</t>
  </si>
  <si>
    <t xml:space="preserve">Az önkormányzat 2017. évi költségvetéséről szóló 1/2017. (II.15.) önkormányzati rendelet helyébe a következő 1. melléklet lép</t>
  </si>
  <si>
    <t xml:space="preserve">BEVÉTELEK ELŐIRÁNYZATA</t>
  </si>
  <si>
    <t xml:space="preserve">III. Módostás</t>
  </si>
  <si>
    <t xml:space="preserve">1. Önkormányzat működési támogatásai</t>
  </si>
  <si>
    <t xml:space="preserve">1.1. Helyi önk. működésének ált. támogatása</t>
  </si>
  <si>
    <t xml:space="preserve"> 1.2. Települési önk. egyes köznev. feladatainak támogatása</t>
  </si>
  <si>
    <t xml:space="preserve"> 1.3. Települési önk. szoc. és gyermekjóléti feladatainak tám.</t>
  </si>
  <si>
    <t xml:space="preserve"> 1.4. Települési önk. kult. feladatainak támogatása</t>
  </si>
  <si>
    <t xml:space="preserve"> 1.5. Helyi önk. Működési célú költségvetési támogatásai és kiegészítő támogatásai</t>
  </si>
  <si>
    <t xml:space="preserve"> 1.6. Elszámolásból származó bevételek</t>
  </si>
  <si>
    <t xml:space="preserve">1.7. Gyermekétkeztetés</t>
  </si>
  <si>
    <t xml:space="preserve">2. Elvonások, befizetések </t>
  </si>
  <si>
    <t xml:space="preserve">3. Működési célú garancia- és kezességvállalásból származó megtérülések áh-n belülről</t>
  </si>
  <si>
    <t xml:space="preserve"> 4. Működési célú visszatérítendő támogatások, kölcsönök visszatérülése áh-n belülről</t>
  </si>
  <si>
    <t xml:space="preserve">5. Működési célú visszatérítendő támogatások, kölcsönök igénybevétele áh-n belülről</t>
  </si>
  <si>
    <t xml:space="preserve"> 6. Egyéb működési célú támogatások bevételei államháztartáson belülről</t>
  </si>
  <si>
    <t xml:space="preserve">   ebből működési célú támogatás társadalombiztosítási alapból</t>
  </si>
  <si>
    <t xml:space="preserve">  ebből: diák munkabér támogatás</t>
  </si>
  <si>
    <t xml:space="preserve">  1. Felhalmozási célú önkormányzati támogatások</t>
  </si>
  <si>
    <t xml:space="preserve"> 1.1. Felhalmozási célú központosított támogatások</t>
  </si>
  <si>
    <t xml:space="preserve">1.2. Felhalmozási célú egyéb támogatások</t>
  </si>
  <si>
    <t xml:space="preserve">1.3. Belterületi utak felújítása támogatás</t>
  </si>
  <si>
    <t xml:space="preserve">1.4. Adósságkonszolidációs tám.</t>
  </si>
  <si>
    <t xml:space="preserve">2. Felhalmozási célú garancia- és kezességvállalásból származó megtérülések áh-n belülről</t>
  </si>
  <si>
    <t xml:space="preserve"> 3. Felhalmozási célú visszatérítendő támogatások, kölcsönök visszatérülése áh-n belülről</t>
  </si>
  <si>
    <t xml:space="preserve"> 4. Felhalmozási célú visszatérítendő támogatások, kölcsönök igénybevétele áh-n belülről</t>
  </si>
  <si>
    <t xml:space="preserve">5. Egyéb felhalmozási célú támogatások államháztartáson belülről</t>
  </si>
  <si>
    <t xml:space="preserve">1. Vagyoni típusú adók</t>
  </si>
  <si>
    <t xml:space="preserve">      1.1. Építményadó</t>
  </si>
  <si>
    <t xml:space="preserve">      1.2. Telekadó</t>
  </si>
  <si>
    <t xml:space="preserve">1.3. Magánszemélyek kommunális adója</t>
  </si>
  <si>
    <t xml:space="preserve">2. Termékek és szolgáltatások adói</t>
  </si>
  <si>
    <t xml:space="preserve">2.1.  Értékesítési és forgalmi adók</t>
  </si>
  <si>
    <t xml:space="preserve">      2.1. 1. Iparűzési adó</t>
  </si>
  <si>
    <t xml:space="preserve">2.2.  Gépjárműadók</t>
  </si>
  <si>
    <t xml:space="preserve">2.3. Egyéb áruhasználati és szolgáltatási adók</t>
  </si>
  <si>
    <t xml:space="preserve">      2.3.1. Ifa személyek u.</t>
  </si>
  <si>
    <t xml:space="preserve">      2.3.2. Talajterhelési díj</t>
  </si>
  <si>
    <t xml:space="preserve">      2.3.3. Települési adó</t>
  </si>
  <si>
    <t xml:space="preserve">3. Egyéb közhatalmi bevételek  (bírság, pótlék,)</t>
  </si>
  <si>
    <t xml:space="preserve">1. Áru- és készletértékesítés bevétele</t>
  </si>
  <si>
    <t xml:space="preserve">2. Nyújtott szolgáltatások ellenértéke</t>
  </si>
  <si>
    <t xml:space="preserve">Ebből: bérleti díjak</t>
  </si>
  <si>
    <t xml:space="preserve">3. Közvetített szolgáltatások ellenértéke</t>
  </si>
  <si>
    <t xml:space="preserve">4. Tulajdonosi bevételek</t>
  </si>
  <si>
    <t xml:space="preserve">4.1. Bérleti díjak</t>
  </si>
  <si>
    <t xml:space="preserve">4.2. Részesedés után kapott osztalék</t>
  </si>
  <si>
    <t xml:space="preserve">5. Ellátási díjak</t>
  </si>
  <si>
    <t xml:space="preserve">6. Kiszámlázott Áfa</t>
  </si>
  <si>
    <t xml:space="preserve">7. Áfa visszatérítés</t>
  </si>
  <si>
    <t xml:space="preserve">8. Kamatbevétel</t>
  </si>
  <si>
    <t xml:space="preserve">9. Egyéb működési bevételek (kártérítés, kötbér, stb.)</t>
  </si>
  <si>
    <t xml:space="preserve">  1. Immateriális javak  értékesítése</t>
  </si>
  <si>
    <t xml:space="preserve">  2. Ingatlanok értékesítése</t>
  </si>
  <si>
    <t xml:space="preserve">  3. Egyéb tárgyi eszközök értékesítése</t>
  </si>
  <si>
    <t xml:space="preserve">  4. Részesedések értékesítése</t>
  </si>
  <si>
    <t xml:space="preserve">  5. Részesedések megszűnéséhez kapcsolódó bevételek</t>
  </si>
  <si>
    <t xml:space="preserve">1. Működési célú garancia- és kezességvállalásból származó megtérülések áh-n kívülről</t>
  </si>
  <si>
    <t xml:space="preserve"> 2. Működési célú visszatérítendő támogatások, kölcsönök visszatérülése államháztartáson kívülről</t>
  </si>
  <si>
    <t xml:space="preserve">3. Egyéb működési célú átvett pénzeszközök</t>
  </si>
  <si>
    <t xml:space="preserve">1. Felhalmozási célú garancia- és kezességvállalásból származó megtérülések áh-n kívülről</t>
  </si>
  <si>
    <t xml:space="preserve"> 2. Felhalmozási célú visszatérítendő támogatások, kölcsönök visszatérülése államháztartáson kívülről</t>
  </si>
  <si>
    <t xml:space="preserve">3. Egyéb felhalmozási célú átvett pénzeszközök</t>
  </si>
  <si>
    <t xml:space="preserve">3.1. KKETTKK vissza nem térítendő támogatás</t>
  </si>
  <si>
    <t xml:space="preserve"> 1. Költségvetési hiány belső finanszírozására szolgáló bevételek</t>
  </si>
  <si>
    <t xml:space="preserve">    1.1. Előző év költségvetési maradványának  igénybevétele működési célra</t>
  </si>
  <si>
    <t xml:space="preserve">    1.2. Előző év költségvetési maradványának igénybevétele felhalmozási célra</t>
  </si>
  <si>
    <t xml:space="preserve">  2. Költségvetési hiány külső finanszírozására szolgáló finanszírozási bevételek</t>
  </si>
  <si>
    <t xml:space="preserve">2.1. Hitel, kölcsön felvétele áh-n kívülről</t>
  </si>
  <si>
    <t xml:space="preserve">2.1.1. Hosszú lejáratú hitelek, kölcsönök felvétele</t>
  </si>
  <si>
    <t xml:space="preserve">2.1.2. Likviditási célú hitelek, kölcsönök felvétele pénzügyi vállalkozástól</t>
  </si>
  <si>
    <t xml:space="preserve">2.1.3. Rövid lejáratú hitelek, kölcsönök felvétele</t>
  </si>
  <si>
    <t xml:space="preserve">2.2. Belföldi értékpapírok bevételei</t>
  </si>
  <si>
    <t xml:space="preserve">   2.2.1. Forgatási célú értékpapírok beváltása, értékesítéseű</t>
  </si>
  <si>
    <t xml:space="preserve">  2.2.2. Forgatási célú értékpapírok kibocsátása</t>
  </si>
  <si>
    <t xml:space="preserve"> 2.2.3. Befektetési célú belföldi értékpapírok beváltása, értékesítése</t>
  </si>
  <si>
    <t xml:space="preserve"> 2.2.4. Befektetési célú belföldi értékpapírok kibocsátása</t>
  </si>
  <si>
    <t xml:space="preserve">2.3. Betét bevonás</t>
  </si>
  <si>
    <t xml:space="preserve">2.4. Államháztartáson belüli megelőlegezések</t>
  </si>
  <si>
    <t xml:space="preserve">Finanszírozási bevételek összesen:</t>
  </si>
  <si>
    <t xml:space="preserve">Összes bevétel:</t>
  </si>
  <si>
    <t xml:space="preserve">Intézményi létszámok:</t>
  </si>
  <si>
    <t xml:space="preserve">  ebből közfoglalkoztatott</t>
  </si>
  <si>
    <t xml:space="preserve">ÁLLAMI TÁMOGATÁSOK 2017. ÉV</t>
  </si>
  <si>
    <t xml:space="preserve">Létszám</t>
  </si>
  <si>
    <t xml:space="preserve">Mutató</t>
  </si>
  <si>
    <t xml:space="preserve">Fajlagos</t>
  </si>
  <si>
    <t xml:space="preserve">I. HELYI ÖNKORMÁNYZATOK MŰKÖDÉSÉNEK ÁLT.TÁMOGATÁSA</t>
  </si>
  <si>
    <t xml:space="preserve">1. Települési önkormányzatok működésének támogatása</t>
  </si>
  <si>
    <t xml:space="preserve">Önkormányzati hivatal működtetésének támogatás (beszámítás után)</t>
  </si>
  <si>
    <t xml:space="preserve">Önkormányzati hivatal működtetésének támogatás elismert hivatali létsz.</t>
  </si>
  <si>
    <t xml:space="preserve">Beszámítás összege</t>
  </si>
  <si>
    <t xml:space="preserve">Település üzemeltetéséhez kapcsolódó feladatellát.támog.(beszámítás után)</t>
  </si>
  <si>
    <t xml:space="preserve">Zöldterület-gazdálk-al kapcsolatos feladatok ellátásának támog.</t>
  </si>
  <si>
    <t xml:space="preserve">Közvilágítás fenntartásának támogatás</t>
  </si>
  <si>
    <t xml:space="preserve">Köztemető fenntartással kapcsolatos feladatok támog.</t>
  </si>
  <si>
    <t xml:space="preserve">Közutak fenntartásának támogatás</t>
  </si>
  <si>
    <t xml:space="preserve">Egyéb önkormányzati feladatok támogatása (beszámítás után)</t>
  </si>
  <si>
    <t xml:space="preserve">Egyéb önkormányzati feladatok támogatása</t>
  </si>
  <si>
    <t xml:space="preserve">Lakott külterületekkel kapcsolatos feladatok támogatása(beszámítás után)</t>
  </si>
  <si>
    <t xml:space="preserve">Lakott külterületekkel kapcsolatos feladatok támogatása</t>
  </si>
  <si>
    <t xml:space="preserve">Üdülőhelyi feladatok támogatása (beszámitás után)</t>
  </si>
  <si>
    <t xml:space="preserve">Üdülőhelyi feladatok támogatása </t>
  </si>
  <si>
    <t xml:space="preserve">2016. évről áthúzódó bérkompenzáció támogatása</t>
  </si>
  <si>
    <t xml:space="preserve">2017. évi bérkompenzáció (éves)</t>
  </si>
  <si>
    <t xml:space="preserve">A település arculati kézikönyv támogatása</t>
  </si>
  <si>
    <t xml:space="preserve">II. EGYES KÖZNEVELÉSI FELADATOK TÁMOGATÁSA</t>
  </si>
  <si>
    <t xml:space="preserve">III. SZOCIÁLIS, GYERMEKJÓLÉTI  ÉS GYERMEKÉTKEZTETÉSI FELADATAI</t>
  </si>
  <si>
    <t xml:space="preserve">Pénzbeli szociális juttatások </t>
  </si>
  <si>
    <t xml:space="preserve">Szociális ágazati pótlék</t>
  </si>
  <si>
    <t xml:space="preserve">Települési önkormányzatok szociális feladatainak egyéb támogatása</t>
  </si>
  <si>
    <t xml:space="preserve">Egyes szoc.és gyermekjólétii felad.támog.</t>
  </si>
  <si>
    <t xml:space="preserve">Falugondnoki szolgáltatás</t>
  </si>
  <si>
    <t xml:space="preserve">     család- és gyermekjóléti szolgálat</t>
  </si>
  <si>
    <t xml:space="preserve">     család- és gyermekjóléti központ</t>
  </si>
  <si>
    <t xml:space="preserve">     szociális étkeztetés</t>
  </si>
  <si>
    <t xml:space="preserve">     házi segítségnyújtás - társulás által történő feladatellátás</t>
  </si>
  <si>
    <t xml:space="preserve">     időskorúak nappali intézényi ellátása - társulás által történő feladatellátás</t>
  </si>
  <si>
    <t xml:space="preserve">  Fogyatékos és demens személyek nappali intézményi ellátása</t>
  </si>
  <si>
    <t xml:space="preserve">     fogyatékos személyek nappali intézményi ellátása társulás általi feladatellátás</t>
  </si>
  <si>
    <t xml:space="preserve">     foglalkoztatási támog-ban részesülő fogyatékos nappali intézményben ellátottak</t>
  </si>
  <si>
    <t xml:space="preserve">demens személyek nappali intézményi ellátása - társulás által történő feladatellátás</t>
  </si>
  <si>
    <t xml:space="preserve">  Gyermekek napközbeni ellátása</t>
  </si>
  <si>
    <t xml:space="preserve">    bölcsödei ellátás</t>
  </si>
  <si>
    <t xml:space="preserve">    bölcsödei ellátás hátrányos helyzetű gyermek</t>
  </si>
  <si>
    <t xml:space="preserve">    kiegészítő támogatás a bölcsődében foglalkoztatott felsőfokú végzettségű kisgyermeknevelők béréhez</t>
  </si>
  <si>
    <t xml:space="preserve">Gyermekétkeztetés támogatása</t>
  </si>
  <si>
    <t xml:space="preserve">   Finanszírozás szempontjábol elismert dolgozók bértámogatása</t>
  </si>
  <si>
    <t xml:space="preserve">  Gyermekétkeztetés üzemeltetési  támogatása</t>
  </si>
  <si>
    <t xml:space="preserve">  A rászoruló gyermekek intézményen kívüli szünidei étkeztetésének támogatása</t>
  </si>
  <si>
    <t xml:space="preserve">Kulturális feladatok támogatása</t>
  </si>
  <si>
    <t xml:space="preserve">Nyilvános könyvtári és közművelődési feladatok támogatása</t>
  </si>
  <si>
    <t xml:space="preserve">Könyvtári érdekeltségnövelő támogatás</t>
  </si>
  <si>
    <t xml:space="preserve"> Helyi önkormányzat működési célú költségvetési támogatásai és kiegészítő támogatásai</t>
  </si>
  <si>
    <t xml:space="preserve">Elszámolásból származó bevételek</t>
  </si>
  <si>
    <t xml:space="preserve"> Helyi önk. Működési célú költségvetési támogatásai és kiegészítő támogatásai</t>
  </si>
  <si>
    <t xml:space="preserve">Polgármesteri illetmény, minimálbér, garantált bérminimum támogatása</t>
  </si>
  <si>
    <t xml:space="preserve">Szociális célú tüzelőanyag vásárlás támogatás BMÖGF/69-67/2017.</t>
  </si>
  <si>
    <t xml:space="preserve">Összesen</t>
  </si>
  <si>
    <t xml:space="preserve">MŰKÖDÉSI KIADÁSOK 2017. ÉV</t>
  </si>
  <si>
    <t xml:space="preserve">Önkormányzat költségvetése</t>
  </si>
  <si>
    <t xml:space="preserve">I. Személyi juttatás</t>
  </si>
  <si>
    <t xml:space="preserve">II. Munkaadót terhelő járulékok</t>
  </si>
  <si>
    <t xml:space="preserve">III. Dologi kiadások</t>
  </si>
  <si>
    <t xml:space="preserve">Ebből</t>
  </si>
  <si>
    <t xml:space="preserve">Szakmai anyagok beszerzése                                                                                              </t>
  </si>
  <si>
    <t xml:space="preserve">Üzemeltetési anyagok beszerzése                                                                                         </t>
  </si>
  <si>
    <t xml:space="preserve">Árubeszerzés                                                                                                            </t>
  </si>
  <si>
    <t xml:space="preserve">Informatikai szolgáltatások igénybevétele                                                                               </t>
  </si>
  <si>
    <t xml:space="preserve">Egyéb kommunikációs szolgáltatások                                                                                      </t>
  </si>
  <si>
    <t xml:space="preserve">Közüzemi díjak                                                                                                          </t>
  </si>
  <si>
    <t xml:space="preserve">Vásárolt élelmezés                                                                                                      </t>
  </si>
  <si>
    <t xml:space="preserve">Bérleti és lízing díjak                                                                                     </t>
  </si>
  <si>
    <t xml:space="preserve">Karbantartási, kisjavítási szolgáltatások                                                                               </t>
  </si>
  <si>
    <t xml:space="preserve">Közvetített szolgáltatások                                                                                     </t>
  </si>
  <si>
    <t xml:space="preserve">Szakmai tevékenységet segítő szolgáltatások                                                                             </t>
  </si>
  <si>
    <t xml:space="preserve">Egyéb szolgáltatások                                                                                                    </t>
  </si>
  <si>
    <t xml:space="preserve">Kiküldetések kiadásai                                                                                                   </t>
  </si>
  <si>
    <t xml:space="preserve">Reklám- és propagandakiadások                                                                                           </t>
  </si>
  <si>
    <t xml:space="preserve">Működési célú előzetesen felszámított általános forgalmi adó                                                            </t>
  </si>
  <si>
    <t xml:space="preserve">Fizetendő általános forgalmi adó                                                                                        </t>
  </si>
  <si>
    <t xml:space="preserve">Egyéb pénzügyi műveletek kiadásai</t>
  </si>
  <si>
    <t xml:space="preserve">Egyéb dologi kiadások                                                                                                   </t>
  </si>
  <si>
    <t xml:space="preserve">IV. Egyéb működési célú kiadások  (4)</t>
  </si>
  <si>
    <t xml:space="preserve">1. Működési célú támogatások államháztartáson belülre</t>
  </si>
  <si>
    <t xml:space="preserve">2. Működési célú támogatások államháztartáson kívülre</t>
  </si>
  <si>
    <t xml:space="preserve">3. Állami támogatás visszafizetése elszámolás alapján</t>
  </si>
  <si>
    <t xml:space="preserve">IV. Összesen:</t>
  </si>
  <si>
    <t xml:space="preserve">V. Ellátottak pénzbeli juttatásai</t>
  </si>
  <si>
    <t xml:space="preserve">Nyári szociális gyermekétkeztetés</t>
  </si>
  <si>
    <t xml:space="preserve">Rendkívüli gyermekvédelmi támogatás</t>
  </si>
  <si>
    <t xml:space="preserve">Egyéb önkormányzati támogatás, átmeneti segély </t>
  </si>
  <si>
    <t xml:space="preserve">Méltányos ápolási díj</t>
  </si>
  <si>
    <t xml:space="preserve">Születési segély</t>
  </si>
  <si>
    <t xml:space="preserve">Temetési segély</t>
  </si>
  <si>
    <t xml:space="preserve">Köztemetés</t>
  </si>
  <si>
    <t xml:space="preserve">Közlekedési támogatás</t>
  </si>
  <si>
    <t xml:space="preserve">Ápolási díj</t>
  </si>
  <si>
    <t xml:space="preserve">Egyéb önkormányzati támogatás (tüzifa támogatás)</t>
  </si>
  <si>
    <t xml:space="preserve">V. Összesen</t>
  </si>
  <si>
    <t xml:space="preserve">Önkormányzati feladatok összesen:</t>
  </si>
  <si>
    <t xml:space="preserve">Működési célú támogatás államháztartáson belülre</t>
  </si>
  <si>
    <t xml:space="preserve">Közoktatási Intézményfenntartó Társulás (Óvoda)</t>
  </si>
  <si>
    <t xml:space="preserve">Balatonfüredi Közös Önkormányzati Hivatal (Hivatal)</t>
  </si>
  <si>
    <t xml:space="preserve">Közös Hivatal (rendszeres gyermekvédelmi)</t>
  </si>
  <si>
    <t xml:space="preserve">Gyermekjóléti szolgálat</t>
  </si>
  <si>
    <t xml:space="preserve">Rendelőintézet (Ügyeleti díj)</t>
  </si>
  <si>
    <t xml:space="preserve">Balatonfüredi Többcélú Társulás (Jelzőrendszeres házi segítségnyújtás, Házi segítségnyújtás, belső ellenőrzés)</t>
  </si>
  <si>
    <t xml:space="preserve">Balatonfüredi Többcélú Társulás (Belső ellenőrzés)</t>
  </si>
  <si>
    <t xml:space="preserve">BURSA ösztöndíj</t>
  </si>
  <si>
    <t xml:space="preserve">Előző évi közfoglalkoztatotti támogatás visszafizetése</t>
  </si>
  <si>
    <t xml:space="preserve">Működési célú támogatás államháztartáson kívülre</t>
  </si>
  <si>
    <t xml:space="preserve">Egyesületek alapítványok támogatása</t>
  </si>
  <si>
    <t xml:space="preserve">Pécselyi Református Egyházközség</t>
  </si>
  <si>
    <t xml:space="preserve">Pécselyi Katolikus Egyház</t>
  </si>
  <si>
    <t xml:space="preserve">Pécselyi Ált.Isk. és Óvoda Gyermekeiért Alapítvány</t>
  </si>
  <si>
    <t xml:space="preserve">Tihany Iskoláért alapítvány </t>
  </si>
  <si>
    <t xml:space="preserve">Pécselyi Sportegyesület </t>
  </si>
  <si>
    <t xml:space="preserve">Balaton-felvidéki Turisztikai Közhasznú Egyesület</t>
  </si>
  <si>
    <t xml:space="preserve">Balatonfüredi Református Iskola</t>
  </si>
  <si>
    <t xml:space="preserve">Veszprém Megyei Kutató Mentő Szolgálat Alapítvány támogatása</t>
  </si>
  <si>
    <t xml:space="preserve">Bakonykarszt pályázati támogatás (lakossági víz és szennyv.sz.)</t>
  </si>
  <si>
    <t xml:space="preserve">Balatonfüredi Önkéntes Tűzoltóság</t>
  </si>
  <si>
    <t xml:space="preserve">Összesen:</t>
  </si>
  <si>
    <t xml:space="preserve">FELHALMOZÁSI KIADÁSOK 2017. ÉV</t>
  </si>
  <si>
    <t xml:space="preserve">I. Beruházások</t>
  </si>
  <si>
    <t xml:space="preserve">Immateriális javak beszerzése</t>
  </si>
  <si>
    <t xml:space="preserve">Laptop windows</t>
  </si>
  <si>
    <t xml:space="preserve">Település Arculati Kézikönyv</t>
  </si>
  <si>
    <t xml:space="preserve">Informatikai eszközök beszerzése</t>
  </si>
  <si>
    <t xml:space="preserve">Laptop beszerzése</t>
  </si>
  <si>
    <t xml:space="preserve">Egyéb tárgyi eszköz beszerzése</t>
  </si>
  <si>
    <t xml:space="preserve">Kultúrház korlát</t>
  </si>
  <si>
    <t xml:space="preserve">Hotoló beszerzés fűnyírótraktorhoz</t>
  </si>
  <si>
    <t xml:space="preserve">Katolikus temető ravatalozó</t>
  </si>
  <si>
    <t xml:space="preserve">Kisértékű eszközök beszerzése</t>
  </si>
  <si>
    <t xml:space="preserve">Kukatároló térfigyelő rendszer kiépítése 64/2017.(V.11.)</t>
  </si>
  <si>
    <t xml:space="preserve">Rendezvénysátor 1/4 tulajdonrésze 98/2017(VIII.10.)</t>
  </si>
  <si>
    <t xml:space="preserve">Rendezvénysátor sátortalpak </t>
  </si>
  <si>
    <t xml:space="preserve">I. Beruházások összesen:</t>
  </si>
  <si>
    <t xml:space="preserve">II. Felújítások</t>
  </si>
  <si>
    <t xml:space="preserve">Hivatal felújítása, parkettázás</t>
  </si>
  <si>
    <t xml:space="preserve">Belterületi utak felújítása pályázathoz önerő (75/2016. (05.30.) hat.)</t>
  </si>
  <si>
    <t xml:space="preserve">Belterületi utak felújítása pályázat</t>
  </si>
  <si>
    <t xml:space="preserve">Buszvárók felújítása</t>
  </si>
  <si>
    <t xml:space="preserve">Mozgáskorlátozott feljáró (orvosi rendelő felújítása)</t>
  </si>
  <si>
    <t xml:space="preserve">Iskola étkező ajtó csere</t>
  </si>
  <si>
    <t xml:space="preserve">I. Világháborús emlékművek helyreállítása</t>
  </si>
  <si>
    <t xml:space="preserve">Bérelt önkormányzati lakáson felújítás (ablakcsere)</t>
  </si>
  <si>
    <t xml:space="preserve">iskolán viharkár miatti felújítás</t>
  </si>
  <si>
    <t xml:space="preserve">Belterületi utak felújítása nyertes pályázat 2017</t>
  </si>
  <si>
    <t xml:space="preserve">adósságkonszolidáció - Kultúrház, orvosi rendelő és lakás hőszigetelése és vakolása, református temető (önkormányzati) ravatalozó felújítása</t>
  </si>
  <si>
    <t xml:space="preserve">Ravatalozó felújítása, parkoló térkövezése</t>
  </si>
  <si>
    <t xml:space="preserve">113/2017 (IX.06.)</t>
  </si>
  <si>
    <t xml:space="preserve">Kultúrház hőszigetelt homlokzat készítés</t>
  </si>
  <si>
    <t xml:space="preserve">Orvosi rendelő hőszigetelt homlokzat készítése</t>
  </si>
  <si>
    <t xml:space="preserve">Orvosi lakás burkoló munkája</t>
  </si>
  <si>
    <t xml:space="preserve">Fodrászat ajtó csere</t>
  </si>
  <si>
    <t xml:space="preserve">II. Felújítások összesen:</t>
  </si>
  <si>
    <t xml:space="preserve">III. Egyéb felhalmozási kiadások:</t>
  </si>
  <si>
    <t xml:space="preserve">Egyéb felhalm.tám. ÁHB (óvoda fenntartás tám.)</t>
  </si>
  <si>
    <t xml:space="preserve">III. Felhalmozási kiadások összesen:</t>
  </si>
  <si>
    <t xml:space="preserve">IV. Finanszírozási kiadások</t>
  </si>
  <si>
    <t xml:space="preserve">Hitel törlesztés</t>
  </si>
  <si>
    <t xml:space="preserve">Forgatási célú értékpapír vásárlás</t>
  </si>
  <si>
    <t xml:space="preserve">IV. Finanszírozási kiadások összesen:</t>
  </si>
  <si>
    <t xml:space="preserve">Felhalmozási kiadások összesen:</t>
  </si>
  <si>
    <t xml:space="preserve">Az önkormányzat működési bevételei és kiadásai</t>
  </si>
  <si>
    <t xml:space="preserve">1. Működési bevételek </t>
  </si>
  <si>
    <t xml:space="preserve">2. Működési kiadások</t>
  </si>
  <si>
    <t xml:space="preserve">1. Működési célú támogatások államháztartáson belülről</t>
  </si>
  <si>
    <t xml:space="preserve">1. Személyi juttatások</t>
  </si>
  <si>
    <t xml:space="preserve">2. Közhatalmi bevételek</t>
  </si>
  <si>
    <t xml:space="preserve">2. Munkaadót terhelő járulékok és szoc.hj. Adó</t>
  </si>
  <si>
    <t xml:space="preserve">3. Működési bevételek </t>
  </si>
  <si>
    <t xml:space="preserve">3. Dologi  kiadások</t>
  </si>
  <si>
    <t xml:space="preserve">4. Működési célú átvett pénzeszközök államháztartáson kivülről</t>
  </si>
  <si>
    <t xml:space="preserve">4. Ellátottak pénzbeli juttatásai</t>
  </si>
  <si>
    <t xml:space="preserve">5. Egyéb működési célú kiadások</t>
  </si>
  <si>
    <t xml:space="preserve">5.1. Elvonások, befizetések</t>
  </si>
  <si>
    <t xml:space="preserve">5.2. Egyéb működési célú támogatások áh-n belülre</t>
  </si>
  <si>
    <t xml:space="preserve">5.4. Egyéb működési célú támogatások áh-n kívülre</t>
  </si>
  <si>
    <t xml:space="preserve">5.5. Működési célú visszatérítendő támogatások, kölcsönök nyújtása áh-n kívülre</t>
  </si>
  <si>
    <t xml:space="preserve">6. Pénzforgalom nélküli kiadások (tartalék)</t>
  </si>
  <si>
    <t xml:space="preserve"> Összes költségvetési működési bevétel:</t>
  </si>
  <si>
    <t xml:space="preserve"> Összes költségvetési működési kiadás: </t>
  </si>
  <si>
    <t xml:space="preserve"> Működési többlet: </t>
  </si>
  <si>
    <t xml:space="preserve"> Működési hiány: </t>
  </si>
  <si>
    <t xml:space="preserve">Költségvetési hiány belső finanszírozása működési célú</t>
  </si>
  <si>
    <t xml:space="preserve">Finanszírozási célú műveletek kiadásai működési célú</t>
  </si>
  <si>
    <t xml:space="preserve">5. Költségvetési Maradvány</t>
  </si>
  <si>
    <t xml:space="preserve">7. Állami támogatás megelőlegezés visszafizetése</t>
  </si>
  <si>
    <t xml:space="preserve">Költségvetési hiány külső finanszírozása működési célú</t>
  </si>
  <si>
    <t xml:space="preserve">8. Hitelek törlesztése</t>
  </si>
  <si>
    <t xml:space="preserve">6. Értékpapír kibocsátás, értékesítés</t>
  </si>
  <si>
    <t xml:space="preserve">9. Betét vásárlás</t>
  </si>
  <si>
    <t xml:space="preserve">7. Hitelfelvétel</t>
  </si>
  <si>
    <t xml:space="preserve">8. Állami támogatás megelőlegezés</t>
  </si>
  <si>
    <t xml:space="preserve">9. Lekötött betét bevonása</t>
  </si>
  <si>
    <t xml:space="preserve">Összes működési bevétel:</t>
  </si>
  <si>
    <t xml:space="preserve">Összes működési kiadás</t>
  </si>
  <si>
    <t xml:space="preserve"> Az Önkormányzat felhalmozási bevételei és kiadásai  2017. év</t>
  </si>
  <si>
    <t xml:space="preserve">1. Felhalmozási bevételek </t>
  </si>
  <si>
    <t xml:space="preserve">2. Felhalmozási kiadások </t>
  </si>
  <si>
    <t xml:space="preserve">IV . Módosítás</t>
  </si>
  <si>
    <t xml:space="preserve">1. Felhalmozási célú támogatások államháztartáson belülről</t>
  </si>
  <si>
    <t xml:space="preserve">1.1. Beruházások </t>
  </si>
  <si>
    <t xml:space="preserve">2. Felhalmozási bev.  </t>
  </si>
  <si>
    <t xml:space="preserve">1.2. Int.saját hatáskörű fejlesztések</t>
  </si>
  <si>
    <t xml:space="preserve">3. Felhalmozási célú átvett pénzeszközök</t>
  </si>
  <si>
    <t xml:space="preserve">2. Felújítások</t>
  </si>
  <si>
    <t xml:space="preserve">3. Egyéb felhalmozási kiadások</t>
  </si>
  <si>
    <t xml:space="preserve">3.1. Egyéb felhalmozási célú támogatások áh-n kívülre</t>
  </si>
  <si>
    <t xml:space="preserve">3.2. Egyéb felhalmozási célú támogatások áh-n belülre</t>
  </si>
  <si>
    <t xml:space="preserve">3.3. Felhalmozási célú visszatérítendő támogatások, kölcsönök nyújtása áh-n belülre</t>
  </si>
  <si>
    <t xml:space="preserve">3.3. Felhalmozási célú visszatérítendő támogatások, kölcsönök nyújtása áh-n kívülre</t>
  </si>
  <si>
    <t xml:space="preserve"> Összes költségvetési felhalmozási bevétel: </t>
  </si>
  <si>
    <t xml:space="preserve"> Összes költségvetési felhalmozási kiadás: </t>
  </si>
  <si>
    <t xml:space="preserve"> Felhalmozási többlet: </t>
  </si>
  <si>
    <t xml:space="preserve"> Felhalmozási hiány: </t>
  </si>
  <si>
    <t xml:space="preserve">Költségvetési hiány belső finanszírozása felhalmozási célú</t>
  </si>
  <si>
    <t xml:space="preserve">Finanszírozási célú műveletek kiadásai felhalmozási célú</t>
  </si>
  <si>
    <t xml:space="preserve">4.Költségvetési maradvány</t>
  </si>
  <si>
    <t xml:space="preserve">4. Értékpapírok visszavásárlása</t>
  </si>
  <si>
    <t xml:space="preserve">Költségvetési hiány külső finanszírozása felhalmozási célú</t>
  </si>
  <si>
    <t xml:space="preserve">5. Hitelek törlesztése</t>
  </si>
  <si>
    <t xml:space="preserve">5. Értékpapír kibocsátás, értékesítés</t>
  </si>
  <si>
    <t xml:space="preserve">6. Állami támogatás megelőlegezés visszafizetése</t>
  </si>
  <si>
    <t xml:space="preserve">6. Hitelfelvétel</t>
  </si>
  <si>
    <t xml:space="preserve">Összes felhalmozási bevétel:</t>
  </si>
  <si>
    <t xml:space="preserve">Összes felhalmozási kiadás</t>
  </si>
  <si>
    <t xml:space="preserve">Bevétele és kiadások mérlege 2017. év</t>
  </si>
  <si>
    <t xml:space="preserve">BEVÉTELEK</t>
  </si>
  <si>
    <t xml:space="preserve">KIADÁSOK</t>
  </si>
  <si>
    <t xml:space="preserve">Költségvetési működési bevételek</t>
  </si>
  <si>
    <t xml:space="preserve">Költségvetési működési kiadások</t>
  </si>
  <si>
    <t xml:space="preserve">Költségvetési felhalmozási bevételek</t>
  </si>
  <si>
    <t xml:space="preserve">Költségvetési felhalmozási kiadások</t>
  </si>
  <si>
    <t xml:space="preserve">Költségvetési többlet:</t>
  </si>
  <si>
    <t xml:space="preserve">Költségvetési hiány:</t>
  </si>
  <si>
    <t xml:space="preserve">Költségvetési hiány belső finanszírozása:</t>
  </si>
  <si>
    <t xml:space="preserve">Finanszírozási célú műveletek kiadásai összesen:</t>
  </si>
  <si>
    <t xml:space="preserve">Finanszírozási célú műveletek működési kiadásai</t>
  </si>
  <si>
    <t xml:space="preserve">Finanszírozási célú műveletek felhalmozási kiadásai</t>
  </si>
  <si>
    <t xml:space="preserve">Költségvetési hiány külső finanszírozása:</t>
  </si>
  <si>
    <t xml:space="preserve">Összes kiadás:</t>
  </si>
  <si>
    <t xml:space="preserve">TÖBBLET</t>
  </si>
  <si>
    <t xml:space="preserve"> Az Önkormányzat  kötelező feladatok bevételei és kiadásai  2017. év</t>
  </si>
  <si>
    <t xml:space="preserve">Működési bevételek</t>
  </si>
  <si>
    <t xml:space="preserve">1. Működési támogatások államháztartáson belülről</t>
  </si>
  <si>
    <t xml:space="preserve">2. Munkaadót terhelő járulékok</t>
  </si>
  <si>
    <t xml:space="preserve">3. Dologi kiadások</t>
  </si>
  <si>
    <t xml:space="preserve">Költségvetési működési  bevételek kötelező feladatok szerinti bontásban</t>
  </si>
  <si>
    <t xml:space="preserve">Költségvetési felhalmozási kiadások kötelező feladatok szerinti bontásban</t>
  </si>
  <si>
    <t xml:space="preserve">Finanszírozási bevételek</t>
  </si>
  <si>
    <t xml:space="preserve">Finanszírozási kiadások</t>
  </si>
  <si>
    <t xml:space="preserve">Működési bevételek kiemelt előirányzatonként kötelező feladatok szerinti bontásban</t>
  </si>
  <si>
    <t xml:space="preserve">Működési kiadások kiemelt előirányzatonként kötelező feladatok szerinti bontásban</t>
  </si>
  <si>
    <t xml:space="preserve">Felhalmozási bevételek</t>
  </si>
  <si>
    <t xml:space="preserve">2. Felhalmozási bevételek </t>
  </si>
  <si>
    <t xml:space="preserve">3. Felhalmozási célú átvett pénzeszközök áh-n kívülről</t>
  </si>
  <si>
    <t xml:space="preserve">3. Egyéb felhalmozási célú kiadások</t>
  </si>
  <si>
    <t xml:space="preserve">3.1. Egyéb felhalmozási célú pénzeszköz átadás áh-n kívülre</t>
  </si>
  <si>
    <t xml:space="preserve">3.2. Egyéb felhalmozási célú pénzeszköz átadás áh-n belülre</t>
  </si>
  <si>
    <t xml:space="preserve">3.4. Felhalmozási célú visszatérítendő támogatások, kölcsönök nyújtása áh-n kívülre</t>
  </si>
  <si>
    <t xml:space="preserve">Költségvetési felhalmozási bevételek kötelező feladatok szerinti bontásban</t>
  </si>
  <si>
    <t xml:space="preserve">Felhalmozási bevételek kiemelt előirányzatonként kötelező feladatok szerinti bontásban</t>
  </si>
  <si>
    <t xml:space="preserve">Felhalmozási kiadások kiemelt előirányzatonként kötelező feladatok szerinti bontásban</t>
  </si>
  <si>
    <t xml:space="preserve"> Az Önkormányzat önként vállalt feladatok bevételei és kiadásai  2017. év</t>
  </si>
  <si>
    <t xml:space="preserve">Költségvetési működési  bevételek önként vállalt feladatok szerinti bontásban</t>
  </si>
  <si>
    <t xml:space="preserve">Költségvetési működési kiadások önként vállalt feladatok szerinti bontásban</t>
  </si>
  <si>
    <t xml:space="preserve">Működési bevételek kiemelt előirányzatonként önként vállalt feladatok szerinti bontásban</t>
  </si>
  <si>
    <t xml:space="preserve">Működési kiadások kiemelt előirányzatonként önként vállalt feladatok szerinti bontásban</t>
  </si>
  <si>
    <t xml:space="preserve">Költségvetési felhalmozási bevételek önként vállalt feladatok szerinti bontásban</t>
  </si>
  <si>
    <t xml:space="preserve">Költségvetési felhalmozási kiadások önként vállalt feladatok szerinti bontásban</t>
  </si>
  <si>
    <t xml:space="preserve">Felhalmozási bevételek kiemelt előirányzatonként önként vállalt feladatok szerinti bontásban</t>
  </si>
  <si>
    <t xml:space="preserve">Felhalmozási kiadások kiemelt előirányzatonként önként vállalt feladatok szerinti bontásban</t>
  </si>
  <si>
    <t xml:space="preserve"> Az Önkormányzat állami (államigazgatási) feladatok bevételei és kiadásai  2017. év</t>
  </si>
  <si>
    <t xml:space="preserve">Költségvetési működési  bevételek állami (államigazgatási) feladatok szerinti bontásban</t>
  </si>
  <si>
    <t xml:space="preserve">Költségvetési működési kiadások állami (államigazgatási) feladatok szerinti bontásban</t>
  </si>
  <si>
    <t xml:space="preserve">Működési bevételek kiemelt előirányzatonként állami (államigazgatási) feladatok szerinti bontásban</t>
  </si>
  <si>
    <t xml:space="preserve">Működési kiadások kiemelt előirányzatonként állami (államigazgatási)  feladatok szerinti bontásban</t>
  </si>
  <si>
    <t xml:space="preserve">Felhalmozási bevételek kiemelt előirányzatonként állami (államigazgatási)  feladatok szerinti bontásban</t>
  </si>
  <si>
    <t xml:space="preserve">Felhalmozási kiadások kiemelt előirányzatonként állami (államigazgatási)  feladatok szerinti bontásban</t>
  </si>
  <si>
    <t xml:space="preserve">Önkormányzati támogatás</t>
  </si>
  <si>
    <r>
      <rPr>
        <b val="true"/>
        <sz val="12"/>
        <rFont val="Times New Roman"/>
        <family val="1"/>
        <charset val="238"/>
      </rPr>
      <t xml:space="preserve">BEVÉTELEK ÉS KIADÁSOK ELŐIRÁNYZATÁNAK HAVI ÜTEMEZÉSE</t>
    </r>
    <r>
      <rPr>
        <sz val="12"/>
        <rFont val="Times New Roman"/>
        <family val="1"/>
        <charset val="238"/>
      </rPr>
      <t xml:space="preserve"> </t>
    </r>
    <r>
      <rPr>
        <b val="true"/>
        <sz val="12"/>
        <rFont val="Times New Roman"/>
        <family val="1"/>
        <charset val="238"/>
      </rPr>
      <t xml:space="preserve">2017.  </t>
    </r>
  </si>
  <si>
    <t xml:space="preserve">Megnevezés</t>
  </si>
  <si>
    <t xml:space="preserve">Január</t>
  </si>
  <si>
    <t xml:space="preserve">Február</t>
  </si>
  <si>
    <t xml:space="preserve">Március</t>
  </si>
  <si>
    <t xml:space="preserve">Április</t>
  </si>
  <si>
    <t xml:space="preserve">Május</t>
  </si>
  <si>
    <t xml:space="preserve">Június</t>
  </si>
  <si>
    <t xml:space="preserve">Július</t>
  </si>
  <si>
    <t xml:space="preserve">Augusztus</t>
  </si>
  <si>
    <t xml:space="preserve">Szeptem-ber</t>
  </si>
  <si>
    <t xml:space="preserve">Október</t>
  </si>
  <si>
    <t xml:space="preserve">November</t>
  </si>
  <si>
    <t xml:space="preserve">December</t>
  </si>
  <si>
    <t xml:space="preserve">Nyitó pénzkészlet</t>
  </si>
  <si>
    <t xml:space="preserve">Működési célú támogatások államháztartáson belülről</t>
  </si>
  <si>
    <t xml:space="preserve">Közhatalmi bevételek</t>
  </si>
  <si>
    <t xml:space="preserve">Működési célú átvett pénzeszk. Áh-n kívülről</t>
  </si>
  <si>
    <t xml:space="preserve">Működési bevételek összesen:</t>
  </si>
  <si>
    <t xml:space="preserve">Felhalmozási célú támogatások államháztartáson belülről</t>
  </si>
  <si>
    <t xml:space="preserve">Felhalmozási bevételek  </t>
  </si>
  <si>
    <t xml:space="preserve">Felhalm. célú átvett pénzeszk. Áh-n kívülről</t>
  </si>
  <si>
    <t xml:space="preserve">Felhalmozási bevételek összesen</t>
  </si>
  <si>
    <t xml:space="preserve">Finanszírozási bevételek (hitel, kötvény, értékpapír, állami tám.megelőlegezés)</t>
  </si>
  <si>
    <t xml:space="preserve">Költségvetési maradvány igénybevétele</t>
  </si>
  <si>
    <t xml:space="preserve">Személyi juttatások</t>
  </si>
  <si>
    <t xml:space="preserve">Munkaadót terhelő járulékok és szoc. hj. adó</t>
  </si>
  <si>
    <t xml:space="preserve">Dologi kiadások</t>
  </si>
  <si>
    <t xml:space="preserve">Ellátottak pénzbeli juttatásai</t>
  </si>
  <si>
    <t xml:space="preserve">Egyéb működési célú támogatások áh-n kívülre</t>
  </si>
  <si>
    <t xml:space="preserve">Egyéb működési célú támogatások áh-n belülre</t>
  </si>
  <si>
    <t xml:space="preserve">Támogatás visszafizetés</t>
  </si>
  <si>
    <t xml:space="preserve">Működési kiadások összesen:</t>
  </si>
  <si>
    <t xml:space="preserve">Beruházások</t>
  </si>
  <si>
    <t xml:space="preserve">Felújítások</t>
  </si>
  <si>
    <t xml:space="preserve">Felhalmozási célú kiadások összesen</t>
  </si>
  <si>
    <t xml:space="preserve">Finanszírozási kiadások (hitel törlesztés, értékpapír visszavásárlás, állami tám.megelőlegezés visszafizetése)</t>
  </si>
  <si>
    <t xml:space="preserve">Korrekció (előző évi kifizetés miatt)</t>
  </si>
  <si>
    <t xml:space="preserve">Záró pénzkészlet</t>
  </si>
  <si>
    <t xml:space="preserve">Az önkormányzat adósságot keletkeztető ügyletből származó tárgyévi összes fizetési kötelezettsége az adósságot keletkeztető ügylet futamidejének végéig egyik évben sem haladja meg az önkormányzat adott évi saját bevételeinek 50%-át.</t>
  </si>
  <si>
    <t xml:space="preserve">2017.</t>
  </si>
  <si>
    <t xml:space="preserve">2018.</t>
  </si>
  <si>
    <t xml:space="preserve">2019.</t>
  </si>
  <si>
    <t xml:space="preserve">2020.</t>
  </si>
  <si>
    <t xml:space="preserve">1. Helyi adó bevétel</t>
  </si>
  <si>
    <t xml:space="preserve">2. Vagyon és vagyonértékű jog értékesítéséből származó bevétel</t>
  </si>
  <si>
    <t xml:space="preserve">3. Osztalék, koncessziós díj és hozambevétel,</t>
  </si>
  <si>
    <t xml:space="preserve">4. tárgyi eszköz és immateriális jószág, részvény, részesedés, vállalalat értékesítésből vagy privatizációból származó bevétel</t>
  </si>
  <si>
    <t xml:space="preserve">5. Bírság, pótlék- és díjbevétel</t>
  </si>
  <si>
    <t xml:space="preserve">6. Kezességvállalással kapcsolatos megtérülés</t>
  </si>
  <si>
    <t xml:space="preserve">az önkormányzat adott évi saját bevételeinek 50%-a</t>
  </si>
  <si>
    <t xml:space="preserve">adósságot keletkeztető ügyletekből és kezességvállalásokból fennálló kötelezettségek </t>
  </si>
  <si>
    <t xml:space="preserve">futamidő kezdete</t>
  </si>
  <si>
    <t xml:space="preserve">Az önkormányzat által adott közvetett támogatások</t>
  </si>
  <si>
    <t xml:space="preserve">                                (kedvezmények) 2017. év                       </t>
  </si>
  <si>
    <t xml:space="preserve">Sorszám</t>
  </si>
  <si>
    <t xml:space="preserve">Bevételi jogcím </t>
  </si>
  <si>
    <t xml:space="preserve">Intézmények,</t>
  </si>
  <si>
    <t xml:space="preserve">Kedvezmény nélkül </t>
  </si>
  <si>
    <t xml:space="preserve">Kedvezmények </t>
  </si>
  <si>
    <t xml:space="preserve">adónemek</t>
  </si>
  <si>
    <t xml:space="preserve">elérhető</t>
  </si>
  <si>
    <t xml:space="preserve">összege</t>
  </si>
  <si>
    <t xml:space="preserve">bevétel Ft</t>
  </si>
  <si>
    <t xml:space="preserve">Ft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</si>
  <si>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</si>
  <si>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</si>
  <si>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</si>
  <si>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</si>
  <si>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</si>
  <si>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Ellátottak térítési díjának ill. kártérítésének méltányossági alapon történő elengedésének összege</t>
  </si>
  <si>
    <t xml:space="preserve">Lakosság részére nyújtott lakásépítéshez, lakásfelújításhoz nyújtott kölcsönök elengedésének összege</t>
  </si>
  <si>
    <t xml:space="preserve">Helyi adónál, gépjárműadónál biztosított kedvezmény, mentesség összege</t>
  </si>
  <si>
    <t xml:space="preserve">Építményadó</t>
  </si>
  <si>
    <t xml:space="preserve">Kommunális adó</t>
  </si>
  <si>
    <t xml:space="preserve">Iparűzési adó</t>
  </si>
  <si>
    <t xml:space="preserve">IFA személyek után</t>
  </si>
  <si>
    <t xml:space="preserve">Telekadó</t>
  </si>
  <si>
    <t xml:space="preserve">Talajterhelési díj</t>
  </si>
  <si>
    <t xml:space="preserve">Gépjárműadó</t>
  </si>
  <si>
    <t xml:space="preserve">Egyéb bírság</t>
  </si>
  <si>
    <t xml:space="preserve">Helyiségek, eszközök hasznosításából származó bevételből nyújtott kedvezmény, mentesség összege</t>
  </si>
  <si>
    <t xml:space="preserve">egyéb nyújtott kedvezmény vagy kölcsön elengedésének összege</t>
  </si>
  <si>
    <t xml:space="preserve">Összesen :</t>
  </si>
  <si>
    <t xml:space="preserve">Több éves kihatással járó döntésekből származó kötelezettségek célok szerint, </t>
  </si>
  <si>
    <t xml:space="preserve">évenkénti bontásban (Ft)</t>
  </si>
  <si>
    <t xml:space="preserve">Kötelezettség jogcíme </t>
  </si>
  <si>
    <t xml:space="preserve">Kötelezettség-</t>
  </si>
  <si>
    <t xml:space="preserve">2017. előtti</t>
  </si>
  <si>
    <t xml:space="preserve">2016. évi költségvetés terhére fizetendő</t>
  </si>
  <si>
    <t xml:space="preserve">2021 után</t>
  </si>
  <si>
    <t xml:space="preserve">Tárgyéven túli köt. Összesen (7+8+9+10)</t>
  </si>
  <si>
    <t xml:space="preserve">Összesen (4+5+6+11)</t>
  </si>
  <si>
    <t xml:space="preserve">vállalás </t>
  </si>
  <si>
    <t xml:space="preserve">kifizetés </t>
  </si>
  <si>
    <t xml:space="preserve">éve </t>
  </si>
  <si>
    <t xml:space="preserve">(aktuális  kv-i év)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</si>
  <si>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</si>
  <si>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</si>
  <si>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</si>
  <si>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</si>
  <si>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</si>
  <si>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</si>
  <si>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</si>
  <si>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Működési célú hitel-törlesztés</t>
  </si>
  <si>
    <t xml:space="preserve">(tőke + kamat )</t>
  </si>
  <si>
    <t xml:space="preserve">Felhalmozási célú hitel-törlesztés</t>
  </si>
  <si>
    <t xml:space="preserve">(tőke + kamat) </t>
  </si>
  <si>
    <t xml:space="preserve">hitel összesen</t>
  </si>
  <si>
    <t xml:space="preserve">kamat összesen</t>
  </si>
  <si>
    <t xml:space="preserve">kezességvállalás: hitelek összesen</t>
  </si>
  <si>
    <t xml:space="preserve">kezességvállalás: hitelkamatok össz.</t>
  </si>
  <si>
    <t xml:space="preserve">Fejlesztés feladatonként</t>
  </si>
  <si>
    <t xml:space="preserve">Összesen: (1+4+9)</t>
  </si>
  <si>
    <t xml:space="preserve">EURÓPAI UNIÓS TÁMOGATÁSSAL MEGVALÓSULÓ MEGVALÓSULÓ PROGRAMOK BEVÉTELEI ÉS KIADÁSAI 2017. ÉV</t>
  </si>
  <si>
    <t xml:space="preserve">EU Projekt megnevezése: </t>
  </si>
  <si>
    <t xml:space="preserve">Bevételek</t>
  </si>
  <si>
    <t xml:space="preserve">2017 év</t>
  </si>
  <si>
    <t xml:space="preserve">2018 év</t>
  </si>
  <si>
    <t xml:space="preserve">2019 év</t>
  </si>
  <si>
    <t xml:space="preserve">Következő évek</t>
  </si>
  <si>
    <t xml:space="preserve">EU forrás</t>
  </si>
  <si>
    <t xml:space="preserve">Egyéb forrás</t>
  </si>
  <si>
    <t xml:space="preserve">Saját forrás</t>
  </si>
  <si>
    <t xml:space="preserve">Kiadások</t>
  </si>
  <si>
    <t xml:space="preserve">személyi juttatások</t>
  </si>
  <si>
    <t xml:space="preserve">személyi juttatások járulékai</t>
  </si>
  <si>
    <t xml:space="preserve">dologi kiadások</t>
  </si>
  <si>
    <t xml:space="preserve">felújítások</t>
  </si>
  <si>
    <t xml:space="preserve">beruházások</t>
  </si>
  <si>
    <t xml:space="preserve">átadott pénzeszközök</t>
  </si>
  <si>
    <t xml:space="preserve">Az Önkormányzat adósságállományának alakulása</t>
  </si>
  <si>
    <t xml:space="preserve">lejárat, eszközök bel- és külföldi hitelezők szerinti bontásban (Ft-ban)</t>
  </si>
  <si>
    <t xml:space="preserve">Felvétel</t>
  </si>
  <si>
    <t xml:space="preserve">Lejárat </t>
  </si>
  <si>
    <t xml:space="preserve">Hitel állomány január 1-jén</t>
  </si>
  <si>
    <t xml:space="preserve">Hitel jellege </t>
  </si>
  <si>
    <t xml:space="preserve">éve</t>
  </si>
  <si>
    <t xml:space="preserve">2016.</t>
  </si>
  <si>
    <t xml:space="preserve">2018. után</t>
  </si>
  <si>
    <t xml:space="preserve">BELFÖLDI HITELÁLLOMÁNY</t>
  </si>
  <si>
    <t xml:space="preserve">Működési célú hitel állomány + kamat</t>
  </si>
  <si>
    <t xml:space="preserve">Hitel összesen </t>
  </si>
  <si>
    <t xml:space="preserve">Kamat összesen </t>
  </si>
  <si>
    <t xml:space="preserve">Felhalmozási célú hitel állomány+kamat</t>
  </si>
  <si>
    <t xml:space="preserve">Hitel összesen (7-10)</t>
  </si>
  <si>
    <t xml:space="preserve">Kamat összesen (12-15)</t>
  </si>
  <si>
    <t xml:space="preserve">Összesen: (1+6)</t>
  </si>
  <si>
    <t xml:space="preserve">KÜLFÖLDI HITELÁLLOMÁNY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</si>
  <si>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</si>
  <si>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</si>
  <si>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</si>
  <si>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</si>
  <si>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</si>
  <si>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</si>
  <si>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</si>
  <si>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</si>
  <si>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</si>
  <si>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</si>
  <si>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</si>
  <si>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</si>
  <si>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t xml:space="preserve">25.</t>
  </si>
  <si>
    <t xml:space="preserve">26.</t>
  </si>
  <si>
    <t xml:space="preserve">27.</t>
  </si>
  <si>
    <t xml:space="preserve">Összesen: (18+23)</t>
  </si>
  <si>
    <t xml:space="preserve">28.</t>
  </si>
  <si>
    <t xml:space="preserve">Összesen: (17+32)</t>
  </si>
  <si>
    <t xml:space="preserve">2018. évi várható előirányzatok</t>
  </si>
  <si>
    <t xml:space="preserve">2019. évi várható előirányzatok</t>
  </si>
  <si>
    <t xml:space="preserve">2020. évi várható előirányzatok</t>
  </si>
  <si>
    <t xml:space="preserve">I. Működési támogatások államháztartáson belülről</t>
  </si>
  <si>
    <t xml:space="preserve">II. Felhalmozási támogatások államháztartáson belülről</t>
  </si>
  <si>
    <t xml:space="preserve">VIII. Finanszírozási  bevételek </t>
  </si>
  <si>
    <t xml:space="preserve">1. Költségvetési hiány belső finanszírozására szolgáló finanszírozási bevételek</t>
  </si>
  <si>
    <t xml:space="preserve">2. Költségvetési hiány külső finanszírozására, vagy költségvetési többlet felhasználására szolgáló  finanszírozási bevételek</t>
  </si>
  <si>
    <t xml:space="preserve">I. Működési kiadások</t>
  </si>
  <si>
    <t xml:space="preserve">2.  Munkaadót terhelő járulék és szociális hozzájárulási adó</t>
  </si>
  <si>
    <t xml:space="preserve">II. Felhalmozási kiadások</t>
  </si>
  <si>
    <t xml:space="preserve">1. Beruházások</t>
  </si>
  <si>
    <t xml:space="preserve">2. Felújítás</t>
  </si>
  <si>
    <t xml:space="preserve">Állami támogatás megelőlegezés visszafiz.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</si>
</sst>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* #,##0.00\ _F_t_-;\-* #,##0.00\ _F_t_-;_-* \-??\ _F_t_-;_-@_-"/>
    <numFmt numFmtId="166" formatCode="_-* #,##0\ _F_t_-;\-* #,##0\ _F_t_-;_-* \-??\ _F_t_-;_-@_-"/>
    <numFmt numFmtId="167" formatCode="#,##0"/>
    <numFmt numFmtId="168" formatCode="MMM\ D/"/>
    <numFmt numFmtId="169" formatCode="#,##0.00"/>
    <numFmt numFmtId="170" formatCode="#,##0.0"/>
    <numFmt numFmtId="171" formatCode="#,##0.0000"/>
    <numFmt numFmtId="172" formatCode="0.00"/>
    <numFmt numFmtId="173" formatCode="0"/>
    <numFmt numFmtId="174" formatCode="#\ ##0"/>
  </numFmts>
  <fonts count="41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 val="true"/>
      <sz val="11"/>
      <color rgb="FFFF99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i val="true"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 val="true"/>
      <sz val="15"/>
      <color rgb="FF003366"/>
      <name val="Calibri"/>
      <family val="2"/>
      <charset val="238"/>
    </font>
    <font>
      <b val="true"/>
      <sz val="13"/>
      <color rgb="FF003366"/>
      <name val="Calibri"/>
      <family val="2"/>
      <charset val="238"/>
    </font>
    <font>
      <b val="true"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family val="0"/>
      <charset val="238"/>
    </font>
    <font>
      <sz val="10"/>
      <name val="Times New Roman CE"/>
      <family val="0"/>
      <charset val="238"/>
    </font>
    <font>
      <sz val="10"/>
      <name val="Times New Roman CE"/>
      <family val="1"/>
      <charset val="238"/>
    </font>
    <font>
      <b val="true"/>
      <sz val="11"/>
      <color rgb="FF333333"/>
      <name val="Calibri"/>
      <family val="2"/>
      <charset val="238"/>
    </font>
    <font>
      <b val="true"/>
      <sz val="18"/>
      <color rgb="FF003366"/>
      <name val="Cambria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2"/>
      <name val="Times New Roman"/>
      <family val="1"/>
      <charset val="238"/>
    </font>
    <font>
      <b val="true"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 val="true"/>
      <sz val="12"/>
      <name val="Times New Roman"/>
      <family val="1"/>
      <charset val="238"/>
    </font>
    <font>
      <b val="true"/>
      <i val="true"/>
      <sz val="12"/>
      <name val="Times New Roman"/>
      <family val="1"/>
      <charset val="238"/>
    </font>
    <font>
      <sz val="10"/>
      <name val="Times New Roman"/>
      <family val="1"/>
      <charset val="238"/>
    </font>
    <font>
      <b val="true"/>
      <i val="true"/>
      <sz val="11"/>
      <name val="Times New Roman"/>
      <family val="1"/>
      <charset val="238"/>
    </font>
    <font>
      <b val="true"/>
      <sz val="11"/>
      <name val="Times New Roman"/>
      <family val="1"/>
      <charset val="238"/>
    </font>
    <font>
      <sz val="11"/>
      <name val="Times New Roman"/>
      <family val="1"/>
      <charset val="238"/>
    </font>
    <font>
      <b val="true"/>
      <sz val="10"/>
      <name val="Times New Roman"/>
      <family val="1"/>
      <charset val="238"/>
    </font>
    <font>
      <b val="true"/>
      <i val="true"/>
      <u val="single"/>
      <sz val="12"/>
      <name val="Times New Roman"/>
      <family val="1"/>
      <charset val="238"/>
    </font>
    <font>
      <b val="true"/>
      <sz val="10"/>
      <name val="Arial"/>
      <family val="2"/>
      <charset val="238"/>
    </font>
    <font>
      <b val="true"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"/>
      <family val="2"/>
      <charset val="238"/>
    </font>
    <font>
      <sz val="11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6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n"/>
      <top style="thin"/>
      <bottom/>
      <diagonal/>
    </border>
  </borders>
  <cellStyleXfs count="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21" fillId="20" borderId="8" applyFont="true" applyBorder="tru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23" fillId="0" borderId="9" applyFont="true" applyBorder="tru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8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81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1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6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13" xfId="8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8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24" borderId="14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5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0" borderId="16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17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5" fillId="0" borderId="18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24" borderId="17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0" borderId="17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6" fillId="0" borderId="18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6" fillId="0" borderId="16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7" xfId="79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9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6" fillId="0" borderId="15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7" fillId="0" borderId="18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7" fillId="0" borderId="15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20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6" fillId="0" borderId="21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6" fillId="0" borderId="22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24" borderId="10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6" fillId="24" borderId="11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6" fillId="0" borderId="13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24" borderId="23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17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8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8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5" fillId="0" borderId="24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6" fillId="0" borderId="15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6" fillId="0" borderId="24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5" fillId="0" borderId="19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5" fillId="0" borderId="15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6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3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5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1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25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6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1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6" fillId="0" borderId="12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6" fillId="24" borderId="15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6" fillId="24" borderId="22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5" fillId="24" borderId="27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26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5" fillId="24" borderId="24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8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5" fillId="0" borderId="27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8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5" fillId="24" borderId="27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8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5" fillId="24" borderId="19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5" fillId="24" borderId="27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8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24" borderId="19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24" borderId="15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5" fillId="0" borderId="19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6" fillId="24" borderId="19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6" fillId="24" borderId="18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6" fillId="24" borderId="24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9" fillId="24" borderId="19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9" fillId="24" borderId="18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9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24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28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21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7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24" borderId="16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5" fillId="24" borderId="16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5" fillId="24" borderId="15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26" fillId="24" borderId="1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6" fillId="24" borderId="18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6" fillId="24" borderId="2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4" borderId="29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30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26" fillId="24" borderId="3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6" fillId="24" borderId="3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6" fillId="24" borderId="3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6" fillId="24" borderId="3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6" fillId="0" borderId="11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6" fillId="0" borderId="13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24" borderId="35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24" borderId="36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24" borderId="37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24" borderId="17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6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24" borderId="17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26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5" fillId="24" borderId="18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24" borderId="17" xfId="8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25" fillId="24" borderId="18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23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5" fillId="24" borderId="19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25" fillId="24" borderId="18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25" fillId="24" borderId="24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5" fillId="24" borderId="0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5" fillId="24" borderId="24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5" fillId="24" borderId="38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25" fillId="24" borderId="17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5" fillId="24" borderId="18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5" fillId="24" borderId="19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6" fillId="24" borderId="24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6" fillId="24" borderId="17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6" fillId="24" borderId="18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5" fillId="24" borderId="17" xfId="79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24" borderId="39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5" fillId="24" borderId="3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5" fillId="24" borderId="32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5" fillId="24" borderId="33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6" fillId="24" borderId="11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24" borderId="12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5" fillId="24" borderId="1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5" fillId="24" borderId="13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6" fillId="24" borderId="4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24" borderId="35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6" fillId="24" borderId="36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6" fillId="24" borderId="37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6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24" borderId="17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6" fillId="24" borderId="21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5" fillId="24" borderId="17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6" fillId="24" borderId="20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6" fillId="24" borderId="19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26" fillId="24" borderId="18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25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24" borderId="23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24" borderId="17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24" borderId="20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6" fillId="24" borderId="41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6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24" borderId="38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24" borderId="20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24" borderId="40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6" fillId="24" borderId="12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6" fillId="24" borderId="13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5" fillId="0" borderId="42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42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0" borderId="19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19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9" xfId="6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9" xfId="6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24" borderId="19" xfId="6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24" borderId="19" xfId="6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24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24" borderId="19" xfId="68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6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5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24" borderId="19" xfId="68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19" xfId="7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7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6" fillId="24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6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24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5" fillId="0" borderId="1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6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25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8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8" fillId="24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6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25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9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19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4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6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43" xfId="6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4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43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44" xfId="79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5" fillId="0" borderId="45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36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37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27" xfId="79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7" fontId="26" fillId="0" borderId="19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8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24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6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7" xfId="79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7" fontId="25" fillId="0" borderId="19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8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24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7" xfId="0" applyFont="true" applyBorder="true" applyAlignment="true" applyProtection="false">
      <alignment horizontal="left" vertical="bottom" textRotation="0" wrapText="true" indent="7" shrinkToFit="false"/>
      <protection locked="true" hidden="false"/>
    </xf>
    <xf numFmtId="164" fontId="25" fillId="0" borderId="17" xfId="0" applyFont="true" applyBorder="true" applyAlignment="true" applyProtection="false">
      <alignment horizontal="left" vertical="bottom" textRotation="0" wrapText="true" indent="7" shrinkToFit="false"/>
      <protection locked="true" hidden="false"/>
    </xf>
    <xf numFmtId="167" fontId="25" fillId="0" borderId="19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8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6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7" xfId="79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6" fillId="0" borderId="40" xfId="79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6" fillId="0" borderId="12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3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35" xfId="79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5" fillId="24" borderId="19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18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24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9" xfId="79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7" fontId="25" fillId="0" borderId="31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32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33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6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7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7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2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76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23" xfId="75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6" fillId="0" borderId="42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6" fillId="0" borderId="16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17" xfId="75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7" xfId="75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6" fillId="0" borderId="19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6" fillId="0" borderId="18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6" fillId="0" borderId="2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6" fillId="0" borderId="19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5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5" fillId="0" borderId="18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5" fillId="0" borderId="2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17" xfId="75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6" fillId="0" borderId="19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20" borderId="17" xfId="7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8" fillId="2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8" fillId="2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0" borderId="0" xfId="7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7" xfId="7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7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2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20" borderId="1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5" fillId="20" borderId="18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5" fillId="20" borderId="2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46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5" fillId="0" borderId="2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5" fillId="0" borderId="4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10" xfId="75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6" fillId="0" borderId="12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6" fillId="0" borderId="13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0" xfId="7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0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5" fillId="0" borderId="0" xfId="7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7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7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0" xfId="7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7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6" xfId="7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0" xfId="6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2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1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3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6" fillId="0" borderId="23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42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5" fillId="24" borderId="15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5" fillId="24" borderId="16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8" fillId="0" borderId="17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9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5" fillId="24" borderId="18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5" fillId="24" borderId="24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5" fillId="0" borderId="17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8" fillId="0" borderId="1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5" fillId="24" borderId="46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5" fillId="24" borderId="21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6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4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5" fillId="24" borderId="34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5" fillId="24" borderId="26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6" fillId="0" borderId="10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2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6" fillId="0" borderId="17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9" xfId="6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0" borderId="18" xfId="6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0" borderId="24" xfId="6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24" borderId="19" xfId="79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5" fillId="24" borderId="18" xfId="79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47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34" xfId="6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0" borderId="26" xfId="6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0" borderId="22" xfId="6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6" fillId="0" borderId="12" xfId="6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3" xfId="6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2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6" fillId="0" borderId="12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6" fillId="0" borderId="13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5" fillId="0" borderId="23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42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5" fillId="0" borderId="15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5" fillId="0" borderId="16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6" fillId="0" borderId="20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46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5" fillId="0" borderId="21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5" fillId="0" borderId="41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6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6" fillId="0" borderId="13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6" fillId="0" borderId="35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45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36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37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7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9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5" fillId="0" borderId="18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5" fillId="0" borderId="24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6" fillId="0" borderId="10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2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3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2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6" fillId="0" borderId="46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6" fillId="0" borderId="21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6" fillId="0" borderId="41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6" fillId="0" borderId="12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3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7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7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5" fillId="0" borderId="0" xfId="67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0" xfId="6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9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9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24" borderId="19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9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9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4" borderId="19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25" fillId="0" borderId="19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6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9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9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0" xfId="67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9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0" xfId="7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9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26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24" borderId="26" xfId="8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24" borderId="0" xfId="8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26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9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5" fillId="0" borderId="19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9" xfId="82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0" borderId="19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6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9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8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46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48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8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8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5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24" borderId="18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21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8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49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49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8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5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8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51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9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26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5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21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5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5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49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52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5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8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49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49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5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42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5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5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5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26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6" fillId="0" borderId="1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6" fillId="0" borderId="45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0" borderId="55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9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5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3" fontId="26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6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3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63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3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0" xfId="63" applyFont="true" applyBorder="false" applyAlignment="true" applyProtection="false">
      <alignment horizontal="justify" vertical="bottom" textRotation="0" wrapText="true" indent="0" shrinkToFit="false"/>
      <protection locked="true" hidden="false"/>
    </xf>
    <xf numFmtId="164" fontId="31" fillId="0" borderId="19" xfId="6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0" borderId="19" xfId="6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0" borderId="19" xfId="63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3" fillId="0" borderId="19" xfId="6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19" xfId="63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33" fillId="0" borderId="19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19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19" xfId="6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19" xfId="63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32" fillId="0" borderId="19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6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0" xfId="63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3" fillId="0" borderId="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63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19" xfId="6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2" fillId="0" borderId="19" xfId="63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3" fillId="0" borderId="19" xfId="6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19" xfId="6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1" fillId="0" borderId="19" xfId="6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31" fillId="0" borderId="19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7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53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56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57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47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48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48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58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59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60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61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7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9" xfId="7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9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6" fillId="0" borderId="19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4" fontId="26" fillId="0" borderId="24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7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9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5" fillId="0" borderId="19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4" fontId="25" fillId="0" borderId="24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17" xfId="7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42" xfId="7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42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6" fillId="0" borderId="42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7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9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0" borderId="24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9" xfId="7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20" xfId="7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46" xfId="7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46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5" fillId="0" borderId="46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4" fontId="25" fillId="0" borderId="41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10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2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2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6" fillId="0" borderId="13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0" xfId="6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46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62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9" xfId="78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18" xfId="78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4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48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48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34" xfId="78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42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52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52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52" xfId="78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42" xfId="7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9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50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51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9" xfId="6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62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7" borderId="62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5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48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7" borderId="48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48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8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9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62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5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42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6" fillId="0" borderId="19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65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9" xfId="6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5" fillId="0" borderId="19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8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9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5" fillId="0" borderId="19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8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9" xfId="65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9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46" xfId="6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7" borderId="19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77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9" xfId="77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5" fillId="0" borderId="19" xfId="78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5" fillId="0" borderId="19" xfId="78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9" xfId="7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24" borderId="19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6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22" borderId="0" xfId="6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29" fillId="0" borderId="0" xfId="6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6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0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0" xfId="66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5" fillId="0" borderId="0" xfId="6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49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0" borderId="19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9" fillId="0" borderId="19" xfId="6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9" fillId="0" borderId="19" xfId="6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9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9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19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9" fillId="0" borderId="19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51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49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66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0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66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46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62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4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34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48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48" xfId="6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42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52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52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19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19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7" borderId="19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9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42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2" xfId="6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42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19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6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46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37" fillId="0" borderId="19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7" fillId="0" borderId="42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7" fillId="0" borderId="19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46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37" fillId="0" borderId="46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19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6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7" fillId="0" borderId="46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19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36" fillId="0" borderId="19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81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8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8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8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81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25" fillId="0" borderId="19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9" fillId="24" borderId="27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9" fillId="24" borderId="28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9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6" fillId="0" borderId="19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0" borderId="18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0" borderId="19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4" borderId="27" xfId="8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21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46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4" borderId="28" xfId="8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46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6" fillId="24" borderId="18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6" fillId="24" borderId="19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24" borderId="18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6" fillId="24" borderId="42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6" fillId="0" borderId="18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9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7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24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24" borderId="18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4" borderId="19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8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46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6" fillId="24" borderId="19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0" fillId="0" borderId="46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8" fillId="0" borderId="46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21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9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38" fillId="0" borderId="19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19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38" fillId="0" borderId="18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4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20% - Accent1" xfId="20" builtinId="53" customBuiltin="true"/>
    <cellStyle name="20% - Accent2" xfId="21" builtinId="53" customBuiltin="true"/>
    <cellStyle name="20% - Accent3" xfId="22" builtinId="53" customBuiltin="true"/>
    <cellStyle name="20% - Accent4" xfId="23" builtinId="53" customBuiltin="true"/>
    <cellStyle name="20% - Accent5" xfId="24" builtinId="53" customBuiltin="true"/>
    <cellStyle name="20% - Accent6" xfId="25" builtinId="53" customBuiltin="true"/>
    <cellStyle name="40% - Accent1" xfId="26" builtinId="53" customBuiltin="true"/>
    <cellStyle name="40% - Accent2" xfId="27" builtinId="53" customBuiltin="true"/>
    <cellStyle name="40% - Accent3" xfId="28" builtinId="53" customBuiltin="true"/>
    <cellStyle name="40% - Accent4" xfId="29" builtinId="53" customBuiltin="true"/>
    <cellStyle name="40% - Accent5" xfId="30" builtinId="53" customBuiltin="true"/>
    <cellStyle name="40% - Accent6" xfId="31" builtinId="53" customBuiltin="true"/>
    <cellStyle name="60% - Accent1" xfId="32" builtinId="53" customBuiltin="true"/>
    <cellStyle name="60% - Accent2" xfId="33" builtinId="53" customBuiltin="true"/>
    <cellStyle name="60% - Accent3" xfId="34" builtinId="53" customBuiltin="true"/>
    <cellStyle name="60% - Accent4" xfId="35" builtinId="53" customBuiltin="true"/>
    <cellStyle name="60% - Accent5" xfId="36" builtinId="53" customBuiltin="true"/>
    <cellStyle name="60% - Accent6" xfId="37" builtinId="53" customBuiltin="true"/>
    <cellStyle name="Accent1" xfId="38" builtinId="53" customBuiltin="true"/>
    <cellStyle name="Accent2" xfId="39" builtinId="53" customBuiltin="true"/>
    <cellStyle name="Accent3" xfId="40" builtinId="53" customBuiltin="true"/>
    <cellStyle name="Accent4" xfId="41" builtinId="53" customBuiltin="true"/>
    <cellStyle name="Accent5" xfId="42" builtinId="53" customBuiltin="true"/>
    <cellStyle name="Accent6" xfId="43" builtinId="53" customBuiltin="true"/>
    <cellStyle name="Bad 1" xfId="44" builtinId="53" customBuiltin="true"/>
    <cellStyle name="Calculation" xfId="45" builtinId="53" customBuiltin="true"/>
    <cellStyle name="Check Cell" xfId="46" builtinId="53" customBuiltin="true"/>
    <cellStyle name="Explanatory Text" xfId="47" builtinId="53" customBuiltin="true"/>
    <cellStyle name="Ezres 2" xfId="48" builtinId="53" customBuiltin="true"/>
    <cellStyle name="Ezres 3" xfId="49" builtinId="53" customBuiltin="true"/>
    <cellStyle name="Good 2" xfId="50" builtinId="53" customBuiltin="true"/>
    <cellStyle name="Heading 1 3" xfId="51" builtinId="53" customBuiltin="true"/>
    <cellStyle name="Heading 2 4" xfId="52" builtinId="53" customBuiltin="true"/>
    <cellStyle name="Heading 3" xfId="53" builtinId="53" customBuiltin="true"/>
    <cellStyle name="Heading 4" xfId="54" builtinId="53" customBuiltin="true"/>
    <cellStyle name="Input" xfId="55" builtinId="53" customBuiltin="true"/>
    <cellStyle name="Linked Cell" xfId="56" builtinId="53" customBuiltin="true"/>
    <cellStyle name="Neutral 5" xfId="57" builtinId="53" customBuiltin="true"/>
    <cellStyle name="Normal_KARSZJ3" xfId="58" builtinId="53" customBuiltin="true"/>
    <cellStyle name="Normal_KTRSZJ" xfId="59" builtinId="53" customBuiltin="true"/>
    <cellStyle name="Normál 2" xfId="60" builtinId="53" customBuiltin="true"/>
    <cellStyle name="Normál_2007_Koncepció táblák" xfId="61" builtinId="53" customBuiltin="true"/>
    <cellStyle name="Normál_2007_Koncepció táblák_2013. évi költségvetés I." xfId="62" builtinId="53" customBuiltin="true"/>
    <cellStyle name="Normál_2012. évi költségvetés I. módosítás VÉGLEGES" xfId="63" builtinId="53" customBuiltin="true"/>
    <cellStyle name="Normál_2012. évi költségvetés IV. módosítás" xfId="64" builtinId="53" customBuiltin="true"/>
    <cellStyle name="Normál_2013 évi költségvetéshez 2013.02.19." xfId="65" builtinId="53" customBuiltin="true"/>
    <cellStyle name="Normál_2013 évi költségvetéshez 2013.02.19._2014 évi költségvetés Tündi táblák" xfId="66" builtinId="53" customBuiltin="true"/>
    <cellStyle name="Normál_2013. évi költségvetés I." xfId="67" builtinId="53" customBuiltin="true"/>
    <cellStyle name="Normál_2013. évi költségvetés I._2013. évi költségvetés előirányzat nyilvántartás" xfId="68" builtinId="53" customBuiltin="true"/>
    <cellStyle name="Normál_2013. évi költségvetés I._2013. évi költségvetés II. forduló testületi előterjesztés" xfId="69" builtinId="53" customBuiltin="true"/>
    <cellStyle name="Normál_2013. évi költségvetés I._iNTÉZMÉNYI NORMATÍVA 2014" xfId="70" builtinId="53" customBuiltin="true"/>
    <cellStyle name="Normál_2013. évi költségvetés II. forduló testületi előterjesztés" xfId="71" builtinId="53" customBuiltin="true"/>
    <cellStyle name="Normál_2013. évi költségvetés II. forduló testületi előterjesztés2." xfId="72" builtinId="53" customBuiltin="true"/>
    <cellStyle name="Normál_2014. évi kv. 6. tábla_kitöltve_szűkített II.fordulóhoz 2" xfId="73" builtinId="53" customBuiltin="true"/>
    <cellStyle name="Normál_4. sz. melléklet" xfId="74" builtinId="53" customBuiltin="true"/>
    <cellStyle name="Normál_költségvetés10melléklet" xfId="75" builtinId="53" customBuiltin="true"/>
    <cellStyle name="Normál_költségvetés10melléklet_2013. évi költségvetés I." xfId="76" builtinId="53" customBuiltin="true"/>
    <cellStyle name="Normál_Munka4" xfId="77" builtinId="53" customBuiltin="true"/>
    <cellStyle name="Normál_Munka4_2013 évi költségvetéshez 2013.02.19." xfId="78" builtinId="53" customBuiltin="true"/>
    <cellStyle name="Normál_Másolat eredetijeKÖLTSÉGVETÉS2005új1" xfId="79" builtinId="53" customBuiltin="true"/>
    <cellStyle name="Normál_Másolat eredetijeKÖLTSÉGVETÉS2005új1 2" xfId="80" builtinId="53" customBuiltin="true"/>
    <cellStyle name="Normál_Másolat eredetijeKÖLTSÉGVETÉS2005új1_2013. évi költségvetés I." xfId="81" builtinId="53" customBuiltin="true"/>
    <cellStyle name="Normál_Másolat eredetijeKÖLTSÉGVETÉS2005új1_2013. évi költségvetés II. forduló testületi előterjesztés" xfId="82" builtinId="53" customBuiltin="true"/>
    <cellStyle name="Note 6" xfId="83" builtinId="53" customBuiltin="true"/>
    <cellStyle name="Output" xfId="84" builtinId="53" customBuiltin="true"/>
    <cellStyle name="Title" xfId="85" builtinId="53" customBuiltin="true"/>
    <cellStyle name="Total" xfId="86" builtinId="53" customBuiltin="true"/>
    <cellStyle name="Warning Text" xfId="87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externalLink" Target="externalLinks/externalLink1.xml"/><Relationship Id="rId19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/L:/DOCUME~1/HamarEva/LOCALS~1/Temp/M&#225;solat%20eredetijeksh19000282011.11.14.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2011-2012)"/>
      <sheetName val="2.2.1. (TKT fennt.2012-2013)"/>
      <sheetName val="2.2.2.-2.3. feladatok"/>
      <sheetName val="szakszolgálati adatok"/>
      <sheetName val="2.4. feladat"/>
      <sheetName val="2.5.-2.8. feladatok"/>
      <sheetName val="info 1"/>
      <sheetName val="info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M55"/>
  <sheetViews>
    <sheetView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1" width="37.14"/>
    <col collapsed="false" customWidth="true" hidden="false" outlineLevel="0" max="2" min="2" style="2" width="15.42"/>
    <col collapsed="false" customWidth="true" hidden="false" outlineLevel="0" max="3" min="3" style="3" width="13.29"/>
    <col collapsed="false" customWidth="true" hidden="false" outlineLevel="0" max="4" min="4" style="3" width="13.01"/>
    <col collapsed="false" customWidth="true" hidden="false" outlineLevel="0" max="6" min="5" style="3" width="14.86"/>
    <col collapsed="false" customWidth="true" hidden="false" outlineLevel="0" max="7" min="7" style="2" width="13.43"/>
    <col collapsed="false" customWidth="true" hidden="false" outlineLevel="0" max="8" min="8" style="2" width="9.14"/>
    <col collapsed="false" customWidth="true" hidden="false" outlineLevel="0" max="10" min="9" style="2" width="16.29"/>
    <col collapsed="false" customWidth="true" hidden="false" outlineLevel="0" max="1025" min="11" style="2" width="9.14"/>
  </cols>
  <sheetData>
    <row r="1" customFormat="false" ht="15.75" hidden="true" customHeight="false" outlineLevel="0" collapsed="false">
      <c r="A1" s="4"/>
    </row>
    <row r="2" customFormat="false" ht="15.75" hidden="true" customHeight="false" outlineLevel="0" collapsed="false">
      <c r="A2" s="4"/>
    </row>
    <row r="3" customFormat="false" ht="15.75" hidden="false" customHeight="false" outlineLevel="0" collapsed="false">
      <c r="A3" s="4"/>
    </row>
    <row r="4" customFormat="false" ht="30.75" hidden="false" customHeight="true" outlineLevel="0" collapsed="false">
      <c r="A4" s="5" t="s">
        <v>0</v>
      </c>
      <c r="B4" s="5"/>
      <c r="C4" s="5"/>
      <c r="D4" s="5"/>
      <c r="E4" s="5"/>
      <c r="F4" s="5"/>
      <c r="G4" s="5"/>
    </row>
    <row r="5" customFormat="false" ht="16.5" hidden="false" customHeight="false" outlineLevel="0" collapsed="false">
      <c r="A5" s="4"/>
    </row>
    <row r="6" s="11" customFormat="true" ht="56.25" hidden="false" customHeight="true" outlineLevel="0" collapsed="false">
      <c r="A6" s="6" t="s">
        <v>1</v>
      </c>
      <c r="B6" s="7" t="s">
        <v>2</v>
      </c>
      <c r="C6" s="8" t="s">
        <v>3</v>
      </c>
      <c r="D6" s="9" t="s">
        <v>4</v>
      </c>
      <c r="E6" s="9" t="s">
        <v>5</v>
      </c>
      <c r="F6" s="9" t="s">
        <v>6</v>
      </c>
      <c r="G6" s="10" t="s">
        <v>7</v>
      </c>
    </row>
    <row r="7" customFormat="false" ht="31.5" hidden="false" customHeight="false" outlineLevel="0" collapsed="false">
      <c r="A7" s="12" t="s">
        <v>8</v>
      </c>
      <c r="B7" s="13" t="n">
        <f aca="false">'2.sz.tábla'!B5</f>
        <v>30310196</v>
      </c>
      <c r="C7" s="13" t="n">
        <f aca="false">'2.sz.tábla'!C5</f>
        <v>31538654</v>
      </c>
      <c r="D7" s="13" t="n">
        <f aca="false">'2.sz.tábla'!D5</f>
        <v>34179452</v>
      </c>
      <c r="E7" s="13" t="n">
        <f aca="false">'2.sz.tábla'!E5</f>
        <v>34179452</v>
      </c>
      <c r="F7" s="13" t="n">
        <f aca="false">'2.sz.tábla'!F5</f>
        <v>34804751</v>
      </c>
      <c r="G7" s="14" t="n">
        <f aca="false">F7-E7</f>
        <v>625299</v>
      </c>
    </row>
    <row r="8" customFormat="false" ht="31.5" hidden="false" customHeight="false" outlineLevel="0" collapsed="false">
      <c r="A8" s="15" t="s">
        <v>9</v>
      </c>
      <c r="B8" s="16" t="n">
        <f aca="false">'2.sz.tábla'!B21</f>
        <v>0</v>
      </c>
      <c r="C8" s="16" t="n">
        <f aca="false">'2.sz.tábla'!C21</f>
        <v>0</v>
      </c>
      <c r="D8" s="16" t="n">
        <f aca="false">'2.sz.tábla'!D21</f>
        <v>0</v>
      </c>
      <c r="E8" s="16" t="n">
        <f aca="false">'2.sz.tábla'!E21</f>
        <v>12738922</v>
      </c>
      <c r="F8" s="16" t="n">
        <f aca="false">'2.sz.tábla'!G21</f>
        <v>12738922</v>
      </c>
      <c r="G8" s="14" t="n">
        <f aca="false">F8-E8</f>
        <v>0</v>
      </c>
    </row>
    <row r="9" customFormat="false" ht="18" hidden="false" customHeight="true" outlineLevel="0" collapsed="false">
      <c r="A9" s="15" t="s">
        <v>10</v>
      </c>
      <c r="B9" s="16" t="n">
        <f aca="false">'2.sz.tábla'!B33</f>
        <v>20450000</v>
      </c>
      <c r="C9" s="16" t="n">
        <f aca="false">'2.sz.tábla'!C33</f>
        <v>20450000</v>
      </c>
      <c r="D9" s="16" t="n">
        <f aca="false">'2.sz.tábla'!D33</f>
        <v>20450000</v>
      </c>
      <c r="E9" s="16" t="n">
        <f aca="false">'2.sz.tábla'!E33</f>
        <v>20450000</v>
      </c>
      <c r="F9" s="16" t="n">
        <f aca="false">'2.sz.tábla'!F33</f>
        <v>20450000</v>
      </c>
      <c r="G9" s="14" t="n">
        <f aca="false">E9-D9</f>
        <v>0</v>
      </c>
    </row>
    <row r="10" customFormat="false" ht="18" hidden="false" customHeight="true" outlineLevel="0" collapsed="false">
      <c r="A10" s="15" t="s">
        <v>11</v>
      </c>
      <c r="B10" s="16" t="n">
        <f aca="false">'2.sz.tábla'!B47</f>
        <v>7300000</v>
      </c>
      <c r="C10" s="16" t="n">
        <f aca="false">'2.sz.tábla'!C47</f>
        <v>7300000</v>
      </c>
      <c r="D10" s="16" t="n">
        <f aca="false">'2.sz.tábla'!D47</f>
        <v>7300000</v>
      </c>
      <c r="E10" s="16" t="n">
        <f aca="false">'2.sz.tábla'!E47</f>
        <v>7300000</v>
      </c>
      <c r="F10" s="16" t="n">
        <f aca="false">'2.sz.tábla'!F47</f>
        <v>7300000</v>
      </c>
      <c r="G10" s="14" t="n">
        <f aca="false">E10-D10</f>
        <v>0</v>
      </c>
    </row>
    <row r="11" customFormat="false" ht="18" hidden="false" customHeight="true" outlineLevel="0" collapsed="false">
      <c r="A11" s="15" t="s">
        <v>12</v>
      </c>
      <c r="B11" s="16" t="n">
        <f aca="false">'2.sz.tábla'!B60</f>
        <v>0</v>
      </c>
      <c r="C11" s="16" t="n">
        <f aca="false">'2.sz.tábla'!C60</f>
        <v>0</v>
      </c>
      <c r="D11" s="16" t="n">
        <f aca="false">'2.sz.tábla'!D60</f>
        <v>0</v>
      </c>
      <c r="E11" s="16" t="n">
        <f aca="false">'2.sz.tábla'!E60</f>
        <v>0</v>
      </c>
      <c r="F11" s="16" t="n">
        <f aca="false">'2.sz.tábla'!G60</f>
        <v>0</v>
      </c>
      <c r="G11" s="14" t="n">
        <f aca="false">E11-D11</f>
        <v>0</v>
      </c>
    </row>
    <row r="12" customFormat="false" ht="16.5" hidden="false" customHeight="true" outlineLevel="0" collapsed="false">
      <c r="A12" s="17" t="s">
        <v>13</v>
      </c>
      <c r="B12" s="16" t="n">
        <f aca="false">'2.sz.tábla'!B66</f>
        <v>0</v>
      </c>
      <c r="C12" s="16" t="n">
        <f aca="false">'2.sz.tábla'!C66</f>
        <v>0</v>
      </c>
      <c r="D12" s="16" t="n">
        <f aca="false">'2.sz.tábla'!D66</f>
        <v>0</v>
      </c>
      <c r="E12" s="16" t="n">
        <f aca="false">'2.sz.tábla'!E66</f>
        <v>0</v>
      </c>
      <c r="F12" s="16" t="n">
        <f aca="false">'2.sz.tábla'!G66</f>
        <v>0</v>
      </c>
      <c r="G12" s="14" t="n">
        <f aca="false">E12-D12</f>
        <v>0</v>
      </c>
    </row>
    <row r="13" customFormat="false" ht="18" hidden="false" customHeight="true" outlineLevel="0" collapsed="false">
      <c r="A13" s="17" t="s">
        <v>14</v>
      </c>
      <c r="B13" s="16" t="n">
        <f aca="false">'2.sz.tábla'!B72</f>
        <v>0</v>
      </c>
      <c r="C13" s="13" t="n">
        <f aca="false">'2.sz.tábla'!C11</f>
        <v>0</v>
      </c>
      <c r="D13" s="13" t="n">
        <v>0</v>
      </c>
      <c r="E13" s="13" t="n">
        <v>0</v>
      </c>
      <c r="F13" s="13" t="n">
        <v>0</v>
      </c>
      <c r="G13" s="14" t="n">
        <f aca="false">E13-D13</f>
        <v>0</v>
      </c>
    </row>
    <row r="14" s="21" customFormat="true" ht="19.5" hidden="false" customHeight="true" outlineLevel="0" collapsed="false">
      <c r="A14" s="18" t="s">
        <v>15</v>
      </c>
      <c r="B14" s="19" t="n">
        <f aca="false">SUM(B7:B13)</f>
        <v>58060196</v>
      </c>
      <c r="C14" s="19" t="n">
        <f aca="false">SUM(C7:C13)</f>
        <v>59288654</v>
      </c>
      <c r="D14" s="19" t="n">
        <f aca="false">SUM(D7:D13)</f>
        <v>61929452</v>
      </c>
      <c r="E14" s="19" t="n">
        <f aca="false">SUM(E7:E13)</f>
        <v>74668374</v>
      </c>
      <c r="F14" s="19" t="n">
        <f aca="false">SUM(F7:F13)</f>
        <v>75293673</v>
      </c>
      <c r="G14" s="20" t="n">
        <f aca="false">F14-E14</f>
        <v>625299</v>
      </c>
    </row>
    <row r="15" s="21" customFormat="true" ht="18.75" hidden="false" customHeight="true" outlineLevel="0" collapsed="false">
      <c r="A15" s="22" t="s">
        <v>16</v>
      </c>
      <c r="B15" s="19"/>
      <c r="C15" s="23"/>
      <c r="D15" s="24"/>
      <c r="E15" s="24"/>
      <c r="F15" s="24"/>
      <c r="G15" s="14"/>
    </row>
    <row r="16" customFormat="false" ht="47.25" hidden="false" customHeight="false" outlineLevel="0" collapsed="false">
      <c r="A16" s="15" t="s">
        <v>17</v>
      </c>
      <c r="B16" s="25" t="n">
        <v>51000000</v>
      </c>
      <c r="C16" s="25" t="n">
        <v>52934973</v>
      </c>
      <c r="D16" s="25" t="n">
        <v>52934973</v>
      </c>
      <c r="E16" s="26" t="n">
        <v>52934973</v>
      </c>
      <c r="F16" s="26" t="n">
        <v>52934973</v>
      </c>
      <c r="G16" s="26" t="n">
        <f aca="false">F16-E16</f>
        <v>0</v>
      </c>
    </row>
    <row r="17" customFormat="false" ht="47.25" hidden="false" customHeight="false" outlineLevel="0" collapsed="false">
      <c r="A17" s="15" t="s">
        <v>18</v>
      </c>
      <c r="B17" s="16" t="n">
        <f aca="false">'2.sz.tábla'!B82</f>
        <v>30155000</v>
      </c>
      <c r="C17" s="16" t="n">
        <f aca="false">'2.sz.tábla'!C82</f>
        <v>628058</v>
      </c>
      <c r="D17" s="16" t="n">
        <f aca="false">'2.sz.tábla'!D82</f>
        <v>628058</v>
      </c>
      <c r="E17" s="16" t="n">
        <f aca="false">'2.sz.tábla'!E82</f>
        <v>628058</v>
      </c>
      <c r="F17" s="16" t="n">
        <f aca="false">'2.sz.tábla'!F82</f>
        <v>1759699</v>
      </c>
      <c r="G17" s="16" t="n">
        <f aca="false">F17-E17</f>
        <v>1131641</v>
      </c>
    </row>
    <row r="18" s="21" customFormat="true" ht="18.75" hidden="false" customHeight="true" outlineLevel="0" collapsed="false">
      <c r="A18" s="27" t="s">
        <v>19</v>
      </c>
      <c r="B18" s="28" t="n">
        <f aca="false">B16+B17</f>
        <v>81155000</v>
      </c>
      <c r="C18" s="28" t="n">
        <f aca="false">C16+C17</f>
        <v>53563031</v>
      </c>
      <c r="D18" s="28" t="n">
        <f aca="false">D16+D17</f>
        <v>53563031</v>
      </c>
      <c r="E18" s="28" t="n">
        <f aca="false">E16+E17</f>
        <v>53563031</v>
      </c>
      <c r="F18" s="28" t="n">
        <f aca="false">F16+F17</f>
        <v>54694672</v>
      </c>
      <c r="G18" s="29" t="n">
        <f aca="false">D18-C18</f>
        <v>0</v>
      </c>
    </row>
    <row r="19" s="21" customFormat="true" ht="19.5" hidden="false" customHeight="true" outlineLevel="0" collapsed="false">
      <c r="A19" s="30" t="s">
        <v>20</v>
      </c>
      <c r="B19" s="31" t="n">
        <f aca="false">B14+B18</f>
        <v>139215196</v>
      </c>
      <c r="C19" s="31" t="n">
        <f aca="false">C14+C18</f>
        <v>112851685</v>
      </c>
      <c r="D19" s="31" t="n">
        <f aca="false">D14+D18</f>
        <v>115492483</v>
      </c>
      <c r="E19" s="31" t="n">
        <f aca="false">E14+E18</f>
        <v>128231405</v>
      </c>
      <c r="F19" s="31" t="n">
        <f aca="false">F14+F18</f>
        <v>129988345</v>
      </c>
      <c r="G19" s="32" t="n">
        <f aca="false">F19-E19</f>
        <v>1756940</v>
      </c>
    </row>
    <row r="20" s="21" customFormat="true" ht="14.25" hidden="false" customHeight="true" outlineLevel="0" collapsed="false">
      <c r="A20" s="33"/>
      <c r="B20" s="13"/>
      <c r="C20" s="13"/>
      <c r="D20" s="13"/>
      <c r="E20" s="13"/>
      <c r="F20" s="13"/>
      <c r="G20" s="14"/>
      <c r="H20" s="34"/>
      <c r="I20" s="34"/>
      <c r="J20" s="34"/>
      <c r="K20" s="34"/>
      <c r="L20" s="34"/>
      <c r="M20" s="34"/>
    </row>
    <row r="21" s="21" customFormat="true" ht="14.25" hidden="false" customHeight="true" outlineLevel="0" collapsed="false">
      <c r="A21" s="35"/>
      <c r="B21" s="16"/>
      <c r="C21" s="16"/>
      <c r="D21" s="13"/>
      <c r="E21" s="13"/>
      <c r="F21" s="13"/>
      <c r="G21" s="14"/>
      <c r="H21" s="34"/>
      <c r="I21" s="34"/>
      <c r="J21" s="34"/>
      <c r="K21" s="34"/>
      <c r="L21" s="34"/>
      <c r="M21" s="34"/>
    </row>
    <row r="22" s="37" customFormat="true" ht="20.1" hidden="false" customHeight="true" outlineLevel="0" collapsed="false">
      <c r="A22" s="18" t="s">
        <v>21</v>
      </c>
      <c r="B22" s="19" t="n">
        <f aca="false">SUM(B23:B25)</f>
        <v>68631499</v>
      </c>
      <c r="C22" s="19" t="n">
        <f aca="false">SUM(C23:C25)</f>
        <v>71356870</v>
      </c>
      <c r="D22" s="19" t="n">
        <f aca="false">SUM(D23:D25)</f>
        <v>71237695</v>
      </c>
      <c r="E22" s="19" t="n">
        <f aca="false">SUM(E23:E25)</f>
        <v>70965700</v>
      </c>
      <c r="F22" s="19" t="n">
        <f aca="false">SUM(F23:F25)</f>
        <v>70985700</v>
      </c>
      <c r="G22" s="20" t="n">
        <f aca="false">F22-E22</f>
        <v>20000</v>
      </c>
      <c r="H22" s="36"/>
      <c r="I22" s="36"/>
      <c r="J22" s="36"/>
      <c r="K22" s="36"/>
      <c r="L22" s="36"/>
      <c r="M22" s="36"/>
    </row>
    <row r="23" s="37" customFormat="true" ht="20.1" hidden="false" customHeight="true" outlineLevel="0" collapsed="false">
      <c r="A23" s="15" t="s">
        <v>22</v>
      </c>
      <c r="B23" s="16" t="n">
        <f aca="false">'3.tábla'!B49</f>
        <v>68631499</v>
      </c>
      <c r="C23" s="16" t="n">
        <f aca="false">'3.tábla'!C49</f>
        <v>71356870</v>
      </c>
      <c r="D23" s="16" t="n">
        <f aca="false">'3.tábla'!D49</f>
        <v>71237695</v>
      </c>
      <c r="E23" s="16" t="n">
        <f aca="false">'3.tábla'!E49</f>
        <v>70965700</v>
      </c>
      <c r="F23" s="16" t="n">
        <f aca="false">'3.tábla'!F49</f>
        <v>70985700</v>
      </c>
      <c r="G23" s="14" t="n">
        <f aca="false">F23-E23</f>
        <v>20000</v>
      </c>
      <c r="H23" s="36"/>
      <c r="I23" s="36"/>
      <c r="J23" s="36"/>
      <c r="K23" s="36"/>
      <c r="L23" s="36"/>
      <c r="M23" s="36"/>
    </row>
    <row r="24" s="37" customFormat="true" ht="18" hidden="false" customHeight="true" outlineLevel="0" collapsed="false">
      <c r="A24" s="15"/>
      <c r="B24" s="38" t="n">
        <f aca="false">'2.sz.tábla'!B88</f>
        <v>0</v>
      </c>
      <c r="C24" s="38" t="n">
        <f aca="false">'2.sz.tábla'!C88</f>
        <v>0</v>
      </c>
      <c r="D24" s="38" t="n">
        <f aca="false">'2.sz.tábla'!D88</f>
        <v>0</v>
      </c>
      <c r="E24" s="38" t="n">
        <f aca="false">'2.sz.tábla'!E88</f>
        <v>0</v>
      </c>
      <c r="F24" s="38" t="n">
        <f aca="false">'2.sz.tábla'!G88</f>
        <v>0</v>
      </c>
      <c r="G24" s="14" t="n">
        <f aca="false">E24-D24</f>
        <v>0</v>
      </c>
      <c r="H24" s="36"/>
      <c r="I24" s="36"/>
      <c r="J24" s="36"/>
      <c r="K24" s="36"/>
      <c r="L24" s="36"/>
      <c r="M24" s="36"/>
    </row>
    <row r="25" s="21" customFormat="true" ht="18" hidden="false" customHeight="true" outlineLevel="0" collapsed="false">
      <c r="A25" s="15"/>
      <c r="B25" s="38" t="n">
        <f aca="false">'2.sz.tábla'!B89</f>
        <v>0</v>
      </c>
      <c r="C25" s="38" t="n">
        <f aca="false">'2.sz.tábla'!C89</f>
        <v>0</v>
      </c>
      <c r="D25" s="38" t="n">
        <f aca="false">'2.sz.tábla'!D89</f>
        <v>0</v>
      </c>
      <c r="E25" s="38" t="n">
        <f aca="false">'2.sz.tábla'!E89</f>
        <v>0</v>
      </c>
      <c r="F25" s="38" t="n">
        <f aca="false">'2.sz.tábla'!G89</f>
        <v>0</v>
      </c>
      <c r="G25" s="14" t="n">
        <f aca="false">E25-D25</f>
        <v>0</v>
      </c>
      <c r="H25" s="39"/>
      <c r="I25" s="34"/>
      <c r="J25" s="34"/>
      <c r="K25" s="34"/>
      <c r="L25" s="34"/>
      <c r="M25" s="34"/>
    </row>
    <row r="26" customFormat="false" ht="18" hidden="false" customHeight="true" outlineLevel="0" collapsed="false">
      <c r="A26" s="15"/>
      <c r="B26" s="38" t="n">
        <f aca="false">'2.sz.tábla'!B90</f>
        <v>0</v>
      </c>
      <c r="C26" s="38" t="n">
        <f aca="false">'2.sz.tábla'!C90</f>
        <v>0</v>
      </c>
      <c r="D26" s="38" t="n">
        <f aca="false">'2.sz.tábla'!D90</f>
        <v>0</v>
      </c>
      <c r="E26" s="38" t="n">
        <f aca="false">'2.sz.tábla'!E90</f>
        <v>0</v>
      </c>
      <c r="F26" s="38" t="n">
        <f aca="false">'2.sz.tábla'!G90</f>
        <v>0</v>
      </c>
      <c r="G26" s="14" t="n">
        <f aca="false">E26-D26</f>
        <v>0</v>
      </c>
    </row>
    <row r="27" s="21" customFormat="true" ht="20.1" hidden="false" customHeight="true" outlineLevel="0" collapsed="false">
      <c r="A27" s="18" t="s">
        <v>23</v>
      </c>
      <c r="B27" s="40" t="n">
        <f aca="false">SUM(B28:B30)</f>
        <v>33301000</v>
      </c>
      <c r="C27" s="40" t="n">
        <f aca="false">SUM(C28:C31)</f>
        <v>33679900</v>
      </c>
      <c r="D27" s="40" t="n">
        <f aca="false">SUM(D28:D31)</f>
        <v>39885750</v>
      </c>
      <c r="E27" s="40" t="n">
        <f aca="false">SUM(E28:E31)</f>
        <v>52806429</v>
      </c>
      <c r="F27" s="40" t="n">
        <f aca="false">SUM(F28:F31)</f>
        <v>52806429</v>
      </c>
      <c r="G27" s="20" t="n">
        <f aca="false">F27-E27</f>
        <v>0</v>
      </c>
      <c r="I27" s="41"/>
      <c r="J27" s="41"/>
    </row>
    <row r="28" customFormat="false" ht="19.5" hidden="false" customHeight="true" outlineLevel="0" collapsed="false">
      <c r="A28" s="15" t="s">
        <v>24</v>
      </c>
      <c r="B28" s="16" t="n">
        <v>0</v>
      </c>
      <c r="C28" s="16" t="n">
        <f aca="false">'2.sz.tábla'!C92</f>
        <v>0</v>
      </c>
      <c r="D28" s="16" t="n">
        <f aca="false">'2.sz.tábla'!D92</f>
        <v>0</v>
      </c>
      <c r="E28" s="16" t="n">
        <f aca="false">'2.sz.tábla'!E92</f>
        <v>0</v>
      </c>
      <c r="F28" s="16" t="n">
        <f aca="false">'2.sz.tábla'!G92</f>
        <v>0</v>
      </c>
      <c r="G28" s="14" t="n">
        <f aca="false">E28-D28</f>
        <v>0</v>
      </c>
      <c r="I28" s="3"/>
      <c r="J28" s="3"/>
    </row>
    <row r="29" s="21" customFormat="true" ht="18" hidden="false" customHeight="true" outlineLevel="0" collapsed="false">
      <c r="A29" s="15" t="s">
        <v>25</v>
      </c>
      <c r="B29" s="16" t="n">
        <f aca="false">'5.sz.tábla '!B18</f>
        <v>2430000</v>
      </c>
      <c r="C29" s="16" t="n">
        <f aca="false">'5.sz.tábla '!C18</f>
        <v>2842522</v>
      </c>
      <c r="D29" s="16" t="n">
        <f aca="false">'5.sz.tábla '!D18</f>
        <v>6065022</v>
      </c>
      <c r="E29" s="16" t="n">
        <f aca="false">'5.sz.tábla '!E18</f>
        <v>5462390</v>
      </c>
      <c r="F29" s="16" t="n">
        <f aca="false">'5.sz.tábla '!F18</f>
        <v>5462390</v>
      </c>
      <c r="G29" s="14" t="n">
        <f aca="false">F29-E29</f>
        <v>0</v>
      </c>
      <c r="I29" s="41"/>
      <c r="J29" s="41"/>
    </row>
    <row r="30" customFormat="false" ht="18" hidden="false" customHeight="true" outlineLevel="0" collapsed="false">
      <c r="A30" s="15" t="s">
        <v>26</v>
      </c>
      <c r="B30" s="16" t="n">
        <f aca="false">'5.sz.tábla '!B38</f>
        <v>30871000</v>
      </c>
      <c r="C30" s="16" t="n">
        <f aca="false">'5.sz.tábla '!C38</f>
        <v>30758478</v>
      </c>
      <c r="D30" s="16" t="n">
        <f aca="false">'5.sz.tábla '!D38</f>
        <v>33741828</v>
      </c>
      <c r="E30" s="16" t="n">
        <f aca="false">'5.sz.tábla '!E38</f>
        <v>47265139</v>
      </c>
      <c r="F30" s="16" t="n">
        <f aca="false">'5.sz.tábla '!F38</f>
        <v>47265139</v>
      </c>
      <c r="G30" s="14" t="n">
        <f aca="false">F30-E30</f>
        <v>0</v>
      </c>
      <c r="I30" s="3"/>
      <c r="J30" s="3"/>
    </row>
    <row r="31" customFormat="false" ht="18" hidden="false" customHeight="true" outlineLevel="0" collapsed="false">
      <c r="A31" s="15" t="s">
        <v>27</v>
      </c>
      <c r="B31" s="16" t="n">
        <v>0</v>
      </c>
      <c r="C31" s="16" t="n">
        <v>78900</v>
      </c>
      <c r="D31" s="16" t="n">
        <v>78900</v>
      </c>
      <c r="E31" s="16" t="n">
        <v>78900</v>
      </c>
      <c r="F31" s="16" t="n">
        <v>78900</v>
      </c>
      <c r="G31" s="42" t="n">
        <f aca="false">F31-E31</f>
        <v>0</v>
      </c>
      <c r="I31" s="3"/>
      <c r="J31" s="3"/>
    </row>
    <row r="32" customFormat="false" ht="12.75" hidden="false" customHeight="true" outlineLevel="0" collapsed="false">
      <c r="A32" s="18"/>
      <c r="B32" s="16"/>
      <c r="C32" s="16"/>
      <c r="D32" s="13"/>
      <c r="E32" s="13"/>
      <c r="F32" s="13"/>
      <c r="G32" s="14"/>
      <c r="I32" s="3"/>
      <c r="J32" s="3"/>
    </row>
    <row r="33" s="21" customFormat="true" ht="18.75" hidden="false" customHeight="true" outlineLevel="0" collapsed="false">
      <c r="A33" s="18" t="s">
        <v>28</v>
      </c>
      <c r="B33" s="40" t="n">
        <f aca="false">SUM(B34:B35)</f>
        <v>36121697</v>
      </c>
      <c r="C33" s="40" t="n">
        <f aca="false">SUM(C34,C35)</f>
        <v>6180857</v>
      </c>
      <c r="D33" s="40" t="n">
        <f aca="false">SUM(D34,D35)</f>
        <v>2734980</v>
      </c>
      <c r="E33" s="40" t="n">
        <f aca="false">SUM(E34,E35)</f>
        <v>2825218</v>
      </c>
      <c r="F33" s="40" t="n">
        <f aca="false">SUM(F34,F35)</f>
        <v>4562158</v>
      </c>
      <c r="G33" s="14" t="n">
        <f aca="false">F33-E33</f>
        <v>1736940</v>
      </c>
      <c r="I33" s="41"/>
      <c r="J33" s="41"/>
    </row>
    <row r="34" s="21" customFormat="true" ht="18" hidden="false" customHeight="true" outlineLevel="0" collapsed="false">
      <c r="A34" s="15" t="s">
        <v>29</v>
      </c>
      <c r="B34" s="19" t="n">
        <f aca="false">139215196-103093499</f>
        <v>36121697</v>
      </c>
      <c r="C34" s="40" t="n">
        <f aca="false">B34-266700-147053-349250-27813+33909-1793818+156863+26132+172939-186000-300000+814482+1934973-30000000-190500</f>
        <v>5999861</v>
      </c>
      <c r="D34" s="40" t="n">
        <f aca="false">C34-2222500-211910-99695+1290809-216550-44000-125383-2671745+855097</f>
        <v>2553984</v>
      </c>
      <c r="E34" s="43" t="n">
        <f aca="false">D34-236192-181757+651187-143000</f>
        <v>2644222</v>
      </c>
      <c r="F34" s="43" t="n">
        <f aca="false">2644222-20000+625299</f>
        <v>3249521</v>
      </c>
      <c r="G34" s="14" t="n">
        <f aca="false">F34-E34</f>
        <v>605299</v>
      </c>
      <c r="I34" s="41"/>
      <c r="J34" s="41"/>
    </row>
    <row r="35" s="21" customFormat="true" ht="18" hidden="false" customHeight="true" outlineLevel="0" collapsed="false">
      <c r="A35" s="15" t="s">
        <v>30</v>
      </c>
      <c r="B35" s="16" t="n">
        <v>0</v>
      </c>
      <c r="C35" s="40" t="n">
        <v>180996</v>
      </c>
      <c r="D35" s="40" t="n">
        <v>180996</v>
      </c>
      <c r="E35" s="43" t="n">
        <v>180996</v>
      </c>
      <c r="F35" s="43" t="n">
        <f aca="false">180996+1131641</f>
        <v>1312637</v>
      </c>
      <c r="G35" s="14" t="n">
        <f aca="false">F35-E35</f>
        <v>1131641</v>
      </c>
    </row>
    <row r="36" s="21" customFormat="true" ht="18.75" hidden="false" customHeight="true" outlineLevel="0" collapsed="false">
      <c r="A36" s="18" t="s">
        <v>31</v>
      </c>
      <c r="B36" s="40" t="n">
        <f aca="false">SUM(B33,B27,B22)</f>
        <v>138054196</v>
      </c>
      <c r="C36" s="40" t="n">
        <f aca="false">SUM(C33,C27,C22)</f>
        <v>111217627</v>
      </c>
      <c r="D36" s="40" t="n">
        <f aca="false">SUM(D33,D27,D22)</f>
        <v>113858425</v>
      </c>
      <c r="E36" s="40" t="n">
        <f aca="false">SUM(E33,E27,E22)</f>
        <v>126597347</v>
      </c>
      <c r="F36" s="40" t="n">
        <f aca="false">SUM(F33,F27,F22)</f>
        <v>128354287</v>
      </c>
      <c r="G36" s="44" t="n">
        <f aca="false">F36-E36</f>
        <v>1756940</v>
      </c>
    </row>
    <row r="37" customFormat="false" ht="18" hidden="false" customHeight="true" outlineLevel="0" collapsed="false">
      <c r="A37" s="15" t="s">
        <v>32</v>
      </c>
      <c r="B37" s="16"/>
      <c r="C37" s="45"/>
      <c r="D37" s="46"/>
      <c r="E37" s="46"/>
      <c r="F37" s="46"/>
      <c r="G37" s="14"/>
    </row>
    <row r="38" customFormat="false" ht="34.5" hidden="false" customHeight="true" outlineLevel="0" collapsed="false">
      <c r="A38" s="15" t="s">
        <v>33</v>
      </c>
      <c r="B38" s="16" t="n">
        <f aca="false">'5.sz.tábla '!B48</f>
        <v>1161000</v>
      </c>
      <c r="C38" s="16" t="n">
        <f aca="false">'5.sz.tábla '!C48</f>
        <v>1634058</v>
      </c>
      <c r="D38" s="16" t="n">
        <f aca="false">'5.sz.tábla '!D48</f>
        <v>1634058</v>
      </c>
      <c r="E38" s="16" t="n">
        <f aca="false">'5.sz.tábla '!E48</f>
        <v>1634058</v>
      </c>
      <c r="F38" s="16" t="n">
        <f aca="false">'5.sz.tábla '!F48</f>
        <v>1634058</v>
      </c>
      <c r="G38" s="14" t="n">
        <f aca="false">D38-C38</f>
        <v>0</v>
      </c>
    </row>
    <row r="39" s="21" customFormat="true" ht="18.75" hidden="false" customHeight="true" outlineLevel="0" collapsed="false">
      <c r="A39" s="27" t="s">
        <v>34</v>
      </c>
      <c r="B39" s="28" t="n">
        <f aca="false">SUM(B37:B38)</f>
        <v>1161000</v>
      </c>
      <c r="C39" s="28" t="n">
        <f aca="false">SUM(C37:C38)</f>
        <v>1634058</v>
      </c>
      <c r="D39" s="28" t="n">
        <f aca="false">SUM(D37:D38)</f>
        <v>1634058</v>
      </c>
      <c r="E39" s="28" t="n">
        <f aca="false">SUM(E37:E38)</f>
        <v>1634058</v>
      </c>
      <c r="F39" s="28" t="n">
        <f aca="false">SUM(F37:F38)</f>
        <v>1634058</v>
      </c>
      <c r="G39" s="29" t="n">
        <f aca="false">D39-C39</f>
        <v>0</v>
      </c>
    </row>
    <row r="40" s="21" customFormat="true" ht="21" hidden="false" customHeight="true" outlineLevel="0" collapsed="false">
      <c r="A40" s="30" t="s">
        <v>35</v>
      </c>
      <c r="B40" s="31" t="n">
        <f aca="false">SUM(B36,B39)</f>
        <v>139215196</v>
      </c>
      <c r="C40" s="31" t="n">
        <f aca="false">SUM(C36,C39)</f>
        <v>112851685</v>
      </c>
      <c r="D40" s="31" t="n">
        <f aca="false">SUM(D36,D39)</f>
        <v>115492483</v>
      </c>
      <c r="E40" s="31" t="n">
        <f aca="false">SUM(E36,E39)</f>
        <v>128231405</v>
      </c>
      <c r="F40" s="31" t="n">
        <f aca="false">SUM(F36,F39)</f>
        <v>129988345</v>
      </c>
      <c r="G40" s="32" t="n">
        <f aca="false">F40-E40</f>
        <v>1756940</v>
      </c>
      <c r="I40" s="47"/>
    </row>
    <row r="41" s="2" customFormat="true" ht="15.75" hidden="false" customHeight="false" outlineLevel="0" collapsed="false"/>
    <row r="42" s="2" customFormat="true" ht="15.75" hidden="false" customHeight="false" outlineLevel="0" collapsed="false">
      <c r="B42" s="48" t="n">
        <f aca="false">B19-B40</f>
        <v>0</v>
      </c>
      <c r="C42" s="48" t="n">
        <f aca="false">C19-C40</f>
        <v>0</v>
      </c>
      <c r="D42" s="48" t="n">
        <f aca="false">D19-D40</f>
        <v>0</v>
      </c>
      <c r="E42" s="48" t="n">
        <f aca="false">E19-E40</f>
        <v>0</v>
      </c>
      <c r="F42" s="48" t="n">
        <f aca="false">F19-F40</f>
        <v>0</v>
      </c>
      <c r="G42" s="48" t="n">
        <f aca="false">G19-G40</f>
        <v>0</v>
      </c>
    </row>
    <row r="43" s="2" customFormat="true" ht="15.75" hidden="false" customHeight="false" outlineLevel="0" collapsed="false"/>
    <row r="44" s="2" customFormat="true" ht="15.75" hidden="false" customHeight="false" outlineLevel="0" collapsed="false"/>
    <row r="55" customFormat="false" ht="141.75" hidden="false" customHeight="false" outlineLevel="0" collapsed="false">
      <c r="J55" s="49" t="s">
        <v>36</v>
      </c>
    </row>
  </sheetData>
  <mergeCells count="1">
    <mergeCell ref="A4:G4"/>
  </mergeCells>
  <printOptions headings="false" gridLines="false" gridLinesSet="true" horizontalCentered="true" verticalCentered="false"/>
  <pageMargins left="0.511805555555555" right="0.590277777777778" top="1.10208333333333" bottom="0.984027777777778" header="0.629861111111111" footer="0.511805555555555"/>
  <pageSetup paperSize="9" scale="73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Roman,Normál"&amp;12 1. melléklet a 4/2018. (II. 27.) rendelethez
Az önkormányzat 2017. évi költségvetéséről szóló 2/2017. (II. 15.) önkormányzati rendelet 1. mellékletének helyébe a következő 1. melléklet lép:</oddHeader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4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8" workbookViewId="0">
      <selection pane="topLeft" activeCell="C1" activeCellId="0" sqref="C1"/>
    </sheetView>
  </sheetViews>
  <sheetFormatPr defaultRowHeight="12.75" zeroHeight="false" outlineLevelRow="0" outlineLevelCol="0"/>
  <cols>
    <col collapsed="false" customWidth="true" hidden="false" outlineLevel="0" max="1" min="1" style="482" width="60.85"/>
    <col collapsed="false" customWidth="true" hidden="false" outlineLevel="0" max="2" min="2" style="483" width="13.43"/>
    <col collapsed="false" customWidth="true" hidden="false" outlineLevel="0" max="3" min="3" style="483" width="8.42"/>
    <col collapsed="false" customWidth="true" hidden="false" outlineLevel="0" max="4" min="4" style="483" width="11.14"/>
    <col collapsed="false" customWidth="true" hidden="false" outlineLevel="0" max="5" min="5" style="483" width="11.29"/>
    <col collapsed="false" customWidth="true" hidden="false" outlineLevel="0" max="6" min="6" style="483" width="12.29"/>
    <col collapsed="false" customWidth="true" hidden="false" outlineLevel="0" max="7" min="7" style="483" width="18"/>
    <col collapsed="false" customWidth="true" hidden="false" outlineLevel="0" max="1025" min="8" style="483" width="9.14"/>
  </cols>
  <sheetData>
    <row r="4" customFormat="false" ht="51.75" hidden="false" customHeight="true" outlineLevel="0" collapsed="false">
      <c r="A4" s="484" t="s">
        <v>440</v>
      </c>
      <c r="B4" s="484"/>
      <c r="C4" s="484"/>
      <c r="D4" s="484"/>
      <c r="E4" s="484"/>
      <c r="F4" s="484"/>
      <c r="G4" s="484"/>
    </row>
    <row r="5" customFormat="false" ht="27.75" hidden="false" customHeight="true" outlineLevel="0" collapsed="false">
      <c r="A5" s="485"/>
      <c r="B5" s="482"/>
      <c r="C5" s="482"/>
      <c r="D5" s="482"/>
      <c r="E5" s="482"/>
      <c r="F5" s="482"/>
    </row>
    <row r="7" customFormat="false" ht="25.5" hidden="false" customHeight="true" outlineLevel="0" collapsed="false">
      <c r="A7" s="486" t="s">
        <v>402</v>
      </c>
      <c r="B7" s="487"/>
      <c r="C7" s="488" t="s">
        <v>441</v>
      </c>
      <c r="D7" s="488" t="s">
        <v>442</v>
      </c>
      <c r="E7" s="488" t="s">
        <v>443</v>
      </c>
      <c r="F7" s="488" t="s">
        <v>444</v>
      </c>
    </row>
    <row r="8" customFormat="false" ht="20.25" hidden="false" customHeight="true" outlineLevel="0" collapsed="false">
      <c r="A8" s="489" t="s">
        <v>445</v>
      </c>
      <c r="B8" s="490"/>
      <c r="C8" s="491" t="e">
        <f aca="false">'2.sz.tábla'!#ref!+'2.sz.tábla'!#ref!+'2.sz.tábla'!#ref!</f>
        <v>#VALUE!</v>
      </c>
      <c r="D8" s="491" t="n">
        <v>18700000</v>
      </c>
      <c r="E8" s="491" t="n">
        <f aca="false">'2.sz.tábla'!B34+'2.sz.tábla'!B39+'2.sz.tábla'!B42</f>
        <v>18700000</v>
      </c>
      <c r="F8" s="491" t="n">
        <v>18700000</v>
      </c>
    </row>
    <row r="9" customFormat="false" ht="28.5" hidden="false" customHeight="true" outlineLevel="0" collapsed="false">
      <c r="A9" s="489" t="s">
        <v>446</v>
      </c>
      <c r="B9" s="490"/>
      <c r="C9" s="492"/>
      <c r="D9" s="492"/>
      <c r="E9" s="492"/>
      <c r="F9" s="492"/>
    </row>
    <row r="10" customFormat="false" ht="18.75" hidden="false" customHeight="true" outlineLevel="0" collapsed="false">
      <c r="A10" s="489" t="s">
        <v>447</v>
      </c>
      <c r="B10" s="490"/>
      <c r="C10" s="492" t="n">
        <v>0</v>
      </c>
      <c r="D10" s="492" t="n">
        <v>0</v>
      </c>
      <c r="E10" s="492" t="n">
        <v>0</v>
      </c>
      <c r="F10" s="492" t="n">
        <v>0</v>
      </c>
    </row>
    <row r="11" customFormat="false" ht="40.5" hidden="false" customHeight="true" outlineLevel="0" collapsed="false">
      <c r="A11" s="489" t="s">
        <v>448</v>
      </c>
      <c r="B11" s="490"/>
      <c r="C11" s="492"/>
      <c r="D11" s="492"/>
      <c r="E11" s="492"/>
      <c r="F11" s="492"/>
    </row>
    <row r="12" customFormat="false" ht="18.75" hidden="false" customHeight="true" outlineLevel="0" collapsed="false">
      <c r="A12" s="489" t="s">
        <v>449</v>
      </c>
      <c r="B12" s="490"/>
      <c r="C12" s="491" t="n">
        <v>250000</v>
      </c>
      <c r="D12" s="491" t="n">
        <v>250000</v>
      </c>
      <c r="E12" s="491" t="n">
        <v>250000</v>
      </c>
      <c r="F12" s="491" t="n">
        <v>250000</v>
      </c>
    </row>
    <row r="13" customFormat="false" ht="17.25" hidden="false" customHeight="true" outlineLevel="0" collapsed="false">
      <c r="A13" s="489" t="s">
        <v>450</v>
      </c>
      <c r="B13" s="490"/>
      <c r="C13" s="491"/>
      <c r="D13" s="491"/>
      <c r="E13" s="491"/>
      <c r="F13" s="491"/>
    </row>
    <row r="14" customFormat="false" ht="18.75" hidden="false" customHeight="true" outlineLevel="0" collapsed="false">
      <c r="A14" s="489" t="s">
        <v>239</v>
      </c>
      <c r="B14" s="490"/>
      <c r="C14" s="491" t="e">
        <f aca="false">SUM(C8:C13)</f>
        <v>#VALUE!</v>
      </c>
      <c r="D14" s="491" t="n">
        <f aca="false">SUM(D8:D13)</f>
        <v>18950000</v>
      </c>
      <c r="E14" s="491" t="n">
        <f aca="false">SUM(E8:E13)</f>
        <v>18950000</v>
      </c>
      <c r="F14" s="491" t="n">
        <f aca="false">SUM(F8:F13)</f>
        <v>18950000</v>
      </c>
    </row>
    <row r="15" s="496" customFormat="true" ht="27" hidden="false" customHeight="true" outlineLevel="0" collapsed="false">
      <c r="A15" s="493" t="s">
        <v>451</v>
      </c>
      <c r="B15" s="494"/>
      <c r="C15" s="495" t="e">
        <f aca="false">C14*0.5</f>
        <v>#VALUE!</v>
      </c>
      <c r="D15" s="495" t="n">
        <f aca="false">D14*0.5</f>
        <v>9475000</v>
      </c>
      <c r="E15" s="495" t="n">
        <f aca="false">E14*0.5</f>
        <v>9475000</v>
      </c>
      <c r="F15" s="495" t="n">
        <f aca="false">F14*0.5</f>
        <v>9475000</v>
      </c>
    </row>
    <row r="16" customFormat="false" ht="38.25" hidden="false" customHeight="true" outlineLevel="0" collapsed="false">
      <c r="A16" s="497"/>
      <c r="B16" s="498"/>
      <c r="C16" s="499"/>
      <c r="D16" s="499"/>
      <c r="E16" s="499"/>
      <c r="F16" s="499"/>
    </row>
    <row r="17" customFormat="false" ht="15" hidden="false" customHeight="false" outlineLevel="0" collapsed="false">
      <c r="A17" s="500"/>
      <c r="B17" s="501"/>
      <c r="C17" s="501"/>
      <c r="D17" s="501"/>
      <c r="E17" s="501"/>
      <c r="F17" s="501"/>
    </row>
    <row r="18" customFormat="false" ht="28.5" hidden="false" customHeight="false" outlineLevel="0" collapsed="false">
      <c r="A18" s="502" t="s">
        <v>452</v>
      </c>
      <c r="B18" s="503" t="s">
        <v>453</v>
      </c>
      <c r="C18" s="488" t="s">
        <v>441</v>
      </c>
      <c r="D18" s="488" t="s">
        <v>442</v>
      </c>
      <c r="E18" s="488" t="s">
        <v>443</v>
      </c>
      <c r="F18" s="488" t="s">
        <v>444</v>
      </c>
    </row>
    <row r="19" customFormat="false" ht="30" hidden="false" customHeight="true" outlineLevel="0" collapsed="false">
      <c r="A19" s="489"/>
      <c r="B19" s="504"/>
      <c r="C19" s="491"/>
      <c r="D19" s="491"/>
      <c r="E19" s="491"/>
      <c r="F19" s="491"/>
    </row>
    <row r="20" customFormat="false" ht="15" hidden="false" customHeight="false" outlineLevel="0" collapsed="false">
      <c r="A20" s="489"/>
      <c r="B20" s="504"/>
      <c r="C20" s="491"/>
      <c r="D20" s="491"/>
      <c r="E20" s="491"/>
      <c r="F20" s="491"/>
    </row>
    <row r="21" customFormat="false" ht="15" hidden="false" customHeight="false" outlineLevel="0" collapsed="false">
      <c r="A21" s="489"/>
      <c r="B21" s="504"/>
      <c r="C21" s="491"/>
      <c r="D21" s="491"/>
      <c r="E21" s="491"/>
      <c r="F21" s="491"/>
    </row>
    <row r="22" customFormat="false" ht="15" hidden="false" customHeight="false" outlineLevel="0" collapsed="false">
      <c r="A22" s="489"/>
      <c r="B22" s="504"/>
      <c r="C22" s="491"/>
      <c r="D22" s="491"/>
      <c r="E22" s="491"/>
      <c r="F22" s="491"/>
    </row>
    <row r="23" customFormat="false" ht="15" hidden="false" customHeight="false" outlineLevel="0" collapsed="false">
      <c r="A23" s="489"/>
      <c r="B23" s="504"/>
      <c r="C23" s="491"/>
      <c r="D23" s="491"/>
      <c r="E23" s="491"/>
      <c r="F23" s="491"/>
    </row>
    <row r="24" customFormat="false" ht="15" hidden="false" customHeight="false" outlineLevel="0" collapsed="false">
      <c r="A24" s="489"/>
      <c r="B24" s="504"/>
      <c r="C24" s="491"/>
      <c r="D24" s="491"/>
      <c r="E24" s="491"/>
      <c r="F24" s="491"/>
    </row>
    <row r="25" customFormat="false" ht="18.75" hidden="false" customHeight="true" outlineLevel="0" collapsed="false">
      <c r="A25" s="505" t="s">
        <v>239</v>
      </c>
      <c r="B25" s="506"/>
      <c r="C25" s="507" t="n">
        <f aca="false">SUM(C19:C24)</f>
        <v>0</v>
      </c>
      <c r="D25" s="507" t="n">
        <f aca="false">SUM(D19:D24)</f>
        <v>0</v>
      </c>
      <c r="E25" s="507" t="n">
        <f aca="false">SUM(E19:E24)</f>
        <v>0</v>
      </c>
      <c r="F25" s="507" t="n">
        <f aca="false">SUM(F19:F24)</f>
        <v>0</v>
      </c>
    </row>
    <row r="26" customFormat="false" ht="16.5" hidden="false" customHeight="true" outlineLevel="0" collapsed="false"/>
    <row r="27" customFormat="false" ht="15" hidden="false" customHeight="true" outlineLevel="0" collapsed="false"/>
    <row r="28" customFormat="false" ht="16.5" hidden="false" customHeight="true" outlineLevel="0" collapsed="false"/>
    <row r="31" customFormat="false" ht="21.75" hidden="false" customHeight="true" outlineLevel="0" collapsed="false"/>
    <row r="32" customFormat="false" ht="24" hidden="false" customHeight="true" outlineLevel="0" collapsed="false"/>
  </sheetData>
  <mergeCells count="1">
    <mergeCell ref="A4:G4"/>
  </mergeCells>
  <printOptions headings="false" gridLines="false" gridLinesSet="true" horizontalCentered="false" verticalCentered="false"/>
  <pageMargins left="0.75" right="0.75" top="1" bottom="1" header="0.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Roman,Normál"&amp;12 
9. melléklet
az önkormányzat 2017. évi költségvetéséről szóló 2/2017. (II.15.) önkormányzati rendelethez&amp;R&amp;"Times New Roman,Normál"&amp;12&amp;P. oldal forint</oddHeader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4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5.75" zeroHeight="false" outlineLevelRow="0" outlineLevelCol="0"/>
  <cols>
    <col collapsed="false" customWidth="true" hidden="false" outlineLevel="0" max="1" min="1" style="508" width="9.14"/>
    <col collapsed="false" customWidth="true" hidden="false" outlineLevel="0" max="2" min="2" style="508" width="25.42"/>
    <col collapsed="false" customWidth="true" hidden="false" outlineLevel="0" max="3" min="3" style="508" width="20.86"/>
    <col collapsed="false" customWidth="true" hidden="false" outlineLevel="0" max="4" min="4" style="508" width="20.57"/>
    <col collapsed="false" customWidth="true" hidden="false" outlineLevel="0" max="5" min="5" style="508" width="13.86"/>
    <col collapsed="false" customWidth="true" hidden="false" outlineLevel="0" max="6" min="6" style="508" width="10.14"/>
    <col collapsed="false" customWidth="true" hidden="false" outlineLevel="0" max="1025" min="7" style="508" width="9.14"/>
  </cols>
  <sheetData>
    <row r="4" customFormat="false" ht="15.75" hidden="false" customHeight="false" outlineLevel="0" collapsed="false">
      <c r="A4" s="509" t="s">
        <v>454</v>
      </c>
      <c r="B4" s="509"/>
      <c r="C4" s="509"/>
      <c r="D4" s="509"/>
      <c r="E4" s="509"/>
    </row>
    <row r="5" customFormat="false" ht="15.75" hidden="false" customHeight="false" outlineLevel="0" collapsed="false">
      <c r="A5" s="509" t="s">
        <v>455</v>
      </c>
      <c r="B5" s="509"/>
      <c r="C5" s="509"/>
      <c r="D5" s="509"/>
      <c r="E5" s="509"/>
    </row>
    <row r="6" customFormat="false" ht="16.5" hidden="false" customHeight="false" outlineLevel="0" collapsed="false"/>
    <row r="7" customFormat="false" ht="15.75" hidden="false" customHeight="false" outlineLevel="0" collapsed="false">
      <c r="A7" s="510" t="s">
        <v>456</v>
      </c>
      <c r="B7" s="511" t="s">
        <v>457</v>
      </c>
      <c r="C7" s="511" t="s">
        <v>458</v>
      </c>
      <c r="D7" s="511" t="s">
        <v>459</v>
      </c>
      <c r="E7" s="512" t="s">
        <v>460</v>
      </c>
    </row>
    <row r="8" customFormat="false" ht="15.75" hidden="false" customHeight="false" outlineLevel="0" collapsed="false">
      <c r="A8" s="513"/>
      <c r="B8" s="514"/>
      <c r="C8" s="515" t="s">
        <v>461</v>
      </c>
      <c r="D8" s="515" t="s">
        <v>462</v>
      </c>
      <c r="E8" s="516" t="s">
        <v>463</v>
      </c>
    </row>
    <row r="9" customFormat="false" ht="15.75" hidden="false" customHeight="false" outlineLevel="0" collapsed="false">
      <c r="A9" s="513"/>
      <c r="B9" s="514"/>
      <c r="C9" s="514"/>
      <c r="D9" s="515" t="s">
        <v>464</v>
      </c>
      <c r="E9" s="516" t="s">
        <v>465</v>
      </c>
    </row>
    <row r="10" customFormat="false" ht="16.5" hidden="false" customHeight="false" outlineLevel="0" collapsed="false">
      <c r="A10" s="517" t="s">
        <v>466</v>
      </c>
      <c r="B10" s="518" t="s">
        <v>467</v>
      </c>
      <c r="C10" s="518" t="s">
        <v>468</v>
      </c>
      <c r="D10" s="518" t="s">
        <v>469</v>
      </c>
      <c r="E10" s="519" t="s">
        <v>470</v>
      </c>
    </row>
    <row r="11" customFormat="false" ht="65.25" hidden="false" customHeight="true" outlineLevel="0" collapsed="false">
      <c r="A11" s="520" t="s">
        <v>467</v>
      </c>
      <c r="B11" s="521" t="s">
        <v>471</v>
      </c>
      <c r="C11" s="522"/>
      <c r="D11" s="523" t="n">
        <f aca="false">SUM(D12:D13)</f>
        <v>0</v>
      </c>
      <c r="E11" s="524" t="n">
        <f aca="false">SUM(E12:E17)</f>
        <v>0</v>
      </c>
    </row>
    <row r="12" customFormat="false" ht="15.75" hidden="false" customHeight="false" outlineLevel="0" collapsed="false">
      <c r="A12" s="525"/>
      <c r="B12" s="526"/>
      <c r="C12" s="526"/>
      <c r="D12" s="527"/>
      <c r="E12" s="528"/>
    </row>
    <row r="13" customFormat="false" ht="15.75" hidden="false" customHeight="false" outlineLevel="0" collapsed="false">
      <c r="A13" s="525"/>
      <c r="B13" s="526"/>
      <c r="C13" s="526"/>
      <c r="D13" s="527"/>
      <c r="E13" s="527"/>
    </row>
    <row r="14" customFormat="false" ht="15.75" hidden="false" customHeight="false" outlineLevel="0" collapsed="false">
      <c r="A14" s="525"/>
      <c r="B14" s="526"/>
      <c r="C14" s="526"/>
      <c r="D14" s="527"/>
      <c r="E14" s="528"/>
    </row>
    <row r="15" customFormat="false" ht="15.75" hidden="false" customHeight="false" outlineLevel="0" collapsed="false">
      <c r="A15" s="525"/>
      <c r="B15" s="526"/>
      <c r="C15" s="526"/>
      <c r="D15" s="527"/>
      <c r="E15" s="528"/>
    </row>
    <row r="16" customFormat="false" ht="15.75" hidden="false" customHeight="false" outlineLevel="0" collapsed="false">
      <c r="A16" s="525"/>
      <c r="B16" s="526"/>
      <c r="C16" s="526"/>
      <c r="D16" s="527"/>
      <c r="E16" s="528"/>
    </row>
    <row r="17" customFormat="false" ht="15.75" hidden="false" customHeight="false" outlineLevel="0" collapsed="false">
      <c r="A17" s="525"/>
      <c r="B17" s="526"/>
      <c r="C17" s="526"/>
      <c r="D17" s="527"/>
      <c r="E17" s="528"/>
    </row>
    <row r="18" customFormat="false" ht="15.75" hidden="false" customHeight="false" outlineLevel="0" collapsed="false">
      <c r="A18" s="525"/>
      <c r="B18" s="526"/>
      <c r="C18" s="526"/>
      <c r="D18" s="527"/>
      <c r="E18" s="528"/>
    </row>
    <row r="19" customFormat="false" ht="78.75" hidden="false" customHeight="false" outlineLevel="0" collapsed="false">
      <c r="A19" s="529" t="s">
        <v>468</v>
      </c>
      <c r="B19" s="521" t="s">
        <v>472</v>
      </c>
      <c r="C19" s="526"/>
      <c r="D19" s="527"/>
      <c r="E19" s="528" t="n">
        <v>0</v>
      </c>
    </row>
    <row r="20" customFormat="false" ht="63" hidden="false" customHeight="false" outlineLevel="0" collapsed="false">
      <c r="A20" s="529"/>
      <c r="B20" s="530" t="s">
        <v>473</v>
      </c>
      <c r="C20" s="531"/>
      <c r="D20" s="532" t="e">
        <f aca="false">SUM(D21:D28)</f>
        <v>#VALUE!</v>
      </c>
      <c r="E20" s="532" t="n">
        <f aca="false">SUM(E21:E28)</f>
        <v>2213000</v>
      </c>
      <c r="F20" s="532"/>
    </row>
    <row r="21" customFormat="false" ht="15.75" hidden="false" customHeight="false" outlineLevel="0" collapsed="false">
      <c r="A21" s="529"/>
      <c r="B21" s="533"/>
      <c r="C21" s="526" t="s">
        <v>474</v>
      </c>
      <c r="D21" s="527" t="n">
        <f aca="false">F21+E21</f>
        <v>0</v>
      </c>
      <c r="E21" s="528" t="n">
        <v>0</v>
      </c>
      <c r="F21" s="161" t="n">
        <f aca="false">'2.sz.tábla'!B35</f>
        <v>0</v>
      </c>
    </row>
    <row r="22" customFormat="false" ht="15.75" hidden="false" customHeight="false" outlineLevel="0" collapsed="false">
      <c r="A22" s="529"/>
      <c r="B22" s="533"/>
      <c r="C22" s="526" t="s">
        <v>475</v>
      </c>
      <c r="D22" s="534" t="e">
        <f aca="false">F22+E22</f>
        <v>#VALUE!</v>
      </c>
      <c r="E22" s="535" t="n">
        <v>1655000</v>
      </c>
      <c r="F22" s="161" t="e">
        <f aca="false">'2.sz.tábla'!#ref!</f>
        <v>#VALUE!</v>
      </c>
    </row>
    <row r="23" customFormat="false" ht="15.75" hidden="false" customHeight="false" outlineLevel="0" collapsed="false">
      <c r="A23" s="529"/>
      <c r="B23" s="533"/>
      <c r="C23" s="526" t="s">
        <v>476</v>
      </c>
      <c r="D23" s="534" t="n">
        <f aca="false">F23+E23</f>
        <v>8866000</v>
      </c>
      <c r="E23" s="535" t="n">
        <v>266000</v>
      </c>
      <c r="F23" s="161" t="n">
        <f aca="false">'2.sz.tábla'!B40</f>
        <v>8600000</v>
      </c>
    </row>
    <row r="24" customFormat="false" ht="16.5" hidden="false" customHeight="true" outlineLevel="0" collapsed="false">
      <c r="A24" s="529"/>
      <c r="B24" s="533"/>
      <c r="C24" s="536" t="s">
        <v>477</v>
      </c>
      <c r="D24" s="534" t="n">
        <f aca="false">F24+E24</f>
        <v>138000</v>
      </c>
      <c r="E24" s="535" t="n">
        <v>38000</v>
      </c>
      <c r="F24" s="161" t="n">
        <f aca="false">'2.sz.tábla'!B43</f>
        <v>100000</v>
      </c>
    </row>
    <row r="25" customFormat="false" ht="16.5" hidden="false" customHeight="true" outlineLevel="0" collapsed="false">
      <c r="A25" s="529"/>
      <c r="B25" s="533"/>
      <c r="C25" s="536" t="s">
        <v>478</v>
      </c>
      <c r="D25" s="534" t="n">
        <f aca="false">F25+E25</f>
        <v>200000</v>
      </c>
      <c r="E25" s="535" t="n">
        <v>0</v>
      </c>
      <c r="F25" s="161" t="n">
        <f aca="false">'2.sz.tábla'!B36</f>
        <v>200000</v>
      </c>
    </row>
    <row r="26" customFormat="false" ht="16.5" hidden="false" customHeight="true" outlineLevel="0" collapsed="false">
      <c r="A26" s="529"/>
      <c r="B26" s="533"/>
      <c r="C26" s="536" t="s">
        <v>479</v>
      </c>
      <c r="D26" s="534" t="n">
        <f aca="false">F26+E26</f>
        <v>0</v>
      </c>
      <c r="E26" s="535" t="n">
        <v>0</v>
      </c>
      <c r="F26" s="108" t="n">
        <f aca="false">'2.sz.tábla'!B44</f>
        <v>0</v>
      </c>
    </row>
    <row r="27" customFormat="false" ht="15.75" hidden="false" customHeight="false" outlineLevel="0" collapsed="false">
      <c r="A27" s="529"/>
      <c r="B27" s="533"/>
      <c r="C27" s="526" t="s">
        <v>480</v>
      </c>
      <c r="D27" s="534" t="n">
        <f aca="false">F27+E27</f>
        <v>1754000</v>
      </c>
      <c r="E27" s="535" t="n">
        <v>254000</v>
      </c>
      <c r="F27" s="108" t="n">
        <f aca="false">'2.sz.tábla'!B41</f>
        <v>1500000</v>
      </c>
    </row>
    <row r="28" customFormat="false" ht="15.75" hidden="false" customHeight="false" outlineLevel="0" collapsed="false">
      <c r="A28" s="529"/>
      <c r="B28" s="533"/>
      <c r="C28" s="526" t="s">
        <v>481</v>
      </c>
      <c r="D28" s="534" t="n">
        <f aca="false">F28+E28</f>
        <v>250000</v>
      </c>
      <c r="E28" s="535" t="n">
        <v>0</v>
      </c>
      <c r="F28" s="108" t="n">
        <f aca="false">'2.sz.tábla'!B46</f>
        <v>250000</v>
      </c>
    </row>
    <row r="29" customFormat="false" ht="78.75" hidden="false" customHeight="false" outlineLevel="0" collapsed="false">
      <c r="A29" s="529" t="s">
        <v>469</v>
      </c>
      <c r="B29" s="521" t="s">
        <v>482</v>
      </c>
      <c r="C29" s="526"/>
      <c r="D29" s="527" t="n">
        <f aca="false">F29+E29</f>
        <v>0</v>
      </c>
      <c r="E29" s="528" t="n">
        <v>0</v>
      </c>
      <c r="F29" s="108"/>
    </row>
    <row r="30" customFormat="false" ht="63.75" hidden="false" customHeight="false" outlineLevel="0" collapsed="false">
      <c r="A30" s="537" t="s">
        <v>470</v>
      </c>
      <c r="B30" s="538" t="s">
        <v>483</v>
      </c>
      <c r="C30" s="539"/>
      <c r="D30" s="540" t="n">
        <f aca="false">F30+E30+G30</f>
        <v>0</v>
      </c>
      <c r="E30" s="541" t="n">
        <v>0</v>
      </c>
      <c r="F30" s="108"/>
    </row>
    <row r="31" customFormat="false" ht="16.5" hidden="false" customHeight="false" outlineLevel="0" collapsed="false">
      <c r="A31" s="542"/>
      <c r="B31" s="543" t="s">
        <v>484</v>
      </c>
      <c r="C31" s="543"/>
      <c r="D31" s="544" t="e">
        <f aca="false">D30+D29+D19+D20+D11</f>
        <v>#VALUE!</v>
      </c>
      <c r="E31" s="545" t="n">
        <f aca="false">E30+E29+E19+E20+E11</f>
        <v>2213000</v>
      </c>
      <c r="F31" s="545" t="e">
        <f aca="false">SUM(F22:F28)</f>
        <v>#VALUE!</v>
      </c>
    </row>
  </sheetData>
  <mergeCells count="2">
    <mergeCell ref="A4:E4"/>
    <mergeCell ref="A5:E5"/>
  </mergeCells>
  <printOptions headings="false" gridLines="false" gridLinesSet="true" horizontalCentered="false" verticalCentered="false"/>
  <pageMargins left="0.75" right="0.75" top="1" bottom="1" header="0.5" footer="0.511805555555555"/>
  <pageSetup paperSize="9" scale="9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Roman,Normál"Pécsely Község Önkormányzata&amp;C 
&amp;"Times New Roman,Normál"&amp;12 10. melléklet az önkormányzat 2017. évi költségvetéséről szóló 2/2017. (II.15.) önkormányzati rendelethez:&amp;R&amp;"Times New Roman,Normál"&amp;P. oldal forint</oddHeader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N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5.75" zeroHeight="false" outlineLevelRow="0" outlineLevelCol="0"/>
  <cols>
    <col collapsed="false" customWidth="true" hidden="false" outlineLevel="0" max="1" min="1" style="162" width="10"/>
    <col collapsed="false" customWidth="true" hidden="false" outlineLevel="0" max="2" min="2" style="162" width="28.99"/>
    <col collapsed="false" customWidth="true" hidden="false" outlineLevel="0" max="3" min="3" style="162" width="11.99"/>
    <col collapsed="false" customWidth="true" hidden="false" outlineLevel="0" max="4" min="4" style="162" width="12.86"/>
    <col collapsed="false" customWidth="true" hidden="false" outlineLevel="0" max="5" min="5" style="162" width="11.86"/>
    <col collapsed="false" customWidth="false" hidden="false" outlineLevel="0" max="7" min="6" style="162" width="11.57"/>
    <col collapsed="false" customWidth="true" hidden="false" outlineLevel="0" max="8" min="8" style="162" width="11.29"/>
    <col collapsed="false" customWidth="true" hidden="false" outlineLevel="0" max="9" min="9" style="162" width="10.99"/>
    <col collapsed="false" customWidth="true" hidden="false" outlineLevel="0" max="10" min="10" style="162" width="10.58"/>
    <col collapsed="false" customWidth="true" hidden="false" outlineLevel="0" max="12" min="11" style="162" width="13.7"/>
    <col collapsed="false" customWidth="true" hidden="false" outlineLevel="0" max="1025" min="13" style="162" width="9.14"/>
  </cols>
  <sheetData>
    <row r="1" customFormat="false" ht="15.75" hidden="false" customHeight="false" outlineLevel="0" collapsed="false">
      <c r="A1" s="546"/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</row>
    <row r="2" customFormat="false" ht="15.75" hidden="false" customHeight="false" outlineLevel="0" collapsed="false">
      <c r="A2" s="546"/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</row>
    <row r="3" customFormat="false" ht="15.75" hidden="false" customHeight="false" outlineLevel="0" collapsed="false">
      <c r="A3" s="547" t="s">
        <v>485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6"/>
      <c r="N3" s="546"/>
    </row>
    <row r="4" customFormat="false" ht="15.75" hidden="false" customHeight="false" outlineLevel="0" collapsed="false">
      <c r="A4" s="547" t="s">
        <v>486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6"/>
      <c r="N4" s="546"/>
    </row>
    <row r="5" customFormat="false" ht="15.75" hidden="false" customHeight="false" outlineLevel="0" collapsed="false">
      <c r="A5" s="546"/>
      <c r="B5" s="546"/>
      <c r="C5" s="546"/>
      <c r="D5" s="546"/>
      <c r="E5" s="546"/>
      <c r="F5" s="546"/>
      <c r="G5" s="546"/>
      <c r="H5" s="546"/>
      <c r="I5" s="546"/>
      <c r="J5" s="546"/>
      <c r="K5" s="546"/>
      <c r="L5" s="546"/>
      <c r="M5" s="546"/>
      <c r="N5" s="546"/>
    </row>
    <row r="6" customFormat="false" ht="15" hidden="false" customHeight="true" outlineLevel="0" collapsed="false">
      <c r="A6" s="548" t="s">
        <v>456</v>
      </c>
      <c r="B6" s="549" t="s">
        <v>487</v>
      </c>
      <c r="C6" s="549" t="s">
        <v>488</v>
      </c>
      <c r="D6" s="549" t="s">
        <v>489</v>
      </c>
      <c r="E6" s="550" t="s">
        <v>490</v>
      </c>
      <c r="F6" s="548"/>
      <c r="G6" s="548"/>
      <c r="H6" s="548"/>
      <c r="I6" s="548"/>
      <c r="J6" s="550" t="s">
        <v>491</v>
      </c>
      <c r="K6" s="551" t="s">
        <v>492</v>
      </c>
      <c r="L6" s="550" t="s">
        <v>493</v>
      </c>
      <c r="M6" s="546"/>
      <c r="N6" s="546"/>
    </row>
    <row r="7" customFormat="false" ht="15.75" hidden="false" customHeight="false" outlineLevel="0" collapsed="false">
      <c r="A7" s="552"/>
      <c r="B7" s="553"/>
      <c r="C7" s="554" t="s">
        <v>494</v>
      </c>
      <c r="D7" s="554" t="s">
        <v>495</v>
      </c>
      <c r="E7" s="550"/>
      <c r="F7" s="554" t="s">
        <v>441</v>
      </c>
      <c r="G7" s="554" t="s">
        <v>442</v>
      </c>
      <c r="H7" s="555" t="s">
        <v>443</v>
      </c>
      <c r="I7" s="555" t="s">
        <v>444</v>
      </c>
      <c r="J7" s="550"/>
      <c r="K7" s="551"/>
      <c r="L7" s="550"/>
      <c r="M7" s="546"/>
      <c r="N7" s="546"/>
    </row>
    <row r="8" customFormat="false" ht="31.5" hidden="false" customHeight="false" outlineLevel="0" collapsed="false">
      <c r="A8" s="556"/>
      <c r="B8" s="557"/>
      <c r="C8" s="558" t="s">
        <v>496</v>
      </c>
      <c r="D8" s="559" t="s">
        <v>497</v>
      </c>
      <c r="E8" s="550"/>
      <c r="F8" s="558"/>
      <c r="G8" s="558"/>
      <c r="H8" s="560"/>
      <c r="I8" s="560"/>
      <c r="J8" s="550"/>
      <c r="K8" s="551"/>
      <c r="L8" s="550"/>
      <c r="M8" s="546"/>
      <c r="N8" s="546"/>
    </row>
    <row r="9" customFormat="false" ht="15.75" hidden="false" customHeight="false" outlineLevel="0" collapsed="false">
      <c r="A9" s="561" t="s">
        <v>466</v>
      </c>
      <c r="B9" s="562" t="s">
        <v>467</v>
      </c>
      <c r="C9" s="562" t="s">
        <v>468</v>
      </c>
      <c r="D9" s="562" t="s">
        <v>469</v>
      </c>
      <c r="E9" s="562" t="s">
        <v>470</v>
      </c>
      <c r="F9" s="562" t="s">
        <v>498</v>
      </c>
      <c r="G9" s="562" t="s">
        <v>499</v>
      </c>
      <c r="H9" s="562" t="s">
        <v>500</v>
      </c>
      <c r="I9" s="562" t="s">
        <v>501</v>
      </c>
      <c r="J9" s="562" t="s">
        <v>502</v>
      </c>
      <c r="K9" s="563" t="s">
        <v>503</v>
      </c>
      <c r="L9" s="564" t="s">
        <v>504</v>
      </c>
      <c r="M9" s="546"/>
      <c r="N9" s="546"/>
    </row>
    <row r="10" customFormat="false" ht="15.75" hidden="false" customHeight="false" outlineLevel="0" collapsed="false">
      <c r="A10" s="548" t="s">
        <v>466</v>
      </c>
      <c r="B10" s="565" t="s">
        <v>505</v>
      </c>
      <c r="C10" s="566"/>
      <c r="D10" s="567"/>
      <c r="E10" s="568"/>
      <c r="F10" s="568"/>
      <c r="G10" s="568"/>
      <c r="H10" s="568"/>
      <c r="I10" s="568"/>
      <c r="J10" s="568"/>
      <c r="K10" s="568"/>
      <c r="L10" s="569"/>
      <c r="M10" s="546"/>
      <c r="N10" s="546"/>
    </row>
    <row r="11" customFormat="false" ht="15.75" hidden="false" customHeight="false" outlineLevel="0" collapsed="false">
      <c r="A11" s="552"/>
      <c r="B11" s="570" t="s">
        <v>506</v>
      </c>
      <c r="C11" s="571"/>
      <c r="D11" s="572"/>
      <c r="E11" s="572"/>
      <c r="F11" s="572"/>
      <c r="G11" s="572"/>
      <c r="H11" s="572"/>
      <c r="I11" s="572"/>
      <c r="J11" s="572"/>
      <c r="K11" s="573"/>
      <c r="L11" s="569"/>
      <c r="M11" s="546"/>
      <c r="N11" s="546"/>
    </row>
    <row r="12" customFormat="false" ht="15.75" hidden="false" customHeight="false" outlineLevel="0" collapsed="false">
      <c r="A12" s="574"/>
      <c r="B12" s="567"/>
      <c r="C12" s="567"/>
      <c r="D12" s="567"/>
      <c r="E12" s="567"/>
      <c r="F12" s="567"/>
      <c r="G12" s="567"/>
      <c r="H12" s="567"/>
      <c r="I12" s="567"/>
      <c r="J12" s="567"/>
      <c r="K12" s="575"/>
      <c r="L12" s="569"/>
      <c r="M12" s="546"/>
      <c r="N12" s="546"/>
    </row>
    <row r="13" customFormat="false" ht="15.75" hidden="false" customHeight="false" outlineLevel="0" collapsed="false">
      <c r="A13" s="548" t="s">
        <v>467</v>
      </c>
      <c r="B13" s="576" t="s">
        <v>507</v>
      </c>
      <c r="C13" s="566"/>
      <c r="D13" s="577"/>
      <c r="E13" s="577"/>
      <c r="F13" s="577"/>
      <c r="G13" s="577"/>
      <c r="H13" s="577"/>
      <c r="I13" s="577"/>
      <c r="J13" s="577"/>
      <c r="K13" s="578"/>
      <c r="L13" s="569"/>
      <c r="M13" s="546"/>
      <c r="N13" s="546"/>
    </row>
    <row r="14" customFormat="false" ht="15.75" hidden="false" customHeight="false" outlineLevel="0" collapsed="false">
      <c r="A14" s="552"/>
      <c r="B14" s="579" t="s">
        <v>508</v>
      </c>
      <c r="C14" s="571"/>
      <c r="D14" s="580" t="n">
        <f aca="false">D17+D20+D22+D24</f>
        <v>0</v>
      </c>
      <c r="E14" s="580" t="n">
        <f aca="false">E17+E20+E22+E24</f>
        <v>0</v>
      </c>
      <c r="F14" s="580" t="n">
        <f aca="false">F17+F20+F22+F24</f>
        <v>0</v>
      </c>
      <c r="G14" s="580" t="n">
        <f aca="false">G17+G20+G22+G24</f>
        <v>0</v>
      </c>
      <c r="H14" s="580" t="n">
        <f aca="false">H17+H20+H22+H24</f>
        <v>0</v>
      </c>
      <c r="I14" s="580"/>
      <c r="J14" s="580" t="n">
        <f aca="false">J17+J20+J22+J24</f>
        <v>0</v>
      </c>
      <c r="K14" s="580" t="n">
        <f aca="false">K17+K20+K22+K24</f>
        <v>0</v>
      </c>
      <c r="L14" s="580" t="n">
        <f aca="false">L17+L20+L22+L24</f>
        <v>0</v>
      </c>
      <c r="M14" s="546"/>
      <c r="N14" s="546"/>
    </row>
    <row r="15" customFormat="false" ht="15.75" hidden="false" customHeight="false" outlineLevel="0" collapsed="false">
      <c r="A15" s="574"/>
      <c r="B15" s="581"/>
      <c r="C15" s="582"/>
      <c r="D15" s="583"/>
      <c r="E15" s="583"/>
      <c r="F15" s="583"/>
      <c r="G15" s="583"/>
      <c r="H15" s="583"/>
      <c r="I15" s="583"/>
      <c r="J15" s="580"/>
      <c r="K15" s="584"/>
      <c r="L15" s="585"/>
      <c r="M15" s="546"/>
      <c r="N15" s="546"/>
    </row>
    <row r="16" customFormat="false" ht="15.75" hidden="false" customHeight="false" outlineLevel="0" collapsed="false">
      <c r="A16" s="574"/>
      <c r="B16" s="581"/>
      <c r="C16" s="582"/>
      <c r="D16" s="583"/>
      <c r="E16" s="583"/>
      <c r="F16" s="583"/>
      <c r="G16" s="583"/>
      <c r="H16" s="583"/>
      <c r="I16" s="583"/>
      <c r="J16" s="586"/>
      <c r="K16" s="587"/>
      <c r="L16" s="585"/>
      <c r="M16" s="546"/>
      <c r="N16" s="546"/>
    </row>
    <row r="17" customFormat="false" ht="15.75" hidden="false" customHeight="false" outlineLevel="0" collapsed="false">
      <c r="A17" s="561" t="s">
        <v>500</v>
      </c>
      <c r="B17" s="588" t="s">
        <v>509</v>
      </c>
      <c r="C17" s="564"/>
      <c r="D17" s="589" t="n">
        <f aca="false">SUM(D15:D15)</f>
        <v>0</v>
      </c>
      <c r="E17" s="589" t="n">
        <f aca="false">SUM(E15:E15)</f>
        <v>0</v>
      </c>
      <c r="F17" s="589" t="n">
        <f aca="false">SUM(F15:F16)</f>
        <v>0</v>
      </c>
      <c r="G17" s="589" t="n">
        <f aca="false">SUM(G15:G16)</f>
        <v>0</v>
      </c>
      <c r="H17" s="589" t="n">
        <f aca="false">SUM(H15:H16)</f>
        <v>0</v>
      </c>
      <c r="I17" s="589" t="n">
        <f aca="false">SUM(I15:I16)</f>
        <v>0</v>
      </c>
      <c r="J17" s="589" t="n">
        <f aca="false">SUM(J15:J16)</f>
        <v>0</v>
      </c>
      <c r="K17" s="589" t="n">
        <f aca="false">SUM(K15:K16)</f>
        <v>0</v>
      </c>
      <c r="L17" s="589" t="n">
        <f aca="false">SUM(L15:L16)</f>
        <v>0</v>
      </c>
      <c r="M17" s="590"/>
      <c r="N17" s="590"/>
    </row>
    <row r="18" customFormat="false" ht="15.75" hidden="false" customHeight="false" outlineLevel="0" collapsed="false">
      <c r="A18" s="574"/>
      <c r="B18" s="581"/>
      <c r="C18" s="591"/>
      <c r="D18" s="583"/>
      <c r="E18" s="583"/>
      <c r="F18" s="583"/>
      <c r="G18" s="583"/>
      <c r="H18" s="583"/>
      <c r="I18" s="583"/>
      <c r="J18" s="580"/>
      <c r="K18" s="584"/>
      <c r="L18" s="585"/>
      <c r="M18" s="590"/>
      <c r="N18" s="590"/>
    </row>
    <row r="19" customFormat="false" ht="15.75" hidden="false" customHeight="false" outlineLevel="0" collapsed="false">
      <c r="A19" s="574"/>
      <c r="B19" s="581"/>
      <c r="C19" s="591"/>
      <c r="D19" s="583"/>
      <c r="E19" s="583"/>
      <c r="F19" s="583"/>
      <c r="G19" s="583"/>
      <c r="H19" s="583"/>
      <c r="I19" s="583"/>
      <c r="J19" s="586"/>
      <c r="K19" s="587"/>
      <c r="L19" s="589"/>
      <c r="M19" s="590"/>
      <c r="N19" s="590"/>
    </row>
    <row r="20" customFormat="false" ht="15.75" hidden="false" customHeight="false" outlineLevel="0" collapsed="false">
      <c r="A20" s="561" t="n">
        <v>14</v>
      </c>
      <c r="B20" s="588" t="s">
        <v>510</v>
      </c>
      <c r="C20" s="564"/>
      <c r="D20" s="589" t="n">
        <f aca="false">SUM(D18:D19)</f>
        <v>0</v>
      </c>
      <c r="E20" s="589" t="n">
        <f aca="false">SUM(E18:E19)</f>
        <v>0</v>
      </c>
      <c r="F20" s="589" t="n">
        <f aca="false">SUM(F18:F19)</f>
        <v>0</v>
      </c>
      <c r="G20" s="589" t="n">
        <f aca="false">SUM(G18:G19)</f>
        <v>0</v>
      </c>
      <c r="H20" s="589" t="n">
        <f aca="false">SUM(H18:H19)</f>
        <v>0</v>
      </c>
      <c r="I20" s="589" t="n">
        <f aca="false">SUM(I18:I19)</f>
        <v>0</v>
      </c>
      <c r="J20" s="589" t="n">
        <f aca="false">SUM(J18:J19)</f>
        <v>0</v>
      </c>
      <c r="K20" s="589" t="n">
        <f aca="false">SUM(K18:K19)</f>
        <v>0</v>
      </c>
      <c r="L20" s="589" t="n">
        <f aca="false">SUM(L18:L19)</f>
        <v>0</v>
      </c>
      <c r="M20" s="590"/>
      <c r="N20" s="590"/>
    </row>
    <row r="21" customFormat="false" ht="15.75" hidden="false" customHeight="false" outlineLevel="0" collapsed="false">
      <c r="A21" s="574"/>
      <c r="B21" s="581"/>
      <c r="C21" s="591"/>
      <c r="D21" s="583"/>
      <c r="E21" s="583"/>
      <c r="F21" s="583"/>
      <c r="G21" s="583"/>
      <c r="H21" s="583"/>
      <c r="I21" s="583"/>
      <c r="J21" s="580"/>
      <c r="K21" s="587"/>
      <c r="L21" s="583"/>
      <c r="M21" s="590"/>
      <c r="N21" s="590"/>
    </row>
    <row r="22" customFormat="false" ht="31.5" hidden="false" customHeight="false" outlineLevel="0" collapsed="false">
      <c r="A22" s="561" t="n">
        <v>16</v>
      </c>
      <c r="B22" s="588" t="s">
        <v>511</v>
      </c>
      <c r="C22" s="564"/>
      <c r="D22" s="589" t="n">
        <f aca="false">SUM(D21)</f>
        <v>0</v>
      </c>
      <c r="E22" s="589" t="n">
        <f aca="false">SUM(E21)</f>
        <v>0</v>
      </c>
      <c r="F22" s="589" t="n">
        <f aca="false">SUM(F21)</f>
        <v>0</v>
      </c>
      <c r="G22" s="589" t="n">
        <f aca="false">SUM(G21)</f>
        <v>0</v>
      </c>
      <c r="H22" s="589" t="n">
        <f aca="false">SUM(H21)</f>
        <v>0</v>
      </c>
      <c r="I22" s="589"/>
      <c r="J22" s="589" t="n">
        <f aca="false">SUM(J21)</f>
        <v>0</v>
      </c>
      <c r="K22" s="589" t="n">
        <f aca="false">SUM(K21)</f>
        <v>0</v>
      </c>
      <c r="L22" s="589" t="n">
        <f aca="false">SUM(L21)</f>
        <v>0</v>
      </c>
      <c r="M22" s="590"/>
      <c r="N22" s="590"/>
    </row>
    <row r="23" customFormat="false" ht="15.75" hidden="false" customHeight="false" outlineLevel="0" collapsed="false">
      <c r="A23" s="574"/>
      <c r="B23" s="581"/>
      <c r="C23" s="591"/>
      <c r="D23" s="583"/>
      <c r="E23" s="583"/>
      <c r="F23" s="583"/>
      <c r="G23" s="583"/>
      <c r="H23" s="583"/>
      <c r="I23" s="583"/>
      <c r="J23" s="580"/>
      <c r="K23" s="587"/>
      <c r="L23" s="583"/>
      <c r="M23" s="590"/>
      <c r="N23" s="590"/>
    </row>
    <row r="24" customFormat="false" ht="31.5" hidden="false" customHeight="false" outlineLevel="0" collapsed="false">
      <c r="A24" s="561" t="n">
        <v>18</v>
      </c>
      <c r="B24" s="588" t="s">
        <v>512</v>
      </c>
      <c r="C24" s="564"/>
      <c r="D24" s="589" t="n">
        <f aca="false">SUM(D23)</f>
        <v>0</v>
      </c>
      <c r="E24" s="589" t="n">
        <f aca="false">SUM(E23)</f>
        <v>0</v>
      </c>
      <c r="F24" s="589" t="n">
        <f aca="false">SUM(F23)</f>
        <v>0</v>
      </c>
      <c r="G24" s="589" t="n">
        <f aca="false">SUM(G23)</f>
        <v>0</v>
      </c>
      <c r="H24" s="589" t="n">
        <f aca="false">SUM(H23)</f>
        <v>0</v>
      </c>
      <c r="I24" s="589"/>
      <c r="J24" s="589" t="n">
        <f aca="false">SUM(J23)</f>
        <v>0</v>
      </c>
      <c r="K24" s="589" t="n">
        <f aca="false">SUM(K23)</f>
        <v>0</v>
      </c>
      <c r="L24" s="589" t="n">
        <f aca="false">SUM(L23)</f>
        <v>0</v>
      </c>
      <c r="M24" s="590"/>
      <c r="N24" s="590"/>
    </row>
    <row r="25" customFormat="false" ht="20.25" hidden="false" customHeight="true" outlineLevel="0" collapsed="false">
      <c r="A25" s="561" t="s">
        <v>466</v>
      </c>
      <c r="B25" s="562" t="s">
        <v>467</v>
      </c>
      <c r="C25" s="562" t="s">
        <v>468</v>
      </c>
      <c r="D25" s="562" t="s">
        <v>469</v>
      </c>
      <c r="E25" s="562" t="s">
        <v>470</v>
      </c>
      <c r="F25" s="562" t="s">
        <v>498</v>
      </c>
      <c r="G25" s="562" t="s">
        <v>499</v>
      </c>
      <c r="H25" s="562" t="s">
        <v>500</v>
      </c>
      <c r="I25" s="562" t="s">
        <v>501</v>
      </c>
      <c r="J25" s="562" t="s">
        <v>502</v>
      </c>
      <c r="K25" s="563" t="s">
        <v>503</v>
      </c>
      <c r="L25" s="564" t="s">
        <v>504</v>
      </c>
      <c r="M25" s="546"/>
      <c r="N25" s="546"/>
    </row>
    <row r="26" customFormat="false" ht="15.75" hidden="false" customHeight="false" outlineLevel="0" collapsed="false">
      <c r="A26" s="574" t="n">
        <v>19</v>
      </c>
      <c r="B26" s="576" t="s">
        <v>513</v>
      </c>
      <c r="C26" s="592"/>
      <c r="D26" s="580" t="n">
        <f aca="false">SUM(D27:D27)</f>
        <v>0</v>
      </c>
      <c r="E26" s="580" t="n">
        <f aca="false">SUM(E27:E27)</f>
        <v>0</v>
      </c>
      <c r="F26" s="580" t="n">
        <f aca="false">SUM(F27:F27)</f>
        <v>0</v>
      </c>
      <c r="G26" s="580" t="n">
        <f aca="false">SUM(G27:G27)</f>
        <v>0</v>
      </c>
      <c r="H26" s="580" t="n">
        <f aca="false">SUM(H27:H27)</f>
        <v>0</v>
      </c>
      <c r="I26" s="580" t="n">
        <f aca="false">SUM(I27:I27)</f>
        <v>0</v>
      </c>
      <c r="J26" s="580" t="n">
        <f aca="false">SUM(J27:J27)</f>
        <v>0</v>
      </c>
      <c r="K26" s="580" t="n">
        <f aca="false">SUM(K27:K27)</f>
        <v>0</v>
      </c>
      <c r="L26" s="580" t="n">
        <f aca="false">SUM(L27:L27)</f>
        <v>0</v>
      </c>
      <c r="M26" s="546"/>
      <c r="N26" s="546"/>
    </row>
    <row r="27" customFormat="false" ht="15.75" hidden="false" customHeight="false" outlineLevel="0" collapsed="false">
      <c r="A27" s="574" t="n">
        <v>20</v>
      </c>
      <c r="B27" s="593"/>
      <c r="C27" s="594"/>
      <c r="D27" s="595"/>
      <c r="E27" s="595"/>
      <c r="F27" s="596"/>
      <c r="G27" s="596"/>
      <c r="H27" s="596"/>
      <c r="I27" s="596"/>
      <c r="J27" s="586"/>
      <c r="K27" s="587"/>
      <c r="L27" s="583"/>
      <c r="M27" s="546"/>
      <c r="N27" s="546"/>
    </row>
    <row r="28" customFormat="false" ht="15.75" hidden="false" customHeight="false" outlineLevel="0" collapsed="false">
      <c r="A28" s="574"/>
      <c r="B28" s="597"/>
      <c r="C28" s="598"/>
      <c r="D28" s="586"/>
      <c r="E28" s="586"/>
      <c r="F28" s="586"/>
      <c r="G28" s="586"/>
      <c r="H28" s="586"/>
      <c r="I28" s="586"/>
      <c r="J28" s="586"/>
      <c r="K28" s="587" t="n">
        <f aca="false">G28+H28+J28+I28</f>
        <v>0</v>
      </c>
      <c r="L28" s="583" t="n">
        <f aca="false">D28+E28+F28+K28</f>
        <v>0</v>
      </c>
      <c r="M28" s="546"/>
      <c r="N28" s="546"/>
    </row>
    <row r="29" customFormat="false" ht="15.75" hidden="false" customHeight="false" outlineLevel="0" collapsed="false">
      <c r="A29" s="561"/>
      <c r="B29" s="576" t="s">
        <v>514</v>
      </c>
      <c r="C29" s="592"/>
      <c r="D29" s="589" t="n">
        <f aca="false">D26+D14</f>
        <v>0</v>
      </c>
      <c r="E29" s="589" t="n">
        <f aca="false">E26+E14</f>
        <v>0</v>
      </c>
      <c r="F29" s="589" t="n">
        <f aca="false">F26+F14</f>
        <v>0</v>
      </c>
      <c r="G29" s="589" t="n">
        <f aca="false">G26+G14</f>
        <v>0</v>
      </c>
      <c r="H29" s="589" t="n">
        <f aca="false">H26+H14</f>
        <v>0</v>
      </c>
      <c r="I29" s="589" t="n">
        <f aca="false">I26+I14</f>
        <v>0</v>
      </c>
      <c r="J29" s="589" t="n">
        <f aca="false">J26+J14</f>
        <v>0</v>
      </c>
      <c r="K29" s="589" t="n">
        <f aca="false">K26+K14</f>
        <v>0</v>
      </c>
      <c r="L29" s="589" t="n">
        <f aca="false">L26+L14</f>
        <v>0</v>
      </c>
      <c r="M29" s="546"/>
      <c r="N29" s="546"/>
    </row>
  </sheetData>
  <mergeCells count="6">
    <mergeCell ref="A3:L3"/>
    <mergeCell ref="A4:L4"/>
    <mergeCell ref="E6:E8"/>
    <mergeCell ref="J6:J8"/>
    <mergeCell ref="K6:K8"/>
    <mergeCell ref="L6:L8"/>
  </mergeCells>
  <printOptions headings="false" gridLines="false" gridLinesSet="true" horizontalCentered="false" verticalCentered="false"/>
  <pageMargins left="0.7" right="0.7" top="0.75" bottom="0.75" header="0.3" footer="0.511805555555555"/>
  <pageSetup paperSize="9" scale="6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11. melléklet az önkormányzat 2017. évi költségvetéséről szóló 2/2017. (II.15.) önkormányzati rendelethez&amp;R&amp;"Times New Roman,Normál"&amp;12&amp;P.oldal forint</oddHeader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F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.75" zeroHeight="false" outlineLevelRow="0" outlineLevelCol="0"/>
  <cols>
    <col collapsed="false" customWidth="true" hidden="false" outlineLevel="0" max="1" min="1" style="599" width="35.85"/>
    <col collapsed="false" customWidth="true" hidden="false" outlineLevel="0" max="2" min="2" style="600" width="13.7"/>
    <col collapsed="false" customWidth="true" hidden="false" outlineLevel="0" max="3" min="3" style="599" width="14.57"/>
    <col collapsed="false" customWidth="true" hidden="false" outlineLevel="0" max="4" min="4" style="599" width="12.29"/>
    <col collapsed="false" customWidth="true" hidden="false" outlineLevel="0" max="5" min="5" style="599" width="17.86"/>
    <col collapsed="false" customWidth="true" hidden="false" outlineLevel="0" max="6" min="6" style="599" width="15.29"/>
    <col collapsed="false" customWidth="true" hidden="false" outlineLevel="0" max="7" min="7" style="599" width="13.57"/>
    <col collapsed="false" customWidth="true" hidden="false" outlineLevel="0" max="8" min="8" style="599" width="20.71"/>
    <col collapsed="false" customWidth="true" hidden="false" outlineLevel="0" max="9" min="9" style="599" width="18"/>
    <col collapsed="false" customWidth="true" hidden="false" outlineLevel="0" max="1025" min="10" style="599" width="9.14"/>
  </cols>
  <sheetData>
    <row r="2" customFormat="false" ht="15.75" hidden="false" customHeight="true" outlineLevel="0" collapsed="false">
      <c r="A2" s="601" t="s">
        <v>515</v>
      </c>
      <c r="B2" s="601"/>
      <c r="C2" s="601"/>
      <c r="D2" s="601"/>
      <c r="E2" s="601"/>
      <c r="F2" s="601"/>
    </row>
    <row r="3" customFormat="false" ht="20.25" hidden="false" customHeight="true" outlineLevel="0" collapsed="false">
      <c r="A3" s="601"/>
      <c r="B3" s="601"/>
      <c r="C3" s="601"/>
      <c r="D3" s="601"/>
      <c r="E3" s="601"/>
      <c r="F3" s="601"/>
    </row>
    <row r="4" customFormat="false" ht="15.75" hidden="false" customHeight="false" outlineLevel="0" collapsed="false">
      <c r="A4" s="602"/>
      <c r="B4" s="603"/>
      <c r="C4" s="602"/>
      <c r="D4" s="602"/>
      <c r="E4" s="602"/>
      <c r="F4" s="602"/>
    </row>
    <row r="5" customFormat="false" ht="15.75" hidden="false" customHeight="false" outlineLevel="0" collapsed="false">
      <c r="A5" s="602"/>
      <c r="B5" s="604"/>
      <c r="C5" s="605"/>
      <c r="D5" s="602"/>
      <c r="E5" s="602"/>
      <c r="F5" s="602"/>
    </row>
    <row r="6" customFormat="false" ht="15.75" hidden="false" customHeight="false" outlineLevel="0" collapsed="false">
      <c r="A6" s="606" t="s">
        <v>516</v>
      </c>
      <c r="B6" s="607"/>
      <c r="C6" s="608"/>
      <c r="D6" s="608"/>
      <c r="E6" s="608"/>
      <c r="F6" s="608"/>
    </row>
    <row r="7" customFormat="false" ht="15.75" hidden="false" customHeight="false" outlineLevel="0" collapsed="false">
      <c r="A7" s="609"/>
      <c r="B7" s="607"/>
      <c r="C7" s="610"/>
      <c r="D7" s="608"/>
      <c r="E7" s="608"/>
      <c r="F7" s="611"/>
    </row>
    <row r="8" customFormat="false" ht="15.75" hidden="false" customHeight="false" outlineLevel="0" collapsed="false">
      <c r="A8" s="609"/>
      <c r="B8" s="612"/>
      <c r="C8" s="613"/>
      <c r="D8" s="613"/>
      <c r="E8" s="613"/>
      <c r="F8" s="611"/>
    </row>
    <row r="9" customFormat="false" ht="15.75" hidden="false" customHeight="false" outlineLevel="0" collapsed="false">
      <c r="A9" s="614" t="s">
        <v>517</v>
      </c>
      <c r="B9" s="615" t="s">
        <v>518</v>
      </c>
      <c r="C9" s="616" t="s">
        <v>519</v>
      </c>
      <c r="D9" s="616" t="s">
        <v>520</v>
      </c>
      <c r="E9" s="616" t="s">
        <v>521</v>
      </c>
      <c r="F9" s="616" t="s">
        <v>174</v>
      </c>
    </row>
    <row r="10" customFormat="false" ht="15.75" hidden="false" customHeight="false" outlineLevel="0" collapsed="false">
      <c r="A10" s="617" t="s">
        <v>522</v>
      </c>
      <c r="B10" s="618"/>
      <c r="C10" s="618"/>
      <c r="D10" s="618"/>
      <c r="E10" s="618"/>
      <c r="F10" s="618" t="n">
        <f aca="false">SUM(B10:E10)</f>
        <v>0</v>
      </c>
    </row>
    <row r="11" customFormat="false" ht="15.75" hidden="false" customHeight="false" outlineLevel="0" collapsed="false">
      <c r="A11" s="617" t="s">
        <v>523</v>
      </c>
      <c r="B11" s="618"/>
      <c r="C11" s="618"/>
      <c r="D11" s="618"/>
      <c r="E11" s="618"/>
      <c r="F11" s="618" t="n">
        <f aca="false">SUM(B11:E11)</f>
        <v>0</v>
      </c>
    </row>
    <row r="12" customFormat="false" ht="15.75" hidden="false" customHeight="false" outlineLevel="0" collapsed="false">
      <c r="A12" s="617" t="s">
        <v>524</v>
      </c>
      <c r="B12" s="618"/>
      <c r="C12" s="618"/>
      <c r="D12" s="618"/>
      <c r="E12" s="618"/>
      <c r="F12" s="618" t="n">
        <f aca="false">SUM(B12:E12)</f>
        <v>0</v>
      </c>
    </row>
    <row r="13" customFormat="false" ht="15.75" hidden="false" customHeight="false" outlineLevel="0" collapsed="false">
      <c r="A13" s="619" t="s">
        <v>174</v>
      </c>
      <c r="B13" s="620" t="n">
        <f aca="false">SUM(B10:B12)</f>
        <v>0</v>
      </c>
      <c r="C13" s="620"/>
      <c r="D13" s="620"/>
      <c r="E13" s="620"/>
      <c r="F13" s="620" t="n">
        <f aca="false">SUM(F10:F12)</f>
        <v>0</v>
      </c>
    </row>
    <row r="14" customFormat="false" ht="14.25" hidden="false" customHeight="true" outlineLevel="0" collapsed="false">
      <c r="A14" s="621"/>
      <c r="B14" s="621"/>
      <c r="C14" s="621"/>
      <c r="D14" s="621"/>
      <c r="E14" s="621"/>
      <c r="F14" s="621"/>
    </row>
    <row r="15" customFormat="false" ht="15.75" hidden="false" customHeight="false" outlineLevel="0" collapsed="false">
      <c r="A15" s="614" t="s">
        <v>525</v>
      </c>
      <c r="B15" s="615" t="s">
        <v>518</v>
      </c>
      <c r="C15" s="616" t="s">
        <v>519</v>
      </c>
      <c r="D15" s="616" t="s">
        <v>520</v>
      </c>
      <c r="E15" s="616" t="s">
        <v>521</v>
      </c>
      <c r="F15" s="616" t="s">
        <v>174</v>
      </c>
    </row>
    <row r="16" customFormat="false" ht="15.75" hidden="false" customHeight="false" outlineLevel="0" collapsed="false">
      <c r="A16" s="617" t="s">
        <v>526</v>
      </c>
      <c r="B16" s="618"/>
      <c r="C16" s="618"/>
      <c r="D16" s="618"/>
      <c r="E16" s="618"/>
      <c r="F16" s="618" t="n">
        <f aca="false">SUM(B16:E16)</f>
        <v>0</v>
      </c>
    </row>
    <row r="17" customFormat="false" ht="15.75" hidden="false" customHeight="false" outlineLevel="0" collapsed="false">
      <c r="A17" s="617" t="s">
        <v>527</v>
      </c>
      <c r="B17" s="618"/>
      <c r="C17" s="618"/>
      <c r="D17" s="618"/>
      <c r="E17" s="618"/>
      <c r="F17" s="618" t="n">
        <f aca="false">SUM(B17:E17)</f>
        <v>0</v>
      </c>
    </row>
    <row r="18" customFormat="false" ht="15.75" hidden="false" customHeight="false" outlineLevel="0" collapsed="false">
      <c r="A18" s="617" t="s">
        <v>528</v>
      </c>
      <c r="B18" s="618"/>
      <c r="C18" s="618"/>
      <c r="D18" s="618"/>
      <c r="E18" s="618"/>
      <c r="F18" s="618" t="n">
        <f aca="false">SUM(B18:E18)</f>
        <v>0</v>
      </c>
    </row>
    <row r="19" customFormat="false" ht="15.75" hidden="false" customHeight="false" outlineLevel="0" collapsed="false">
      <c r="A19" s="617" t="s">
        <v>529</v>
      </c>
      <c r="B19" s="618"/>
      <c r="C19" s="618"/>
      <c r="D19" s="618"/>
      <c r="E19" s="618"/>
      <c r="F19" s="618" t="n">
        <f aca="false">SUM(B19:E19)</f>
        <v>0</v>
      </c>
    </row>
    <row r="20" customFormat="false" ht="15.75" hidden="false" customHeight="false" outlineLevel="0" collapsed="false">
      <c r="A20" s="617" t="s">
        <v>530</v>
      </c>
      <c r="B20" s="618"/>
      <c r="C20" s="618"/>
      <c r="D20" s="618"/>
      <c r="E20" s="618"/>
      <c r="F20" s="618" t="n">
        <f aca="false">SUM(B20:E20)</f>
        <v>0</v>
      </c>
    </row>
    <row r="21" customFormat="false" ht="15.75" hidden="false" customHeight="false" outlineLevel="0" collapsed="false">
      <c r="A21" s="617" t="s">
        <v>531</v>
      </c>
      <c r="B21" s="618"/>
      <c r="C21" s="618"/>
      <c r="D21" s="618"/>
      <c r="E21" s="618"/>
      <c r="F21" s="618" t="n">
        <f aca="false">SUM(B21:E21)</f>
        <v>0</v>
      </c>
    </row>
    <row r="22" customFormat="false" ht="15.75" hidden="false" customHeight="false" outlineLevel="0" collapsed="false">
      <c r="A22" s="619" t="s">
        <v>174</v>
      </c>
      <c r="B22" s="620" t="n">
        <f aca="false">SUM(B16:B21)</f>
        <v>0</v>
      </c>
      <c r="C22" s="620" t="n">
        <f aca="false">SUM(C16:C21)</f>
        <v>0</v>
      </c>
      <c r="D22" s="620" t="n">
        <f aca="false">SUM(D16:D21)</f>
        <v>0</v>
      </c>
      <c r="E22" s="620" t="n">
        <f aca="false">SUM(E16:E21)</f>
        <v>0</v>
      </c>
      <c r="F22" s="620" t="n">
        <f aca="false">SUM(F16:F21)</f>
        <v>0</v>
      </c>
    </row>
    <row r="23" customFormat="false" ht="15.75" hidden="false" customHeight="false" outlineLevel="0" collapsed="false">
      <c r="A23" s="622"/>
      <c r="B23" s="623"/>
      <c r="C23" s="622"/>
      <c r="D23" s="622"/>
      <c r="E23" s="622"/>
      <c r="F23" s="622"/>
    </row>
    <row r="24" customFormat="false" ht="15.75" hidden="false" customHeight="false" outlineLevel="0" collapsed="false">
      <c r="A24" s="622"/>
      <c r="B24" s="624"/>
      <c r="C24" s="625"/>
    </row>
    <row r="25" customFormat="false" ht="15.75" hidden="false" customHeight="false" outlineLevel="0" collapsed="false">
      <c r="A25" s="606" t="s">
        <v>516</v>
      </c>
      <c r="B25" s="607"/>
      <c r="C25" s="608"/>
      <c r="D25" s="608"/>
      <c r="E25" s="608"/>
      <c r="F25" s="608"/>
    </row>
    <row r="26" customFormat="false" ht="15.75" hidden="false" customHeight="false" outlineLevel="0" collapsed="false">
      <c r="A26" s="609"/>
      <c r="B26" s="607"/>
      <c r="C26" s="626"/>
      <c r="D26" s="626"/>
      <c r="E26" s="626"/>
      <c r="F26" s="626"/>
    </row>
    <row r="27" customFormat="false" ht="15.75" hidden="false" customHeight="false" outlineLevel="0" collapsed="false">
      <c r="A27" s="609"/>
      <c r="B27" s="607"/>
      <c r="C27" s="626"/>
      <c r="D27" s="626"/>
      <c r="E27" s="626"/>
      <c r="F27" s="626"/>
    </row>
    <row r="28" customFormat="false" ht="15.75" hidden="false" customHeight="false" outlineLevel="0" collapsed="false">
      <c r="A28" s="614" t="s">
        <v>517</v>
      </c>
      <c r="B28" s="615" t="s">
        <v>518</v>
      </c>
      <c r="C28" s="616" t="s">
        <v>519</v>
      </c>
      <c r="D28" s="616" t="s">
        <v>520</v>
      </c>
      <c r="E28" s="616" t="s">
        <v>521</v>
      </c>
      <c r="F28" s="616" t="s">
        <v>174</v>
      </c>
    </row>
    <row r="29" customFormat="false" ht="15.75" hidden="false" customHeight="false" outlineLevel="0" collapsed="false">
      <c r="A29" s="617" t="s">
        <v>522</v>
      </c>
      <c r="B29" s="618"/>
      <c r="C29" s="618"/>
      <c r="D29" s="618"/>
      <c r="E29" s="618"/>
      <c r="F29" s="618" t="n">
        <f aca="false">SUM(B29:E29)</f>
        <v>0</v>
      </c>
    </row>
    <row r="30" customFormat="false" ht="15.75" hidden="false" customHeight="false" outlineLevel="0" collapsed="false">
      <c r="A30" s="617" t="s">
        <v>523</v>
      </c>
      <c r="B30" s="618"/>
      <c r="C30" s="618"/>
      <c r="D30" s="618"/>
      <c r="E30" s="618"/>
      <c r="F30" s="618" t="n">
        <f aca="false">SUM(B30:E30)</f>
        <v>0</v>
      </c>
    </row>
    <row r="31" customFormat="false" ht="15.75" hidden="false" customHeight="false" outlineLevel="0" collapsed="false">
      <c r="A31" s="617" t="s">
        <v>524</v>
      </c>
      <c r="B31" s="618"/>
      <c r="C31" s="618"/>
      <c r="D31" s="618"/>
      <c r="E31" s="618"/>
      <c r="F31" s="618" t="n">
        <f aca="false">SUM(B31:E31)</f>
        <v>0</v>
      </c>
    </row>
    <row r="32" customFormat="false" ht="15.75" hidden="false" customHeight="false" outlineLevel="0" collapsed="false">
      <c r="A32" s="619" t="s">
        <v>174</v>
      </c>
      <c r="B32" s="620" t="n">
        <f aca="false">SUM(B29:B31)</f>
        <v>0</v>
      </c>
      <c r="C32" s="620" t="n">
        <f aca="false">SUM(C29:C31)</f>
        <v>0</v>
      </c>
      <c r="D32" s="620" t="n">
        <f aca="false">SUM(D29:D31)</f>
        <v>0</v>
      </c>
      <c r="E32" s="620" t="n">
        <f aca="false">SUM(E29:E31)</f>
        <v>0</v>
      </c>
      <c r="F32" s="618" t="n">
        <f aca="false">SUM(B32:E32)</f>
        <v>0</v>
      </c>
    </row>
    <row r="33" customFormat="false" ht="14.25" hidden="false" customHeight="true" outlineLevel="0" collapsed="false">
      <c r="A33" s="621"/>
      <c r="B33" s="621"/>
      <c r="C33" s="621"/>
      <c r="D33" s="621"/>
      <c r="E33" s="621"/>
      <c r="F33" s="621"/>
    </row>
    <row r="34" customFormat="false" ht="15.75" hidden="false" customHeight="false" outlineLevel="0" collapsed="false">
      <c r="A34" s="614" t="s">
        <v>525</v>
      </c>
      <c r="B34" s="615" t="s">
        <v>518</v>
      </c>
      <c r="C34" s="616" t="s">
        <v>519</v>
      </c>
      <c r="D34" s="616" t="s">
        <v>520</v>
      </c>
      <c r="E34" s="616" t="s">
        <v>521</v>
      </c>
      <c r="F34" s="616" t="s">
        <v>174</v>
      </c>
    </row>
    <row r="35" customFormat="false" ht="15.75" hidden="false" customHeight="false" outlineLevel="0" collapsed="false">
      <c r="A35" s="617" t="s">
        <v>526</v>
      </c>
      <c r="B35" s="618" t="n">
        <v>0</v>
      </c>
      <c r="C35" s="618"/>
      <c r="D35" s="618"/>
      <c r="E35" s="618"/>
      <c r="F35" s="618" t="n">
        <f aca="false">SUM(B35:E35)</f>
        <v>0</v>
      </c>
    </row>
    <row r="36" customFormat="false" ht="15.75" hidden="false" customHeight="false" outlineLevel="0" collapsed="false">
      <c r="A36" s="617" t="s">
        <v>527</v>
      </c>
      <c r="B36" s="618"/>
      <c r="C36" s="618"/>
      <c r="D36" s="618"/>
      <c r="E36" s="618"/>
      <c r="F36" s="618" t="n">
        <f aca="false">SUM(B36:E36)</f>
        <v>0</v>
      </c>
    </row>
    <row r="37" customFormat="false" ht="15.75" hidden="false" customHeight="false" outlineLevel="0" collapsed="false">
      <c r="A37" s="617" t="s">
        <v>528</v>
      </c>
      <c r="B37" s="618"/>
      <c r="C37" s="618"/>
      <c r="D37" s="618"/>
      <c r="E37" s="618"/>
      <c r="F37" s="618" t="n">
        <f aca="false">SUM(B37:E37)</f>
        <v>0</v>
      </c>
    </row>
    <row r="38" customFormat="false" ht="15.75" hidden="false" customHeight="false" outlineLevel="0" collapsed="false">
      <c r="A38" s="617" t="s">
        <v>529</v>
      </c>
      <c r="B38" s="618"/>
      <c r="C38" s="618"/>
      <c r="D38" s="618"/>
      <c r="E38" s="618"/>
      <c r="F38" s="618" t="n">
        <f aca="false">SUM(B38:E38)</f>
        <v>0</v>
      </c>
    </row>
    <row r="39" customFormat="false" ht="15.75" hidden="false" customHeight="false" outlineLevel="0" collapsed="false">
      <c r="A39" s="617" t="s">
        <v>530</v>
      </c>
      <c r="B39" s="618"/>
      <c r="C39" s="618"/>
      <c r="D39" s="618"/>
      <c r="E39" s="618"/>
      <c r="F39" s="618" t="n">
        <f aca="false">SUM(B39:E39)</f>
        <v>0</v>
      </c>
    </row>
    <row r="40" customFormat="false" ht="15.75" hidden="false" customHeight="false" outlineLevel="0" collapsed="false">
      <c r="A40" s="617" t="s">
        <v>531</v>
      </c>
      <c r="B40" s="618"/>
      <c r="C40" s="618"/>
      <c r="D40" s="618"/>
      <c r="E40" s="618"/>
      <c r="F40" s="618" t="n">
        <f aca="false">SUM(B40:E40)</f>
        <v>0</v>
      </c>
    </row>
    <row r="41" customFormat="false" ht="15.75" hidden="false" customHeight="false" outlineLevel="0" collapsed="false">
      <c r="A41" s="619" t="s">
        <v>174</v>
      </c>
      <c r="B41" s="620" t="n">
        <f aca="false">SUM(B35:B40)</f>
        <v>0</v>
      </c>
      <c r="C41" s="619" t="n">
        <f aca="false">SUM(C35:C40)</f>
        <v>0</v>
      </c>
      <c r="D41" s="619" t="n">
        <f aca="false">SUM(D35:D40)</f>
        <v>0</v>
      </c>
      <c r="E41" s="619" t="n">
        <f aca="false">SUM(E35:E40)</f>
        <v>0</v>
      </c>
      <c r="F41" s="620" t="n">
        <f aca="false">SUM(F35:F40)</f>
        <v>0</v>
      </c>
    </row>
    <row r="44" customFormat="false" ht="15.75" hidden="false" customHeight="false" outlineLevel="0" collapsed="false">
      <c r="B44" s="624"/>
      <c r="C44" s="625"/>
    </row>
    <row r="45" customFormat="false" ht="15.75" hidden="false" customHeight="false" outlineLevel="0" collapsed="false">
      <c r="A45" s="606" t="s">
        <v>516</v>
      </c>
      <c r="B45" s="607"/>
      <c r="C45" s="608"/>
      <c r="D45" s="608"/>
      <c r="E45" s="608"/>
      <c r="F45" s="608"/>
    </row>
    <row r="46" customFormat="false" ht="15.75" hidden="false" customHeight="false" outlineLevel="0" collapsed="false">
      <c r="A46" s="609"/>
      <c r="B46" s="612"/>
      <c r="C46" s="613"/>
      <c r="D46" s="613"/>
      <c r="E46" s="613"/>
      <c r="F46" s="613"/>
    </row>
    <row r="47" customFormat="false" ht="15.75" hidden="false" customHeight="false" outlineLevel="0" collapsed="false">
      <c r="A47" s="614" t="s">
        <v>517</v>
      </c>
      <c r="B47" s="615" t="s">
        <v>518</v>
      </c>
      <c r="C47" s="616" t="s">
        <v>519</v>
      </c>
      <c r="D47" s="616" t="s">
        <v>520</v>
      </c>
      <c r="E47" s="616" t="s">
        <v>521</v>
      </c>
      <c r="F47" s="616" t="s">
        <v>174</v>
      </c>
    </row>
    <row r="48" customFormat="false" ht="15.75" hidden="false" customHeight="false" outlineLevel="0" collapsed="false">
      <c r="A48" s="617" t="s">
        <v>522</v>
      </c>
      <c r="B48" s="618"/>
      <c r="C48" s="618"/>
      <c r="D48" s="618"/>
      <c r="E48" s="618"/>
      <c r="F48" s="618" t="n">
        <f aca="false">SUM(B48:E48)</f>
        <v>0</v>
      </c>
    </row>
    <row r="49" customFormat="false" ht="15.75" hidden="false" customHeight="false" outlineLevel="0" collapsed="false">
      <c r="A49" s="617" t="s">
        <v>523</v>
      </c>
      <c r="B49" s="618"/>
      <c r="C49" s="618"/>
      <c r="D49" s="618"/>
      <c r="E49" s="618"/>
      <c r="F49" s="618" t="n">
        <f aca="false">SUM(B49:E49)</f>
        <v>0</v>
      </c>
    </row>
    <row r="50" customFormat="false" ht="15.75" hidden="false" customHeight="false" outlineLevel="0" collapsed="false">
      <c r="A50" s="617" t="s">
        <v>524</v>
      </c>
      <c r="B50" s="618"/>
      <c r="C50" s="618"/>
      <c r="D50" s="618"/>
      <c r="E50" s="618"/>
      <c r="F50" s="618" t="n">
        <f aca="false">SUM(B50:E50)</f>
        <v>0</v>
      </c>
    </row>
    <row r="51" customFormat="false" ht="15.75" hidden="false" customHeight="false" outlineLevel="0" collapsed="false">
      <c r="A51" s="619" t="s">
        <v>174</v>
      </c>
      <c r="B51" s="620" t="n">
        <f aca="false">SUM(B48:B50)</f>
        <v>0</v>
      </c>
      <c r="C51" s="620" t="n">
        <f aca="false">SUM(C48:C50)</f>
        <v>0</v>
      </c>
      <c r="D51" s="620" t="n">
        <f aca="false">SUM(D48:D50)</f>
        <v>0</v>
      </c>
      <c r="E51" s="620" t="n">
        <f aca="false">SUM(E48:E50)</f>
        <v>0</v>
      </c>
      <c r="F51" s="620" t="n">
        <f aca="false">SUM(F48:F50)</f>
        <v>0</v>
      </c>
    </row>
    <row r="52" customFormat="false" ht="14.25" hidden="false" customHeight="true" outlineLevel="0" collapsed="false">
      <c r="A52" s="621"/>
      <c r="B52" s="621"/>
      <c r="C52" s="621"/>
      <c r="D52" s="621"/>
      <c r="E52" s="621"/>
      <c r="F52" s="621"/>
    </row>
    <row r="53" customFormat="false" ht="15.75" hidden="false" customHeight="false" outlineLevel="0" collapsed="false">
      <c r="A53" s="614" t="s">
        <v>525</v>
      </c>
      <c r="B53" s="615" t="s">
        <v>518</v>
      </c>
      <c r="C53" s="616" t="s">
        <v>519</v>
      </c>
      <c r="D53" s="616" t="s">
        <v>520</v>
      </c>
      <c r="E53" s="616" t="s">
        <v>521</v>
      </c>
      <c r="F53" s="616" t="s">
        <v>174</v>
      </c>
    </row>
    <row r="54" customFormat="false" ht="15.75" hidden="false" customHeight="false" outlineLevel="0" collapsed="false">
      <c r="A54" s="617" t="s">
        <v>526</v>
      </c>
      <c r="B54" s="618"/>
      <c r="C54" s="618"/>
      <c r="D54" s="618"/>
      <c r="E54" s="618"/>
      <c r="F54" s="618" t="n">
        <f aca="false">SUM(B54:E54)</f>
        <v>0</v>
      </c>
    </row>
    <row r="55" customFormat="false" ht="15.75" hidden="false" customHeight="false" outlineLevel="0" collapsed="false">
      <c r="A55" s="617" t="s">
        <v>527</v>
      </c>
      <c r="B55" s="618"/>
      <c r="C55" s="618"/>
      <c r="D55" s="618"/>
      <c r="E55" s="618"/>
      <c r="F55" s="618" t="n">
        <f aca="false">SUM(B55:E55)</f>
        <v>0</v>
      </c>
    </row>
    <row r="56" customFormat="false" ht="15.75" hidden="false" customHeight="false" outlineLevel="0" collapsed="false">
      <c r="A56" s="617" t="s">
        <v>528</v>
      </c>
      <c r="B56" s="618"/>
      <c r="C56" s="618"/>
      <c r="D56" s="618"/>
      <c r="E56" s="618"/>
      <c r="F56" s="618" t="n">
        <f aca="false">SUM(B56:E56)</f>
        <v>0</v>
      </c>
    </row>
    <row r="57" customFormat="false" ht="15.75" hidden="false" customHeight="false" outlineLevel="0" collapsed="false">
      <c r="A57" s="617" t="s">
        <v>529</v>
      </c>
      <c r="B57" s="618"/>
      <c r="C57" s="618"/>
      <c r="D57" s="618"/>
      <c r="E57" s="618"/>
      <c r="F57" s="618" t="n">
        <f aca="false">SUM(B57:E57)</f>
        <v>0</v>
      </c>
    </row>
    <row r="58" customFormat="false" ht="15.75" hidden="false" customHeight="false" outlineLevel="0" collapsed="false">
      <c r="A58" s="617" t="s">
        <v>530</v>
      </c>
      <c r="B58" s="618"/>
      <c r="C58" s="618"/>
      <c r="D58" s="618"/>
      <c r="E58" s="618"/>
      <c r="F58" s="618" t="n">
        <f aca="false">SUM(B58:E58)</f>
        <v>0</v>
      </c>
    </row>
    <row r="59" customFormat="false" ht="15.75" hidden="false" customHeight="false" outlineLevel="0" collapsed="false">
      <c r="A59" s="617" t="s">
        <v>531</v>
      </c>
      <c r="B59" s="618"/>
      <c r="C59" s="618"/>
      <c r="D59" s="618"/>
      <c r="E59" s="618"/>
      <c r="F59" s="618"/>
    </row>
    <row r="60" customFormat="false" ht="15.75" hidden="false" customHeight="false" outlineLevel="0" collapsed="false">
      <c r="A60" s="619" t="s">
        <v>174</v>
      </c>
      <c r="B60" s="620" t="n">
        <f aca="false">SUM(B54:B59)</f>
        <v>0</v>
      </c>
      <c r="C60" s="620" t="n">
        <f aca="false">SUM(C54:C59)</f>
        <v>0</v>
      </c>
      <c r="D60" s="620" t="n">
        <f aca="false">SUM(D54:D59)</f>
        <v>0</v>
      </c>
      <c r="E60" s="620" t="n">
        <f aca="false">SUM(E54:E59)</f>
        <v>0</v>
      </c>
      <c r="F60" s="620" t="n">
        <f aca="false">SUM(F54:F59)</f>
        <v>0</v>
      </c>
    </row>
  </sheetData>
  <mergeCells count="4">
    <mergeCell ref="A2:F3"/>
    <mergeCell ref="A14:F14"/>
    <mergeCell ref="A33:F33"/>
    <mergeCell ref="A52:F52"/>
  </mergeCells>
  <printOptions headings="false" gridLines="false" gridLinesSet="true" horizontalCentered="false" verticalCentered="false"/>
  <pageMargins left="0.590277777777778" right="0.590277777777778" top="0.95625" bottom="0.590277777777778" header="0.511805555555555" footer="0.511805555555555"/>
  <pageSetup paperSize="9" scale="69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12. melléklet az önkormányzat 2017. évi költségvetéséről szóló 2/2017. (II.15.) önkormányzati rendelethez&amp;R&amp;"Times New Roman,Normál"&amp;12&amp;P. oldal forint</oddHeader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H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5" activeCellId="0" sqref="G25"/>
    </sheetView>
  </sheetViews>
  <sheetFormatPr defaultRowHeight="12.75" zeroHeight="false" outlineLevelRow="0" outlineLevelCol="0"/>
  <cols>
    <col collapsed="false" customWidth="true" hidden="false" outlineLevel="0" max="1" min="1" style="627" width="13.29"/>
    <col collapsed="false" customWidth="true" hidden="false" outlineLevel="0" max="2" min="2" style="627" width="31.15"/>
    <col collapsed="false" customWidth="false" hidden="false" outlineLevel="0" max="3" min="3" style="627" width="11.57"/>
    <col collapsed="false" customWidth="true" hidden="false" outlineLevel="0" max="1025" min="4" style="627" width="9.14"/>
  </cols>
  <sheetData>
    <row r="3" customFormat="false" ht="12.75" hidden="false" customHeight="true" outlineLevel="0" collapsed="false">
      <c r="A3" s="628" t="s">
        <v>532</v>
      </c>
      <c r="B3" s="628"/>
      <c r="C3" s="628"/>
      <c r="D3" s="628"/>
      <c r="E3" s="628"/>
      <c r="F3" s="628"/>
      <c r="G3" s="628"/>
      <c r="H3" s="628"/>
    </row>
    <row r="4" customFormat="false" ht="12.75" hidden="false" customHeight="true" outlineLevel="0" collapsed="false">
      <c r="A4" s="628" t="s">
        <v>533</v>
      </c>
      <c r="B4" s="628"/>
      <c r="C4" s="628"/>
      <c r="D4" s="628"/>
      <c r="E4" s="628"/>
      <c r="F4" s="628"/>
      <c r="G4" s="628"/>
      <c r="H4" s="628"/>
    </row>
    <row r="5" customFormat="false" ht="12.75" hidden="false" customHeight="false" outlineLevel="0" collapsed="false">
      <c r="A5" s="629"/>
      <c r="B5" s="629"/>
      <c r="C5" s="629"/>
      <c r="D5" s="629"/>
      <c r="E5" s="629"/>
      <c r="F5" s="629"/>
      <c r="G5" s="629"/>
      <c r="H5" s="629"/>
    </row>
    <row r="7" customFormat="false" ht="12.75" hidden="false" customHeight="true" outlineLevel="0" collapsed="false">
      <c r="A7" s="630" t="s">
        <v>456</v>
      </c>
      <c r="B7" s="630"/>
      <c r="C7" s="631" t="s">
        <v>534</v>
      </c>
      <c r="D7" s="630" t="s">
        <v>535</v>
      </c>
      <c r="E7" s="630" t="s">
        <v>536</v>
      </c>
      <c r="F7" s="630"/>
      <c r="G7" s="630"/>
      <c r="H7" s="630"/>
    </row>
    <row r="8" customFormat="false" ht="25.5" hidden="false" customHeight="false" outlineLevel="0" collapsed="false">
      <c r="A8" s="632"/>
      <c r="B8" s="633" t="s">
        <v>537</v>
      </c>
      <c r="C8" s="634" t="s">
        <v>538</v>
      </c>
      <c r="D8" s="633" t="s">
        <v>538</v>
      </c>
      <c r="E8" s="633" t="s">
        <v>539</v>
      </c>
      <c r="F8" s="634" t="s">
        <v>441</v>
      </c>
      <c r="G8" s="634" t="s">
        <v>442</v>
      </c>
      <c r="H8" s="635" t="s">
        <v>540</v>
      </c>
    </row>
    <row r="9" customFormat="false" ht="12.75" hidden="false" customHeight="false" outlineLevel="0" collapsed="false">
      <c r="A9" s="636"/>
      <c r="B9" s="636"/>
      <c r="C9" s="637"/>
      <c r="D9" s="636"/>
      <c r="E9" s="636"/>
      <c r="F9" s="638"/>
      <c r="G9" s="638"/>
      <c r="H9" s="636"/>
    </row>
    <row r="10" customFormat="false" ht="12.75" hidden="false" customHeight="false" outlineLevel="0" collapsed="false">
      <c r="A10" s="633" t="s">
        <v>466</v>
      </c>
      <c r="B10" s="633" t="s">
        <v>467</v>
      </c>
      <c r="C10" s="634" t="s">
        <v>468</v>
      </c>
      <c r="D10" s="634" t="s">
        <v>469</v>
      </c>
      <c r="E10" s="634" t="s">
        <v>470</v>
      </c>
      <c r="F10" s="634" t="s">
        <v>498</v>
      </c>
      <c r="G10" s="634" t="s">
        <v>499</v>
      </c>
      <c r="H10" s="634" t="s">
        <v>500</v>
      </c>
    </row>
    <row r="11" customFormat="false" ht="12.75" hidden="false" customHeight="false" outlineLevel="0" collapsed="false">
      <c r="A11" s="639"/>
      <c r="B11" s="639" t="s">
        <v>541</v>
      </c>
      <c r="C11" s="639"/>
      <c r="D11" s="639"/>
      <c r="E11" s="639"/>
      <c r="F11" s="639"/>
      <c r="G11" s="639"/>
      <c r="H11" s="639"/>
    </row>
    <row r="12" customFormat="false" ht="25.5" hidden="false" customHeight="false" outlineLevel="0" collapsed="false">
      <c r="A12" s="639" t="s">
        <v>466</v>
      </c>
      <c r="B12" s="640" t="s">
        <v>542</v>
      </c>
      <c r="C12" s="641"/>
      <c r="D12" s="641"/>
      <c r="E12" s="642"/>
      <c r="F12" s="642"/>
      <c r="G12" s="642"/>
      <c r="H12" s="642"/>
    </row>
    <row r="13" customFormat="false" ht="12.75" hidden="false" customHeight="false" outlineLevel="0" collapsed="false">
      <c r="A13" s="643" t="s">
        <v>467</v>
      </c>
      <c r="B13" s="644"/>
      <c r="C13" s="645"/>
      <c r="D13" s="645"/>
      <c r="E13" s="645"/>
      <c r="F13" s="645"/>
      <c r="G13" s="645"/>
      <c r="H13" s="645"/>
    </row>
    <row r="14" customFormat="false" ht="12.75" hidden="false" customHeight="false" outlineLevel="0" collapsed="false">
      <c r="A14" s="639" t="s">
        <v>468</v>
      </c>
      <c r="B14" s="646" t="s">
        <v>543</v>
      </c>
      <c r="C14" s="642"/>
      <c r="D14" s="642"/>
      <c r="E14" s="642"/>
      <c r="F14" s="642"/>
      <c r="G14" s="642"/>
      <c r="H14" s="642"/>
    </row>
    <row r="15" customFormat="false" ht="12.75" hidden="false" customHeight="false" outlineLevel="0" collapsed="false">
      <c r="A15" s="639" t="s">
        <v>469</v>
      </c>
      <c r="B15" s="647"/>
      <c r="C15" s="642"/>
      <c r="D15" s="642"/>
      <c r="E15" s="642"/>
      <c r="F15" s="642"/>
      <c r="G15" s="642"/>
      <c r="H15" s="642"/>
    </row>
    <row r="16" customFormat="false" ht="12.75" hidden="false" customHeight="false" outlineLevel="0" collapsed="false">
      <c r="A16" s="630" t="s">
        <v>470</v>
      </c>
      <c r="B16" s="646" t="s">
        <v>544</v>
      </c>
      <c r="C16" s="648"/>
      <c r="D16" s="648"/>
      <c r="E16" s="648"/>
      <c r="F16" s="648"/>
      <c r="G16" s="648"/>
      <c r="H16" s="648"/>
    </row>
    <row r="17" customFormat="false" ht="25.5" hidden="false" customHeight="false" outlineLevel="0" collapsed="false">
      <c r="A17" s="639" t="s">
        <v>498</v>
      </c>
      <c r="B17" s="640" t="s">
        <v>545</v>
      </c>
      <c r="C17" s="641"/>
      <c r="D17" s="641"/>
      <c r="E17" s="649"/>
      <c r="F17" s="649"/>
      <c r="G17" s="649"/>
      <c r="H17" s="649"/>
    </row>
    <row r="18" customFormat="false" ht="12.75" hidden="false" customHeight="false" outlineLevel="0" collapsed="false">
      <c r="A18" s="643" t="s">
        <v>499</v>
      </c>
      <c r="B18" s="645"/>
      <c r="C18" s="645"/>
      <c r="D18" s="645"/>
      <c r="E18" s="650"/>
      <c r="F18" s="650"/>
      <c r="G18" s="650"/>
      <c r="H18" s="650"/>
    </row>
    <row r="19" customFormat="false" ht="12.75" hidden="false" customHeight="false" outlineLevel="0" collapsed="false">
      <c r="A19" s="639" t="s">
        <v>500</v>
      </c>
      <c r="B19" s="646" t="s">
        <v>546</v>
      </c>
      <c r="C19" s="642"/>
      <c r="D19" s="642"/>
      <c r="E19" s="649"/>
      <c r="F19" s="649"/>
      <c r="G19" s="649"/>
      <c r="H19" s="649"/>
    </row>
    <row r="20" customFormat="false" ht="12.75" hidden="false" customHeight="false" outlineLevel="0" collapsed="false">
      <c r="A20" s="639" t="s">
        <v>501</v>
      </c>
      <c r="B20" s="645"/>
      <c r="C20" s="645"/>
      <c r="D20" s="645"/>
      <c r="E20" s="651"/>
      <c r="F20" s="651"/>
      <c r="G20" s="651"/>
      <c r="H20" s="651"/>
    </row>
    <row r="21" customFormat="false" ht="12.75" hidden="false" customHeight="false" outlineLevel="0" collapsed="false">
      <c r="A21" s="630" t="s">
        <v>502</v>
      </c>
      <c r="B21" s="652" t="s">
        <v>547</v>
      </c>
      <c r="C21" s="648"/>
      <c r="D21" s="648"/>
      <c r="E21" s="653"/>
      <c r="F21" s="653"/>
      <c r="G21" s="653"/>
      <c r="H21" s="653"/>
    </row>
    <row r="22" customFormat="false" ht="12.75" hidden="false" customHeight="false" outlineLevel="0" collapsed="false">
      <c r="A22" s="639" t="s">
        <v>503</v>
      </c>
      <c r="B22" s="654" t="s">
        <v>548</v>
      </c>
      <c r="C22" s="641"/>
      <c r="D22" s="641"/>
      <c r="E22" s="649"/>
      <c r="F22" s="649"/>
      <c r="G22" s="649"/>
      <c r="H22" s="649"/>
    </row>
    <row r="23" customFormat="false" ht="12.75" hidden="false" customHeight="false" outlineLevel="0" collapsed="false">
      <c r="A23" s="639" t="s">
        <v>504</v>
      </c>
      <c r="B23" s="639" t="s">
        <v>549</v>
      </c>
      <c r="C23" s="639"/>
      <c r="D23" s="639"/>
      <c r="E23" s="639"/>
      <c r="F23" s="639"/>
      <c r="G23" s="639"/>
      <c r="H23" s="639"/>
    </row>
    <row r="24" customFormat="false" ht="25.5" hidden="false" customHeight="false" outlineLevel="0" collapsed="false">
      <c r="A24" s="639" t="s">
        <v>550</v>
      </c>
      <c r="B24" s="640" t="s">
        <v>542</v>
      </c>
      <c r="C24" s="641"/>
      <c r="D24" s="641"/>
      <c r="E24" s="642"/>
      <c r="F24" s="642"/>
      <c r="G24" s="642"/>
      <c r="H24" s="642"/>
    </row>
    <row r="25" customFormat="false" ht="12.75" hidden="false" customHeight="false" outlineLevel="0" collapsed="false">
      <c r="A25" s="643" t="s">
        <v>551</v>
      </c>
      <c r="B25" s="644"/>
      <c r="C25" s="645"/>
      <c r="D25" s="645"/>
      <c r="E25" s="645"/>
      <c r="F25" s="645"/>
      <c r="G25" s="645"/>
      <c r="H25" s="645"/>
    </row>
    <row r="26" customFormat="false" ht="12.75" hidden="false" customHeight="false" outlineLevel="0" collapsed="false">
      <c r="A26" s="639" t="s">
        <v>552</v>
      </c>
      <c r="B26" s="646" t="s">
        <v>543</v>
      </c>
      <c r="C26" s="642"/>
      <c r="D26" s="642"/>
      <c r="E26" s="642"/>
      <c r="F26" s="642"/>
      <c r="G26" s="642"/>
      <c r="H26" s="642"/>
    </row>
    <row r="27" customFormat="false" ht="12.75" hidden="false" customHeight="false" outlineLevel="0" collapsed="false">
      <c r="A27" s="639" t="s">
        <v>553</v>
      </c>
      <c r="B27" s="647"/>
      <c r="C27" s="642"/>
      <c r="D27" s="642"/>
      <c r="E27" s="642"/>
      <c r="F27" s="642"/>
      <c r="G27" s="642"/>
      <c r="H27" s="642"/>
    </row>
    <row r="28" customFormat="false" ht="12.75" hidden="false" customHeight="false" outlineLevel="0" collapsed="false">
      <c r="A28" s="630" t="s">
        <v>554</v>
      </c>
      <c r="B28" s="646" t="s">
        <v>544</v>
      </c>
      <c r="C28" s="648"/>
      <c r="D28" s="648"/>
      <c r="E28" s="648"/>
      <c r="F28" s="648"/>
      <c r="G28" s="648"/>
      <c r="H28" s="648"/>
    </row>
    <row r="29" customFormat="false" ht="25.5" hidden="false" customHeight="false" outlineLevel="0" collapsed="false">
      <c r="A29" s="639" t="s">
        <v>555</v>
      </c>
      <c r="B29" s="640" t="s">
        <v>545</v>
      </c>
      <c r="C29" s="641"/>
      <c r="D29" s="641"/>
      <c r="E29" s="649"/>
      <c r="F29" s="649"/>
      <c r="G29" s="649"/>
      <c r="H29" s="649"/>
    </row>
    <row r="30" customFormat="false" ht="12.75" hidden="false" customHeight="false" outlineLevel="0" collapsed="false">
      <c r="A30" s="643" t="s">
        <v>556</v>
      </c>
      <c r="B30" s="645"/>
      <c r="C30" s="645"/>
      <c r="D30" s="645"/>
      <c r="E30" s="650"/>
      <c r="F30" s="650"/>
      <c r="G30" s="650"/>
      <c r="H30" s="650"/>
    </row>
    <row r="31" customFormat="false" ht="12.75" hidden="false" customHeight="false" outlineLevel="0" collapsed="false">
      <c r="A31" s="639" t="s">
        <v>557</v>
      </c>
      <c r="B31" s="642"/>
      <c r="C31" s="642"/>
      <c r="D31" s="642"/>
      <c r="E31" s="651"/>
      <c r="F31" s="651"/>
      <c r="G31" s="651"/>
      <c r="H31" s="651"/>
    </row>
    <row r="32" customFormat="false" ht="12.75" hidden="false" customHeight="false" outlineLevel="0" collapsed="false">
      <c r="A32" s="639" t="s">
        <v>558</v>
      </c>
      <c r="B32" s="642"/>
      <c r="C32" s="642"/>
      <c r="D32" s="642"/>
      <c r="E32" s="651"/>
      <c r="F32" s="651"/>
      <c r="G32" s="651"/>
      <c r="H32" s="651"/>
    </row>
    <row r="33" customFormat="false" ht="12.75" hidden="false" customHeight="false" outlineLevel="0" collapsed="false">
      <c r="A33" s="639" t="s">
        <v>559</v>
      </c>
      <c r="B33" s="646" t="s">
        <v>543</v>
      </c>
      <c r="C33" s="642"/>
      <c r="D33" s="642"/>
      <c r="E33" s="651"/>
      <c r="F33" s="651"/>
      <c r="G33" s="651"/>
      <c r="H33" s="651"/>
    </row>
    <row r="34" customFormat="false" ht="12.75" hidden="false" customHeight="false" outlineLevel="0" collapsed="false">
      <c r="A34" s="639" t="s">
        <v>560</v>
      </c>
      <c r="B34" s="642"/>
      <c r="C34" s="642"/>
      <c r="D34" s="642"/>
      <c r="E34" s="651"/>
      <c r="F34" s="651"/>
      <c r="G34" s="651"/>
      <c r="H34" s="651"/>
    </row>
    <row r="35" customFormat="false" ht="12.75" hidden="false" customHeight="false" outlineLevel="0" collapsed="false">
      <c r="A35" s="639" t="s">
        <v>561</v>
      </c>
      <c r="B35" s="642"/>
      <c r="C35" s="642"/>
      <c r="D35" s="642"/>
      <c r="E35" s="651"/>
      <c r="F35" s="651"/>
      <c r="G35" s="651"/>
      <c r="H35" s="651"/>
    </row>
    <row r="36" customFormat="false" ht="12.75" hidden="false" customHeight="false" outlineLevel="0" collapsed="false">
      <c r="A36" s="639" t="s">
        <v>562</v>
      </c>
      <c r="B36" s="655"/>
      <c r="C36" s="642"/>
      <c r="D36" s="642"/>
      <c r="E36" s="651"/>
      <c r="F36" s="651"/>
      <c r="G36" s="651"/>
      <c r="H36" s="651"/>
    </row>
    <row r="37" customFormat="false" ht="12.75" hidden="false" customHeight="false" outlineLevel="0" collapsed="false">
      <c r="A37" s="630" t="s">
        <v>563</v>
      </c>
      <c r="B37" s="652" t="s">
        <v>544</v>
      </c>
      <c r="C37" s="648"/>
      <c r="D37" s="648"/>
      <c r="E37" s="656"/>
      <c r="F37" s="656"/>
      <c r="G37" s="656"/>
      <c r="H37" s="656"/>
    </row>
    <row r="38" customFormat="false" ht="12.75" hidden="false" customHeight="false" outlineLevel="0" collapsed="false">
      <c r="A38" s="639" t="s">
        <v>564</v>
      </c>
      <c r="B38" s="654" t="s">
        <v>565</v>
      </c>
      <c r="C38" s="641"/>
      <c r="D38" s="641"/>
      <c r="E38" s="649"/>
      <c r="F38" s="649"/>
      <c r="G38" s="649"/>
      <c r="H38" s="649"/>
    </row>
    <row r="39" customFormat="false" ht="12.75" hidden="false" customHeight="false" outlineLevel="0" collapsed="false">
      <c r="A39" s="657" t="s">
        <v>566</v>
      </c>
      <c r="B39" s="654" t="s">
        <v>567</v>
      </c>
      <c r="C39" s="647"/>
      <c r="D39" s="647"/>
      <c r="E39" s="658" t="n">
        <f aca="false">E22+E38</f>
        <v>0</v>
      </c>
      <c r="F39" s="658" t="n">
        <f aca="false">F22+F38</f>
        <v>0</v>
      </c>
      <c r="G39" s="658" t="n">
        <f aca="false">G22+G38</f>
        <v>0</v>
      </c>
      <c r="H39" s="658" t="n">
        <f aca="false">H22+H38</f>
        <v>0</v>
      </c>
    </row>
  </sheetData>
  <mergeCells count="3">
    <mergeCell ref="A3:H3"/>
    <mergeCell ref="A4:H4"/>
    <mergeCell ref="E7:H7"/>
  </mergeCells>
  <printOptions headings="false" gridLines="false" gridLinesSet="true" horizontalCentered="false" verticalCentered="false"/>
  <pageMargins left="0.708333333333333" right="0.708333333333333" top="0.747916666666667" bottom="0.747916666666667" header="0.315277777777778" footer="0.511805555555555"/>
  <pageSetup paperSize="9" scale="8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&amp;LPécsely Község Önkormányzata&amp;C13. melléklet a .../2017. (.....) rendelet tervezethez&amp;R&amp;P. oldal forint</oddHeader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7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B3" activeCellId="0" sqref="B3"/>
    </sheetView>
  </sheetViews>
  <sheetFormatPr defaultRowHeight="15.75" zeroHeight="false" outlineLevelRow="0" outlineLevelCol="0"/>
  <cols>
    <col collapsed="false" customWidth="true" hidden="false" outlineLevel="0" max="1" min="1" style="659" width="40.42"/>
    <col collapsed="false" customWidth="true" hidden="false" outlineLevel="0" max="2" min="2" style="660" width="13.01"/>
    <col collapsed="false" customWidth="true" hidden="false" outlineLevel="0" max="3" min="3" style="660" width="14.28"/>
    <col collapsed="false" customWidth="true" hidden="false" outlineLevel="0" max="4" min="4" style="660" width="14.43"/>
    <col collapsed="false" customWidth="true" hidden="false" outlineLevel="0" max="5" min="5" style="2" width="14.15"/>
    <col collapsed="false" customWidth="true" hidden="false" outlineLevel="0" max="1025" min="6" style="661" width="9.14"/>
  </cols>
  <sheetData>
    <row r="1" customFormat="false" ht="15.75" hidden="true" customHeight="false" outlineLevel="0" collapsed="false">
      <c r="A1" s="4"/>
    </row>
    <row r="2" customFormat="false" ht="15.75" hidden="true" customHeight="false" outlineLevel="0" collapsed="false">
      <c r="A2" s="4"/>
    </row>
    <row r="3" s="663" customFormat="true" ht="47.25" hidden="false" customHeight="false" outlineLevel="0" collapsed="false">
      <c r="A3" s="377" t="s">
        <v>1</v>
      </c>
      <c r="B3" s="377" t="s">
        <v>2</v>
      </c>
      <c r="C3" s="662" t="s">
        <v>568</v>
      </c>
      <c r="D3" s="377" t="s">
        <v>569</v>
      </c>
      <c r="E3" s="377" t="s">
        <v>570</v>
      </c>
    </row>
    <row r="4" customFormat="false" ht="31.5" hidden="false" customHeight="false" outlineLevel="0" collapsed="false">
      <c r="A4" s="403" t="s">
        <v>571</v>
      </c>
      <c r="B4" s="664" t="n">
        <f aca="false">'1.sz.tábla'!B7</f>
        <v>30310196</v>
      </c>
      <c r="C4" s="664" t="n">
        <v>30500000</v>
      </c>
      <c r="D4" s="664" t="n">
        <v>31000000</v>
      </c>
      <c r="E4" s="664" t="n">
        <v>31050000</v>
      </c>
      <c r="F4" s="665"/>
    </row>
    <row r="5" customFormat="false" ht="31.5" hidden="false" customHeight="false" outlineLevel="0" collapsed="false">
      <c r="A5" s="403" t="s">
        <v>572</v>
      </c>
      <c r="B5" s="664" t="n">
        <f aca="false">'1.sz.tábla'!B8</f>
        <v>0</v>
      </c>
      <c r="C5" s="664" t="n">
        <f aca="false">'1.sz.tábla'!B8</f>
        <v>0</v>
      </c>
      <c r="D5" s="664" t="n">
        <f aca="false">'1.sz.tábla'!G8</f>
        <v>0</v>
      </c>
      <c r="E5" s="664" t="n">
        <v>0</v>
      </c>
      <c r="F5" s="665"/>
    </row>
    <row r="6" customFormat="false" ht="15.75" hidden="false" customHeight="false" outlineLevel="0" collapsed="false">
      <c r="A6" s="403" t="s">
        <v>10</v>
      </c>
      <c r="B6" s="664" t="n">
        <f aca="false">'1.sz.tábla'!B9</f>
        <v>20450000</v>
      </c>
      <c r="C6" s="664" t="n">
        <v>20650000</v>
      </c>
      <c r="D6" s="38" t="n">
        <v>20850000</v>
      </c>
      <c r="E6" s="160" t="n">
        <v>21050000</v>
      </c>
    </row>
    <row r="7" customFormat="false" ht="15.75" hidden="false" customHeight="false" outlineLevel="0" collapsed="false">
      <c r="A7" s="403" t="s">
        <v>11</v>
      </c>
      <c r="B7" s="664" t="n">
        <f aca="false">'1.sz.tábla'!B10</f>
        <v>7300000</v>
      </c>
      <c r="C7" s="664" t="n">
        <v>7000000</v>
      </c>
      <c r="D7" s="38" t="n">
        <v>6100000</v>
      </c>
      <c r="E7" s="160" t="n">
        <v>6200000</v>
      </c>
      <c r="F7" s="665"/>
    </row>
    <row r="8" customFormat="false" ht="15.75" hidden="false" customHeight="false" outlineLevel="0" collapsed="false">
      <c r="A8" s="403" t="s">
        <v>12</v>
      </c>
      <c r="B8" s="664" t="n">
        <f aca="false">'1.sz.tábla'!B11</f>
        <v>0</v>
      </c>
      <c r="C8" s="664" t="n">
        <f aca="false">'1.sz.tábla'!B11</f>
        <v>0</v>
      </c>
      <c r="D8" s="38" t="n">
        <v>0</v>
      </c>
      <c r="E8" s="160" t="n">
        <v>0</v>
      </c>
      <c r="F8" s="665"/>
    </row>
    <row r="9" customFormat="false" ht="15.75" hidden="false" customHeight="false" outlineLevel="0" collapsed="false">
      <c r="A9" s="666" t="s">
        <v>13</v>
      </c>
      <c r="B9" s="664" t="n">
        <f aca="false">'1.sz.tábla'!B12</f>
        <v>0</v>
      </c>
      <c r="C9" s="664" t="n">
        <f aca="false">'1.sz.tábla'!B12</f>
        <v>0</v>
      </c>
      <c r="D9" s="664" t="n">
        <f aca="false">'1.sz.tábla'!G12</f>
        <v>0</v>
      </c>
      <c r="E9" s="664" t="n">
        <f aca="false">'1.sz.tábla'!H12</f>
        <v>0</v>
      </c>
    </row>
    <row r="10" customFormat="false" ht="30.75" hidden="false" customHeight="false" outlineLevel="0" collapsed="false">
      <c r="A10" s="667" t="s">
        <v>14</v>
      </c>
      <c r="B10" s="664" t="n">
        <f aca="false">'1.sz.tábla'!B13</f>
        <v>0</v>
      </c>
      <c r="C10" s="664" t="n">
        <f aca="false">'1.sz.tábla'!B13</f>
        <v>0</v>
      </c>
      <c r="D10" s="664" t="n">
        <f aca="false">'1.sz.tábla'!G13</f>
        <v>0</v>
      </c>
      <c r="E10" s="664" t="n">
        <f aca="false">'1.sz.tábla'!H13</f>
        <v>0</v>
      </c>
    </row>
    <row r="11" customFormat="false" ht="15.75" hidden="false" customHeight="false" outlineLevel="0" collapsed="false">
      <c r="A11" s="668" t="s">
        <v>15</v>
      </c>
      <c r="B11" s="669" t="n">
        <f aca="false">SUM(B4:B10)</f>
        <v>58060196</v>
      </c>
      <c r="C11" s="669" t="n">
        <f aca="false">SUM(C4:C9)</f>
        <v>58150000</v>
      </c>
      <c r="D11" s="670" t="n">
        <f aca="false">SUM(D4:D9)</f>
        <v>57950000</v>
      </c>
      <c r="E11" s="669" t="n">
        <f aca="false">SUM(E4:E9)</f>
        <v>58300000</v>
      </c>
    </row>
    <row r="12" customFormat="false" ht="15.75" hidden="false" customHeight="false" outlineLevel="0" collapsed="false">
      <c r="A12" s="668" t="s">
        <v>573</v>
      </c>
      <c r="B12" s="671"/>
      <c r="C12" s="671"/>
      <c r="D12" s="671"/>
      <c r="E12" s="671"/>
      <c r="F12" s="665"/>
    </row>
    <row r="13" customFormat="false" ht="31.5" hidden="false" customHeight="false" outlineLevel="0" collapsed="false">
      <c r="A13" s="672" t="s">
        <v>574</v>
      </c>
      <c r="B13" s="664" t="n">
        <f aca="false">'1.sz.tábla'!B16</f>
        <v>51000000</v>
      </c>
      <c r="C13" s="664" t="n">
        <v>6500000</v>
      </c>
      <c r="D13" s="673" t="n">
        <v>6000000</v>
      </c>
      <c r="E13" s="674" t="n">
        <v>6500000</v>
      </c>
      <c r="F13" s="665"/>
    </row>
    <row r="14" customFormat="false" ht="63" hidden="false" customHeight="false" outlineLevel="0" collapsed="false">
      <c r="A14" s="675" t="s">
        <v>575</v>
      </c>
      <c r="B14" s="664" t="n">
        <f aca="false">'1.sz.tábla'!B17</f>
        <v>30155000</v>
      </c>
      <c r="C14" s="664" t="n">
        <v>30000000</v>
      </c>
      <c r="D14" s="664" t="n">
        <v>20000000</v>
      </c>
      <c r="E14" s="160" t="n">
        <v>20000000</v>
      </c>
      <c r="F14" s="665"/>
    </row>
    <row r="15" customFormat="false" ht="15.75" hidden="false" customHeight="false" outlineLevel="0" collapsed="false">
      <c r="A15" s="676" t="s">
        <v>19</v>
      </c>
      <c r="B15" s="669" t="n">
        <f aca="false">SUM(B13:B14)</f>
        <v>81155000</v>
      </c>
      <c r="C15" s="670" t="n">
        <f aca="false">SUM(C13:C14)</f>
        <v>36500000</v>
      </c>
      <c r="D15" s="669" t="n">
        <f aca="false">SUM(D13:D14)</f>
        <v>26000000</v>
      </c>
      <c r="E15" s="669" t="n">
        <f aca="false">SUM(E13:E14)</f>
        <v>26500000</v>
      </c>
      <c r="F15" s="665"/>
    </row>
    <row r="16" customFormat="false" ht="15.75" hidden="false" customHeight="false" outlineLevel="0" collapsed="false">
      <c r="A16" s="677" t="s">
        <v>20</v>
      </c>
      <c r="B16" s="678" t="n">
        <f aca="false">B11+B15</f>
        <v>139215196</v>
      </c>
      <c r="C16" s="679" t="n">
        <f aca="false">C11+C15</f>
        <v>94650000</v>
      </c>
      <c r="D16" s="678" t="n">
        <f aca="false">D11+D15</f>
        <v>83950000</v>
      </c>
      <c r="E16" s="678" t="n">
        <f aca="false">E11+E15</f>
        <v>84800000</v>
      </c>
    </row>
    <row r="17" s="684" customFormat="true" ht="15.75" hidden="false" customHeight="false" outlineLevel="0" collapsed="false">
      <c r="A17" s="680"/>
      <c r="B17" s="664"/>
      <c r="C17" s="681"/>
      <c r="D17" s="664"/>
      <c r="E17" s="682"/>
      <c r="F17" s="683"/>
      <c r="G17" s="683"/>
      <c r="H17" s="683"/>
      <c r="I17" s="683"/>
      <c r="J17" s="683"/>
      <c r="K17" s="683"/>
      <c r="L17" s="683"/>
      <c r="M17" s="683"/>
    </row>
    <row r="18" s="686" customFormat="true" ht="15.75" hidden="false" customHeight="false" outlineLevel="0" collapsed="false">
      <c r="A18" s="668" t="s">
        <v>576</v>
      </c>
      <c r="B18" s="669" t="n">
        <f aca="false">SUM(B19:B23)</f>
        <v>68631499</v>
      </c>
      <c r="C18" s="670" t="n">
        <f aca="false">SUM(C19:C23)</f>
        <v>59345000</v>
      </c>
      <c r="D18" s="669" t="n">
        <f aca="false">SUM(D19:D23)</f>
        <v>58680000</v>
      </c>
      <c r="E18" s="669" t="n">
        <f aca="false">SUM(E19:E23)</f>
        <v>60015000</v>
      </c>
      <c r="F18" s="685"/>
      <c r="G18" s="685"/>
      <c r="H18" s="685"/>
      <c r="I18" s="685"/>
      <c r="J18" s="685"/>
      <c r="K18" s="685"/>
      <c r="L18" s="685"/>
      <c r="M18" s="685"/>
    </row>
    <row r="19" s="686" customFormat="true" ht="15.75" hidden="false" customHeight="false" outlineLevel="0" collapsed="false">
      <c r="A19" s="403" t="s">
        <v>287</v>
      </c>
      <c r="B19" s="664" t="n">
        <f aca="false">'3.tábla'!B7</f>
        <v>15482750</v>
      </c>
      <c r="C19" s="687" t="n">
        <v>15500000</v>
      </c>
      <c r="D19" s="664" t="n">
        <v>14000000</v>
      </c>
      <c r="E19" s="688" t="n">
        <v>14500000</v>
      </c>
      <c r="F19" s="685"/>
      <c r="G19" s="685"/>
      <c r="H19" s="685"/>
      <c r="I19" s="685"/>
      <c r="J19" s="685"/>
      <c r="K19" s="685"/>
      <c r="L19" s="685"/>
      <c r="M19" s="685"/>
    </row>
    <row r="20" s="684" customFormat="true" ht="31.5" hidden="false" customHeight="false" outlineLevel="0" collapsed="false">
      <c r="A20" s="403" t="s">
        <v>577</v>
      </c>
      <c r="B20" s="664" t="n">
        <f aca="false">'3.tábla'!B8</f>
        <v>3800000</v>
      </c>
      <c r="C20" s="689" t="n">
        <f aca="false">13500000*0.27</f>
        <v>3645000</v>
      </c>
      <c r="D20" s="664" t="n">
        <f aca="false">14000000*0.27</f>
        <v>3780000</v>
      </c>
      <c r="E20" s="160" t="n">
        <f aca="false">14500000*0.27</f>
        <v>3915000</v>
      </c>
      <c r="F20" s="690"/>
      <c r="G20" s="690"/>
      <c r="H20" s="690"/>
      <c r="I20" s="683"/>
      <c r="J20" s="683"/>
      <c r="K20" s="683"/>
      <c r="L20" s="683"/>
      <c r="M20" s="683"/>
    </row>
    <row r="21" s="684" customFormat="true" ht="15.75" hidden="false" customHeight="false" outlineLevel="0" collapsed="false">
      <c r="A21" s="403" t="s">
        <v>367</v>
      </c>
      <c r="B21" s="664" t="n">
        <f aca="false">'3.tábla'!B9</f>
        <v>32296000</v>
      </c>
      <c r="C21" s="689" t="n">
        <v>29000000</v>
      </c>
      <c r="D21" s="664" t="n">
        <v>29500000</v>
      </c>
      <c r="E21" s="160" t="n">
        <v>30000000</v>
      </c>
      <c r="F21" s="690"/>
      <c r="G21" s="690"/>
      <c r="H21" s="690"/>
      <c r="I21" s="683"/>
      <c r="J21" s="683"/>
      <c r="K21" s="683"/>
      <c r="L21" s="683"/>
      <c r="M21" s="683"/>
    </row>
    <row r="22" s="684" customFormat="true" ht="15.75" hidden="false" customHeight="false" outlineLevel="0" collapsed="false">
      <c r="A22" s="403" t="s">
        <v>293</v>
      </c>
      <c r="B22" s="664" t="n">
        <f aca="false">'3.tábla'!B47</f>
        <v>3950000</v>
      </c>
      <c r="C22" s="689" t="n">
        <v>1800000</v>
      </c>
      <c r="D22" s="664" t="n">
        <v>1900000</v>
      </c>
      <c r="E22" s="160" t="n">
        <v>2000000</v>
      </c>
      <c r="F22" s="690"/>
      <c r="G22" s="690"/>
      <c r="H22" s="690"/>
      <c r="I22" s="683"/>
      <c r="J22" s="683"/>
      <c r="K22" s="683"/>
      <c r="L22" s="683"/>
      <c r="M22" s="683"/>
    </row>
    <row r="23" customFormat="false" ht="15.75" hidden="false" customHeight="false" outlineLevel="0" collapsed="false">
      <c r="A23" s="403" t="s">
        <v>294</v>
      </c>
      <c r="B23" s="664" t="n">
        <f aca="false">'3.tábla'!B34</f>
        <v>13102749</v>
      </c>
      <c r="C23" s="689" t="n">
        <v>9400000</v>
      </c>
      <c r="D23" s="664" t="n">
        <v>9500000</v>
      </c>
      <c r="E23" s="160" t="n">
        <v>9600000</v>
      </c>
    </row>
    <row r="24" customFormat="false" ht="15.75" hidden="false" customHeight="false" outlineLevel="0" collapsed="false">
      <c r="A24" s="668" t="s">
        <v>578</v>
      </c>
      <c r="B24" s="669" t="n">
        <f aca="false">SUM(B25:B27)</f>
        <v>33301000</v>
      </c>
      <c r="C24" s="670" t="n">
        <f aca="false">SUM(C25:C26)</f>
        <v>18000000</v>
      </c>
      <c r="D24" s="669" t="n">
        <f aca="false">SUM(D25:D26)</f>
        <v>17500000</v>
      </c>
      <c r="E24" s="669" t="n">
        <f aca="false">SUM(E25:E26)</f>
        <v>19500000</v>
      </c>
    </row>
    <row r="25" customFormat="false" ht="15.75" hidden="false" customHeight="false" outlineLevel="0" collapsed="false">
      <c r="A25" s="403" t="s">
        <v>579</v>
      </c>
      <c r="B25" s="664" t="n">
        <f aca="false">'1.sz.tábla'!B29</f>
        <v>2430000</v>
      </c>
      <c r="C25" s="689" t="n">
        <v>5000000</v>
      </c>
      <c r="D25" s="664" t="n">
        <v>5500000</v>
      </c>
      <c r="E25" s="160" t="n">
        <v>6000000</v>
      </c>
    </row>
    <row r="26" customFormat="false" ht="15.75" hidden="false" customHeight="false" outlineLevel="0" collapsed="false">
      <c r="A26" s="403" t="s">
        <v>580</v>
      </c>
      <c r="B26" s="664" t="n">
        <f aca="false">'1.sz.tábla'!B30</f>
        <v>30871000</v>
      </c>
      <c r="C26" s="689" t="n">
        <v>13000000</v>
      </c>
      <c r="D26" s="664" t="n">
        <v>12000000</v>
      </c>
      <c r="E26" s="160" t="n">
        <v>13500000</v>
      </c>
    </row>
    <row r="27" customFormat="false" ht="15.75" hidden="false" customHeight="false" outlineLevel="0" collapsed="false">
      <c r="A27" s="403" t="s">
        <v>377</v>
      </c>
      <c r="B27" s="664" t="n">
        <f aca="false">'1.sz.tábla'!B32</f>
        <v>0</v>
      </c>
      <c r="C27" s="664" t="n">
        <f aca="false">'1.sz.tábla'!C32</f>
        <v>0</v>
      </c>
      <c r="D27" s="664" t="n">
        <f aca="false">'1.sz.tábla'!G32</f>
        <v>0</v>
      </c>
      <c r="E27" s="664" t="n">
        <f aca="false">'1.sz.tábla'!H32</f>
        <v>0</v>
      </c>
    </row>
    <row r="28" customFormat="false" ht="15.75" hidden="false" customHeight="false" outlineLevel="0" collapsed="false">
      <c r="A28" s="668" t="s">
        <v>28</v>
      </c>
      <c r="B28" s="669" t="n">
        <f aca="false">SUM(B29:B30)</f>
        <v>36121697</v>
      </c>
      <c r="C28" s="669" t="n">
        <f aca="false">SUM(C29:C30)</f>
        <v>17485996</v>
      </c>
      <c r="D28" s="670" t="n">
        <f aca="false">SUM(D29:D30)</f>
        <v>8901641</v>
      </c>
      <c r="E28" s="670" t="n">
        <f aca="false">SUM(E29:E30)</f>
        <v>5285000</v>
      </c>
    </row>
    <row r="29" s="684" customFormat="true" ht="15.75" hidden="false" customHeight="false" outlineLevel="0" collapsed="false">
      <c r="A29" s="403" t="s">
        <v>29</v>
      </c>
      <c r="B29" s="664" t="n">
        <f aca="false">'1.sz.tábla'!B34</f>
        <v>36121697</v>
      </c>
      <c r="C29" s="160" t="n">
        <f aca="false">94650000-77345000</f>
        <v>17305000</v>
      </c>
      <c r="D29" s="38" t="n">
        <f aca="false">83950000-76180000</f>
        <v>7770000</v>
      </c>
      <c r="E29" s="160" t="n">
        <f aca="false">84800000-79515000</f>
        <v>5285000</v>
      </c>
    </row>
    <row r="30" s="684" customFormat="true" ht="15.75" hidden="false" customHeight="false" outlineLevel="0" collapsed="false">
      <c r="A30" s="403" t="s">
        <v>30</v>
      </c>
      <c r="B30" s="664" t="n">
        <f aca="false">'1.sz.tábla'!B35</f>
        <v>0</v>
      </c>
      <c r="C30" s="664" t="n">
        <f aca="false">'1.sz.tábla'!C35</f>
        <v>180996</v>
      </c>
      <c r="D30" s="664" t="n">
        <f aca="false">'1.sz.tábla'!G35</f>
        <v>1131641</v>
      </c>
      <c r="E30" s="664" t="n">
        <f aca="false">'1.sz.tábla'!H35</f>
        <v>0</v>
      </c>
    </row>
    <row r="31" customFormat="false" ht="15.75" hidden="false" customHeight="false" outlineLevel="0" collapsed="false">
      <c r="A31" s="668" t="s">
        <v>31</v>
      </c>
      <c r="B31" s="669" t="n">
        <f aca="false">SUM(B28,B24,B18)</f>
        <v>138054196</v>
      </c>
      <c r="C31" s="669" t="n">
        <f aca="false">SUM(C28,C24,C18)</f>
        <v>94830996</v>
      </c>
      <c r="D31" s="670" t="n">
        <f aca="false">SUM(D28,D24,D18)</f>
        <v>85081641</v>
      </c>
      <c r="E31" s="669" t="n">
        <f aca="false">SUM(E28,E24,E18)</f>
        <v>84800000</v>
      </c>
    </row>
    <row r="32" customFormat="false" ht="15.75" hidden="false" customHeight="false" outlineLevel="0" collapsed="false">
      <c r="A32" s="403" t="s">
        <v>32</v>
      </c>
      <c r="B32" s="664" t="n">
        <f aca="false">'1.sz.tábla'!B37</f>
        <v>0</v>
      </c>
      <c r="C32" s="664" t="n">
        <f aca="false">'1.sz.tábla'!C37</f>
        <v>0</v>
      </c>
      <c r="D32" s="664" t="n">
        <f aca="false">'1.sz.tábla'!G37</f>
        <v>0</v>
      </c>
      <c r="E32" s="664" t="n">
        <f aca="false">'1.sz.tábla'!H37</f>
        <v>0</v>
      </c>
    </row>
    <row r="33" customFormat="false" ht="15.75" hidden="false" customHeight="false" outlineLevel="0" collapsed="false">
      <c r="A33" s="691" t="s">
        <v>581</v>
      </c>
      <c r="B33" s="664" t="n">
        <f aca="false">'1.sz.tábla'!B38</f>
        <v>1161000</v>
      </c>
      <c r="C33" s="160"/>
      <c r="D33" s="38"/>
      <c r="E33" s="160"/>
    </row>
    <row r="34" s="684" customFormat="true" ht="15.75" hidden="false" customHeight="false" outlineLevel="0" collapsed="false">
      <c r="A34" s="676" t="s">
        <v>34</v>
      </c>
      <c r="B34" s="669" t="n">
        <f aca="false">SUM(B32:B33)</f>
        <v>1161000</v>
      </c>
      <c r="C34" s="669" t="n">
        <f aca="false">SUM(C32:C33)</f>
        <v>0</v>
      </c>
      <c r="D34" s="669" t="n">
        <f aca="false">SUM(D32:D33)</f>
        <v>0</v>
      </c>
      <c r="E34" s="669" t="n">
        <f aca="false">SUM(E32:E33)</f>
        <v>0</v>
      </c>
    </row>
    <row r="35" customFormat="false" ht="15.75" hidden="false" customHeight="false" outlineLevel="0" collapsed="false">
      <c r="A35" s="692" t="s">
        <v>35</v>
      </c>
      <c r="B35" s="678" t="n">
        <f aca="false">SUM(B31,B34)</f>
        <v>139215196</v>
      </c>
      <c r="C35" s="678" t="n">
        <f aca="false">SUM(C31,C34)</f>
        <v>94830996</v>
      </c>
      <c r="D35" s="679" t="n">
        <f aca="false">SUM(D31,D34)</f>
        <v>85081641</v>
      </c>
      <c r="E35" s="678" t="n">
        <f aca="false">SUM(E31,E34)</f>
        <v>84800000</v>
      </c>
    </row>
    <row r="36" customFormat="false" ht="15.75" hidden="false" customHeight="false" outlineLevel="0" collapsed="false">
      <c r="A36" s="693"/>
      <c r="B36" s="694"/>
      <c r="C36" s="694"/>
      <c r="D36" s="695"/>
      <c r="E36" s="160"/>
    </row>
    <row r="37" customFormat="false" ht="15.75" hidden="false" customHeight="false" outlineLevel="0" collapsed="false">
      <c r="A37" s="696"/>
      <c r="B37" s="697"/>
      <c r="C37" s="698"/>
      <c r="D37" s="699"/>
      <c r="E37" s="160"/>
    </row>
  </sheetData>
  <printOptions headings="false" gridLines="false" gridLinesSet="true" horizontalCentered="false" verticalCentered="false"/>
  <pageMargins left="0.291666666666667" right="0.46875" top="1.01041666666667" bottom="0.75" header="0.3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&amp;LPécsely Község Önkormányzata&amp;CAZ ÖNKORMÁNYZAT 2017-2020.
 ÉVEK TERVEZETT ELŐIRÁNYZATAINAK KERETSZÁMAI
 14. melléklet
a .../2017. (.....) rendelet tervezethez&amp;R&amp;P.oldal forint</oddHeader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M97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89" workbookViewId="0">
      <selection pane="topLeft" activeCell="A3" activeCellId="0" sqref="A3"/>
    </sheetView>
  </sheetViews>
  <sheetFormatPr defaultRowHeight="15.75" zeroHeight="false" outlineLevelRow="0" outlineLevelCol="0"/>
  <cols>
    <col collapsed="false" customWidth="true" hidden="false" outlineLevel="0" max="1" min="1" style="39" width="33.57"/>
    <col collapsed="false" customWidth="true" hidden="false" outlineLevel="0" max="2" min="2" style="50" width="15.42"/>
    <col collapsed="false" customWidth="true" hidden="false" outlineLevel="0" max="7" min="3" style="3" width="15.42"/>
    <col collapsed="false" customWidth="true" hidden="false" outlineLevel="0" max="8" min="8" style="39" width="15.57"/>
    <col collapsed="false" customWidth="true" hidden="false" outlineLevel="0" max="9" min="9" style="39" width="0.29"/>
    <col collapsed="false" customWidth="true" hidden="false" outlineLevel="0" max="1025" min="10" style="39" width="9.14"/>
  </cols>
  <sheetData>
    <row r="1" customFormat="false" ht="16.5" hidden="true" customHeight="false" outlineLevel="0" collapsed="false">
      <c r="A1" s="51"/>
      <c r="B1" s="52"/>
    </row>
    <row r="2" customFormat="false" ht="16.5" hidden="true" customHeight="false" outlineLevel="0" collapsed="false">
      <c r="A2" s="53"/>
    </row>
    <row r="3" s="55" customFormat="true" ht="37.5" hidden="false" customHeight="true" outlineLevel="0" collapsed="false">
      <c r="A3" s="54" t="s">
        <v>37</v>
      </c>
      <c r="B3" s="54"/>
      <c r="C3" s="54"/>
      <c r="D3" s="54"/>
      <c r="E3" s="54"/>
      <c r="F3" s="54"/>
      <c r="G3" s="54"/>
    </row>
    <row r="4" s="36" customFormat="true" ht="53.25" hidden="false" customHeight="true" outlineLevel="0" collapsed="false">
      <c r="A4" s="56" t="s">
        <v>1</v>
      </c>
      <c r="B4" s="57" t="s">
        <v>2</v>
      </c>
      <c r="C4" s="8" t="s">
        <v>3</v>
      </c>
      <c r="D4" s="9" t="s">
        <v>4</v>
      </c>
      <c r="E4" s="9" t="s">
        <v>38</v>
      </c>
      <c r="F4" s="9" t="s">
        <v>6</v>
      </c>
      <c r="G4" s="58" t="s">
        <v>7</v>
      </c>
    </row>
    <row r="5" s="36" customFormat="true" ht="31.5" hidden="false" customHeight="false" outlineLevel="0" collapsed="false">
      <c r="A5" s="12" t="s">
        <v>8</v>
      </c>
      <c r="B5" s="59" t="n">
        <f aca="false">B6+B14+B15+B16+B17+B18</f>
        <v>30310196</v>
      </c>
      <c r="C5" s="59" t="n">
        <f aca="false">C6+C14+C15+C16+C17+C18</f>
        <v>31538654</v>
      </c>
      <c r="D5" s="59" t="n">
        <f aca="false">D6+D14+D15+D16+D17+D18</f>
        <v>34179452</v>
      </c>
      <c r="E5" s="59" t="n">
        <f aca="false">E6+E14+E15+E16+E17+E18</f>
        <v>34179452</v>
      </c>
      <c r="F5" s="59" t="n">
        <f aca="false">F6+F14+F15+F16+F17+F18</f>
        <v>34804751</v>
      </c>
      <c r="G5" s="60" t="n">
        <f aca="false">F5-E5</f>
        <v>625299</v>
      </c>
    </row>
    <row r="6" s="65" customFormat="true" ht="31.5" hidden="false" customHeight="false" outlineLevel="0" collapsed="false">
      <c r="A6" s="61" t="s">
        <v>39</v>
      </c>
      <c r="B6" s="62" t="n">
        <f aca="false">SUM(B7:B12)</f>
        <v>25156196</v>
      </c>
      <c r="C6" s="62" t="n">
        <f aca="false">SUM(C7:C12)</f>
        <v>25389176</v>
      </c>
      <c r="D6" s="62" t="n">
        <f aca="false">SUM(D7:D12)</f>
        <v>27679985</v>
      </c>
      <c r="E6" s="62" t="n">
        <f aca="false">SUM(E7:E12)</f>
        <v>27679985</v>
      </c>
      <c r="F6" s="62" t="n">
        <f aca="false">SUM(F7:F12)</f>
        <v>28305284</v>
      </c>
      <c r="G6" s="63" t="n">
        <f aca="false">F6-E6</f>
        <v>625299</v>
      </c>
      <c r="H6" s="64"/>
    </row>
    <row r="7" s="68" customFormat="true" ht="31.5" hidden="false" customHeight="false" outlineLevel="0" collapsed="false">
      <c r="A7" s="66" t="s">
        <v>40</v>
      </c>
      <c r="B7" s="67" t="n">
        <f aca="false">'2a. tábla'!E5</f>
        <v>16587442</v>
      </c>
      <c r="C7" s="67" t="n">
        <f aca="false">'2a. tábla'!F5</f>
        <v>16794290</v>
      </c>
      <c r="D7" s="67" t="n">
        <f aca="false">'2a. tábla'!G5</f>
        <v>17621351</v>
      </c>
      <c r="E7" s="67" t="n">
        <f aca="false">'2a. tábla'!H5</f>
        <v>17621351</v>
      </c>
      <c r="F7" s="67" t="n">
        <f aca="false">'2a. tábla'!I5</f>
        <v>17621351</v>
      </c>
      <c r="G7" s="63" t="n">
        <f aca="false">E7-D7</f>
        <v>0</v>
      </c>
      <c r="H7" s="36"/>
      <c r="I7" s="36"/>
      <c r="J7" s="36"/>
      <c r="K7" s="36"/>
      <c r="L7" s="36"/>
      <c r="M7" s="36"/>
    </row>
    <row r="8" s="65" customFormat="true" ht="31.5" hidden="false" customHeight="false" outlineLevel="0" collapsed="false">
      <c r="A8" s="69" t="s">
        <v>41</v>
      </c>
      <c r="B8" s="70" t="n">
        <v>0</v>
      </c>
      <c r="C8" s="70" t="n">
        <v>0</v>
      </c>
      <c r="D8" s="71" t="n">
        <v>0</v>
      </c>
      <c r="E8" s="71" t="n">
        <v>0</v>
      </c>
      <c r="F8" s="71" t="n">
        <v>0</v>
      </c>
      <c r="G8" s="63" t="n">
        <f aca="false">E8-D8</f>
        <v>0</v>
      </c>
    </row>
    <row r="9" s="65" customFormat="true" ht="31.5" hidden="false" customHeight="false" outlineLevel="0" collapsed="false">
      <c r="A9" s="72" t="s">
        <v>42</v>
      </c>
      <c r="B9" s="73" t="n">
        <f aca="false">'2a. tábla'!E35</f>
        <v>7368754</v>
      </c>
      <c r="C9" s="73" t="n">
        <f aca="false">'2a. tábla'!F35</f>
        <v>7368754</v>
      </c>
      <c r="D9" s="73" t="n">
        <f aca="false">'2a. tábla'!G35</f>
        <v>7368754</v>
      </c>
      <c r="E9" s="73" t="n">
        <f aca="false">'2a. tábla'!H35</f>
        <v>7368754</v>
      </c>
      <c r="F9" s="73" t="n">
        <f aca="false">'2a. tábla'!I35</f>
        <v>7406318</v>
      </c>
      <c r="G9" s="63" t="n">
        <f aca="false">F9-E9</f>
        <v>37564</v>
      </c>
    </row>
    <row r="10" s="65" customFormat="true" ht="31.5" hidden="false" customHeight="false" outlineLevel="0" collapsed="false">
      <c r="A10" s="72" t="s">
        <v>43</v>
      </c>
      <c r="B10" s="73" t="n">
        <f aca="false">'2a. tábla'!E61</f>
        <v>1200000</v>
      </c>
      <c r="C10" s="73" t="n">
        <f aca="false">'2a. tábla'!F61</f>
        <v>1200000</v>
      </c>
      <c r="D10" s="73" t="n">
        <f aca="false">'2a. tábla'!G61</f>
        <v>1200000</v>
      </c>
      <c r="E10" s="73" t="n">
        <f aca="false">'2a. tábla'!H61</f>
        <v>1200000</v>
      </c>
      <c r="F10" s="73" t="n">
        <f aca="false">'2a. tábla'!I61</f>
        <v>1200000</v>
      </c>
      <c r="G10" s="63" t="n">
        <f aca="false">E10-D10</f>
        <v>0</v>
      </c>
    </row>
    <row r="11" s="36" customFormat="true" ht="50.25" hidden="false" customHeight="true" outlineLevel="0" collapsed="false">
      <c r="A11" s="72" t="s">
        <v>44</v>
      </c>
      <c r="B11" s="70" t="n">
        <v>0</v>
      </c>
      <c r="C11" s="70" t="n">
        <v>0</v>
      </c>
      <c r="D11" s="74" t="n">
        <f aca="false">129125+43042+43042+537800+268900+268900+172939</f>
        <v>1463748</v>
      </c>
      <c r="E11" s="74" t="n">
        <v>1463748</v>
      </c>
      <c r="F11" s="74" t="n">
        <f aca="false">'2a. tábla'!I67</f>
        <v>2051483</v>
      </c>
      <c r="G11" s="63" t="n">
        <f aca="false">F11-E11</f>
        <v>587735</v>
      </c>
    </row>
    <row r="12" s="36" customFormat="true" ht="31.5" hidden="false" customHeight="false" outlineLevel="0" collapsed="false">
      <c r="A12" s="72" t="s">
        <v>45</v>
      </c>
      <c r="B12" s="75" t="n">
        <v>0</v>
      </c>
      <c r="C12" s="67" t="n">
        <f aca="false">'2a. tábla'!G66</f>
        <v>26132</v>
      </c>
      <c r="D12" s="76" t="n">
        <v>26132</v>
      </c>
      <c r="E12" s="76" t="n">
        <v>26132</v>
      </c>
      <c r="F12" s="76" t="n">
        <v>26132</v>
      </c>
      <c r="G12" s="63" t="n">
        <f aca="false">E12-D12</f>
        <v>0</v>
      </c>
    </row>
    <row r="13" s="36" customFormat="true" ht="15.75" hidden="false" customHeight="false" outlineLevel="0" collapsed="false">
      <c r="A13" s="72" t="s">
        <v>46</v>
      </c>
      <c r="B13" s="75"/>
      <c r="C13" s="77"/>
      <c r="D13" s="78"/>
      <c r="E13" s="78"/>
      <c r="F13" s="78"/>
      <c r="G13" s="79"/>
    </row>
    <row r="14" s="36" customFormat="true" ht="15.75" hidden="false" customHeight="false" outlineLevel="0" collapsed="false">
      <c r="A14" s="72" t="s">
        <v>47</v>
      </c>
      <c r="B14" s="75"/>
      <c r="C14" s="77"/>
      <c r="D14" s="78"/>
      <c r="E14" s="78"/>
      <c r="F14" s="78"/>
      <c r="G14" s="79"/>
    </row>
    <row r="15" s="82" customFormat="true" ht="47.25" hidden="false" customHeight="false" outlineLevel="0" collapsed="false">
      <c r="A15" s="72" t="s">
        <v>48</v>
      </c>
      <c r="B15" s="75"/>
      <c r="C15" s="80"/>
      <c r="D15" s="81"/>
      <c r="E15" s="81"/>
      <c r="F15" s="81"/>
      <c r="G15" s="79"/>
    </row>
    <row r="16" s="82" customFormat="true" ht="47.25" hidden="false" customHeight="false" outlineLevel="0" collapsed="false">
      <c r="A16" s="72" t="s">
        <v>49</v>
      </c>
      <c r="B16" s="75"/>
      <c r="C16" s="80"/>
      <c r="D16" s="81"/>
      <c r="E16" s="81"/>
      <c r="F16" s="81"/>
      <c r="G16" s="79"/>
    </row>
    <row r="17" s="82" customFormat="true" ht="47.25" hidden="false" customHeight="false" outlineLevel="0" collapsed="false">
      <c r="A17" s="72" t="s">
        <v>50</v>
      </c>
      <c r="B17" s="62"/>
      <c r="C17" s="80"/>
      <c r="D17" s="81"/>
      <c r="E17" s="81"/>
      <c r="F17" s="81"/>
      <c r="G17" s="79"/>
    </row>
    <row r="18" s="36" customFormat="true" ht="36.75" hidden="false" customHeight="true" outlineLevel="0" collapsed="false">
      <c r="A18" s="72" t="s">
        <v>51</v>
      </c>
      <c r="B18" s="73" t="n">
        <v>5154000</v>
      </c>
      <c r="C18" s="73" t="n">
        <v>6149478</v>
      </c>
      <c r="D18" s="73" t="n">
        <f aca="false">C18+D20</f>
        <v>6499467</v>
      </c>
      <c r="E18" s="73" t="n">
        <f aca="false">D18</f>
        <v>6499467</v>
      </c>
      <c r="F18" s="73" t="n">
        <f aca="false">E18</f>
        <v>6499467</v>
      </c>
      <c r="G18" s="83" t="n">
        <f aca="false">E18-D18</f>
        <v>0</v>
      </c>
    </row>
    <row r="19" s="86" customFormat="true" ht="31.5" hidden="false" customHeight="false" outlineLevel="0" collapsed="false">
      <c r="A19" s="84" t="s">
        <v>52</v>
      </c>
      <c r="B19" s="85" t="n">
        <v>4200000</v>
      </c>
      <c r="C19" s="85" t="n">
        <f aca="false">B19+814482+180996</f>
        <v>5195478</v>
      </c>
      <c r="D19" s="85" t="n">
        <v>5195478</v>
      </c>
      <c r="E19" s="85" t="n">
        <v>5195478</v>
      </c>
      <c r="F19" s="85" t="n">
        <v>5195478</v>
      </c>
      <c r="G19" s="83" t="n">
        <f aca="false">E19-D19</f>
        <v>0</v>
      </c>
    </row>
    <row r="20" s="86" customFormat="true" ht="15.75" hidden="false" customHeight="false" outlineLevel="0" collapsed="false">
      <c r="A20" s="87" t="s">
        <v>53</v>
      </c>
      <c r="B20" s="76" t="n">
        <v>0</v>
      </c>
      <c r="C20" s="76" t="n">
        <v>0</v>
      </c>
      <c r="D20" s="76" t="n">
        <v>349989</v>
      </c>
      <c r="E20" s="76" t="n">
        <v>349989</v>
      </c>
      <c r="F20" s="76" t="n">
        <v>349989</v>
      </c>
      <c r="G20" s="83" t="n">
        <f aca="false">E20-D20</f>
        <v>0</v>
      </c>
    </row>
    <row r="21" s="36" customFormat="true" ht="39" hidden="false" customHeight="true" outlineLevel="0" collapsed="false">
      <c r="A21" s="12" t="s">
        <v>9</v>
      </c>
      <c r="B21" s="59" t="n">
        <f aca="false">B22+B27+B28+B29+B30</f>
        <v>0</v>
      </c>
      <c r="C21" s="59" t="n">
        <f aca="false">C22+C27+C28+C29+C30</f>
        <v>0</v>
      </c>
      <c r="D21" s="59" t="n">
        <f aca="false">D22+D27+D28+D29+D30</f>
        <v>0</v>
      </c>
      <c r="E21" s="59" t="n">
        <f aca="false">E22+E27+E28+E29+E30</f>
        <v>12738922</v>
      </c>
      <c r="F21" s="59" t="n">
        <f aca="false">F22+F27+F28+F29+F30</f>
        <v>12738922</v>
      </c>
      <c r="G21" s="88" t="n">
        <f aca="false">E21-D21</f>
        <v>12738922</v>
      </c>
    </row>
    <row r="22" s="36" customFormat="true" ht="31.5" hidden="false" customHeight="false" outlineLevel="0" collapsed="false">
      <c r="A22" s="72" t="s">
        <v>54</v>
      </c>
      <c r="B22" s="76" t="n">
        <v>0</v>
      </c>
      <c r="C22" s="76" t="n">
        <v>0</v>
      </c>
      <c r="D22" s="76" t="n">
        <v>0</v>
      </c>
      <c r="E22" s="85" t="n">
        <v>12738922</v>
      </c>
      <c r="F22" s="85" t="n">
        <v>12738922</v>
      </c>
      <c r="G22" s="89" t="n">
        <f aca="false">F22-E22</f>
        <v>0</v>
      </c>
    </row>
    <row r="23" s="36" customFormat="true" ht="31.5" hidden="false" customHeight="false" outlineLevel="0" collapsed="false">
      <c r="A23" s="72" t="s">
        <v>55</v>
      </c>
      <c r="B23" s="90"/>
      <c r="C23" s="91"/>
      <c r="D23" s="92"/>
      <c r="E23" s="92"/>
      <c r="F23" s="92"/>
      <c r="G23" s="93"/>
    </row>
    <row r="24" s="36" customFormat="true" ht="31.5" hidden="false" customHeight="false" outlineLevel="0" collapsed="false">
      <c r="A24" s="72" t="s">
        <v>56</v>
      </c>
      <c r="B24" s="90"/>
      <c r="C24" s="91"/>
      <c r="D24" s="92"/>
      <c r="E24" s="92"/>
      <c r="F24" s="92"/>
      <c r="G24" s="93"/>
    </row>
    <row r="25" s="36" customFormat="true" ht="31.5" hidden="false" customHeight="false" outlineLevel="0" collapsed="false">
      <c r="A25" s="72" t="s">
        <v>57</v>
      </c>
      <c r="B25" s="90"/>
      <c r="C25" s="91"/>
      <c r="D25" s="92"/>
      <c r="E25" s="92"/>
      <c r="F25" s="92"/>
      <c r="G25" s="93"/>
    </row>
    <row r="26" s="36" customFormat="true" ht="15.75" hidden="false" customHeight="false" outlineLevel="0" collapsed="false">
      <c r="A26" s="72" t="s">
        <v>58</v>
      </c>
      <c r="B26" s="90"/>
      <c r="C26" s="91"/>
      <c r="D26" s="92"/>
      <c r="E26" s="92"/>
      <c r="F26" s="92"/>
      <c r="G26" s="93"/>
    </row>
    <row r="27" s="36" customFormat="true" ht="47.25" hidden="false" customHeight="false" outlineLevel="0" collapsed="false">
      <c r="A27" s="72" t="s">
        <v>59</v>
      </c>
      <c r="B27" s="90"/>
      <c r="C27" s="91"/>
      <c r="D27" s="92"/>
      <c r="E27" s="92"/>
      <c r="F27" s="92"/>
      <c r="G27" s="93"/>
    </row>
    <row r="28" s="36" customFormat="true" ht="48" hidden="false" customHeight="true" outlineLevel="0" collapsed="false">
      <c r="A28" s="72" t="s">
        <v>60</v>
      </c>
      <c r="B28" s="90"/>
      <c r="C28" s="91"/>
      <c r="D28" s="92"/>
      <c r="E28" s="92"/>
      <c r="F28" s="92"/>
      <c r="G28" s="93"/>
    </row>
    <row r="29" s="36" customFormat="true" ht="51.75" hidden="false" customHeight="true" outlineLevel="0" collapsed="false">
      <c r="A29" s="72" t="s">
        <v>61</v>
      </c>
      <c r="B29" s="90"/>
      <c r="C29" s="91"/>
      <c r="D29" s="92"/>
      <c r="E29" s="92"/>
      <c r="F29" s="92"/>
      <c r="G29" s="93"/>
    </row>
    <row r="30" s="36" customFormat="true" ht="48" hidden="false" customHeight="false" outlineLevel="0" collapsed="false">
      <c r="A30" s="94" t="s">
        <v>62</v>
      </c>
      <c r="B30" s="95"/>
      <c r="C30" s="96"/>
      <c r="D30" s="97"/>
      <c r="E30" s="97"/>
      <c r="F30" s="97"/>
      <c r="G30" s="98"/>
    </row>
    <row r="31" s="36" customFormat="true" ht="27" hidden="false" customHeight="true" outlineLevel="0" collapsed="false">
      <c r="B31" s="54"/>
      <c r="C31" s="99"/>
      <c r="D31" s="99"/>
      <c r="E31" s="99"/>
      <c r="F31" s="99"/>
      <c r="G31" s="99"/>
    </row>
    <row r="32" s="36" customFormat="true" ht="54" hidden="false" customHeight="true" outlineLevel="0" collapsed="false">
      <c r="A32" s="56" t="s">
        <v>1</v>
      </c>
      <c r="B32" s="100" t="s">
        <v>2</v>
      </c>
      <c r="C32" s="100" t="s">
        <v>3</v>
      </c>
      <c r="D32" s="100" t="s">
        <v>4</v>
      </c>
      <c r="E32" s="100" t="s">
        <v>5</v>
      </c>
      <c r="F32" s="100" t="s">
        <v>6</v>
      </c>
      <c r="G32" s="101" t="s">
        <v>7</v>
      </c>
    </row>
    <row r="33" s="36" customFormat="true" ht="15.75" hidden="false" customHeight="false" outlineLevel="0" collapsed="false">
      <c r="A33" s="102" t="s">
        <v>10</v>
      </c>
      <c r="B33" s="103" t="n">
        <f aca="false">B34+B38+B46</f>
        <v>20450000</v>
      </c>
      <c r="C33" s="103" t="n">
        <f aca="false">C34+C38+C46</f>
        <v>20450000</v>
      </c>
      <c r="D33" s="103" t="n">
        <f aca="false">D34+D38+D46</f>
        <v>20450000</v>
      </c>
      <c r="E33" s="103" t="n">
        <f aca="false">E34+E38+E46</f>
        <v>20450000</v>
      </c>
      <c r="F33" s="103" t="n">
        <f aca="false">F34+F38+F46</f>
        <v>20450000</v>
      </c>
      <c r="G33" s="104" t="n">
        <f aca="false">D33-C33</f>
        <v>0</v>
      </c>
    </row>
    <row r="34" s="36" customFormat="true" ht="15.75" hidden="false" customHeight="false" outlineLevel="0" collapsed="false">
      <c r="A34" s="105" t="s">
        <v>63</v>
      </c>
      <c r="B34" s="90" t="n">
        <f aca="false">SUM(B35:B37)</f>
        <v>10000000</v>
      </c>
      <c r="C34" s="90" t="n">
        <f aca="false">SUM(C35:C37)</f>
        <v>10000000</v>
      </c>
      <c r="D34" s="90" t="n">
        <f aca="false">SUM(D35:D37)</f>
        <v>10000000</v>
      </c>
      <c r="E34" s="90" t="n">
        <f aca="false">SUM(E35:E37)</f>
        <v>10000000</v>
      </c>
      <c r="F34" s="90" t="n">
        <f aca="false">SUM(F35:F37)</f>
        <v>10000000</v>
      </c>
      <c r="G34" s="106" t="n">
        <f aca="false">D34-C34</f>
        <v>0</v>
      </c>
    </row>
    <row r="35" s="36" customFormat="true" ht="15.75" hidden="false" customHeight="false" outlineLevel="0" collapsed="false">
      <c r="A35" s="107" t="s">
        <v>64</v>
      </c>
      <c r="B35" s="90" t="n">
        <v>0</v>
      </c>
      <c r="C35" s="90" t="n">
        <v>0</v>
      </c>
      <c r="D35" s="90" t="n">
        <v>0</v>
      </c>
      <c r="E35" s="90" t="n">
        <v>0</v>
      </c>
      <c r="F35" s="90" t="n">
        <v>0</v>
      </c>
      <c r="G35" s="106" t="n">
        <f aca="false">D35-C35</f>
        <v>0</v>
      </c>
    </row>
    <row r="36" s="36" customFormat="true" ht="15.75" hidden="false" customHeight="false" outlineLevel="0" collapsed="false">
      <c r="A36" s="107" t="s">
        <v>65</v>
      </c>
      <c r="B36" s="108" t="n">
        <v>200000</v>
      </c>
      <c r="C36" s="109" t="n">
        <v>200000</v>
      </c>
      <c r="D36" s="109" t="n">
        <v>200000</v>
      </c>
      <c r="E36" s="90" t="n">
        <v>200000</v>
      </c>
      <c r="F36" s="90" t="n">
        <v>200000</v>
      </c>
      <c r="G36" s="106" t="n">
        <f aca="false">D36-C36</f>
        <v>0</v>
      </c>
    </row>
    <row r="37" s="36" customFormat="true" ht="31.5" hidden="false" customHeight="false" outlineLevel="0" collapsed="false">
      <c r="A37" s="110" t="s">
        <v>66</v>
      </c>
      <c r="B37" s="111" t="n">
        <v>9800000</v>
      </c>
      <c r="C37" s="109" t="n">
        <v>9800000</v>
      </c>
      <c r="D37" s="109" t="n">
        <v>9800000</v>
      </c>
      <c r="E37" s="90" t="n">
        <v>9800000</v>
      </c>
      <c r="F37" s="90" t="n">
        <v>9800000</v>
      </c>
      <c r="G37" s="106" t="n">
        <f aca="false">D37-C37</f>
        <v>0</v>
      </c>
    </row>
    <row r="38" s="36" customFormat="true" ht="27" hidden="false" customHeight="true" outlineLevel="0" collapsed="false">
      <c r="A38" s="105" t="s">
        <v>67</v>
      </c>
      <c r="B38" s="109" t="n">
        <f aca="false">B39+B41+B42</f>
        <v>10200000</v>
      </c>
      <c r="C38" s="109" t="n">
        <f aca="false">C39+C41+C42</f>
        <v>10200000</v>
      </c>
      <c r="D38" s="109" t="n">
        <f aca="false">D39+D41+D42</f>
        <v>10200000</v>
      </c>
      <c r="E38" s="109" t="n">
        <f aca="false">E39+E41+E42</f>
        <v>10200000</v>
      </c>
      <c r="F38" s="109" t="n">
        <f aca="false">F39+F41+F42</f>
        <v>10200000</v>
      </c>
      <c r="G38" s="106" t="n">
        <f aca="false">D38-C38</f>
        <v>0</v>
      </c>
    </row>
    <row r="39" s="36" customFormat="true" ht="25.5" hidden="false" customHeight="true" outlineLevel="0" collapsed="false">
      <c r="A39" s="105" t="s">
        <v>68</v>
      </c>
      <c r="B39" s="90" t="n">
        <f aca="false">SUM(B40)</f>
        <v>8600000</v>
      </c>
      <c r="C39" s="109" t="n">
        <v>8600000</v>
      </c>
      <c r="D39" s="109" t="n">
        <v>8600000</v>
      </c>
      <c r="E39" s="90" t="n">
        <v>8600000</v>
      </c>
      <c r="F39" s="90" t="n">
        <v>8600000</v>
      </c>
      <c r="G39" s="106" t="n">
        <f aca="false">D39-C39</f>
        <v>0</v>
      </c>
    </row>
    <row r="40" s="36" customFormat="true" ht="15.75" hidden="false" customHeight="false" outlineLevel="0" collapsed="false">
      <c r="A40" s="105" t="s">
        <v>69</v>
      </c>
      <c r="B40" s="90" t="n">
        <v>8600000</v>
      </c>
      <c r="C40" s="109" t="n">
        <v>8600000</v>
      </c>
      <c r="D40" s="109" t="n">
        <v>8600000</v>
      </c>
      <c r="E40" s="90" t="n">
        <v>8600000</v>
      </c>
      <c r="F40" s="90" t="n">
        <v>8600000</v>
      </c>
      <c r="G40" s="106" t="n">
        <f aca="false">D40-C40</f>
        <v>0</v>
      </c>
    </row>
    <row r="41" s="36" customFormat="true" ht="15.75" hidden="false" customHeight="false" outlineLevel="0" collapsed="false">
      <c r="A41" s="105" t="s">
        <v>70</v>
      </c>
      <c r="B41" s="90" t="n">
        <v>1500000</v>
      </c>
      <c r="C41" s="109" t="n">
        <v>1500000</v>
      </c>
      <c r="D41" s="109" t="n">
        <v>1500000</v>
      </c>
      <c r="E41" s="90" t="n">
        <v>1500000</v>
      </c>
      <c r="F41" s="90" t="n">
        <v>1500000</v>
      </c>
      <c r="G41" s="106" t="n">
        <f aca="false">D41-C41</f>
        <v>0</v>
      </c>
    </row>
    <row r="42" s="36" customFormat="true" ht="31.5" hidden="false" customHeight="false" outlineLevel="0" collapsed="false">
      <c r="A42" s="105" t="s">
        <v>71</v>
      </c>
      <c r="B42" s="109" t="n">
        <f aca="false">SUM(B43:B45)</f>
        <v>100000</v>
      </c>
      <c r="C42" s="109" t="n">
        <v>100000</v>
      </c>
      <c r="D42" s="109" t="n">
        <v>100000</v>
      </c>
      <c r="E42" s="90" t="n">
        <v>100000</v>
      </c>
      <c r="F42" s="90" t="n">
        <v>100000</v>
      </c>
      <c r="G42" s="106" t="n">
        <f aca="false">D42-C42</f>
        <v>0</v>
      </c>
    </row>
    <row r="43" s="36" customFormat="true" ht="15.75" hidden="false" customHeight="false" outlineLevel="0" collapsed="false">
      <c r="A43" s="105" t="s">
        <v>72</v>
      </c>
      <c r="B43" s="90" t="n">
        <v>100000</v>
      </c>
      <c r="C43" s="109" t="n">
        <v>100000</v>
      </c>
      <c r="D43" s="109" t="n">
        <v>100000</v>
      </c>
      <c r="E43" s="90" t="n">
        <v>100000</v>
      </c>
      <c r="F43" s="90" t="n">
        <v>100000</v>
      </c>
      <c r="G43" s="106" t="n">
        <f aca="false">D43-C43</f>
        <v>0</v>
      </c>
    </row>
    <row r="44" s="36" customFormat="true" ht="15.75" hidden="false" customHeight="false" outlineLevel="0" collapsed="false">
      <c r="A44" s="105" t="s">
        <v>73</v>
      </c>
      <c r="B44" s="90"/>
      <c r="C44" s="109"/>
      <c r="D44" s="109"/>
      <c r="E44" s="90"/>
      <c r="F44" s="90"/>
      <c r="G44" s="106" t="n">
        <f aca="false">D44-C44</f>
        <v>0</v>
      </c>
    </row>
    <row r="45" s="36" customFormat="true" ht="15.75" hidden="false" customHeight="false" outlineLevel="0" collapsed="false">
      <c r="A45" s="105" t="s">
        <v>74</v>
      </c>
      <c r="B45" s="90"/>
      <c r="C45" s="109"/>
      <c r="D45" s="109"/>
      <c r="E45" s="90"/>
      <c r="F45" s="90"/>
      <c r="G45" s="106" t="n">
        <f aca="false">D45-C45</f>
        <v>0</v>
      </c>
    </row>
    <row r="46" s="36" customFormat="true" ht="31.5" hidden="false" customHeight="false" outlineLevel="0" collapsed="false">
      <c r="A46" s="105" t="s">
        <v>75</v>
      </c>
      <c r="B46" s="90" t="n">
        <v>250000</v>
      </c>
      <c r="C46" s="109" t="n">
        <v>250000</v>
      </c>
      <c r="D46" s="109" t="n">
        <v>250000</v>
      </c>
      <c r="E46" s="109" t="n">
        <v>250000</v>
      </c>
      <c r="F46" s="109" t="n">
        <v>250000</v>
      </c>
      <c r="G46" s="106" t="n">
        <f aca="false">D46-C46</f>
        <v>0</v>
      </c>
    </row>
    <row r="47" s="113" customFormat="true" ht="27" hidden="false" customHeight="true" outlineLevel="0" collapsed="false">
      <c r="A47" s="112" t="s">
        <v>11</v>
      </c>
      <c r="B47" s="59" t="n">
        <f aca="false">B48+B49+B51+B52+B55+B56+B57+B58+B59</f>
        <v>7300000</v>
      </c>
      <c r="C47" s="59" t="n">
        <f aca="false">C48+C49+C51+C52+C55+C56+C57+C58+C59</f>
        <v>7300000</v>
      </c>
      <c r="D47" s="59" t="n">
        <f aca="false">D48+D49+D51+D52+D55+D56+D57+D58+D59</f>
        <v>7300000</v>
      </c>
      <c r="E47" s="59" t="n">
        <f aca="false">E48+E49+E51+E52+E55+E56+E57+E58+E59</f>
        <v>7300000</v>
      </c>
      <c r="F47" s="59" t="n">
        <f aca="false">F48+F49+F51+F52+F55+F56+F57+F58+F59</f>
        <v>7300000</v>
      </c>
      <c r="G47" s="60" t="n">
        <v>0</v>
      </c>
    </row>
    <row r="48" s="117" customFormat="true" ht="31.5" hidden="false" customHeight="false" outlineLevel="0" collapsed="false">
      <c r="A48" s="107" t="s">
        <v>76</v>
      </c>
      <c r="B48" s="90"/>
      <c r="C48" s="114"/>
      <c r="D48" s="115"/>
      <c r="E48" s="115"/>
      <c r="F48" s="114"/>
      <c r="G48" s="116"/>
    </row>
    <row r="49" s="118" customFormat="true" ht="33.75" hidden="false" customHeight="true" outlineLevel="0" collapsed="false">
      <c r="A49" s="107" t="s">
        <v>77</v>
      </c>
      <c r="B49" s="75" t="n">
        <v>1000000</v>
      </c>
      <c r="C49" s="75" t="n">
        <v>1000000</v>
      </c>
      <c r="D49" s="71" t="n">
        <v>1000000</v>
      </c>
      <c r="E49" s="70" t="n">
        <v>1000000</v>
      </c>
      <c r="F49" s="70" t="n">
        <v>1000000</v>
      </c>
      <c r="G49" s="89" t="n">
        <f aca="false">F49-E49</f>
        <v>0</v>
      </c>
    </row>
    <row r="50" s="118" customFormat="true" ht="22.5" hidden="false" customHeight="true" outlineLevel="0" collapsed="false">
      <c r="A50" s="107" t="s">
        <v>78</v>
      </c>
      <c r="B50" s="75"/>
      <c r="C50" s="75"/>
      <c r="D50" s="71"/>
      <c r="E50" s="70"/>
      <c r="F50" s="71"/>
      <c r="G50" s="119"/>
    </row>
    <row r="51" s="118" customFormat="true" ht="31.5" hidden="false" customHeight="false" outlineLevel="0" collapsed="false">
      <c r="A51" s="105" t="s">
        <v>79</v>
      </c>
      <c r="B51" s="75" t="n">
        <v>2500000</v>
      </c>
      <c r="C51" s="75" t="n">
        <v>2500000</v>
      </c>
      <c r="D51" s="71" t="n">
        <v>2500000</v>
      </c>
      <c r="E51" s="70" t="n">
        <v>2500000</v>
      </c>
      <c r="F51" s="70" t="n">
        <v>2500000</v>
      </c>
      <c r="G51" s="89" t="n">
        <f aca="false">F51-E51</f>
        <v>0</v>
      </c>
    </row>
    <row r="52" s="118" customFormat="true" ht="15.75" hidden="false" customHeight="false" outlineLevel="0" collapsed="false">
      <c r="A52" s="120" t="s">
        <v>80</v>
      </c>
      <c r="B52" s="75" t="n">
        <v>2000000</v>
      </c>
      <c r="C52" s="75" t="n">
        <v>2000000</v>
      </c>
      <c r="D52" s="71" t="n">
        <v>2000000</v>
      </c>
      <c r="E52" s="70" t="n">
        <v>2000000</v>
      </c>
      <c r="F52" s="70" t="n">
        <v>2000000</v>
      </c>
      <c r="G52" s="89" t="n">
        <f aca="false">F52-E52</f>
        <v>0</v>
      </c>
    </row>
    <row r="53" s="118" customFormat="true" ht="24.75" hidden="false" customHeight="true" outlineLevel="0" collapsed="false">
      <c r="A53" s="121" t="s">
        <v>81</v>
      </c>
      <c r="B53" s="75"/>
      <c r="C53" s="75"/>
      <c r="D53" s="71"/>
      <c r="E53" s="70"/>
      <c r="F53" s="71"/>
      <c r="G53" s="89"/>
    </row>
    <row r="54" s="118" customFormat="true" ht="15.75" hidden="false" customHeight="false" outlineLevel="0" collapsed="false">
      <c r="A54" s="121" t="s">
        <v>82</v>
      </c>
      <c r="B54" s="75"/>
      <c r="C54" s="75"/>
      <c r="D54" s="71"/>
      <c r="E54" s="70"/>
      <c r="F54" s="71"/>
      <c r="G54" s="89"/>
    </row>
    <row r="55" s="118" customFormat="true" ht="24.75" hidden="false" customHeight="true" outlineLevel="0" collapsed="false">
      <c r="A55" s="121" t="s">
        <v>83</v>
      </c>
      <c r="B55" s="75" t="n">
        <v>650000</v>
      </c>
      <c r="C55" s="75" t="n">
        <v>650000</v>
      </c>
      <c r="D55" s="71" t="n">
        <v>650000</v>
      </c>
      <c r="E55" s="70" t="n">
        <v>650000</v>
      </c>
      <c r="F55" s="70" t="n">
        <v>650000</v>
      </c>
      <c r="G55" s="89" t="n">
        <f aca="false">F55-E55</f>
        <v>0</v>
      </c>
    </row>
    <row r="56" s="118" customFormat="true" ht="24" hidden="false" customHeight="true" outlineLevel="0" collapsed="false">
      <c r="A56" s="107" t="s">
        <v>84</v>
      </c>
      <c r="B56" s="75" t="n">
        <v>1000000</v>
      </c>
      <c r="C56" s="75" t="n">
        <v>1000000</v>
      </c>
      <c r="D56" s="71" t="n">
        <v>1000000</v>
      </c>
      <c r="E56" s="70" t="n">
        <v>1000000</v>
      </c>
      <c r="F56" s="70" t="n">
        <v>1000000</v>
      </c>
      <c r="G56" s="89" t="n">
        <f aca="false">F56-E56</f>
        <v>0</v>
      </c>
    </row>
    <row r="57" s="118" customFormat="true" ht="24" hidden="false" customHeight="true" outlineLevel="0" collapsed="false">
      <c r="A57" s="107" t="s">
        <v>85</v>
      </c>
      <c r="B57" s="75"/>
      <c r="C57" s="75"/>
      <c r="D57" s="71"/>
      <c r="E57" s="70"/>
      <c r="F57" s="71"/>
      <c r="G57" s="89"/>
    </row>
    <row r="58" s="118" customFormat="true" ht="15.75" hidden="false" customHeight="false" outlineLevel="0" collapsed="false">
      <c r="A58" s="107" t="s">
        <v>86</v>
      </c>
      <c r="B58" s="75" t="n">
        <v>150000</v>
      </c>
      <c r="C58" s="75" t="n">
        <v>150000</v>
      </c>
      <c r="D58" s="71" t="n">
        <v>150000</v>
      </c>
      <c r="E58" s="70" t="n">
        <v>150000</v>
      </c>
      <c r="F58" s="70" t="n">
        <v>150000</v>
      </c>
      <c r="G58" s="89" t="n">
        <f aca="false">F58-E58</f>
        <v>0</v>
      </c>
    </row>
    <row r="59" s="118" customFormat="true" ht="35.25" hidden="false" customHeight="true" outlineLevel="0" collapsed="false">
      <c r="A59" s="121" t="s">
        <v>87</v>
      </c>
      <c r="B59" s="90"/>
      <c r="C59" s="122"/>
      <c r="D59" s="123"/>
      <c r="E59" s="122"/>
      <c r="F59" s="123"/>
      <c r="G59" s="124"/>
    </row>
    <row r="60" s="113" customFormat="true" ht="24.75" hidden="false" customHeight="true" outlineLevel="0" collapsed="false">
      <c r="A60" s="125" t="s">
        <v>12</v>
      </c>
      <c r="B60" s="126" t="n">
        <f aca="false">SUM(B61:B65)</f>
        <v>0</v>
      </c>
      <c r="C60" s="126" t="n">
        <f aca="false">SUM(C61:C65)</f>
        <v>0</v>
      </c>
      <c r="D60" s="59" t="n">
        <f aca="false">SUM(D61:D65)</f>
        <v>0</v>
      </c>
      <c r="E60" s="59" t="n">
        <f aca="false">SUM(E61:E65)</f>
        <v>0</v>
      </c>
      <c r="F60" s="59" t="n">
        <f aca="false">SUM(F61:F65)</f>
        <v>0</v>
      </c>
      <c r="G60" s="124" t="n">
        <v>0</v>
      </c>
    </row>
    <row r="61" s="113" customFormat="true" ht="15.75" hidden="false" customHeight="false" outlineLevel="0" collapsed="false">
      <c r="A61" s="105" t="s">
        <v>88</v>
      </c>
      <c r="B61" s="90"/>
      <c r="C61" s="77"/>
      <c r="D61" s="78"/>
      <c r="E61" s="78"/>
      <c r="F61" s="77"/>
      <c r="G61" s="79"/>
    </row>
    <row r="62" s="118" customFormat="true" ht="14.25" hidden="false" customHeight="true" outlineLevel="0" collapsed="false">
      <c r="A62" s="105" t="s">
        <v>89</v>
      </c>
      <c r="B62" s="90"/>
      <c r="C62" s="123"/>
      <c r="D62" s="122"/>
      <c r="E62" s="122"/>
      <c r="F62" s="122"/>
      <c r="G62" s="119"/>
    </row>
    <row r="63" s="118" customFormat="true" ht="31.5" hidden="false" customHeight="false" outlineLevel="0" collapsed="false">
      <c r="A63" s="127" t="s">
        <v>90</v>
      </c>
      <c r="B63" s="90"/>
      <c r="C63" s="123"/>
      <c r="D63" s="122"/>
      <c r="E63" s="122"/>
      <c r="F63" s="122"/>
      <c r="G63" s="119"/>
    </row>
    <row r="64" s="118" customFormat="true" ht="15.75" hidden="false" customHeight="false" outlineLevel="0" collapsed="false">
      <c r="A64" s="105" t="s">
        <v>91</v>
      </c>
      <c r="B64" s="90"/>
      <c r="C64" s="123"/>
      <c r="D64" s="122"/>
      <c r="E64" s="122"/>
      <c r="F64" s="122"/>
      <c r="G64" s="119"/>
    </row>
    <row r="65" s="118" customFormat="true" ht="31.5" hidden="false" customHeight="false" outlineLevel="0" collapsed="false">
      <c r="A65" s="105" t="s">
        <v>92</v>
      </c>
      <c r="B65" s="90"/>
      <c r="C65" s="123"/>
      <c r="D65" s="122"/>
      <c r="E65" s="122"/>
      <c r="F65" s="122"/>
      <c r="G65" s="119"/>
    </row>
    <row r="66" s="113" customFormat="true" ht="40.5" hidden="false" customHeight="true" outlineLevel="0" collapsed="false">
      <c r="A66" s="112" t="s">
        <v>13</v>
      </c>
      <c r="B66" s="59" t="n">
        <f aca="false">SUM(B67:B69)</f>
        <v>0</v>
      </c>
      <c r="C66" s="59" t="n">
        <v>0</v>
      </c>
      <c r="D66" s="59" t="n">
        <v>0</v>
      </c>
      <c r="E66" s="59" t="n">
        <v>0</v>
      </c>
      <c r="F66" s="59" t="n">
        <v>0</v>
      </c>
      <c r="G66" s="88" t="n">
        <v>0</v>
      </c>
    </row>
    <row r="67" s="113" customFormat="true" ht="47.25" hidden="false" customHeight="false" outlineLevel="0" collapsed="false">
      <c r="A67" s="105" t="s">
        <v>93</v>
      </c>
      <c r="B67" s="90"/>
      <c r="C67" s="77"/>
      <c r="D67" s="78"/>
      <c r="E67" s="78"/>
      <c r="F67" s="78"/>
      <c r="G67" s="79"/>
    </row>
    <row r="68" s="118" customFormat="true" ht="63" hidden="false" customHeight="false" outlineLevel="0" collapsed="false">
      <c r="A68" s="105" t="s">
        <v>94</v>
      </c>
      <c r="B68" s="90"/>
      <c r="C68" s="123"/>
      <c r="D68" s="122"/>
      <c r="E68" s="122"/>
      <c r="F68" s="122"/>
      <c r="G68" s="119"/>
    </row>
    <row r="69" s="118" customFormat="true" ht="32.25" hidden="false" customHeight="false" outlineLevel="0" collapsed="false">
      <c r="A69" s="128" t="s">
        <v>95</v>
      </c>
      <c r="B69" s="95"/>
      <c r="C69" s="129"/>
      <c r="D69" s="130"/>
      <c r="E69" s="130"/>
      <c r="F69" s="130"/>
      <c r="G69" s="131"/>
    </row>
    <row r="70" s="118" customFormat="true" ht="28.5" hidden="false" customHeight="true" outlineLevel="0" collapsed="false">
      <c r="A70" s="56"/>
      <c r="B70" s="132"/>
      <c r="C70" s="133"/>
      <c r="D70" s="134"/>
      <c r="E70" s="134"/>
      <c r="F70" s="134"/>
      <c r="G70" s="135"/>
    </row>
    <row r="71" s="36" customFormat="true" ht="54.75" hidden="false" customHeight="true" outlineLevel="0" collapsed="false">
      <c r="A71" s="136" t="s">
        <v>1</v>
      </c>
      <c r="B71" s="100" t="s">
        <v>2</v>
      </c>
      <c r="C71" s="9" t="s">
        <v>3</v>
      </c>
      <c r="D71" s="9" t="s">
        <v>4</v>
      </c>
      <c r="E71" s="9" t="s">
        <v>5</v>
      </c>
      <c r="F71" s="9" t="s">
        <v>6</v>
      </c>
      <c r="G71" s="58" t="s">
        <v>7</v>
      </c>
    </row>
    <row r="72" s="113" customFormat="true" ht="31.5" hidden="false" customHeight="false" outlineLevel="0" collapsed="false">
      <c r="A72" s="137" t="s">
        <v>14</v>
      </c>
      <c r="B72" s="138" t="n">
        <f aca="false">SUM(B73:B75)</f>
        <v>0</v>
      </c>
      <c r="C72" s="138" t="n">
        <f aca="false">SUM(C73:C75)</f>
        <v>0</v>
      </c>
      <c r="D72" s="138" t="n">
        <f aca="false">SUM(D73:D75)</f>
        <v>0</v>
      </c>
      <c r="E72" s="138" t="n">
        <f aca="false">SUM(E73:E75)</f>
        <v>0</v>
      </c>
      <c r="F72" s="138" t="n">
        <f aca="false">SUM(F73:F75)</f>
        <v>0</v>
      </c>
      <c r="G72" s="139" t="n">
        <v>0</v>
      </c>
    </row>
    <row r="73" s="118" customFormat="true" ht="72" hidden="false" customHeight="true" outlineLevel="0" collapsed="false">
      <c r="A73" s="17" t="s">
        <v>96</v>
      </c>
      <c r="B73" s="75"/>
      <c r="C73" s="123"/>
      <c r="D73" s="122"/>
      <c r="E73" s="122"/>
      <c r="F73" s="122"/>
      <c r="G73" s="119"/>
    </row>
    <row r="74" s="118" customFormat="true" ht="68.25" hidden="false" customHeight="true" outlineLevel="0" collapsed="false">
      <c r="A74" s="17" t="s">
        <v>97</v>
      </c>
      <c r="B74" s="75"/>
      <c r="C74" s="123"/>
      <c r="D74" s="122"/>
      <c r="E74" s="122"/>
      <c r="F74" s="122"/>
      <c r="G74" s="119"/>
    </row>
    <row r="75" s="118" customFormat="true" ht="31.5" hidden="false" customHeight="true" outlineLevel="0" collapsed="false">
      <c r="A75" s="17" t="s">
        <v>98</v>
      </c>
      <c r="B75" s="75"/>
      <c r="C75" s="123"/>
      <c r="D75" s="122"/>
      <c r="E75" s="122"/>
      <c r="F75" s="122"/>
      <c r="G75" s="119"/>
    </row>
    <row r="76" s="118" customFormat="true" ht="33" hidden="false" customHeight="true" outlineLevel="0" collapsed="false">
      <c r="A76" s="17" t="s">
        <v>99</v>
      </c>
      <c r="B76" s="75"/>
      <c r="C76" s="123"/>
      <c r="D76" s="122"/>
      <c r="E76" s="122"/>
      <c r="F76" s="122"/>
      <c r="G76" s="119"/>
    </row>
    <row r="77" s="113" customFormat="true" ht="30.75" hidden="false" customHeight="true" outlineLevel="0" collapsed="false">
      <c r="A77" s="125" t="s">
        <v>15</v>
      </c>
      <c r="B77" s="126" t="n">
        <f aca="false">B72+B66+B60+B47+B33+B21+B5</f>
        <v>58060196</v>
      </c>
      <c r="C77" s="126" t="n">
        <f aca="false">C72+C66+C60+C47+C33+C21+C5</f>
        <v>59288654</v>
      </c>
      <c r="D77" s="126" t="n">
        <f aca="false">D72+D66+D60+D47+D33+D21+D5</f>
        <v>61929452</v>
      </c>
      <c r="E77" s="126" t="n">
        <f aca="false">E72+E66+E60+E47+E33+E21+E5</f>
        <v>74668374</v>
      </c>
      <c r="F77" s="126" t="n">
        <f aca="false">F72+F66+F60+F47+F33+F21+F5</f>
        <v>75293673</v>
      </c>
      <c r="G77" s="124" t="n">
        <f aca="false">E77-D77</f>
        <v>12738922</v>
      </c>
      <c r="H77" s="140"/>
    </row>
    <row r="78" s="113" customFormat="true" ht="33" hidden="false" customHeight="true" outlineLevel="0" collapsed="false">
      <c r="A78" s="141" t="s">
        <v>16</v>
      </c>
      <c r="B78" s="126"/>
      <c r="C78" s="77"/>
      <c r="D78" s="78"/>
      <c r="E78" s="78"/>
      <c r="F78" s="78"/>
      <c r="G78" s="79"/>
      <c r="H78" s="140"/>
    </row>
    <row r="79" s="113" customFormat="true" ht="46.5" hidden="false" customHeight="true" outlineLevel="0" collapsed="false">
      <c r="A79" s="141" t="s">
        <v>100</v>
      </c>
      <c r="B79" s="142" t="n">
        <f aca="false">SUM(B80:B81)</f>
        <v>51000000</v>
      </c>
      <c r="C79" s="126" t="n">
        <f aca="false">B79+1934973</f>
        <v>52934973</v>
      </c>
      <c r="D79" s="142" t="n">
        <f aca="false">C79</f>
        <v>52934973</v>
      </c>
      <c r="E79" s="142" t="n">
        <v>52934973</v>
      </c>
      <c r="F79" s="142" t="n">
        <v>52934973</v>
      </c>
      <c r="G79" s="124" t="n">
        <f aca="false">D79-C79</f>
        <v>0</v>
      </c>
    </row>
    <row r="80" s="118" customFormat="true" ht="60.75" hidden="false" customHeight="true" outlineLevel="0" collapsed="false">
      <c r="A80" s="143" t="s">
        <v>101</v>
      </c>
      <c r="B80" s="71" t="n">
        <v>51000000</v>
      </c>
      <c r="C80" s="71" t="n">
        <f aca="false">B80+1934973</f>
        <v>52934973</v>
      </c>
      <c r="D80" s="71" t="n">
        <f aca="false">C80</f>
        <v>52934973</v>
      </c>
      <c r="E80" s="71" t="n">
        <v>52934973</v>
      </c>
      <c r="F80" s="71" t="n">
        <v>52934973</v>
      </c>
      <c r="G80" s="63" t="n">
        <f aca="false">D80-C80</f>
        <v>0</v>
      </c>
    </row>
    <row r="81" s="118" customFormat="true" ht="47.25" hidden="false" customHeight="false" outlineLevel="0" collapsed="false">
      <c r="A81" s="143" t="s">
        <v>102</v>
      </c>
      <c r="B81" s="75"/>
      <c r="C81" s="123"/>
      <c r="D81" s="122"/>
      <c r="E81" s="122"/>
      <c r="F81" s="122"/>
      <c r="G81" s="119"/>
    </row>
    <row r="82" s="113" customFormat="true" ht="47.25" hidden="false" customHeight="false" outlineLevel="0" collapsed="false">
      <c r="A82" s="144" t="s">
        <v>103</v>
      </c>
      <c r="B82" s="142" t="n">
        <f aca="false">B83+B87+B92+B93</f>
        <v>30155000</v>
      </c>
      <c r="C82" s="142" t="n">
        <f aca="false">C83+C87+C92+C93</f>
        <v>628058</v>
      </c>
      <c r="D82" s="142" t="n">
        <f aca="false">D83+D87+D92+D93</f>
        <v>628058</v>
      </c>
      <c r="E82" s="142" t="n">
        <f aca="false">E83+E87+E92+E93</f>
        <v>628058</v>
      </c>
      <c r="F82" s="142" t="n">
        <f aca="false">F83+F87+F92+F93</f>
        <v>1759699</v>
      </c>
      <c r="G82" s="124" t="n">
        <f aca="false">D82-C82</f>
        <v>0</v>
      </c>
      <c r="H82" s="140"/>
    </row>
    <row r="83" s="113" customFormat="true" ht="31.5" hidden="false" customHeight="false" outlineLevel="0" collapsed="false">
      <c r="A83" s="125" t="s">
        <v>104</v>
      </c>
      <c r="B83" s="126"/>
      <c r="C83" s="145"/>
      <c r="D83" s="146"/>
      <c r="E83" s="146"/>
      <c r="F83" s="146"/>
      <c r="G83" s="79"/>
    </row>
    <row r="84" s="118" customFormat="true" ht="31.5" hidden="false" customHeight="false" outlineLevel="0" collapsed="false">
      <c r="A84" s="17" t="s">
        <v>105</v>
      </c>
      <c r="B84" s="75"/>
      <c r="C84" s="145"/>
      <c r="D84" s="146"/>
      <c r="E84" s="146"/>
      <c r="F84" s="146"/>
      <c r="G84" s="119"/>
    </row>
    <row r="85" s="118" customFormat="true" ht="47.25" hidden="false" customHeight="false" outlineLevel="0" collapsed="false">
      <c r="A85" s="17" t="s">
        <v>106</v>
      </c>
      <c r="B85" s="75"/>
      <c r="C85" s="145"/>
      <c r="D85" s="146"/>
      <c r="E85" s="146"/>
      <c r="F85" s="146"/>
      <c r="G85" s="119"/>
    </row>
    <row r="86" s="118" customFormat="true" ht="31.5" hidden="false" customHeight="false" outlineLevel="0" collapsed="false">
      <c r="A86" s="17" t="s">
        <v>107</v>
      </c>
      <c r="B86" s="75"/>
      <c r="C86" s="145"/>
      <c r="D86" s="146"/>
      <c r="E86" s="146"/>
      <c r="F86" s="146"/>
      <c r="G86" s="119"/>
      <c r="H86" s="147"/>
    </row>
    <row r="87" s="113" customFormat="true" ht="31.5" hidden="false" customHeight="false" outlineLevel="0" collapsed="false">
      <c r="A87" s="125" t="s">
        <v>108</v>
      </c>
      <c r="B87" s="126"/>
      <c r="C87" s="77"/>
      <c r="D87" s="78"/>
      <c r="E87" s="78"/>
      <c r="F87" s="78"/>
      <c r="G87" s="79"/>
    </row>
    <row r="88" s="118" customFormat="true" ht="31.5" hidden="false" customHeight="false" outlineLevel="0" collapsed="false">
      <c r="A88" s="148" t="s">
        <v>109</v>
      </c>
      <c r="B88" s="75"/>
      <c r="C88" s="123"/>
      <c r="D88" s="122"/>
      <c r="E88" s="122"/>
      <c r="F88" s="122"/>
      <c r="G88" s="119"/>
    </row>
    <row r="89" s="118" customFormat="true" ht="31.5" hidden="false" customHeight="false" outlineLevel="0" collapsed="false">
      <c r="A89" s="149" t="s">
        <v>110</v>
      </c>
      <c r="B89" s="75"/>
      <c r="C89" s="123"/>
      <c r="D89" s="122"/>
      <c r="E89" s="122"/>
      <c r="F89" s="122"/>
      <c r="G89" s="119"/>
    </row>
    <row r="90" s="113" customFormat="true" ht="31.5" hidden="false" customHeight="false" outlineLevel="0" collapsed="false">
      <c r="A90" s="150" t="s">
        <v>111</v>
      </c>
      <c r="B90" s="75"/>
      <c r="C90" s="77"/>
      <c r="D90" s="78"/>
      <c r="E90" s="78"/>
      <c r="F90" s="78"/>
      <c r="G90" s="79"/>
    </row>
    <row r="91" s="113" customFormat="true" ht="31.5" hidden="false" customHeight="false" outlineLevel="0" collapsed="false">
      <c r="A91" s="150" t="s">
        <v>112</v>
      </c>
      <c r="B91" s="75"/>
      <c r="C91" s="77"/>
      <c r="D91" s="78"/>
      <c r="E91" s="78"/>
      <c r="F91" s="78"/>
      <c r="G91" s="79"/>
    </row>
    <row r="92" s="113" customFormat="true" ht="15.75" hidden="false" customHeight="false" outlineLevel="0" collapsed="false">
      <c r="A92" s="125" t="s">
        <v>113</v>
      </c>
      <c r="B92" s="142" t="n">
        <v>30000000</v>
      </c>
      <c r="C92" s="142" t="n">
        <f aca="false">B92-30000000</f>
        <v>0</v>
      </c>
      <c r="D92" s="142" t="n">
        <v>0</v>
      </c>
      <c r="E92" s="142" t="n">
        <v>0</v>
      </c>
      <c r="F92" s="142" t="n">
        <v>0</v>
      </c>
      <c r="G92" s="151" t="n">
        <f aca="false">D92-C92</f>
        <v>0</v>
      </c>
      <c r="H92" s="152"/>
    </row>
    <row r="93" s="113" customFormat="true" ht="31.5" hidden="false" customHeight="false" outlineLevel="0" collapsed="false">
      <c r="A93" s="153" t="s">
        <v>114</v>
      </c>
      <c r="B93" s="142" t="n">
        <v>155000</v>
      </c>
      <c r="C93" s="142" t="n">
        <f aca="false">B93+473058</f>
        <v>628058</v>
      </c>
      <c r="D93" s="142" t="n">
        <v>628058</v>
      </c>
      <c r="E93" s="142" t="n">
        <v>628058</v>
      </c>
      <c r="F93" s="142" t="n">
        <f aca="false">628058+1131641</f>
        <v>1759699</v>
      </c>
      <c r="G93" s="151" t="n">
        <f aca="false">F93-E93</f>
        <v>1131641</v>
      </c>
    </row>
    <row r="94" s="113" customFormat="true" ht="32.25" hidden="false" customHeight="false" outlineLevel="0" collapsed="false">
      <c r="A94" s="154" t="s">
        <v>115</v>
      </c>
      <c r="B94" s="142" t="n">
        <f aca="false">B82+B79</f>
        <v>81155000</v>
      </c>
      <c r="C94" s="142" t="n">
        <f aca="false">C82+C79</f>
        <v>53563031</v>
      </c>
      <c r="D94" s="142" t="n">
        <f aca="false">D82+D79</f>
        <v>53563031</v>
      </c>
      <c r="E94" s="142" t="n">
        <f aca="false">E82+E79</f>
        <v>53563031</v>
      </c>
      <c r="F94" s="142" t="n">
        <f aca="false">F82+F79</f>
        <v>54694672</v>
      </c>
      <c r="G94" s="151" t="n">
        <f aca="false">F94-E94</f>
        <v>1131641</v>
      </c>
    </row>
    <row r="95" s="113" customFormat="true" ht="18.75" hidden="false" customHeight="true" outlineLevel="0" collapsed="false">
      <c r="A95" s="155" t="s">
        <v>116</v>
      </c>
      <c r="B95" s="156" t="n">
        <f aca="false">B77+B94</f>
        <v>139215196</v>
      </c>
      <c r="C95" s="156" t="n">
        <f aca="false">C77+C94</f>
        <v>112851685</v>
      </c>
      <c r="D95" s="156" t="n">
        <f aca="false">D77+D94</f>
        <v>115492483</v>
      </c>
      <c r="E95" s="156" t="n">
        <f aca="false">E77+E94</f>
        <v>128231405</v>
      </c>
      <c r="F95" s="156" t="n">
        <f aca="false">F77+F94</f>
        <v>129988345</v>
      </c>
      <c r="G95" s="157" t="n">
        <f aca="false">F95-E95</f>
        <v>1756940</v>
      </c>
    </row>
    <row r="96" s="39" customFormat="true" ht="15.75" hidden="false" customHeight="false" outlineLevel="0" collapsed="false">
      <c r="A96" s="158" t="s">
        <v>117</v>
      </c>
      <c r="B96" s="159" t="n">
        <v>8</v>
      </c>
      <c r="C96" s="159" t="n">
        <v>8</v>
      </c>
      <c r="D96" s="159" t="n">
        <v>8</v>
      </c>
      <c r="E96" s="159" t="n">
        <v>8</v>
      </c>
      <c r="F96" s="159" t="n">
        <v>8</v>
      </c>
    </row>
    <row r="97" s="39" customFormat="true" ht="15.75" hidden="false" customHeight="false" outlineLevel="0" collapsed="false">
      <c r="A97" s="160" t="s">
        <v>118</v>
      </c>
      <c r="B97" s="161" t="n">
        <v>2</v>
      </c>
      <c r="C97" s="161" t="n">
        <v>2</v>
      </c>
      <c r="D97" s="161" t="n">
        <v>2</v>
      </c>
      <c r="E97" s="161" t="n">
        <v>2</v>
      </c>
      <c r="F97" s="161" t="n">
        <v>2</v>
      </c>
    </row>
  </sheetData>
  <mergeCells count="1">
    <mergeCell ref="A3:G3"/>
  </mergeCells>
  <printOptions headings="false" gridLines="true" gridLinesSet="true" horizontalCentered="true" verticalCentered="false"/>
  <pageMargins left="0.629861111111111" right="0.433333333333333" top="0.984027777777778" bottom="0.236111111111111" header="0.275694444444444" footer="0.511805555555555"/>
  <pageSetup paperSize="9" scale="74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Roman,Normál"&amp;12 2. melléklet a 4/2018. (II. 27.) rendelethez
Az önkormányzat 2017. évi költségvetéséről szóló 2/2017. (II. 15.) önkormányzati rendelet 2. mellékletének helyébe a következő 2. melléklet lép:&amp;R&amp;P. oldal
Forint</oddHeader>
    <oddFooter/>
  </headerFooter>
  <rowBreaks count="2" manualBreakCount="2">
    <brk id="30" man="true" max="16383" min="0"/>
    <brk id="69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62" width="71.29"/>
    <col collapsed="false" customWidth="true" hidden="false" outlineLevel="0" max="2" min="2" style="162" width="10"/>
    <col collapsed="false" customWidth="true" hidden="false" outlineLevel="0" max="3" min="3" style="162" width="9.71"/>
    <col collapsed="false" customWidth="true" hidden="false" outlineLevel="0" max="4" min="4" style="162" width="12.86"/>
    <col collapsed="false" customWidth="true" hidden="false" outlineLevel="0" max="5" min="5" style="162" width="15.29"/>
    <col collapsed="false" customWidth="true" hidden="false" outlineLevel="0" max="6" min="6" style="162" width="13.86"/>
    <col collapsed="false" customWidth="true" hidden="false" outlineLevel="0" max="9" min="7" style="162" width="15.86"/>
    <col collapsed="false" customWidth="true" hidden="false" outlineLevel="0" max="10" min="10" style="162" width="11.99"/>
    <col collapsed="false" customWidth="true" hidden="false" outlineLevel="0" max="1025" min="11" style="162" width="9.14"/>
  </cols>
  <sheetData>
    <row r="1" customFormat="false" ht="15.75" hidden="false" customHeight="true" outlineLevel="0" collapsed="false">
      <c r="A1" s="163" t="s">
        <v>119</v>
      </c>
      <c r="B1" s="163"/>
      <c r="C1" s="163"/>
      <c r="D1" s="163"/>
      <c r="E1" s="163"/>
      <c r="F1" s="163"/>
      <c r="G1" s="163"/>
      <c r="H1" s="163"/>
      <c r="I1" s="163"/>
      <c r="J1" s="163"/>
    </row>
    <row r="3" customFormat="false" ht="15.75" hidden="false" customHeight="true" outlineLevel="0" collapsed="false">
      <c r="A3" s="164" t="s">
        <v>1</v>
      </c>
      <c r="B3" s="165" t="s">
        <v>120</v>
      </c>
      <c r="C3" s="164" t="s">
        <v>121</v>
      </c>
      <c r="D3" s="166" t="s">
        <v>122</v>
      </c>
      <c r="E3" s="167" t="s">
        <v>2</v>
      </c>
      <c r="F3" s="167" t="s">
        <v>3</v>
      </c>
      <c r="G3" s="167" t="s">
        <v>4</v>
      </c>
      <c r="H3" s="167" t="s">
        <v>5</v>
      </c>
      <c r="I3" s="167" t="s">
        <v>6</v>
      </c>
      <c r="J3" s="168" t="s">
        <v>7</v>
      </c>
    </row>
    <row r="4" customFormat="false" ht="19.5" hidden="false" customHeight="true" outlineLevel="0" collapsed="false">
      <c r="A4" s="164"/>
      <c r="B4" s="165"/>
      <c r="C4" s="164"/>
      <c r="D4" s="166"/>
      <c r="E4" s="167"/>
      <c r="F4" s="167"/>
      <c r="G4" s="167"/>
      <c r="H4" s="167"/>
      <c r="I4" s="167"/>
      <c r="J4" s="168"/>
    </row>
    <row r="5" customFormat="false" ht="15.75" hidden="false" customHeight="false" outlineLevel="0" collapsed="false">
      <c r="A5" s="169" t="s">
        <v>123</v>
      </c>
      <c r="B5" s="169"/>
      <c r="C5" s="170"/>
      <c r="D5" s="171"/>
      <c r="E5" s="172" t="n">
        <f aca="false">E6+E28+E29</f>
        <v>16587442</v>
      </c>
      <c r="F5" s="172" t="n">
        <f aca="false">F6+F28+F29</f>
        <v>16794290</v>
      </c>
      <c r="G5" s="172" t="n">
        <f aca="false">G6+G28+G29</f>
        <v>17621351</v>
      </c>
      <c r="H5" s="172" t="n">
        <f aca="false">H6+H28+H29</f>
        <v>17621351</v>
      </c>
      <c r="I5" s="172" t="n">
        <f aca="false">I6+I28+I29</f>
        <v>17621351</v>
      </c>
      <c r="J5" s="173" t="n">
        <f aca="false">H5-G5</f>
        <v>0</v>
      </c>
    </row>
    <row r="6" customFormat="false" ht="15.75" hidden="false" customHeight="false" outlineLevel="0" collapsed="false">
      <c r="A6" s="169" t="s">
        <v>124</v>
      </c>
      <c r="B6" s="169"/>
      <c r="C6" s="170"/>
      <c r="D6" s="171"/>
      <c r="E6" s="172" t="n">
        <f aca="false">E7+E10+E20+E21+E23+E24+E26+E27</f>
        <v>16587442</v>
      </c>
      <c r="F6" s="172" t="n">
        <f aca="false">F7+F10+F20+F21+F23+F24+F26+F27</f>
        <v>16587442</v>
      </c>
      <c r="G6" s="172" t="n">
        <f aca="false">G7+G10+G20+G21+G23+G24+G26+G27+G31</f>
        <v>17587442</v>
      </c>
      <c r="H6" s="172" t="n">
        <f aca="false">H7+H10+H20+H21+H23+H24+H26+H27+H31</f>
        <v>17587442</v>
      </c>
      <c r="I6" s="172" t="n">
        <f aca="false">I7+I10+I20+I21+I23+I24+I26+I27+I31</f>
        <v>17587442</v>
      </c>
      <c r="J6" s="173" t="n">
        <f aca="false">H6-G6</f>
        <v>0</v>
      </c>
    </row>
    <row r="7" customFormat="false" ht="15.75" hidden="false" customHeight="false" outlineLevel="0" collapsed="false">
      <c r="A7" s="169" t="s">
        <v>125</v>
      </c>
      <c r="B7" s="169"/>
      <c r="C7" s="174"/>
      <c r="D7" s="171"/>
      <c r="E7" s="175" t="n">
        <f aca="false">E8</f>
        <v>0</v>
      </c>
      <c r="F7" s="175" t="n">
        <f aca="false">F8</f>
        <v>0</v>
      </c>
      <c r="G7" s="175" t="n">
        <f aca="false">G8</f>
        <v>0</v>
      </c>
      <c r="H7" s="175" t="n">
        <f aca="false">H8</f>
        <v>0</v>
      </c>
      <c r="I7" s="175" t="n">
        <v>0</v>
      </c>
      <c r="J7" s="173" t="n">
        <f aca="false">H7-G7</f>
        <v>0</v>
      </c>
    </row>
    <row r="8" customFormat="false" ht="15.75" hidden="false" customHeight="false" outlineLevel="0" collapsed="false">
      <c r="A8" s="176" t="s">
        <v>126</v>
      </c>
      <c r="B8" s="169"/>
      <c r="C8" s="177"/>
      <c r="D8" s="178" t="n">
        <v>4580000</v>
      </c>
      <c r="E8" s="179" t="n">
        <f aca="false">C8*D8</f>
        <v>0</v>
      </c>
      <c r="F8" s="179" t="n">
        <f aca="false">C8*D8</f>
        <v>0</v>
      </c>
      <c r="G8" s="179" t="n">
        <f aca="false">D8*E8</f>
        <v>0</v>
      </c>
      <c r="H8" s="179" t="n">
        <f aca="false">E8*F8</f>
        <v>0</v>
      </c>
      <c r="I8" s="179" t="n">
        <v>0</v>
      </c>
      <c r="J8" s="173" t="n">
        <f aca="false">H8-G8</f>
        <v>0</v>
      </c>
    </row>
    <row r="9" customFormat="false" ht="15.75" hidden="false" customHeight="false" outlineLevel="0" collapsed="false">
      <c r="A9" s="176" t="s">
        <v>127</v>
      </c>
      <c r="B9" s="169"/>
      <c r="C9" s="174"/>
      <c r="D9" s="171"/>
      <c r="E9" s="180" t="n">
        <v>0</v>
      </c>
      <c r="F9" s="180" t="n">
        <v>0</v>
      </c>
      <c r="G9" s="180" t="n">
        <v>0</v>
      </c>
      <c r="H9" s="180" t="n">
        <v>0</v>
      </c>
      <c r="I9" s="180" t="n">
        <v>0</v>
      </c>
      <c r="J9" s="173" t="n">
        <f aca="false">H9-G9</f>
        <v>0</v>
      </c>
    </row>
    <row r="10" customFormat="false" ht="15.75" hidden="false" customHeight="false" outlineLevel="0" collapsed="false">
      <c r="A10" s="181" t="s">
        <v>128</v>
      </c>
      <c r="B10" s="169"/>
      <c r="C10" s="174"/>
      <c r="D10" s="171"/>
      <c r="E10" s="175" t="n">
        <f aca="false">E11+E12+E13+E14+E15+E16+E17+E18</f>
        <v>12030100</v>
      </c>
      <c r="F10" s="175" t="n">
        <f aca="false">F11+F12+F13+F14+F15+F16+F17+F18</f>
        <v>12030100</v>
      </c>
      <c r="G10" s="175" t="n">
        <f aca="false">G11+G12+G13+G14+G15+G16+G17+G18</f>
        <v>12030100</v>
      </c>
      <c r="H10" s="175" t="n">
        <f aca="false">H11+H12+H13+H14+H15+H16+H17+H18</f>
        <v>12030100</v>
      </c>
      <c r="I10" s="175" t="n">
        <f aca="false">I11+I12+I13+I14+I15+I16+I17+I18</f>
        <v>12030100</v>
      </c>
      <c r="J10" s="173" t="n">
        <f aca="false">H10-G10</f>
        <v>0</v>
      </c>
    </row>
    <row r="11" customFormat="false" ht="15.75" hidden="false" customHeight="false" outlineLevel="0" collapsed="false">
      <c r="A11" s="182" t="s">
        <v>129</v>
      </c>
      <c r="B11" s="169"/>
      <c r="C11" s="174"/>
      <c r="D11" s="171"/>
      <c r="E11" s="179" t="n">
        <v>1601140</v>
      </c>
      <c r="F11" s="179" t="n">
        <v>1601140</v>
      </c>
      <c r="G11" s="179" t="n">
        <v>1601140</v>
      </c>
      <c r="H11" s="179" t="n">
        <v>1601140</v>
      </c>
      <c r="I11" s="179" t="n">
        <v>1601140</v>
      </c>
      <c r="J11" s="173" t="n">
        <f aca="false">H11-G11</f>
        <v>0</v>
      </c>
    </row>
    <row r="12" customFormat="false" ht="15.75" hidden="false" customHeight="false" outlineLevel="0" collapsed="false">
      <c r="A12" s="182" t="s">
        <v>127</v>
      </c>
      <c r="B12" s="169"/>
      <c r="C12" s="174"/>
      <c r="D12" s="171"/>
      <c r="E12" s="180" t="n">
        <v>0</v>
      </c>
      <c r="F12" s="180" t="n">
        <v>0</v>
      </c>
      <c r="G12" s="180" t="n">
        <v>0</v>
      </c>
      <c r="H12" s="180" t="n">
        <v>0</v>
      </c>
      <c r="I12" s="180" t="n">
        <v>0</v>
      </c>
      <c r="J12" s="173" t="n">
        <f aca="false">H12-G12</f>
        <v>0</v>
      </c>
    </row>
    <row r="13" customFormat="false" ht="15.75" hidden="false" customHeight="false" outlineLevel="0" collapsed="false">
      <c r="A13" s="182" t="s">
        <v>130</v>
      </c>
      <c r="B13" s="169"/>
      <c r="C13" s="170"/>
      <c r="D13" s="171"/>
      <c r="E13" s="179" t="n">
        <v>9312000</v>
      </c>
      <c r="F13" s="179" t="n">
        <v>9312000</v>
      </c>
      <c r="G13" s="179" t="n">
        <v>9312000</v>
      </c>
      <c r="H13" s="179" t="n">
        <v>9312000</v>
      </c>
      <c r="I13" s="179" t="n">
        <v>9312000</v>
      </c>
      <c r="J13" s="173" t="n">
        <f aca="false">H13-G13</f>
        <v>0</v>
      </c>
    </row>
    <row r="14" customFormat="false" ht="15.75" hidden="false" customHeight="false" outlineLevel="0" collapsed="false">
      <c r="A14" s="182" t="s">
        <v>127</v>
      </c>
      <c r="B14" s="169"/>
      <c r="C14" s="170"/>
      <c r="D14" s="171"/>
      <c r="E14" s="180" t="n">
        <v>0</v>
      </c>
      <c r="F14" s="180" t="n">
        <v>0</v>
      </c>
      <c r="G14" s="180" t="n">
        <v>0</v>
      </c>
      <c r="H14" s="180" t="n">
        <v>0</v>
      </c>
      <c r="I14" s="180" t="n">
        <v>0</v>
      </c>
      <c r="J14" s="173" t="n">
        <f aca="false">H14-G14</f>
        <v>0</v>
      </c>
    </row>
    <row r="15" customFormat="false" ht="15.75" hidden="false" customHeight="false" outlineLevel="0" collapsed="false">
      <c r="A15" s="182" t="s">
        <v>131</v>
      </c>
      <c r="B15" s="169"/>
      <c r="C15" s="170"/>
      <c r="D15" s="171"/>
      <c r="E15" s="179" t="n">
        <v>100000</v>
      </c>
      <c r="F15" s="179" t="n">
        <v>100000</v>
      </c>
      <c r="G15" s="179" t="n">
        <v>100000</v>
      </c>
      <c r="H15" s="179" t="n">
        <v>100000</v>
      </c>
      <c r="I15" s="179" t="n">
        <v>100000</v>
      </c>
      <c r="J15" s="173" t="n">
        <f aca="false">H15-G15</f>
        <v>0</v>
      </c>
    </row>
    <row r="16" customFormat="false" ht="15.75" hidden="false" customHeight="false" outlineLevel="0" collapsed="false">
      <c r="A16" s="182" t="s">
        <v>127</v>
      </c>
      <c r="B16" s="169"/>
      <c r="C16" s="170"/>
      <c r="D16" s="171"/>
      <c r="E16" s="180" t="n">
        <v>0</v>
      </c>
      <c r="F16" s="183" t="n">
        <v>0</v>
      </c>
      <c r="G16" s="183" t="n">
        <v>0</v>
      </c>
      <c r="H16" s="183" t="n">
        <v>0</v>
      </c>
      <c r="I16" s="183" t="n">
        <v>0</v>
      </c>
      <c r="J16" s="173" t="n">
        <f aca="false">H16-G16</f>
        <v>0</v>
      </c>
    </row>
    <row r="17" customFormat="false" ht="15.75" hidden="false" customHeight="false" outlineLevel="0" collapsed="false">
      <c r="A17" s="182" t="s">
        <v>132</v>
      </c>
      <c r="B17" s="169"/>
      <c r="C17" s="170"/>
      <c r="D17" s="171"/>
      <c r="E17" s="179" t="n">
        <v>1016960</v>
      </c>
      <c r="F17" s="179" t="n">
        <v>1016960</v>
      </c>
      <c r="G17" s="179" t="n">
        <v>1016960</v>
      </c>
      <c r="H17" s="179" t="n">
        <v>1016960</v>
      </c>
      <c r="I17" s="179" t="n">
        <v>1016960</v>
      </c>
      <c r="J17" s="173" t="n">
        <f aca="false">H17-G17</f>
        <v>0</v>
      </c>
    </row>
    <row r="18" customFormat="false" ht="15.75" hidden="false" customHeight="false" outlineLevel="0" collapsed="false">
      <c r="A18" s="182" t="s">
        <v>127</v>
      </c>
      <c r="B18" s="169"/>
      <c r="C18" s="170"/>
      <c r="D18" s="171"/>
      <c r="E18" s="180" t="n">
        <v>0</v>
      </c>
      <c r="F18" s="183" t="n">
        <v>0</v>
      </c>
      <c r="G18" s="183" t="n">
        <v>0</v>
      </c>
      <c r="H18" s="183" t="n">
        <v>0</v>
      </c>
      <c r="I18" s="183" t="n">
        <v>0</v>
      </c>
      <c r="J18" s="173" t="n">
        <f aca="false">H18-G18</f>
        <v>0</v>
      </c>
    </row>
    <row r="19" customFormat="false" ht="15.75" hidden="false" customHeight="false" outlineLevel="0" collapsed="false">
      <c r="A19" s="169" t="s">
        <v>133</v>
      </c>
      <c r="B19" s="169"/>
      <c r="C19" s="170"/>
      <c r="D19" s="171"/>
      <c r="E19" s="172" t="n">
        <f aca="false">E20+E21</f>
        <v>4350992</v>
      </c>
      <c r="F19" s="172" t="n">
        <f aca="false">F20+F21</f>
        <v>4350992</v>
      </c>
      <c r="G19" s="172" t="n">
        <f aca="false">G20+G21</f>
        <v>4350992</v>
      </c>
      <c r="H19" s="172" t="n">
        <f aca="false">H20+H21</f>
        <v>4350992</v>
      </c>
      <c r="I19" s="172" t="n">
        <f aca="false">I20+I21</f>
        <v>4350992</v>
      </c>
      <c r="J19" s="173" t="n">
        <f aca="false">H19-G19</f>
        <v>0</v>
      </c>
    </row>
    <row r="20" customFormat="false" ht="15.75" hidden="false" customHeight="false" outlineLevel="0" collapsed="false">
      <c r="A20" s="176" t="s">
        <v>134</v>
      </c>
      <c r="B20" s="176"/>
      <c r="C20" s="176"/>
      <c r="D20" s="178" t="n">
        <v>2700</v>
      </c>
      <c r="E20" s="179" t="n">
        <v>5000000</v>
      </c>
      <c r="F20" s="179" t="n">
        <v>5000000</v>
      </c>
      <c r="G20" s="179" t="n">
        <v>5000000</v>
      </c>
      <c r="H20" s="179" t="n">
        <v>5000000</v>
      </c>
      <c r="I20" s="179" t="n">
        <v>5000000</v>
      </c>
      <c r="J20" s="173" t="n">
        <f aca="false">H20-G20</f>
        <v>0</v>
      </c>
    </row>
    <row r="21" customFormat="false" ht="15.75" hidden="false" customHeight="false" outlineLevel="0" collapsed="false">
      <c r="A21" s="182" t="s">
        <v>127</v>
      </c>
      <c r="B21" s="169"/>
      <c r="C21" s="184"/>
      <c r="D21" s="178"/>
      <c r="E21" s="179" t="n">
        <v>-649008</v>
      </c>
      <c r="F21" s="179" t="n">
        <v>-649008</v>
      </c>
      <c r="G21" s="179" t="n">
        <v>-649008</v>
      </c>
      <c r="H21" s="179" t="n">
        <v>-649008</v>
      </c>
      <c r="I21" s="179" t="n">
        <v>-649008</v>
      </c>
      <c r="J21" s="173" t="n">
        <f aca="false">H21-G21</f>
        <v>0</v>
      </c>
    </row>
    <row r="22" customFormat="false" ht="15.75" hidden="false" customHeight="false" outlineLevel="0" collapsed="false">
      <c r="A22" s="169" t="s">
        <v>135</v>
      </c>
      <c r="B22" s="169"/>
      <c r="C22" s="184"/>
      <c r="D22" s="178"/>
      <c r="E22" s="175" t="n">
        <f aca="false">E23+E24</f>
        <v>94350</v>
      </c>
      <c r="F22" s="175" t="n">
        <f aca="false">F23+F24</f>
        <v>94350</v>
      </c>
      <c r="G22" s="175" t="n">
        <f aca="false">G23+G24</f>
        <v>94350</v>
      </c>
      <c r="H22" s="175" t="n">
        <f aca="false">H23+H24</f>
        <v>94350</v>
      </c>
      <c r="I22" s="175" t="n">
        <f aca="false">I23+I24</f>
        <v>94350</v>
      </c>
      <c r="J22" s="173" t="n">
        <f aca="false">H22-G22</f>
        <v>0</v>
      </c>
    </row>
    <row r="23" customFormat="false" ht="15.75" hidden="false" customHeight="false" outlineLevel="0" collapsed="false">
      <c r="A23" s="176" t="s">
        <v>136</v>
      </c>
      <c r="B23" s="169"/>
      <c r="C23" s="184"/>
      <c r="D23" s="178" t="n">
        <v>2550</v>
      </c>
      <c r="E23" s="185" t="n">
        <v>94350</v>
      </c>
      <c r="F23" s="185" t="n">
        <v>94350</v>
      </c>
      <c r="G23" s="185" t="n">
        <v>94350</v>
      </c>
      <c r="H23" s="185" t="n">
        <v>94350</v>
      </c>
      <c r="I23" s="185" t="n">
        <v>94350</v>
      </c>
      <c r="J23" s="173" t="n">
        <f aca="false">H23-G23</f>
        <v>0</v>
      </c>
    </row>
    <row r="24" customFormat="false" ht="15.75" hidden="false" customHeight="false" outlineLevel="0" collapsed="false">
      <c r="A24" s="182" t="s">
        <v>127</v>
      </c>
      <c r="B24" s="169"/>
      <c r="C24" s="170"/>
      <c r="D24" s="186"/>
      <c r="E24" s="184" t="n">
        <v>0</v>
      </c>
      <c r="F24" s="184" t="n">
        <v>0</v>
      </c>
      <c r="G24" s="184" t="n">
        <v>0</v>
      </c>
      <c r="H24" s="184" t="n">
        <v>0</v>
      </c>
      <c r="I24" s="184" t="n">
        <v>0</v>
      </c>
      <c r="J24" s="173" t="n">
        <f aca="false">H24-G24</f>
        <v>0</v>
      </c>
    </row>
    <row r="25" customFormat="false" ht="15.75" hidden="false" customHeight="false" outlineLevel="0" collapsed="false">
      <c r="A25" s="187" t="s">
        <v>137</v>
      </c>
      <c r="B25" s="169"/>
      <c r="C25" s="184"/>
      <c r="D25" s="178"/>
      <c r="E25" s="188" t="n">
        <f aca="false">E26</f>
        <v>112000</v>
      </c>
      <c r="F25" s="188" t="n">
        <f aca="false">F26</f>
        <v>112000</v>
      </c>
      <c r="G25" s="188" t="n">
        <f aca="false">G26</f>
        <v>112000</v>
      </c>
      <c r="H25" s="188" t="n">
        <f aca="false">H26</f>
        <v>112000</v>
      </c>
      <c r="I25" s="188" t="n">
        <f aca="false">I26</f>
        <v>112000</v>
      </c>
      <c r="J25" s="173" t="n">
        <f aca="false">H25-G25</f>
        <v>0</v>
      </c>
    </row>
    <row r="26" customFormat="false" ht="15.75" hidden="false" customHeight="false" outlineLevel="0" collapsed="false">
      <c r="A26" s="183" t="s">
        <v>138</v>
      </c>
      <c r="B26" s="169"/>
      <c r="C26" s="184"/>
      <c r="D26" s="178"/>
      <c r="E26" s="173" t="n">
        <v>112000</v>
      </c>
      <c r="F26" s="173" t="n">
        <v>112000</v>
      </c>
      <c r="G26" s="173" t="n">
        <v>112000</v>
      </c>
      <c r="H26" s="173" t="n">
        <v>112000</v>
      </c>
      <c r="I26" s="173" t="n">
        <v>112000</v>
      </c>
      <c r="J26" s="173" t="n">
        <f aca="false">H26-G26</f>
        <v>0</v>
      </c>
    </row>
    <row r="27" customFormat="false" ht="15.75" hidden="false" customHeight="false" outlineLevel="0" collapsed="false">
      <c r="A27" s="182" t="s">
        <v>127</v>
      </c>
      <c r="B27" s="169"/>
      <c r="C27" s="184"/>
      <c r="D27" s="178"/>
      <c r="E27" s="179" t="n">
        <v>0</v>
      </c>
      <c r="F27" s="179" t="n">
        <v>0</v>
      </c>
      <c r="G27" s="179" t="n">
        <v>0</v>
      </c>
      <c r="H27" s="179" t="n">
        <v>0</v>
      </c>
      <c r="I27" s="179" t="n">
        <v>0</v>
      </c>
      <c r="J27" s="173" t="n">
        <f aca="false">H27-G27</f>
        <v>0</v>
      </c>
    </row>
    <row r="28" s="191" customFormat="true" ht="15.75" hidden="false" customHeight="false" outlineLevel="0" collapsed="false">
      <c r="A28" s="181" t="s">
        <v>139</v>
      </c>
      <c r="B28" s="169"/>
      <c r="C28" s="170"/>
      <c r="D28" s="170"/>
      <c r="E28" s="189" t="n">
        <v>0</v>
      </c>
      <c r="F28" s="190" t="n">
        <v>33909</v>
      </c>
      <c r="G28" s="190" t="n">
        <v>33909</v>
      </c>
      <c r="H28" s="190" t="n">
        <v>33909</v>
      </c>
      <c r="I28" s="190" t="n">
        <v>33909</v>
      </c>
      <c r="J28" s="173" t="n">
        <f aca="false">H28-G28</f>
        <v>0</v>
      </c>
    </row>
    <row r="29" s="191" customFormat="true" ht="15.75" hidden="false" customHeight="false" outlineLevel="0" collapsed="false">
      <c r="A29" s="192" t="s">
        <v>140</v>
      </c>
      <c r="B29" s="171"/>
      <c r="C29" s="171"/>
      <c r="D29" s="171"/>
      <c r="E29" s="171" t="n">
        <v>0</v>
      </c>
      <c r="F29" s="193" t="n">
        <v>172939</v>
      </c>
      <c r="G29" s="193" t="n">
        <v>0</v>
      </c>
      <c r="H29" s="193" t="n">
        <v>0</v>
      </c>
      <c r="I29" s="193" t="n">
        <v>0</v>
      </c>
      <c r="J29" s="173" t="n">
        <f aca="false">H29-G29</f>
        <v>0</v>
      </c>
    </row>
    <row r="30" s="191" customFormat="true" ht="15.75" hidden="false" customHeight="false" outlineLevel="0" collapsed="false">
      <c r="A30" s="194"/>
      <c r="B30" s="170"/>
      <c r="C30" s="170"/>
      <c r="D30" s="170"/>
      <c r="E30" s="170"/>
      <c r="F30" s="190"/>
      <c r="G30" s="190"/>
      <c r="H30" s="190"/>
      <c r="I30" s="190"/>
      <c r="J30" s="173" t="n">
        <f aca="false">H30-G30</f>
        <v>0</v>
      </c>
    </row>
    <row r="31" s="191" customFormat="true" ht="15.75" hidden="false" customHeight="false" outlineLevel="0" collapsed="false">
      <c r="A31" s="194" t="s">
        <v>141</v>
      </c>
      <c r="B31" s="170"/>
      <c r="C31" s="170"/>
      <c r="D31" s="170"/>
      <c r="E31" s="170"/>
      <c r="F31" s="190"/>
      <c r="G31" s="190" t="n">
        <v>1000000</v>
      </c>
      <c r="H31" s="190" t="n">
        <v>1000000</v>
      </c>
      <c r="I31" s="190" t="n">
        <v>1000000</v>
      </c>
      <c r="J31" s="173" t="n">
        <f aca="false">H31-G31</f>
        <v>0</v>
      </c>
    </row>
    <row r="32" s="191" customFormat="true" ht="15.75" hidden="false" customHeight="false" outlineLevel="0" collapsed="false">
      <c r="A32" s="195"/>
      <c r="B32" s="184"/>
      <c r="C32" s="184"/>
      <c r="D32" s="184"/>
      <c r="E32" s="184"/>
      <c r="F32" s="196"/>
      <c r="G32" s="196"/>
      <c r="H32" s="196"/>
      <c r="I32" s="196"/>
      <c r="J32" s="173" t="n">
        <f aca="false">H32-G32</f>
        <v>0</v>
      </c>
    </row>
    <row r="33" customFormat="false" ht="15.75" hidden="false" customHeight="false" outlineLevel="0" collapsed="false">
      <c r="A33" s="169" t="s">
        <v>142</v>
      </c>
      <c r="B33" s="169"/>
      <c r="C33" s="184"/>
      <c r="D33" s="178"/>
      <c r="E33" s="171" t="n">
        <v>0</v>
      </c>
      <c r="F33" s="183" t="n">
        <v>0</v>
      </c>
      <c r="G33" s="183" t="n">
        <v>0</v>
      </c>
      <c r="H33" s="183" t="n">
        <v>0</v>
      </c>
      <c r="I33" s="183"/>
      <c r="J33" s="173" t="n">
        <f aca="false">H33-G33</f>
        <v>0</v>
      </c>
    </row>
    <row r="34" customFormat="false" ht="15.75" hidden="false" customHeight="false" outlineLevel="0" collapsed="false">
      <c r="A34" s="183"/>
      <c r="B34" s="176"/>
      <c r="C34" s="176"/>
      <c r="D34" s="178"/>
      <c r="E34" s="185"/>
      <c r="F34" s="183"/>
      <c r="G34" s="183"/>
      <c r="H34" s="183"/>
      <c r="I34" s="183"/>
      <c r="J34" s="173" t="n">
        <f aca="false">H34-G34</f>
        <v>0</v>
      </c>
    </row>
    <row r="35" customFormat="false" ht="15.75" hidden="false" customHeight="false" outlineLevel="0" collapsed="false">
      <c r="A35" s="169" t="s">
        <v>143</v>
      </c>
      <c r="B35" s="169"/>
      <c r="C35" s="184"/>
      <c r="D35" s="178"/>
      <c r="E35" s="171" t="n">
        <f aca="false">E36+E39+E56</f>
        <v>7368754</v>
      </c>
      <c r="F35" s="171" t="n">
        <f aca="false">F36+F39+F56</f>
        <v>7368754</v>
      </c>
      <c r="G35" s="171" t="n">
        <f aca="false">G36+G39+G56</f>
        <v>7368754</v>
      </c>
      <c r="H35" s="171" t="n">
        <f aca="false">H36+H39+H56</f>
        <v>7368754</v>
      </c>
      <c r="I35" s="171" t="n">
        <f aca="false">I36+I39+I56</f>
        <v>7406318</v>
      </c>
      <c r="J35" s="197" t="n">
        <f aca="false">I35-H35</f>
        <v>37564</v>
      </c>
    </row>
    <row r="36" customFormat="false" ht="15.75" hidden="false" customHeight="false" outlineLevel="0" collapsed="false">
      <c r="A36" s="169" t="s">
        <v>144</v>
      </c>
      <c r="B36" s="169"/>
      <c r="C36" s="184"/>
      <c r="D36" s="178"/>
      <c r="E36" s="171" t="n">
        <f aca="false">SUM(E37:E38)</f>
        <v>3655000</v>
      </c>
      <c r="F36" s="171" t="n">
        <f aca="false">SUM(F37:F38)</f>
        <v>3655000</v>
      </c>
      <c r="G36" s="171" t="n">
        <f aca="false">SUM(G37:G38)</f>
        <v>3655000</v>
      </c>
      <c r="H36" s="171" t="n">
        <f aca="false">SUM(H37:H38)</f>
        <v>3655000</v>
      </c>
      <c r="I36" s="171" t="n">
        <f aca="false">SUM(I37:I38)</f>
        <v>3692564</v>
      </c>
      <c r="J36" s="197" t="n">
        <f aca="false">I36-H36</f>
        <v>37564</v>
      </c>
    </row>
    <row r="37" customFormat="false" ht="15.75" hidden="false" customHeight="false" outlineLevel="0" collapsed="false">
      <c r="A37" s="176" t="s">
        <v>145</v>
      </c>
      <c r="B37" s="169"/>
      <c r="C37" s="184"/>
      <c r="D37" s="178"/>
      <c r="E37" s="178"/>
      <c r="F37" s="183"/>
      <c r="G37" s="183"/>
      <c r="H37" s="183"/>
      <c r="I37" s="178" t="n">
        <v>37564</v>
      </c>
      <c r="J37" s="173" t="n">
        <f aca="false">I37-H37</f>
        <v>37564</v>
      </c>
    </row>
    <row r="38" customFormat="false" ht="15.75" hidden="false" customHeight="false" outlineLevel="0" collapsed="false">
      <c r="A38" s="176" t="s">
        <v>146</v>
      </c>
      <c r="B38" s="169"/>
      <c r="C38" s="184"/>
      <c r="D38" s="178"/>
      <c r="E38" s="178" t="n">
        <v>3655000</v>
      </c>
      <c r="F38" s="178" t="n">
        <v>3655000</v>
      </c>
      <c r="G38" s="178" t="n">
        <v>3655000</v>
      </c>
      <c r="H38" s="178" t="n">
        <v>3655000</v>
      </c>
      <c r="I38" s="178" t="n">
        <v>3655000</v>
      </c>
      <c r="J38" s="173" t="n">
        <f aca="false">H38-G38</f>
        <v>0</v>
      </c>
    </row>
    <row r="39" customFormat="false" ht="15.75" hidden="false" customHeight="false" outlineLevel="0" collapsed="false">
      <c r="A39" s="169" t="s">
        <v>147</v>
      </c>
      <c r="B39" s="176"/>
      <c r="C39" s="184"/>
      <c r="D39" s="178"/>
      <c r="E39" s="171" t="n">
        <f aca="false">E41+E42+E43+E44+E45+E46+E47+E48+E52+E40</f>
        <v>2500000</v>
      </c>
      <c r="F39" s="171" t="n">
        <f aca="false">F41+F42+F43+F44+F45+F46+F47+F48+F52+F40</f>
        <v>2500000</v>
      </c>
      <c r="G39" s="171" t="n">
        <f aca="false">G41+G42+G43+G44+G45+G46+G47+G48+G52+G40</f>
        <v>2500000</v>
      </c>
      <c r="H39" s="171" t="n">
        <f aca="false">H41+H42+H43+H44+H45+H46+H47+H48+H52+H40</f>
        <v>2500000</v>
      </c>
      <c r="I39" s="171" t="n">
        <f aca="false">I41+I42+I43+I44+I45+I46+I47+I48+I52+I40</f>
        <v>2500000</v>
      </c>
      <c r="J39" s="173" t="n">
        <f aca="false">H39-G39</f>
        <v>0</v>
      </c>
    </row>
    <row r="40" customFormat="false" ht="15.75" hidden="false" customHeight="false" outlineLevel="0" collapsed="false">
      <c r="A40" s="176" t="s">
        <v>148</v>
      </c>
      <c r="B40" s="176"/>
      <c r="C40" s="184"/>
      <c r="D40" s="178" t="n">
        <v>2500000</v>
      </c>
      <c r="E40" s="178" t="n">
        <v>2500000</v>
      </c>
      <c r="F40" s="178" t="n">
        <v>2500000</v>
      </c>
      <c r="G40" s="178" t="n">
        <v>2500000</v>
      </c>
      <c r="H40" s="178" t="n">
        <v>2500000</v>
      </c>
      <c r="I40" s="178" t="n">
        <v>2500000</v>
      </c>
      <c r="J40" s="173" t="n">
        <f aca="false">H40-G40</f>
        <v>0</v>
      </c>
    </row>
    <row r="41" customFormat="false" ht="15.75" hidden="false" customHeight="false" outlineLevel="0" collapsed="false">
      <c r="A41" s="198" t="s">
        <v>149</v>
      </c>
      <c r="B41" s="176"/>
      <c r="C41" s="177"/>
      <c r="D41" s="178" t="n">
        <v>3000000</v>
      </c>
      <c r="E41" s="178" t="n">
        <v>0</v>
      </c>
      <c r="F41" s="178" t="n">
        <v>0</v>
      </c>
      <c r="G41" s="178" t="n">
        <v>0</v>
      </c>
      <c r="H41" s="178" t="n">
        <v>0</v>
      </c>
      <c r="I41" s="178"/>
      <c r="J41" s="173" t="n">
        <f aca="false">H41-G41</f>
        <v>0</v>
      </c>
    </row>
    <row r="42" customFormat="false" ht="15.75" hidden="false" customHeight="false" outlineLevel="0" collapsed="false">
      <c r="A42" s="198" t="s">
        <v>150</v>
      </c>
      <c r="B42" s="176"/>
      <c r="C42" s="177"/>
      <c r="D42" s="178" t="n">
        <v>3000000</v>
      </c>
      <c r="E42" s="178" t="n">
        <v>0</v>
      </c>
      <c r="F42" s="183" t="n">
        <v>0</v>
      </c>
      <c r="G42" s="183" t="n">
        <v>0</v>
      </c>
      <c r="H42" s="183" t="n">
        <v>0</v>
      </c>
      <c r="I42" s="183"/>
      <c r="J42" s="173" t="n">
        <f aca="false">H42-G42</f>
        <v>0</v>
      </c>
    </row>
    <row r="43" customFormat="false" ht="15.75" hidden="false" customHeight="false" outlineLevel="0" collapsed="false">
      <c r="A43" s="176"/>
      <c r="B43" s="176"/>
      <c r="C43" s="199"/>
      <c r="D43" s="178"/>
      <c r="E43" s="178"/>
      <c r="F43" s="183"/>
      <c r="G43" s="183"/>
      <c r="H43" s="183"/>
      <c r="I43" s="183"/>
      <c r="J43" s="173" t="n">
        <f aca="false">H43-G43</f>
        <v>0</v>
      </c>
    </row>
    <row r="44" customFormat="false" ht="15.75" hidden="false" customHeight="false" outlineLevel="0" collapsed="false">
      <c r="A44" s="176"/>
      <c r="B44" s="176"/>
      <c r="C44" s="177"/>
      <c r="D44" s="178"/>
      <c r="E44" s="178"/>
      <c r="F44" s="183"/>
      <c r="G44" s="183"/>
      <c r="H44" s="183"/>
      <c r="I44" s="183"/>
      <c r="J44" s="173" t="n">
        <f aca="false">H44-G44</f>
        <v>0</v>
      </c>
    </row>
    <row r="45" customFormat="false" ht="15.75" hidden="false" customHeight="false" outlineLevel="0" collapsed="false">
      <c r="A45" s="176" t="s">
        <v>151</v>
      </c>
      <c r="B45" s="176"/>
      <c r="C45" s="184"/>
      <c r="D45" s="178" t="n">
        <v>55360</v>
      </c>
      <c r="E45" s="178" t="n">
        <f aca="false">C45*D45</f>
        <v>0</v>
      </c>
      <c r="F45" s="183" t="n">
        <v>0</v>
      </c>
      <c r="G45" s="183" t="n">
        <v>0</v>
      </c>
      <c r="H45" s="183" t="n">
        <v>0</v>
      </c>
      <c r="I45" s="183"/>
      <c r="J45" s="173" t="n">
        <f aca="false">H45-G45</f>
        <v>0</v>
      </c>
    </row>
    <row r="46" customFormat="false" ht="15.75" hidden="false" customHeight="false" outlineLevel="0" collapsed="false">
      <c r="A46" s="176" t="s">
        <v>152</v>
      </c>
      <c r="B46" s="176"/>
      <c r="C46" s="184"/>
      <c r="D46" s="178" t="n">
        <v>188500</v>
      </c>
      <c r="E46" s="178" t="n">
        <f aca="false">C46*D46</f>
        <v>0</v>
      </c>
      <c r="F46" s="183" t="n">
        <v>0</v>
      </c>
      <c r="G46" s="183" t="n">
        <v>0</v>
      </c>
      <c r="H46" s="183" t="n">
        <v>0</v>
      </c>
      <c r="I46" s="183"/>
      <c r="J46" s="173" t="n">
        <f aca="false">H46-G46</f>
        <v>0</v>
      </c>
    </row>
    <row r="47" customFormat="false" ht="15.75" hidden="false" customHeight="false" outlineLevel="0" collapsed="false">
      <c r="A47" s="200" t="s">
        <v>153</v>
      </c>
      <c r="B47" s="176"/>
      <c r="C47" s="184"/>
      <c r="D47" s="178" t="n">
        <v>163500</v>
      </c>
      <c r="E47" s="178" t="n">
        <f aca="false">C47*D47</f>
        <v>0</v>
      </c>
      <c r="F47" s="183" t="n">
        <v>0</v>
      </c>
      <c r="G47" s="183" t="n">
        <v>0</v>
      </c>
      <c r="H47" s="183" t="n">
        <v>0</v>
      </c>
      <c r="I47" s="183"/>
      <c r="J47" s="173" t="n">
        <f aca="false">H47-G47</f>
        <v>0</v>
      </c>
    </row>
    <row r="48" customFormat="false" ht="15.75" hidden="false" customHeight="false" outlineLevel="0" collapsed="false">
      <c r="A48" s="198" t="s">
        <v>154</v>
      </c>
      <c r="B48" s="198"/>
      <c r="C48" s="201"/>
      <c r="D48" s="202"/>
      <c r="E48" s="178" t="n">
        <f aca="false">E49+E50+E51</f>
        <v>0</v>
      </c>
      <c r="F48" s="183" t="n">
        <v>0</v>
      </c>
      <c r="G48" s="183" t="n">
        <v>0</v>
      </c>
      <c r="H48" s="183" t="n">
        <v>0</v>
      </c>
      <c r="I48" s="183"/>
      <c r="J48" s="173" t="n">
        <f aca="false">H48-G48</f>
        <v>0</v>
      </c>
    </row>
    <row r="49" customFormat="false" ht="15.75" hidden="false" customHeight="false" outlineLevel="0" collapsed="false">
      <c r="A49" s="176" t="s">
        <v>155</v>
      </c>
      <c r="B49" s="176"/>
      <c r="C49" s="184"/>
      <c r="D49" s="178" t="n">
        <v>550000</v>
      </c>
      <c r="E49" s="178" t="n">
        <f aca="false">C49*D49</f>
        <v>0</v>
      </c>
      <c r="F49" s="183" t="n">
        <v>0</v>
      </c>
      <c r="G49" s="183" t="n">
        <v>0</v>
      </c>
      <c r="H49" s="183" t="n">
        <v>0</v>
      </c>
      <c r="I49" s="183"/>
      <c r="J49" s="173" t="n">
        <f aca="false">H49-G49</f>
        <v>0</v>
      </c>
    </row>
    <row r="50" customFormat="false" ht="31.5" hidden="false" customHeight="false" outlineLevel="0" collapsed="false">
      <c r="A50" s="200" t="s">
        <v>156</v>
      </c>
      <c r="B50" s="176"/>
      <c r="C50" s="184"/>
      <c r="D50" s="178" t="n">
        <v>220000</v>
      </c>
      <c r="E50" s="178" t="n">
        <f aca="false">C50*D50</f>
        <v>0</v>
      </c>
      <c r="F50" s="183" t="n">
        <v>0</v>
      </c>
      <c r="G50" s="183" t="n">
        <v>0</v>
      </c>
      <c r="H50" s="183" t="n">
        <v>0</v>
      </c>
      <c r="I50" s="183"/>
      <c r="J50" s="173" t="n">
        <f aca="false">H50-G50</f>
        <v>0</v>
      </c>
    </row>
    <row r="51" customFormat="false" ht="15.75" hidden="false" customHeight="false" outlineLevel="0" collapsed="false">
      <c r="A51" s="183" t="s">
        <v>157</v>
      </c>
      <c r="B51" s="176"/>
      <c r="C51" s="184"/>
      <c r="D51" s="178" t="n">
        <v>550000</v>
      </c>
      <c r="E51" s="178" t="n">
        <f aca="false">C51*D51</f>
        <v>0</v>
      </c>
      <c r="F51" s="183" t="n">
        <v>0</v>
      </c>
      <c r="G51" s="183" t="n">
        <v>0</v>
      </c>
      <c r="H51" s="183" t="n">
        <v>0</v>
      </c>
      <c r="I51" s="183"/>
      <c r="J51" s="173" t="n">
        <f aca="false">H51-G51</f>
        <v>0</v>
      </c>
    </row>
    <row r="52" customFormat="false" ht="15.75" hidden="false" customHeight="false" outlineLevel="0" collapsed="false">
      <c r="A52" s="198" t="s">
        <v>158</v>
      </c>
      <c r="B52" s="169"/>
      <c r="C52" s="184"/>
      <c r="D52" s="178"/>
      <c r="E52" s="178" t="n">
        <v>0</v>
      </c>
      <c r="F52" s="183" t="n">
        <v>0</v>
      </c>
      <c r="G52" s="183" t="n">
        <v>0</v>
      </c>
      <c r="H52" s="183" t="n">
        <v>0</v>
      </c>
      <c r="I52" s="183"/>
      <c r="J52" s="173" t="n">
        <f aca="false">H52-G52</f>
        <v>0</v>
      </c>
    </row>
    <row r="53" customFormat="false" ht="15.75" hidden="false" customHeight="false" outlineLevel="0" collapsed="false">
      <c r="A53" s="176" t="s">
        <v>159</v>
      </c>
      <c r="B53" s="176"/>
      <c r="C53" s="184"/>
      <c r="D53" s="178" t="n">
        <v>494100</v>
      </c>
      <c r="E53" s="178" t="n">
        <f aca="false">C53*D53</f>
        <v>0</v>
      </c>
      <c r="F53" s="183" t="n">
        <v>0</v>
      </c>
      <c r="G53" s="183" t="n">
        <v>0</v>
      </c>
      <c r="H53" s="183" t="n">
        <v>0</v>
      </c>
      <c r="I53" s="183"/>
      <c r="J53" s="173" t="n">
        <f aca="false">H53-G53</f>
        <v>0</v>
      </c>
    </row>
    <row r="54" customFormat="false" ht="15.75" hidden="false" customHeight="false" outlineLevel="0" collapsed="false">
      <c r="A54" s="176" t="s">
        <v>160</v>
      </c>
      <c r="B54" s="176"/>
      <c r="C54" s="184"/>
      <c r="D54" s="178" t="n">
        <v>518805</v>
      </c>
      <c r="E54" s="178" t="n">
        <v>0</v>
      </c>
      <c r="F54" s="183" t="n">
        <v>0</v>
      </c>
      <c r="G54" s="183" t="n">
        <v>0</v>
      </c>
      <c r="H54" s="183" t="n">
        <v>0</v>
      </c>
      <c r="I54" s="183"/>
      <c r="J54" s="173" t="n">
        <f aca="false">H54-G54</f>
        <v>0</v>
      </c>
    </row>
    <row r="55" customFormat="false" ht="31.5" hidden="false" customHeight="false" outlineLevel="0" collapsed="false">
      <c r="A55" s="200" t="s">
        <v>161</v>
      </c>
      <c r="B55" s="176"/>
      <c r="C55" s="184"/>
      <c r="D55" s="178" t="n">
        <v>1508760</v>
      </c>
      <c r="E55" s="178" t="n">
        <v>0</v>
      </c>
      <c r="F55" s="183" t="n">
        <v>0</v>
      </c>
      <c r="G55" s="183" t="n">
        <v>0</v>
      </c>
      <c r="H55" s="183" t="n">
        <v>0</v>
      </c>
      <c r="I55" s="183"/>
      <c r="J55" s="173" t="n">
        <f aca="false">H55-G55</f>
        <v>0</v>
      </c>
    </row>
    <row r="56" customFormat="false" ht="15.75" hidden="false" customHeight="false" outlineLevel="0" collapsed="false">
      <c r="A56" s="169" t="s">
        <v>162</v>
      </c>
      <c r="B56" s="169"/>
      <c r="C56" s="203"/>
      <c r="D56" s="171" t="n">
        <v>1632000</v>
      </c>
      <c r="E56" s="171" t="n">
        <f aca="false">E57+E58+E59</f>
        <v>1213754</v>
      </c>
      <c r="F56" s="171" t="n">
        <f aca="false">F57+F58+F59</f>
        <v>1213754</v>
      </c>
      <c r="G56" s="171" t="n">
        <f aca="false">G57+G58+G59</f>
        <v>1213754</v>
      </c>
      <c r="H56" s="171" t="n">
        <f aca="false">H57+H58+H59</f>
        <v>1213754</v>
      </c>
      <c r="I56" s="171" t="n">
        <f aca="false">I57+I58+I59</f>
        <v>1213754</v>
      </c>
      <c r="J56" s="197" t="n">
        <f aca="false">I56-H56</f>
        <v>0</v>
      </c>
    </row>
    <row r="57" customFormat="false" ht="15.75" hidden="false" customHeight="false" outlineLevel="0" collapsed="false">
      <c r="A57" s="176" t="s">
        <v>163</v>
      </c>
      <c r="B57" s="176"/>
      <c r="C57" s="176"/>
      <c r="D57" s="178" t="n">
        <v>1632000</v>
      </c>
      <c r="E57" s="178" t="n">
        <v>783360</v>
      </c>
      <c r="F57" s="178" t="n">
        <v>783360</v>
      </c>
      <c r="G57" s="178" t="n">
        <v>783360</v>
      </c>
      <c r="H57" s="178" t="n">
        <v>783360</v>
      </c>
      <c r="I57" s="178" t="n">
        <v>783360</v>
      </c>
      <c r="J57" s="173" t="n">
        <f aca="false">I57-H57</f>
        <v>0</v>
      </c>
    </row>
    <row r="58" customFormat="false" ht="15.75" hidden="false" customHeight="false" outlineLevel="0" collapsed="false">
      <c r="A58" s="176" t="s">
        <v>164</v>
      </c>
      <c r="B58" s="176"/>
      <c r="C58" s="204"/>
      <c r="D58" s="178"/>
      <c r="E58" s="178" t="n">
        <v>430394</v>
      </c>
      <c r="F58" s="178" t="n">
        <v>430394</v>
      </c>
      <c r="G58" s="178" t="n">
        <v>430394</v>
      </c>
      <c r="H58" s="178" t="n">
        <v>430394</v>
      </c>
      <c r="I58" s="178" t="n">
        <v>430394</v>
      </c>
      <c r="J58" s="173" t="n">
        <f aca="false">H58-G58</f>
        <v>0</v>
      </c>
    </row>
    <row r="59" customFormat="false" ht="15.75" hidden="false" customHeight="false" outlineLevel="0" collapsed="false">
      <c r="A59" s="176" t="s">
        <v>165</v>
      </c>
      <c r="B59" s="169"/>
      <c r="C59" s="204"/>
      <c r="D59" s="178"/>
      <c r="E59" s="178" t="n">
        <v>0</v>
      </c>
      <c r="F59" s="183" t="n">
        <v>0</v>
      </c>
      <c r="G59" s="183" t="n">
        <v>0</v>
      </c>
      <c r="H59" s="183" t="n">
        <v>0</v>
      </c>
      <c r="I59" s="183" t="n">
        <v>0</v>
      </c>
      <c r="J59" s="173" t="n">
        <f aca="false">H59-G59</f>
        <v>0</v>
      </c>
    </row>
    <row r="60" customFormat="false" ht="15.75" hidden="false" customHeight="false" outlineLevel="0" collapsed="false">
      <c r="A60" s="176"/>
      <c r="B60" s="176"/>
      <c r="C60" s="176"/>
      <c r="D60" s="178"/>
      <c r="E60" s="205"/>
      <c r="F60" s="183"/>
      <c r="G60" s="183"/>
      <c r="H60" s="183"/>
      <c r="I60" s="183"/>
      <c r="J60" s="173"/>
    </row>
    <row r="61" customFormat="false" ht="15.75" hidden="false" customHeight="false" outlineLevel="0" collapsed="false">
      <c r="A61" s="170" t="s">
        <v>166</v>
      </c>
      <c r="B61" s="206"/>
      <c r="C61" s="206"/>
      <c r="D61" s="206"/>
      <c r="E61" s="188" t="n">
        <f aca="false">E62</f>
        <v>1200000</v>
      </c>
      <c r="F61" s="188" t="n">
        <f aca="false">F62</f>
        <v>1200000</v>
      </c>
      <c r="G61" s="188" t="n">
        <f aca="false">G62</f>
        <v>1200000</v>
      </c>
      <c r="H61" s="188" t="n">
        <f aca="false">H62</f>
        <v>1200000</v>
      </c>
      <c r="I61" s="188" t="n">
        <f aca="false">I62</f>
        <v>1200000</v>
      </c>
      <c r="J61" s="173" t="n">
        <f aca="false">H61-G61</f>
        <v>0</v>
      </c>
    </row>
    <row r="62" customFormat="false" ht="15.75" hidden="false" customHeight="false" outlineLevel="0" collapsed="false">
      <c r="A62" s="184" t="s">
        <v>167</v>
      </c>
      <c r="B62" s="184"/>
      <c r="C62" s="184"/>
      <c r="D62" s="178" t="n">
        <v>1140</v>
      </c>
      <c r="E62" s="185" t="n">
        <v>1200000</v>
      </c>
      <c r="F62" s="185" t="n">
        <v>1200000</v>
      </c>
      <c r="G62" s="185" t="n">
        <v>1200000</v>
      </c>
      <c r="H62" s="185" t="n">
        <v>1200000</v>
      </c>
      <c r="I62" s="185" t="n">
        <v>1200000</v>
      </c>
      <c r="J62" s="173" t="n">
        <f aca="false">H62-G62</f>
        <v>0</v>
      </c>
    </row>
    <row r="63" customFormat="false" ht="15.75" hidden="false" customHeight="false" outlineLevel="0" collapsed="false">
      <c r="A63" s="183" t="s">
        <v>168</v>
      </c>
      <c r="B63" s="184"/>
      <c r="C63" s="184"/>
      <c r="D63" s="178"/>
      <c r="E63" s="185"/>
      <c r="F63" s="196"/>
      <c r="G63" s="196"/>
      <c r="H63" s="196"/>
      <c r="I63" s="196"/>
      <c r="J63" s="173"/>
    </row>
    <row r="64" customFormat="false" ht="15.75" hidden="false" customHeight="false" outlineLevel="0" collapsed="false">
      <c r="A64" s="183"/>
      <c r="B64" s="184"/>
      <c r="C64" s="184"/>
      <c r="D64" s="178"/>
      <c r="E64" s="185"/>
      <c r="F64" s="196"/>
      <c r="G64" s="196"/>
      <c r="H64" s="196"/>
      <c r="I64" s="196"/>
      <c r="J64" s="173"/>
    </row>
    <row r="65" s="208" customFormat="true" ht="31.5" hidden="false" customHeight="false" outlineLevel="0" collapsed="false">
      <c r="A65" s="194" t="s">
        <v>169</v>
      </c>
      <c r="B65" s="170"/>
      <c r="C65" s="170"/>
      <c r="D65" s="171"/>
      <c r="E65" s="188"/>
      <c r="F65" s="207" t="n">
        <f aca="false">F66</f>
        <v>26132</v>
      </c>
      <c r="G65" s="188" t="n">
        <f aca="false">G66</f>
        <v>26132</v>
      </c>
      <c r="H65" s="188" t="n">
        <f aca="false">H66</f>
        <v>26132</v>
      </c>
      <c r="I65" s="188" t="n">
        <f aca="false">I66</f>
        <v>26132</v>
      </c>
      <c r="J65" s="173" t="n">
        <f aca="false">H65-G65</f>
        <v>0</v>
      </c>
      <c r="K65" s="162"/>
    </row>
    <row r="66" s="191" customFormat="true" ht="15.75" hidden="false" customHeight="false" outlineLevel="0" collapsed="false">
      <c r="A66" s="209" t="s">
        <v>170</v>
      </c>
      <c r="B66" s="184"/>
      <c r="C66" s="184"/>
      <c r="D66" s="184"/>
      <c r="E66" s="184"/>
      <c r="F66" s="196" t="n">
        <v>26132</v>
      </c>
      <c r="G66" s="185" t="n">
        <v>26132</v>
      </c>
      <c r="H66" s="185" t="n">
        <v>26132</v>
      </c>
      <c r="I66" s="185" t="n">
        <v>26132</v>
      </c>
      <c r="J66" s="173" t="n">
        <f aca="false">H66-G66</f>
        <v>0</v>
      </c>
    </row>
    <row r="67" s="191" customFormat="true" ht="31.5" hidden="false" customHeight="false" outlineLevel="0" collapsed="false">
      <c r="A67" s="210" t="s">
        <v>171</v>
      </c>
      <c r="B67" s="184"/>
      <c r="C67" s="184"/>
      <c r="D67" s="184"/>
      <c r="E67" s="170" t="n">
        <v>0</v>
      </c>
      <c r="F67" s="188" t="n">
        <f aca="false">F68+F70</f>
        <v>0</v>
      </c>
      <c r="G67" s="188" t="n">
        <f aca="false">G68+G70</f>
        <v>1290809</v>
      </c>
      <c r="H67" s="188" t="n">
        <f aca="false">H68+H70</f>
        <v>1463748</v>
      </c>
      <c r="I67" s="188" t="n">
        <f aca="false">I68+I70+I69</f>
        <v>2051483</v>
      </c>
      <c r="J67" s="197" t="n">
        <f aca="false">I67-H67</f>
        <v>587735</v>
      </c>
    </row>
    <row r="68" s="191" customFormat="true" ht="15.75" hidden="false" customHeight="false" outlineLevel="0" collapsed="false">
      <c r="A68" s="209" t="s">
        <v>172</v>
      </c>
      <c r="B68" s="184"/>
      <c r="C68" s="184"/>
      <c r="D68" s="184"/>
      <c r="E68" s="184" t="n">
        <v>0</v>
      </c>
      <c r="F68" s="184" t="n">
        <v>0</v>
      </c>
      <c r="G68" s="185" t="n">
        <f aca="false">215209+1075600</f>
        <v>1290809</v>
      </c>
      <c r="H68" s="185" t="n">
        <f aca="false">215209+1075600</f>
        <v>1290809</v>
      </c>
      <c r="I68" s="178" t="n">
        <v>1290809</v>
      </c>
      <c r="J68" s="173" t="n">
        <f aca="false">H68-G68</f>
        <v>0</v>
      </c>
    </row>
    <row r="69" s="191" customFormat="true" ht="15.75" hidden="false" customHeight="false" outlineLevel="0" collapsed="false">
      <c r="A69" s="209" t="s">
        <v>173</v>
      </c>
      <c r="B69" s="184"/>
      <c r="C69" s="184"/>
      <c r="D69" s="184"/>
      <c r="E69" s="184" t="n">
        <v>0</v>
      </c>
      <c r="F69" s="211" t="n">
        <v>0</v>
      </c>
      <c r="G69" s="211" t="n">
        <v>0</v>
      </c>
      <c r="H69" s="211" t="n">
        <v>0</v>
      </c>
      <c r="I69" s="178" t="n">
        <v>675640</v>
      </c>
      <c r="J69" s="173" t="n">
        <f aca="false">I69-H69</f>
        <v>675640</v>
      </c>
    </row>
    <row r="70" customFormat="false" ht="15.75" hidden="false" customHeight="false" outlineLevel="0" collapsed="false">
      <c r="A70" s="212" t="s">
        <v>140</v>
      </c>
      <c r="B70" s="171"/>
      <c r="C70" s="171"/>
      <c r="D70" s="171"/>
      <c r="E70" s="178" t="n">
        <v>0</v>
      </c>
      <c r="F70" s="211" t="n">
        <v>0</v>
      </c>
      <c r="G70" s="211" t="n">
        <v>0</v>
      </c>
      <c r="H70" s="211" t="n">
        <v>172939</v>
      </c>
      <c r="I70" s="178" t="n">
        <v>85034</v>
      </c>
      <c r="J70" s="173" t="n">
        <f aca="false">I70-H70</f>
        <v>-87905</v>
      </c>
    </row>
    <row r="71" customFormat="false" ht="15.75" hidden="false" customHeight="false" outlineLevel="0" collapsed="false">
      <c r="A71" s="169" t="s">
        <v>174</v>
      </c>
      <c r="B71" s="205"/>
      <c r="C71" s="205"/>
      <c r="D71" s="205"/>
      <c r="E71" s="188" t="n">
        <f aca="false">E61+E35+E33+E5+E65</f>
        <v>25156196</v>
      </c>
      <c r="F71" s="188" t="n">
        <f aca="false">F61+F35+F33+F5+F65</f>
        <v>25389176</v>
      </c>
      <c r="G71" s="188" t="n">
        <f aca="false">G61+G35+G33+G5+G65+G67</f>
        <v>27507046</v>
      </c>
      <c r="H71" s="188" t="n">
        <f aca="false">H61+H35+H33+H5+H65+H67</f>
        <v>27679985</v>
      </c>
      <c r="I71" s="188" t="n">
        <f aca="false">I61+I35+I33+I5+I65+I67</f>
        <v>28305284</v>
      </c>
      <c r="J71" s="197" t="n">
        <f aca="false">I71-H71</f>
        <v>625299</v>
      </c>
    </row>
    <row r="72" customFormat="false" ht="15.75" hidden="false" customHeight="false" outlineLevel="0" collapsed="false">
      <c r="F72" s="213" t="n">
        <f aca="false">F71-D71</f>
        <v>25389176</v>
      </c>
      <c r="G72" s="213" t="n">
        <f aca="false">G71-F71</f>
        <v>2117870</v>
      </c>
      <c r="H72" s="213" t="n">
        <f aca="false">H71-G71</f>
        <v>172939</v>
      </c>
      <c r="I72" s="213" t="n">
        <f aca="false">I71-H71</f>
        <v>625299</v>
      </c>
    </row>
  </sheetData>
  <mergeCells count="11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eadings="false" gridLines="false" gridLinesSet="true" horizontalCentered="true" verticalCentered="true"/>
  <pageMargins left="0.708333333333333" right="0.708333333333333" top="0.945138888888889" bottom="0.747916666666667" header="0.511805555555555" footer="0.51180555555555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Roman,Normál"&amp;12 2/a. melléklet a 4/2018. (II. 27.) rendelethez
Az önkormányzat 2017. évi költségvetéséről szóló 2/2017. (II. 15.) önkormányzati rendelet 2/a mellékletének helyébe a következő 2/a melléklet lép: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I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2" activeCellId="0" sqref="A2"/>
    </sheetView>
  </sheetViews>
  <sheetFormatPr defaultRowHeight="15.75" zeroHeight="false" outlineLevelRow="0" outlineLevelCol="0"/>
  <cols>
    <col collapsed="false" customWidth="true" hidden="false" outlineLevel="0" max="1" min="1" style="214" width="44.29"/>
    <col collapsed="false" customWidth="true" hidden="false" outlineLevel="0" max="2" min="2" style="214" width="15.71"/>
    <col collapsed="false" customWidth="true" hidden="false" outlineLevel="0" max="3" min="3" style="214" width="12.29"/>
    <col collapsed="false" customWidth="true" hidden="false" outlineLevel="0" max="4" min="4" style="214" width="12.71"/>
    <col collapsed="false" customWidth="true" hidden="false" outlineLevel="0" max="5" min="5" style="214" width="12.29"/>
    <col collapsed="false" customWidth="true" hidden="false" outlineLevel="0" max="6" min="6" style="214" width="13.86"/>
    <col collapsed="false" customWidth="true" hidden="false" outlineLevel="0" max="7" min="7" style="214" width="15.71"/>
    <col collapsed="false" customWidth="true" hidden="false" outlineLevel="0" max="8" min="8" style="214" width="11.71"/>
    <col collapsed="false" customWidth="true" hidden="false" outlineLevel="0" max="9" min="9" style="214" width="10.14"/>
    <col collapsed="false" customWidth="true" hidden="false" outlineLevel="0" max="10" min="10" style="214" width="10.71"/>
    <col collapsed="false" customWidth="true" hidden="false" outlineLevel="0" max="1025" min="11" style="214" width="9.14"/>
  </cols>
  <sheetData>
    <row r="1" customFormat="false" ht="9.75" hidden="false" customHeight="true" outlineLevel="0" collapsed="false"/>
    <row r="2" customFormat="false" ht="29.25" hidden="false" customHeight="true" outlineLevel="0" collapsed="false">
      <c r="A2" s="215" t="s">
        <v>175</v>
      </c>
      <c r="B2" s="215"/>
      <c r="C2" s="215"/>
      <c r="D2" s="215"/>
      <c r="E2" s="215"/>
      <c r="F2" s="215"/>
      <c r="G2" s="215"/>
    </row>
    <row r="3" customFormat="false" ht="16.5" hidden="false" customHeight="false" outlineLevel="0" collapsed="false">
      <c r="A3" s="215"/>
      <c r="B3" s="215"/>
      <c r="C3" s="215"/>
      <c r="D3" s="215"/>
      <c r="E3" s="215"/>
      <c r="F3" s="215"/>
      <c r="G3" s="215"/>
    </row>
    <row r="4" customFormat="false" ht="16.5" hidden="false" customHeight="false" outlineLevel="0" collapsed="false"/>
    <row r="5" customFormat="false" ht="51.75" hidden="false" customHeight="true" outlineLevel="0" collapsed="false">
      <c r="A5" s="216" t="s">
        <v>1</v>
      </c>
      <c r="B5" s="216" t="s">
        <v>2</v>
      </c>
      <c r="C5" s="216" t="s">
        <v>3</v>
      </c>
      <c r="D5" s="217" t="s">
        <v>4</v>
      </c>
      <c r="E5" s="217" t="s">
        <v>5</v>
      </c>
      <c r="F5" s="217" t="s">
        <v>6</v>
      </c>
      <c r="G5" s="218" t="s">
        <v>7</v>
      </c>
    </row>
    <row r="6" customFormat="false" ht="15.75" hidden="false" customHeight="false" outlineLevel="0" collapsed="false">
      <c r="A6" s="219" t="s">
        <v>176</v>
      </c>
      <c r="B6" s="220"/>
      <c r="C6" s="220"/>
      <c r="D6" s="221"/>
      <c r="E6" s="221"/>
      <c r="F6" s="221"/>
      <c r="G6" s="222"/>
    </row>
    <row r="7" customFormat="false" ht="15.75" hidden="false" customHeight="false" outlineLevel="0" collapsed="false">
      <c r="A7" s="223" t="s">
        <v>177</v>
      </c>
      <c r="B7" s="224" t="n">
        <f aca="false">7764030+800000+80000+85000+5903720+600000+250000</f>
        <v>15482750</v>
      </c>
      <c r="C7" s="224" t="n">
        <f aca="false">B7+1793818</f>
        <v>17276568</v>
      </c>
      <c r="D7" s="225" t="n">
        <f aca="false">C7+286875+177500+30000</f>
        <v>17770943</v>
      </c>
      <c r="E7" s="225" t="n">
        <f aca="false">17770943+100000</f>
        <v>17870943</v>
      </c>
      <c r="F7" s="225" t="n">
        <v>17870943</v>
      </c>
      <c r="G7" s="226" t="n">
        <f aca="false">F7-E7</f>
        <v>0</v>
      </c>
      <c r="I7" s="227"/>
    </row>
    <row r="8" customFormat="false" ht="15.75" hidden="false" customHeight="false" outlineLevel="0" collapsed="false">
      <c r="A8" s="223" t="s">
        <v>178</v>
      </c>
      <c r="B8" s="224" t="n">
        <v>3800000</v>
      </c>
      <c r="C8" s="224" t="n">
        <f aca="false">B8-156863</f>
        <v>3643137</v>
      </c>
      <c r="D8" s="225" t="n">
        <f aca="false">C8+63114+39050+14000</f>
        <v>3759301</v>
      </c>
      <c r="E8" s="225" t="n">
        <f aca="false">3759301+43000</f>
        <v>3802301</v>
      </c>
      <c r="F8" s="225" t="n">
        <v>3802301</v>
      </c>
      <c r="G8" s="226" t="n">
        <f aca="false">F8-E8</f>
        <v>0</v>
      </c>
    </row>
    <row r="9" customFormat="false" ht="15.75" hidden="false" customHeight="false" outlineLevel="0" collapsed="false">
      <c r="A9" s="223" t="s">
        <v>179</v>
      </c>
      <c r="B9" s="224" t="n">
        <f aca="false">SUM(B11:B28)</f>
        <v>32296000</v>
      </c>
      <c r="C9" s="224" t="n">
        <f aca="false">SUM(C11:C12,C13:C21,C22,C23:C25,C26:C28)</f>
        <v>33249503</v>
      </c>
      <c r="D9" s="224" t="n">
        <f aca="false">SUM(D11:D12,D13:D21,D22,D23:D25,D26:D28)</f>
        <v>34356503</v>
      </c>
      <c r="E9" s="224" t="n">
        <f aca="false">SUM(E11:E12,E13:E21,E22,E23:E25,E26:E28)</f>
        <v>34356503</v>
      </c>
      <c r="F9" s="224" t="n">
        <f aca="false">SUM(F11:F12,F13:F21,F22,F23:F25,F26:F28)</f>
        <v>33779503</v>
      </c>
      <c r="G9" s="226" t="n">
        <f aca="false">F9-E9</f>
        <v>-577000</v>
      </c>
    </row>
    <row r="10" customFormat="false" ht="15.75" hidden="false" customHeight="false" outlineLevel="0" collapsed="false">
      <c r="A10" s="228" t="s">
        <v>180</v>
      </c>
      <c r="B10" s="229"/>
      <c r="C10" s="229"/>
      <c r="D10" s="230"/>
      <c r="E10" s="230"/>
      <c r="F10" s="230"/>
      <c r="G10" s="231"/>
    </row>
    <row r="11" customFormat="false" ht="15.75" hidden="false" customHeight="false" outlineLevel="0" collapsed="false">
      <c r="A11" s="232" t="s">
        <v>181</v>
      </c>
      <c r="B11" s="229" t="n">
        <v>90000</v>
      </c>
      <c r="C11" s="229" t="n">
        <v>90000</v>
      </c>
      <c r="D11" s="230" t="n">
        <f aca="false">C11</f>
        <v>90000</v>
      </c>
      <c r="E11" s="230" t="n">
        <f aca="false">D11</f>
        <v>90000</v>
      </c>
      <c r="F11" s="230" t="n">
        <v>90000</v>
      </c>
      <c r="G11" s="231" t="n">
        <f aca="false">F11-E11</f>
        <v>0</v>
      </c>
    </row>
    <row r="12" s="236" customFormat="true" ht="15.75" hidden="false" customHeight="false" outlineLevel="0" collapsed="false">
      <c r="A12" s="233" t="s">
        <v>182</v>
      </c>
      <c r="B12" s="234" t="n">
        <v>2500000</v>
      </c>
      <c r="C12" s="234" t="n">
        <f aca="false">B12+51990</f>
        <v>2551990</v>
      </c>
      <c r="D12" s="235" t="n">
        <f aca="false">C12+454000</f>
        <v>3005990</v>
      </c>
      <c r="E12" s="235" t="n">
        <v>3005990</v>
      </c>
      <c r="F12" s="235" t="n">
        <v>2551990</v>
      </c>
      <c r="G12" s="231" t="n">
        <f aca="false">F12-E12</f>
        <v>-454000</v>
      </c>
      <c r="H12" s="214"/>
    </row>
    <row r="13" customFormat="false" ht="15.75" hidden="false" customHeight="false" outlineLevel="0" collapsed="false">
      <c r="A13" s="232" t="s">
        <v>183</v>
      </c>
      <c r="B13" s="229" t="n">
        <v>0</v>
      </c>
      <c r="C13" s="229" t="n">
        <v>0</v>
      </c>
      <c r="D13" s="230" t="n">
        <v>0</v>
      </c>
      <c r="E13" s="230" t="n">
        <v>0</v>
      </c>
      <c r="F13" s="230" t="n">
        <v>0</v>
      </c>
      <c r="G13" s="231" t="n">
        <f aca="false">F13-E13</f>
        <v>0</v>
      </c>
    </row>
    <row r="14" customFormat="false" ht="15.75" hidden="false" customHeight="true" outlineLevel="0" collapsed="false">
      <c r="A14" s="232" t="s">
        <v>184</v>
      </c>
      <c r="B14" s="229" t="n">
        <v>750000</v>
      </c>
      <c r="C14" s="229" t="n">
        <v>900000</v>
      </c>
      <c r="D14" s="230" t="n">
        <f aca="false">C14</f>
        <v>900000</v>
      </c>
      <c r="E14" s="230" t="n">
        <v>900000</v>
      </c>
      <c r="F14" s="230" t="n">
        <v>900000</v>
      </c>
      <c r="G14" s="231" t="n">
        <f aca="false">F14-E14</f>
        <v>0</v>
      </c>
      <c r="I14" s="227"/>
    </row>
    <row r="15" customFormat="false" ht="15.75" hidden="false" customHeight="false" outlineLevel="0" collapsed="false">
      <c r="A15" s="232" t="s">
        <v>185</v>
      </c>
      <c r="B15" s="229" t="n">
        <v>750000</v>
      </c>
      <c r="C15" s="229" t="n">
        <v>750000</v>
      </c>
      <c r="D15" s="230" t="n">
        <f aca="false">C15</f>
        <v>750000</v>
      </c>
      <c r="E15" s="230" t="n">
        <v>750000</v>
      </c>
      <c r="F15" s="230" t="n">
        <v>750000</v>
      </c>
      <c r="G15" s="231" t="n">
        <f aca="false">F15-E15</f>
        <v>0</v>
      </c>
    </row>
    <row r="16" customFormat="false" ht="15.75" hidden="false" customHeight="false" outlineLevel="0" collapsed="false">
      <c r="A16" s="232" t="s">
        <v>186</v>
      </c>
      <c r="B16" s="229" t="n">
        <v>4500000</v>
      </c>
      <c r="C16" s="229" t="n">
        <v>4500000</v>
      </c>
      <c r="D16" s="230" t="n">
        <f aca="false">C16</f>
        <v>4500000</v>
      </c>
      <c r="E16" s="230" t="n">
        <v>4500000</v>
      </c>
      <c r="F16" s="230" t="n">
        <v>5055000</v>
      </c>
      <c r="G16" s="231" t="n">
        <f aca="false">F16-E16</f>
        <v>555000</v>
      </c>
    </row>
    <row r="17" customFormat="false" ht="15.75" hidden="false" customHeight="false" outlineLevel="0" collapsed="false">
      <c r="A17" s="232" t="s">
        <v>187</v>
      </c>
      <c r="B17" s="229" t="n">
        <v>2500000</v>
      </c>
      <c r="C17" s="229" t="n">
        <v>2500000</v>
      </c>
      <c r="D17" s="230" t="n">
        <f aca="false">C17</f>
        <v>2500000</v>
      </c>
      <c r="E17" s="230" t="n">
        <v>2500000</v>
      </c>
      <c r="F17" s="230" t="n">
        <v>1945000</v>
      </c>
      <c r="G17" s="231" t="n">
        <f aca="false">F17-E17</f>
        <v>-555000</v>
      </c>
    </row>
    <row r="18" customFormat="false" ht="15.75" hidden="false" customHeight="false" outlineLevel="0" collapsed="false">
      <c r="A18" s="232" t="s">
        <v>188</v>
      </c>
      <c r="B18" s="229" t="n">
        <v>0</v>
      </c>
      <c r="C18" s="229" t="n">
        <v>0</v>
      </c>
      <c r="D18" s="230" t="n">
        <v>0</v>
      </c>
      <c r="E18" s="230" t="n">
        <v>0</v>
      </c>
      <c r="F18" s="230" t="n">
        <v>0</v>
      </c>
      <c r="G18" s="231" t="n">
        <f aca="false">F18-E18</f>
        <v>0</v>
      </c>
    </row>
    <row r="19" customFormat="false" ht="15.75" hidden="false" customHeight="false" outlineLevel="0" collapsed="false">
      <c r="A19" s="232" t="s">
        <v>189</v>
      </c>
      <c r="B19" s="229" t="n">
        <v>3500000</v>
      </c>
      <c r="C19" s="229" t="n">
        <v>3500000</v>
      </c>
      <c r="D19" s="230" t="n">
        <f aca="false">C19</f>
        <v>3500000</v>
      </c>
      <c r="E19" s="230" t="n">
        <v>3500000</v>
      </c>
      <c r="F19" s="230" t="n">
        <v>2894000</v>
      </c>
      <c r="G19" s="231" t="n">
        <f aca="false">F19-E19</f>
        <v>-606000</v>
      </c>
    </row>
    <row r="20" customFormat="false" ht="15.75" hidden="false" customHeight="false" outlineLevel="0" collapsed="false">
      <c r="A20" s="232" t="s">
        <v>190</v>
      </c>
      <c r="B20" s="229" t="n">
        <v>2885000</v>
      </c>
      <c r="C20" s="229" t="n">
        <v>2885000</v>
      </c>
      <c r="D20" s="230" t="n">
        <f aca="false">C20</f>
        <v>2885000</v>
      </c>
      <c r="E20" s="230" t="n">
        <v>2885000</v>
      </c>
      <c r="F20" s="230" t="n">
        <v>3491000</v>
      </c>
      <c r="G20" s="231" t="n">
        <f aca="false">F20-E20</f>
        <v>606000</v>
      </c>
    </row>
    <row r="21" s="236" customFormat="true" ht="31.5" hidden="false" customHeight="false" outlineLevel="0" collapsed="false">
      <c r="A21" s="233" t="s">
        <v>191</v>
      </c>
      <c r="B21" s="234" t="n">
        <v>2000000</v>
      </c>
      <c r="C21" s="234" t="n">
        <f aca="false">B21+275000</f>
        <v>2275000</v>
      </c>
      <c r="D21" s="230" t="n">
        <f aca="false">C21</f>
        <v>2275000</v>
      </c>
      <c r="E21" s="230" t="n">
        <v>2275000</v>
      </c>
      <c r="F21" s="230" t="n">
        <v>2275000</v>
      </c>
      <c r="G21" s="231" t="n">
        <f aca="false">F21-E21</f>
        <v>0</v>
      </c>
      <c r="H21" s="214"/>
    </row>
    <row r="22" s="236" customFormat="true" ht="15.75" hidden="false" customHeight="false" outlineLevel="0" collapsed="false">
      <c r="A22" s="233" t="s">
        <v>192</v>
      </c>
      <c r="B22" s="234" t="n">
        <v>5500000</v>
      </c>
      <c r="C22" s="234" t="n">
        <f aca="false">B22+273800</f>
        <v>5773800</v>
      </c>
      <c r="D22" s="235" t="n">
        <f aca="false">C22</f>
        <v>5773800</v>
      </c>
      <c r="E22" s="235" t="n">
        <v>5773800</v>
      </c>
      <c r="F22" s="235" t="n">
        <v>5773800</v>
      </c>
      <c r="G22" s="231" t="n">
        <f aca="false">F22-E22</f>
        <v>0</v>
      </c>
      <c r="H22" s="214"/>
    </row>
    <row r="23" customFormat="false" ht="15.75" hidden="false" customHeight="false" outlineLevel="0" collapsed="false">
      <c r="A23" s="232" t="s">
        <v>193</v>
      </c>
      <c r="B23" s="229" t="n">
        <v>300000</v>
      </c>
      <c r="C23" s="229" t="n">
        <v>300000</v>
      </c>
      <c r="D23" s="230" t="n">
        <f aca="false">C23</f>
        <v>300000</v>
      </c>
      <c r="E23" s="230" t="n">
        <v>300000</v>
      </c>
      <c r="F23" s="230" t="n">
        <v>300000</v>
      </c>
      <c r="G23" s="231" t="n">
        <f aca="false">F23-E23</f>
        <v>0</v>
      </c>
    </row>
    <row r="24" customFormat="false" ht="15.75" hidden="false" customHeight="false" outlineLevel="0" collapsed="false">
      <c r="A24" s="232" t="s">
        <v>194</v>
      </c>
      <c r="B24" s="229" t="n">
        <v>120000</v>
      </c>
      <c r="C24" s="229" t="n">
        <v>120000</v>
      </c>
      <c r="D24" s="230" t="n">
        <f aca="false">C24</f>
        <v>120000</v>
      </c>
      <c r="E24" s="230" t="n">
        <v>120000</v>
      </c>
      <c r="F24" s="230" t="n">
        <v>120000</v>
      </c>
      <c r="G24" s="231" t="n">
        <f aca="false">F24-E24</f>
        <v>0</v>
      </c>
    </row>
    <row r="25" s="236" customFormat="true" ht="31.5" hidden="false" customHeight="false" outlineLevel="0" collapsed="false">
      <c r="A25" s="233" t="s">
        <v>195</v>
      </c>
      <c r="B25" s="234" t="n">
        <v>5100000</v>
      </c>
      <c r="C25" s="234" t="n">
        <f aca="false">B25+162213+40500</f>
        <v>5302713</v>
      </c>
      <c r="D25" s="235" t="n">
        <f aca="false">C25+123000</f>
        <v>5425713</v>
      </c>
      <c r="E25" s="235" t="n">
        <v>5425713</v>
      </c>
      <c r="F25" s="235" t="n">
        <v>5302713</v>
      </c>
      <c r="G25" s="231" t="n">
        <f aca="false">F25-E25</f>
        <v>-123000</v>
      </c>
      <c r="H25" s="214"/>
    </row>
    <row r="26" customFormat="false" ht="15.75" hidden="false" customHeight="false" outlineLevel="0" collapsed="false">
      <c r="A26" s="232" t="s">
        <v>196</v>
      </c>
      <c r="B26" s="229" t="n">
        <v>1400000</v>
      </c>
      <c r="C26" s="229" t="n">
        <v>1400000</v>
      </c>
      <c r="D26" s="230" t="n">
        <f aca="false">C26</f>
        <v>1400000</v>
      </c>
      <c r="E26" s="230" t="n">
        <v>1400000</v>
      </c>
      <c r="F26" s="230" t="n">
        <v>1400000</v>
      </c>
      <c r="G26" s="231" t="n">
        <f aca="false">F26-E26</f>
        <v>0</v>
      </c>
    </row>
    <row r="27" customFormat="false" ht="15.75" hidden="false" customHeight="false" outlineLevel="0" collapsed="false">
      <c r="A27" s="232" t="s">
        <v>197</v>
      </c>
      <c r="B27" s="229" t="n">
        <v>1000</v>
      </c>
      <c r="C27" s="229" t="n">
        <v>1000</v>
      </c>
      <c r="D27" s="229" t="n">
        <f aca="false">C27</f>
        <v>1000</v>
      </c>
      <c r="E27" s="230" t="n">
        <v>1000</v>
      </c>
      <c r="F27" s="230" t="n">
        <v>1000</v>
      </c>
      <c r="G27" s="231" t="n">
        <f aca="false">F27-E27</f>
        <v>0</v>
      </c>
    </row>
    <row r="28" customFormat="false" ht="15.75" hidden="false" customHeight="false" outlineLevel="0" collapsed="false">
      <c r="A28" s="232" t="s">
        <v>198</v>
      </c>
      <c r="B28" s="229" t="n">
        <v>400000</v>
      </c>
      <c r="C28" s="229" t="n">
        <v>400000</v>
      </c>
      <c r="D28" s="229" t="n">
        <f aca="false">C28+530000</f>
        <v>930000</v>
      </c>
      <c r="E28" s="230" t="n">
        <v>930000</v>
      </c>
      <c r="F28" s="230" t="n">
        <v>930000</v>
      </c>
      <c r="G28" s="231" t="n">
        <f aca="false">F28-E28</f>
        <v>0</v>
      </c>
    </row>
    <row r="29" customFormat="false" ht="16.5" hidden="false" customHeight="false" outlineLevel="0" collapsed="false"/>
    <row r="30" customFormat="false" ht="15.75" hidden="false" customHeight="false" outlineLevel="0" collapsed="false">
      <c r="A30" s="219" t="s">
        <v>199</v>
      </c>
      <c r="B30" s="220"/>
      <c r="C30" s="220"/>
      <c r="D30" s="221"/>
      <c r="E30" s="221"/>
      <c r="F30" s="221"/>
      <c r="G30" s="222"/>
    </row>
    <row r="31" customFormat="false" ht="31.5" hidden="false" customHeight="false" outlineLevel="0" collapsed="false">
      <c r="A31" s="237" t="s">
        <v>200</v>
      </c>
      <c r="B31" s="229" t="n">
        <f aca="false">'4. sz. tábla'!B5</f>
        <v>12458749</v>
      </c>
      <c r="C31" s="229" t="n">
        <f aca="false">'4. sz. tábla'!C5</f>
        <v>12379849</v>
      </c>
      <c r="D31" s="229" t="n">
        <f aca="false">'4. sz. tábla'!D5</f>
        <v>11950135</v>
      </c>
      <c r="E31" s="229" t="n">
        <f aca="false">'4. sz. tábla'!E5</f>
        <v>11535140</v>
      </c>
      <c r="F31" s="229" t="n">
        <f aca="false">'4. sz. tábla'!F5</f>
        <v>11535140</v>
      </c>
      <c r="G31" s="231" t="n">
        <f aca="false">F31-E31</f>
        <v>0</v>
      </c>
      <c r="I31" s="227"/>
    </row>
    <row r="32" customFormat="false" ht="31.5" hidden="false" customHeight="false" outlineLevel="0" collapsed="false">
      <c r="A32" s="237" t="s">
        <v>201</v>
      </c>
      <c r="B32" s="229" t="n">
        <f aca="false">'4. sz. tábla'!B15</f>
        <v>644000</v>
      </c>
      <c r="C32" s="229" t="n">
        <f aca="false">'4. sz. tábla'!C15</f>
        <v>830000</v>
      </c>
      <c r="D32" s="229" t="n">
        <f aca="false">'4. sz. tábla'!D15</f>
        <v>300000</v>
      </c>
      <c r="E32" s="229" t="n">
        <f aca="false">'4. sz. tábla'!E15</f>
        <v>300000</v>
      </c>
      <c r="F32" s="229" t="n">
        <f aca="false">'4. sz. tábla'!F15</f>
        <v>300000</v>
      </c>
      <c r="G32" s="231" t="n">
        <f aca="false">F32-E32</f>
        <v>0</v>
      </c>
    </row>
    <row r="33" customFormat="false" ht="32.25" hidden="false" customHeight="false" outlineLevel="0" collapsed="false">
      <c r="A33" s="237" t="s">
        <v>202</v>
      </c>
      <c r="B33" s="229" t="n">
        <v>0</v>
      </c>
      <c r="C33" s="229" t="n">
        <v>27813</v>
      </c>
      <c r="D33" s="229" t="n">
        <v>27813</v>
      </c>
      <c r="E33" s="229" t="n">
        <v>27813</v>
      </c>
      <c r="F33" s="229" t="n">
        <v>27813</v>
      </c>
      <c r="G33" s="231" t="n">
        <f aca="false">F33-E33</f>
        <v>0</v>
      </c>
    </row>
    <row r="34" customFormat="false" ht="16.5" hidden="false" customHeight="false" outlineLevel="0" collapsed="false">
      <c r="A34" s="238" t="s">
        <v>203</v>
      </c>
      <c r="B34" s="239" t="n">
        <f aca="false">SUM(B31:B33)</f>
        <v>13102749</v>
      </c>
      <c r="C34" s="239" t="n">
        <f aca="false">SUM(C31:C33)</f>
        <v>13237662</v>
      </c>
      <c r="D34" s="239" t="n">
        <f aca="false">SUM(D31:D33)</f>
        <v>12277948</v>
      </c>
      <c r="E34" s="239" t="n">
        <f aca="false">SUM(E31:E33)</f>
        <v>11862953</v>
      </c>
      <c r="F34" s="239" t="n">
        <f aca="false">SUM(F31:F33)</f>
        <v>11862953</v>
      </c>
      <c r="G34" s="240" t="n">
        <f aca="false">F34-E34</f>
        <v>0</v>
      </c>
    </row>
    <row r="35" customFormat="false" ht="14.25" hidden="false" customHeight="true" outlineLevel="0" collapsed="false"/>
    <row r="36" customFormat="false" ht="15.75" hidden="false" customHeight="false" outlineLevel="0" collapsed="false">
      <c r="A36" s="241" t="s">
        <v>204</v>
      </c>
      <c r="B36" s="220"/>
      <c r="C36" s="220"/>
      <c r="D36" s="221"/>
      <c r="E36" s="221"/>
      <c r="F36" s="221"/>
      <c r="G36" s="222"/>
    </row>
    <row r="37" customFormat="false" ht="15.75" hidden="false" customHeight="false" outlineLevel="0" collapsed="false">
      <c r="A37" s="228" t="s">
        <v>205</v>
      </c>
      <c r="B37" s="229"/>
      <c r="C37" s="229"/>
      <c r="D37" s="230"/>
      <c r="E37" s="230"/>
      <c r="F37" s="230"/>
      <c r="G37" s="231"/>
    </row>
    <row r="38" customFormat="false" ht="15.75" hidden="false" customHeight="false" outlineLevel="0" collapsed="false">
      <c r="A38" s="228" t="s">
        <v>206</v>
      </c>
      <c r="B38" s="229"/>
      <c r="C38" s="229"/>
      <c r="D38" s="230"/>
      <c r="E38" s="230"/>
      <c r="F38" s="230"/>
      <c r="G38" s="231"/>
    </row>
    <row r="39" customFormat="false" ht="31.5" hidden="false" customHeight="false" outlineLevel="0" collapsed="false">
      <c r="A39" s="228" t="s">
        <v>207</v>
      </c>
      <c r="B39" s="229" t="n">
        <f aca="false">3665000-734000</f>
        <v>2931000</v>
      </c>
      <c r="C39" s="229" t="n">
        <v>2931000</v>
      </c>
      <c r="D39" s="229" t="n">
        <f aca="false">2931000-300000</f>
        <v>2631000</v>
      </c>
      <c r="E39" s="230" t="n">
        <v>2631000</v>
      </c>
      <c r="F39" s="230" t="n">
        <v>3228000</v>
      </c>
      <c r="G39" s="231" t="n">
        <f aca="false">F39-E39</f>
        <v>597000</v>
      </c>
    </row>
    <row r="40" customFormat="false" ht="15.75" hidden="false" customHeight="false" outlineLevel="0" collapsed="false">
      <c r="A40" s="228" t="s">
        <v>208</v>
      </c>
      <c r="B40" s="229"/>
      <c r="C40" s="229"/>
      <c r="D40" s="230"/>
      <c r="E40" s="230"/>
      <c r="F40" s="230"/>
      <c r="G40" s="231"/>
    </row>
    <row r="41" customFormat="false" ht="15.75" hidden="false" customHeight="false" outlineLevel="0" collapsed="false">
      <c r="A41" s="228" t="s">
        <v>209</v>
      </c>
      <c r="B41" s="229"/>
      <c r="C41" s="229"/>
      <c r="D41" s="230"/>
      <c r="E41" s="230"/>
      <c r="F41" s="230"/>
      <c r="G41" s="231"/>
    </row>
    <row r="42" customFormat="false" ht="15.75" hidden="false" customHeight="false" outlineLevel="0" collapsed="false">
      <c r="A42" s="228" t="s">
        <v>210</v>
      </c>
      <c r="B42" s="229" t="n">
        <v>100000</v>
      </c>
      <c r="C42" s="229" t="n">
        <v>100000</v>
      </c>
      <c r="D42" s="229" t="n">
        <v>100000</v>
      </c>
      <c r="E42" s="230" t="n">
        <v>100000</v>
      </c>
      <c r="F42" s="230" t="n">
        <v>100000</v>
      </c>
      <c r="G42" s="231" t="n">
        <f aca="false">E42-D42</f>
        <v>0</v>
      </c>
    </row>
    <row r="43" customFormat="false" ht="15.75" hidden="false" customHeight="false" outlineLevel="0" collapsed="false">
      <c r="A43" s="228" t="s">
        <v>211</v>
      </c>
      <c r="B43" s="229"/>
      <c r="C43" s="229"/>
      <c r="D43" s="230"/>
      <c r="E43" s="230"/>
      <c r="F43" s="230"/>
      <c r="G43" s="231"/>
    </row>
    <row r="44" customFormat="false" ht="15.75" hidden="false" customHeight="false" outlineLevel="0" collapsed="false">
      <c r="A44" s="228" t="s">
        <v>212</v>
      </c>
      <c r="B44" s="229"/>
      <c r="C44" s="229"/>
      <c r="D44" s="230"/>
      <c r="E44" s="230"/>
      <c r="F44" s="230"/>
      <c r="G44" s="231"/>
    </row>
    <row r="45" customFormat="false" ht="15.75" hidden="false" customHeight="false" outlineLevel="0" collapsed="false">
      <c r="A45" s="228" t="s">
        <v>213</v>
      </c>
      <c r="B45" s="242" t="n">
        <v>342000</v>
      </c>
      <c r="C45" s="242" t="n">
        <v>342000</v>
      </c>
      <c r="D45" s="242" t="n">
        <v>342000</v>
      </c>
      <c r="E45" s="243" t="n">
        <v>342000</v>
      </c>
      <c r="F45" s="243" t="n">
        <v>342000</v>
      </c>
      <c r="G45" s="244" t="n">
        <f aca="false">F45-E45</f>
        <v>0</v>
      </c>
    </row>
    <row r="46" customFormat="false" ht="32.25" hidden="false" customHeight="false" outlineLevel="0" collapsed="false">
      <c r="A46" s="245" t="s">
        <v>214</v>
      </c>
      <c r="B46" s="246" t="n">
        <v>577000</v>
      </c>
      <c r="C46" s="246" t="n">
        <v>577000</v>
      </c>
      <c r="D46" s="246" t="n">
        <v>0</v>
      </c>
      <c r="E46" s="247" t="n">
        <v>0</v>
      </c>
      <c r="F46" s="247" t="n">
        <v>0</v>
      </c>
      <c r="G46" s="248" t="n">
        <f aca="false">E46-D46</f>
        <v>0</v>
      </c>
    </row>
    <row r="47" customFormat="false" ht="16.5" hidden="false" customHeight="false" outlineLevel="0" collapsed="false">
      <c r="A47" s="238" t="s">
        <v>215</v>
      </c>
      <c r="B47" s="239" t="n">
        <f aca="false">SUM(B37:B46)</f>
        <v>3950000</v>
      </c>
      <c r="C47" s="239" t="n">
        <f aca="false">SUM(C37:C46)</f>
        <v>3950000</v>
      </c>
      <c r="D47" s="239" t="n">
        <f aca="false">SUM(D37:D46)</f>
        <v>3073000</v>
      </c>
      <c r="E47" s="239" t="n">
        <f aca="false">SUM(E37:E46)</f>
        <v>3073000</v>
      </c>
      <c r="F47" s="239" t="n">
        <f aca="false">SUM(F37:F46)</f>
        <v>3670000</v>
      </c>
      <c r="G47" s="239" t="n">
        <f aca="false">SUM(G37:G46)</f>
        <v>597000</v>
      </c>
    </row>
    <row r="48" customFormat="false" ht="16.5" hidden="false" customHeight="false" outlineLevel="0" collapsed="false"/>
    <row r="49" customFormat="false" ht="16.5" hidden="false" customHeight="false" outlineLevel="0" collapsed="false">
      <c r="A49" s="238" t="s">
        <v>216</v>
      </c>
      <c r="B49" s="239" t="n">
        <f aca="false">B7+B8+B9+B34+B47</f>
        <v>68631499</v>
      </c>
      <c r="C49" s="239" t="n">
        <f aca="false">C7+C8+C9+C34+C47</f>
        <v>71356870</v>
      </c>
      <c r="D49" s="239" t="n">
        <f aca="false">D7+D8+D9+D34+D47</f>
        <v>71237695</v>
      </c>
      <c r="E49" s="239" t="n">
        <f aca="false">E7+E8+E9+E34+E47</f>
        <v>70965700</v>
      </c>
      <c r="F49" s="239" t="n">
        <f aca="false">F7+F8+F9+F34+F47</f>
        <v>70985700</v>
      </c>
      <c r="G49" s="240" t="n">
        <f aca="false">G7+G8+G9+G34+G47</f>
        <v>20000</v>
      </c>
    </row>
  </sheetData>
  <mergeCells count="1">
    <mergeCell ref="A2:G3"/>
  </mergeCells>
  <printOptions headings="false" gridLines="false" gridLinesSet="true" horizontalCentered="true" verticalCentered="false"/>
  <pageMargins left="0.511805555555555" right="0.827083333333333" top="1.18125" bottom="0.984027777777778" header="0.511805555555555" footer="0.511805555555555"/>
  <pageSetup paperSize="9" scale="7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Roman,Normál"&amp;12 3. melléklet a 4/2018. (II. 27.) rendelethez
Az önkormányzat 2017. évi költségvetéséről szóló 2/2017. (II. 15.) önkormányzati rendelet 3. mellékletének helyébe a következő 3. melléklet lép: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I9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249" width="54.57"/>
    <col collapsed="false" customWidth="true" hidden="false" outlineLevel="0" max="2" min="2" style="250" width="11.42"/>
    <col collapsed="false" customWidth="true" hidden="false" outlineLevel="0" max="4" min="3" style="3" width="12.42"/>
    <col collapsed="false" customWidth="true" hidden="false" outlineLevel="0" max="5" min="5" style="3" width="12.86"/>
    <col collapsed="false" customWidth="true" hidden="false" outlineLevel="0" max="6" min="6" style="3" width="12.71"/>
    <col collapsed="false" customWidth="true" hidden="false" outlineLevel="0" max="7" min="7" style="3" width="13.7"/>
    <col collapsed="false" customWidth="true" hidden="false" outlineLevel="0" max="8" min="8" style="250" width="10.29"/>
    <col collapsed="false" customWidth="true" hidden="false" outlineLevel="0" max="9" min="9" style="250" width="16.86"/>
    <col collapsed="false" customWidth="true" hidden="false" outlineLevel="0" max="10" min="10" style="250" width="15.71"/>
    <col collapsed="false" customWidth="true" hidden="false" outlineLevel="0" max="11" min="11" style="250" width="11.42"/>
    <col collapsed="false" customWidth="true" hidden="false" outlineLevel="0" max="12" min="12" style="250" width="10.99"/>
    <col collapsed="false" customWidth="true" hidden="false" outlineLevel="0" max="13" min="13" style="250" width="13.7"/>
    <col collapsed="false" customWidth="true" hidden="false" outlineLevel="0" max="14" min="14" style="250" width="16.29"/>
    <col collapsed="false" customWidth="true" hidden="false" outlineLevel="0" max="15" min="15" style="250" width="14.28"/>
    <col collapsed="false" customWidth="true" hidden="false" outlineLevel="0" max="16" min="16" style="250" width="13.01"/>
    <col collapsed="false" customWidth="true" hidden="false" outlineLevel="0" max="17" min="17" style="250" width="14.15"/>
    <col collapsed="false" customWidth="true" hidden="false" outlineLevel="0" max="18" min="18" style="250" width="13.57"/>
    <col collapsed="false" customWidth="true" hidden="false" outlineLevel="0" max="1025" min="19" style="250" width="9.14"/>
  </cols>
  <sheetData>
    <row r="1" customFormat="false" ht="39" hidden="false" customHeight="true" outlineLevel="0" collapsed="false">
      <c r="A1" s="251" t="s">
        <v>175</v>
      </c>
      <c r="B1" s="251"/>
      <c r="C1" s="251"/>
      <c r="D1" s="251"/>
      <c r="E1" s="251"/>
      <c r="F1" s="251"/>
      <c r="G1" s="251"/>
    </row>
    <row r="4" s="253" customFormat="true" ht="63.75" hidden="false" customHeight="true" outlineLevel="0" collapsed="false">
      <c r="A4" s="216" t="s">
        <v>1</v>
      </c>
      <c r="B4" s="252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58" t="s">
        <v>7</v>
      </c>
    </row>
    <row r="5" s="253" customFormat="true" ht="15.75" hidden="false" customHeight="false" outlineLevel="0" collapsed="false">
      <c r="A5" s="254" t="s">
        <v>217</v>
      </c>
      <c r="B5" s="255" t="n">
        <f aca="false">SUM(B6:B13)</f>
        <v>12458749</v>
      </c>
      <c r="C5" s="255" t="n">
        <f aca="false">SUM(C6:C13)</f>
        <v>12379849</v>
      </c>
      <c r="D5" s="255" t="n">
        <f aca="false">SUM(D6:D14)</f>
        <v>11950135</v>
      </c>
      <c r="E5" s="255" t="n">
        <f aca="false">SUM(E6:E14)</f>
        <v>11535140</v>
      </c>
      <c r="F5" s="255" t="n">
        <f aca="false">SUM(F6:F14)</f>
        <v>11535140</v>
      </c>
      <c r="G5" s="256" t="n">
        <f aca="false">SUM(G6:G14)</f>
        <v>0</v>
      </c>
    </row>
    <row r="6" s="253" customFormat="true" ht="18" hidden="false" customHeight="true" outlineLevel="0" collapsed="false">
      <c r="A6" s="257" t="s">
        <v>218</v>
      </c>
      <c r="B6" s="258" t="n">
        <v>5749970</v>
      </c>
      <c r="C6" s="258" t="n">
        <f aca="false">B6-78900</f>
        <v>5671070</v>
      </c>
      <c r="D6" s="259" t="n">
        <v>4815973</v>
      </c>
      <c r="E6" s="259" t="n">
        <v>4164786</v>
      </c>
      <c r="F6" s="259" t="n">
        <v>4164786</v>
      </c>
      <c r="G6" s="260" t="n">
        <f aca="false">F6-E6</f>
        <v>0</v>
      </c>
    </row>
    <row r="7" s="253" customFormat="true" ht="18" hidden="false" customHeight="true" outlineLevel="0" collapsed="false">
      <c r="A7" s="261" t="s">
        <v>219</v>
      </c>
      <c r="B7" s="258" t="n">
        <v>5708779</v>
      </c>
      <c r="C7" s="258" t="n">
        <v>5708779</v>
      </c>
      <c r="D7" s="259" t="n">
        <v>5708779</v>
      </c>
      <c r="E7" s="259" t="n">
        <v>5944971</v>
      </c>
      <c r="F7" s="259" t="n">
        <v>5944971</v>
      </c>
      <c r="G7" s="260" t="n">
        <f aca="false">F7-E7</f>
        <v>0</v>
      </c>
    </row>
    <row r="8" s="253" customFormat="true" ht="18" hidden="false" customHeight="true" outlineLevel="0" collapsed="false">
      <c r="A8" s="261" t="s">
        <v>220</v>
      </c>
      <c r="B8" s="258"/>
      <c r="C8" s="262"/>
      <c r="D8" s="263"/>
      <c r="E8" s="263"/>
      <c r="F8" s="263"/>
      <c r="G8" s="264"/>
    </row>
    <row r="9" s="253" customFormat="true" ht="15.75" hidden="false" customHeight="false" outlineLevel="0" collapsed="false">
      <c r="A9" s="257" t="s">
        <v>221</v>
      </c>
      <c r="B9" s="265"/>
      <c r="C9" s="262"/>
      <c r="D9" s="263"/>
      <c r="E9" s="263"/>
      <c r="F9" s="263"/>
      <c r="G9" s="264"/>
    </row>
    <row r="10" customFormat="false" ht="16.5" hidden="false" customHeight="true" outlineLevel="0" collapsed="false">
      <c r="A10" s="266" t="s">
        <v>222</v>
      </c>
      <c r="B10" s="258"/>
      <c r="C10" s="196"/>
      <c r="D10" s="267"/>
      <c r="E10" s="267"/>
      <c r="F10" s="267"/>
      <c r="G10" s="268"/>
    </row>
    <row r="11" customFormat="false" ht="31.5" hidden="false" customHeight="false" outlineLevel="0" collapsed="false">
      <c r="A11" s="257" t="s">
        <v>223</v>
      </c>
      <c r="B11" s="259" t="n">
        <v>1000000</v>
      </c>
      <c r="C11" s="259" t="n">
        <v>1000000</v>
      </c>
      <c r="D11" s="259" t="n">
        <v>1000000</v>
      </c>
      <c r="E11" s="259" t="n">
        <v>1000000</v>
      </c>
      <c r="F11" s="259" t="n">
        <v>1000000</v>
      </c>
      <c r="G11" s="260" t="n">
        <f aca="false">F11-E11</f>
        <v>0</v>
      </c>
    </row>
    <row r="12" customFormat="false" ht="16.5" hidden="false" customHeight="true" outlineLevel="0" collapsed="false">
      <c r="A12" s="266" t="s">
        <v>224</v>
      </c>
      <c r="B12" s="258"/>
      <c r="C12" s="196"/>
      <c r="D12" s="259"/>
      <c r="E12" s="259"/>
      <c r="F12" s="259"/>
      <c r="G12" s="260"/>
    </row>
    <row r="13" customFormat="false" ht="16.5" hidden="false" customHeight="true" outlineLevel="0" collapsed="false">
      <c r="A13" s="266" t="s">
        <v>225</v>
      </c>
      <c r="B13" s="258"/>
      <c r="C13" s="196"/>
      <c r="D13" s="259" t="n">
        <v>300000</v>
      </c>
      <c r="E13" s="259" t="n">
        <v>300000</v>
      </c>
      <c r="F13" s="259" t="n">
        <v>300000</v>
      </c>
      <c r="G13" s="260" t="n">
        <f aca="false">F13-E13</f>
        <v>0</v>
      </c>
    </row>
    <row r="14" customFormat="false" ht="16.5" hidden="false" customHeight="true" outlineLevel="0" collapsed="false">
      <c r="A14" s="266" t="s">
        <v>226</v>
      </c>
      <c r="B14" s="258"/>
      <c r="C14" s="196"/>
      <c r="D14" s="259" t="n">
        <v>125383</v>
      </c>
      <c r="E14" s="259" t="n">
        <v>125383</v>
      </c>
      <c r="F14" s="259" t="n">
        <v>125383</v>
      </c>
      <c r="G14" s="260" t="n">
        <f aca="false">F14-E14</f>
        <v>0</v>
      </c>
    </row>
    <row r="15" customFormat="false" ht="16.5" hidden="false" customHeight="true" outlineLevel="0" collapsed="false">
      <c r="A15" s="269" t="s">
        <v>227</v>
      </c>
      <c r="B15" s="270" t="n">
        <f aca="false">B16+B27+B20</f>
        <v>644000</v>
      </c>
      <c r="C15" s="270" t="n">
        <f aca="false">B15+186000</f>
        <v>830000</v>
      </c>
      <c r="D15" s="270" t="n">
        <f aca="false">C15-C27</f>
        <v>300000</v>
      </c>
      <c r="E15" s="270" t="n">
        <f aca="false">D15-D27</f>
        <v>300000</v>
      </c>
      <c r="F15" s="270" t="n">
        <v>300000</v>
      </c>
      <c r="G15" s="270" t="n">
        <f aca="false">F15-E15</f>
        <v>0</v>
      </c>
    </row>
    <row r="16" s="274" customFormat="true" ht="16.5" hidden="false" customHeight="true" outlineLevel="0" collapsed="false">
      <c r="A16" s="271" t="s">
        <v>228</v>
      </c>
      <c r="B16" s="272" t="n">
        <v>300000</v>
      </c>
      <c r="C16" s="272" t="n">
        <f aca="false">B16-50000-20000</f>
        <v>230000</v>
      </c>
      <c r="D16" s="272" t="n">
        <f aca="false">C16</f>
        <v>230000</v>
      </c>
      <c r="E16" s="273" t="n">
        <v>130000</v>
      </c>
      <c r="F16" s="273" t="n">
        <v>130000</v>
      </c>
      <c r="G16" s="273" t="n">
        <v>0</v>
      </c>
    </row>
    <row r="17" customFormat="false" ht="16.5" hidden="false" customHeight="true" outlineLevel="0" collapsed="false">
      <c r="A17" s="275" t="s">
        <v>229</v>
      </c>
      <c r="B17" s="258"/>
      <c r="C17" s="196"/>
      <c r="D17" s="267"/>
      <c r="E17" s="267" t="n">
        <v>100000</v>
      </c>
      <c r="F17" s="267" t="n">
        <v>100000</v>
      </c>
      <c r="G17" s="260" t="n">
        <f aca="false">F17-E17</f>
        <v>0</v>
      </c>
    </row>
    <row r="18" customFormat="false" ht="16.5" hidden="false" customHeight="true" outlineLevel="0" collapsed="false">
      <c r="A18" s="275" t="s">
        <v>230</v>
      </c>
      <c r="B18" s="258"/>
      <c r="C18" s="196"/>
      <c r="D18" s="267"/>
      <c r="E18" s="267"/>
      <c r="F18" s="267"/>
      <c r="G18" s="268"/>
    </row>
    <row r="19" customFormat="false" ht="15.75" hidden="false" customHeight="false" outlineLevel="0" collapsed="false">
      <c r="A19" s="275" t="s">
        <v>231</v>
      </c>
      <c r="B19" s="258"/>
      <c r="C19" s="196"/>
      <c r="D19" s="267"/>
      <c r="E19" s="267"/>
      <c r="F19" s="267"/>
      <c r="G19" s="268"/>
    </row>
    <row r="20" customFormat="false" ht="16.5" hidden="false" customHeight="true" outlineLevel="0" collapsed="false">
      <c r="A20" s="275" t="s">
        <v>232</v>
      </c>
      <c r="B20" s="258" t="n">
        <v>0</v>
      </c>
      <c r="C20" s="196" t="n">
        <v>20000</v>
      </c>
      <c r="D20" s="267" t="n">
        <v>20000</v>
      </c>
      <c r="E20" s="267" t="n">
        <v>20000</v>
      </c>
      <c r="F20" s="267" t="n">
        <v>20000</v>
      </c>
      <c r="G20" s="260" t="n">
        <f aca="false">F20-E20</f>
        <v>0</v>
      </c>
    </row>
    <row r="21" customFormat="false" ht="16.5" hidden="false" customHeight="true" outlineLevel="0" collapsed="false">
      <c r="A21" s="275" t="s">
        <v>233</v>
      </c>
      <c r="B21" s="258"/>
      <c r="C21" s="196"/>
      <c r="D21" s="267"/>
      <c r="E21" s="267"/>
      <c r="F21" s="267"/>
      <c r="G21" s="268"/>
    </row>
    <row r="22" customFormat="false" ht="16.5" hidden="false" customHeight="true" outlineLevel="0" collapsed="false">
      <c r="A22" s="275" t="s">
        <v>234</v>
      </c>
      <c r="B22" s="258"/>
      <c r="C22" s="196"/>
      <c r="D22" s="267"/>
      <c r="E22" s="267"/>
      <c r="F22" s="267"/>
      <c r="G22" s="268"/>
      <c r="I22" s="276"/>
    </row>
    <row r="23" customFormat="false" ht="16.5" hidden="false" customHeight="true" outlineLevel="0" collapsed="false">
      <c r="A23" s="257" t="s">
        <v>235</v>
      </c>
      <c r="B23" s="258"/>
      <c r="C23" s="196"/>
      <c r="D23" s="267"/>
      <c r="E23" s="267"/>
      <c r="F23" s="267"/>
      <c r="G23" s="268"/>
    </row>
    <row r="24" customFormat="false" ht="16.5" hidden="false" customHeight="true" outlineLevel="0" collapsed="false">
      <c r="A24" s="257" t="s">
        <v>236</v>
      </c>
      <c r="B24" s="258" t="n">
        <v>0</v>
      </c>
      <c r="C24" s="196" t="n">
        <v>50000</v>
      </c>
      <c r="D24" s="267" t="n">
        <v>50000</v>
      </c>
      <c r="E24" s="267" t="n">
        <v>50000</v>
      </c>
      <c r="F24" s="267" t="n">
        <v>50000</v>
      </c>
      <c r="G24" s="260" t="n">
        <f aca="false">F24-E24</f>
        <v>0</v>
      </c>
    </row>
    <row r="25" customFormat="false" ht="16.5" hidden="false" customHeight="true" outlineLevel="0" collapsed="false">
      <c r="A25" s="275" t="s">
        <v>237</v>
      </c>
      <c r="B25" s="258"/>
      <c r="C25" s="196"/>
      <c r="D25" s="267"/>
      <c r="E25" s="267"/>
      <c r="F25" s="267"/>
      <c r="G25" s="268"/>
    </row>
    <row r="26" customFormat="false" ht="16.5" hidden="false" customHeight="true" outlineLevel="0" collapsed="false">
      <c r="A26" s="275"/>
      <c r="B26" s="258"/>
      <c r="C26" s="196"/>
      <c r="D26" s="267"/>
      <c r="E26" s="267"/>
      <c r="F26" s="267"/>
      <c r="G26" s="268"/>
    </row>
    <row r="27" s="274" customFormat="true" ht="15" hidden="false" customHeight="true" outlineLevel="0" collapsed="false">
      <c r="A27" s="277" t="s">
        <v>238</v>
      </c>
      <c r="B27" s="278" t="n">
        <v>344000</v>
      </c>
      <c r="C27" s="279" t="n">
        <f aca="false">B27+186000</f>
        <v>530000</v>
      </c>
      <c r="D27" s="280" t="n">
        <v>0</v>
      </c>
      <c r="E27" s="280" t="n">
        <v>0</v>
      </c>
      <c r="F27" s="280"/>
      <c r="G27" s="281" t="n">
        <f aca="false">E27-D27</f>
        <v>0</v>
      </c>
    </row>
    <row r="28" customFormat="false" ht="15" hidden="false" customHeight="true" outlineLevel="0" collapsed="false">
      <c r="A28" s="282"/>
      <c r="B28" s="283"/>
      <c r="C28" s="284"/>
      <c r="D28" s="285"/>
      <c r="E28" s="285"/>
      <c r="F28" s="285"/>
      <c r="G28" s="286"/>
    </row>
    <row r="29" customFormat="false" ht="15" hidden="false" customHeight="true" outlineLevel="0" collapsed="false">
      <c r="A29" s="287" t="s">
        <v>239</v>
      </c>
      <c r="B29" s="288" t="n">
        <f aca="false">B15+B5</f>
        <v>13102749</v>
      </c>
      <c r="C29" s="288" t="n">
        <f aca="false">C15+C5</f>
        <v>13209849</v>
      </c>
      <c r="D29" s="288" t="n">
        <f aca="false">D15+D5</f>
        <v>12250135</v>
      </c>
      <c r="E29" s="288" t="n">
        <f aca="false">E15+E5</f>
        <v>11835140</v>
      </c>
      <c r="F29" s="288" t="n">
        <f aca="false">F15+F5</f>
        <v>11835140</v>
      </c>
      <c r="G29" s="289" t="n">
        <f aca="false">G15+G5</f>
        <v>0</v>
      </c>
    </row>
    <row r="30" customFormat="false" ht="15" hidden="false" customHeight="true" outlineLevel="0" collapsed="false">
      <c r="A30" s="290"/>
      <c r="B30" s="291"/>
    </row>
    <row r="31" customFormat="false" ht="16.5" hidden="false" customHeight="true" outlineLevel="0" collapsed="false">
      <c r="A31" s="290"/>
      <c r="B31" s="291"/>
    </row>
    <row r="32" customFormat="false" ht="16.5" hidden="false" customHeight="true" outlineLevel="0" collapsed="false">
      <c r="A32" s="290"/>
      <c r="B32" s="291"/>
    </row>
    <row r="33" customFormat="false" ht="16.5" hidden="false" customHeight="true" outlineLevel="0" collapsed="false">
      <c r="A33" s="290"/>
      <c r="B33" s="291"/>
    </row>
    <row r="34" customFormat="false" ht="16.5" hidden="false" customHeight="true" outlineLevel="0" collapsed="false">
      <c r="A34" s="290"/>
      <c r="B34" s="291"/>
    </row>
    <row r="35" customFormat="false" ht="16.5" hidden="false" customHeight="true" outlineLevel="0" collapsed="false">
      <c r="A35" s="290"/>
      <c r="B35" s="291"/>
    </row>
    <row r="36" customFormat="false" ht="16.5" hidden="false" customHeight="true" outlineLevel="0" collapsed="false">
      <c r="A36" s="290"/>
      <c r="B36" s="291"/>
    </row>
    <row r="37" customFormat="false" ht="16.5" hidden="false" customHeight="true" outlineLevel="0" collapsed="false">
      <c r="A37" s="290"/>
      <c r="B37" s="291"/>
    </row>
    <row r="38" customFormat="false" ht="16.5" hidden="false" customHeight="true" outlineLevel="0" collapsed="false">
      <c r="A38" s="290"/>
      <c r="B38" s="291"/>
    </row>
    <row r="39" customFormat="false" ht="27.75" hidden="false" customHeight="true" outlineLevel="0" collapsed="false">
      <c r="A39" s="290"/>
      <c r="B39" s="291"/>
    </row>
    <row r="40" customFormat="false" ht="29.25" hidden="false" customHeight="true" outlineLevel="0" collapsed="false">
      <c r="A40" s="290"/>
      <c r="B40" s="291"/>
    </row>
    <row r="41" customFormat="false" ht="16.5" hidden="false" customHeight="true" outlineLevel="0" collapsed="false">
      <c r="A41" s="290"/>
      <c r="B41" s="291"/>
    </row>
    <row r="42" customFormat="false" ht="16.5" hidden="false" customHeight="true" outlineLevel="0" collapsed="false">
      <c r="A42" s="290"/>
      <c r="B42" s="291"/>
    </row>
    <row r="43" customFormat="false" ht="21" hidden="false" customHeight="true" outlineLevel="0" collapsed="false">
      <c r="A43" s="290"/>
      <c r="B43" s="291"/>
    </row>
    <row r="44" customFormat="false" ht="16.5" hidden="false" customHeight="true" outlineLevel="0" collapsed="false">
      <c r="A44" s="290"/>
      <c r="B44" s="291"/>
    </row>
    <row r="45" customFormat="false" ht="16.5" hidden="false" customHeight="true" outlineLevel="0" collapsed="false">
      <c r="A45" s="290"/>
      <c r="B45" s="291"/>
    </row>
    <row r="46" customFormat="false" ht="18.75" hidden="false" customHeight="true" outlineLevel="0" collapsed="false">
      <c r="A46" s="290"/>
      <c r="B46" s="291"/>
    </row>
    <row r="47" customFormat="false" ht="16.5" hidden="false" customHeight="true" outlineLevel="0" collapsed="false">
      <c r="A47" s="290"/>
      <c r="B47" s="291"/>
    </row>
    <row r="48" customFormat="false" ht="18" hidden="false" customHeight="true" outlineLevel="0" collapsed="false">
      <c r="A48" s="290"/>
      <c r="B48" s="291"/>
    </row>
    <row r="49" customFormat="false" ht="30" hidden="false" customHeight="true" outlineLevel="0" collapsed="false">
      <c r="A49" s="292"/>
      <c r="B49" s="291"/>
    </row>
    <row r="50" customFormat="false" ht="17.25" hidden="false" customHeight="true" outlineLevel="0" collapsed="false">
      <c r="A50" s="290"/>
      <c r="B50" s="291"/>
    </row>
    <row r="51" customFormat="false" ht="17.25" hidden="false" customHeight="true" outlineLevel="0" collapsed="false">
      <c r="A51" s="290"/>
      <c r="B51" s="293"/>
    </row>
    <row r="52" customFormat="false" ht="17.25" hidden="false" customHeight="true" outlineLevel="0" collapsed="false">
      <c r="A52" s="290"/>
      <c r="B52" s="293"/>
    </row>
    <row r="53" s="253" customFormat="true" ht="63.75" hidden="false" customHeight="true" outlineLevel="0" collapsed="false">
      <c r="A53" s="294"/>
      <c r="B53" s="5"/>
      <c r="C53" s="295"/>
      <c r="D53" s="295"/>
      <c r="E53" s="295"/>
      <c r="F53" s="295"/>
    </row>
    <row r="54" customFormat="false" ht="29.25" hidden="false" customHeight="true" outlineLevel="0" collapsed="false">
      <c r="A54" s="292"/>
      <c r="B54" s="291"/>
    </row>
    <row r="55" customFormat="false" ht="19.5" hidden="false" customHeight="true" outlineLevel="0" collapsed="false">
      <c r="A55" s="292"/>
      <c r="B55" s="291"/>
    </row>
    <row r="56" customFormat="false" ht="18" hidden="false" customHeight="true" outlineLevel="0" collapsed="false">
      <c r="A56" s="290"/>
      <c r="B56" s="291"/>
    </row>
    <row r="57" customFormat="false" ht="16.5" hidden="false" customHeight="true" outlineLevel="0" collapsed="false">
      <c r="A57" s="292"/>
      <c r="B57" s="291"/>
    </row>
    <row r="58" customFormat="false" ht="18" hidden="false" customHeight="true" outlineLevel="0" collapsed="false">
      <c r="A58" s="290"/>
      <c r="B58" s="291"/>
    </row>
    <row r="59" customFormat="false" ht="30" hidden="false" customHeight="true" outlineLevel="0" collapsed="false">
      <c r="A59" s="292"/>
      <c r="B59" s="291"/>
    </row>
    <row r="60" customFormat="false" ht="18" hidden="false" customHeight="true" outlineLevel="0" collapsed="false">
      <c r="A60" s="292"/>
      <c r="B60" s="291"/>
    </row>
    <row r="61" customFormat="false" ht="21" hidden="false" customHeight="true" outlineLevel="0" collapsed="false">
      <c r="A61" s="296"/>
      <c r="B61" s="291"/>
    </row>
    <row r="62" customFormat="false" ht="18" hidden="false" customHeight="true" outlineLevel="0" collapsed="false">
      <c r="A62" s="297"/>
      <c r="B62" s="291"/>
    </row>
    <row r="63" customFormat="false" ht="15.75" hidden="false" customHeight="false" outlineLevel="0" collapsed="false">
      <c r="A63" s="297"/>
      <c r="B63" s="291"/>
    </row>
    <row r="64" customFormat="false" ht="15.75" hidden="false" customHeight="true" outlineLevel="0" collapsed="false">
      <c r="A64" s="297"/>
      <c r="B64" s="291"/>
    </row>
    <row r="65" customFormat="false" ht="16.5" hidden="false" customHeight="true" outlineLevel="0" collapsed="false">
      <c r="A65" s="297"/>
      <c r="B65" s="291"/>
    </row>
    <row r="66" customFormat="false" ht="18" hidden="false" customHeight="true" outlineLevel="0" collapsed="false">
      <c r="A66" s="298"/>
      <c r="B66" s="291"/>
    </row>
    <row r="67" customFormat="false" ht="33" hidden="false" customHeight="true" outlineLevel="0" collapsed="false">
      <c r="A67" s="297"/>
      <c r="B67" s="291"/>
    </row>
    <row r="68" customFormat="false" ht="15.75" hidden="false" customHeight="true" outlineLevel="0" collapsed="false">
      <c r="A68" s="297"/>
      <c r="B68" s="291"/>
    </row>
    <row r="69" customFormat="false" ht="15.75" hidden="false" customHeight="true" outlineLevel="0" collapsed="false">
      <c r="A69" s="297"/>
      <c r="B69" s="291"/>
    </row>
    <row r="70" customFormat="false" ht="15.75" hidden="false" customHeight="true" outlineLevel="0" collapsed="false">
      <c r="A70" s="297"/>
      <c r="B70" s="291"/>
    </row>
    <row r="71" customFormat="false" ht="15.75" hidden="false" customHeight="true" outlineLevel="0" collapsed="false">
      <c r="A71" s="297"/>
      <c r="B71" s="291"/>
    </row>
    <row r="72" customFormat="false" ht="15.75" hidden="false" customHeight="true" outlineLevel="0" collapsed="false">
      <c r="A72" s="297"/>
      <c r="B72" s="291"/>
    </row>
    <row r="73" customFormat="false" ht="15.75" hidden="false" customHeight="true" outlineLevel="0" collapsed="false">
      <c r="A73" s="297"/>
      <c r="B73" s="291"/>
    </row>
    <row r="74" customFormat="false" ht="15.75" hidden="false" customHeight="true" outlineLevel="0" collapsed="false">
      <c r="A74" s="297"/>
      <c r="B74" s="291"/>
    </row>
    <row r="75" customFormat="false" ht="15.75" hidden="false" customHeight="true" outlineLevel="0" collapsed="false">
      <c r="A75" s="297"/>
      <c r="B75" s="291"/>
    </row>
    <row r="76" customFormat="false" ht="15.75" hidden="false" customHeight="true" outlineLevel="0" collapsed="false">
      <c r="A76" s="297"/>
      <c r="B76" s="291"/>
    </row>
    <row r="77" customFormat="false" ht="15.75" hidden="false" customHeight="true" outlineLevel="0" collapsed="false">
      <c r="A77" s="297"/>
      <c r="B77" s="291"/>
    </row>
    <row r="78" customFormat="false" ht="15.75" hidden="false" customHeight="true" outlineLevel="0" collapsed="false">
      <c r="A78" s="297"/>
      <c r="B78" s="291"/>
    </row>
    <row r="79" customFormat="false" ht="15.75" hidden="false" customHeight="true" outlineLevel="0" collapsed="false">
      <c r="A79" s="297"/>
      <c r="B79" s="291"/>
    </row>
    <row r="80" customFormat="false" ht="15.75" hidden="false" customHeight="true" outlineLevel="0" collapsed="false">
      <c r="A80" s="297"/>
      <c r="B80" s="291"/>
    </row>
    <row r="81" customFormat="false" ht="15.75" hidden="false" customHeight="true" outlineLevel="0" collapsed="false">
      <c r="A81" s="297"/>
      <c r="B81" s="291"/>
    </row>
    <row r="82" customFormat="false" ht="15.75" hidden="false" customHeight="true" outlineLevel="0" collapsed="false">
      <c r="A82" s="296"/>
      <c r="B82" s="291"/>
    </row>
    <row r="83" customFormat="false" ht="15.75" hidden="false" customHeight="true" outlineLevel="0" collapsed="false">
      <c r="A83" s="296"/>
      <c r="B83" s="291"/>
    </row>
    <row r="84" customFormat="false" ht="15.75" hidden="false" customHeight="true" outlineLevel="0" collapsed="false">
      <c r="A84" s="296"/>
      <c r="B84" s="291"/>
    </row>
    <row r="85" customFormat="false" ht="15.75" hidden="false" customHeight="true" outlineLevel="0" collapsed="false">
      <c r="A85" s="296"/>
      <c r="B85" s="291"/>
    </row>
    <row r="86" customFormat="false" ht="15.75" hidden="false" customHeight="true" outlineLevel="0" collapsed="false">
      <c r="A86" s="296"/>
      <c r="B86" s="291"/>
    </row>
    <row r="87" customFormat="false" ht="15.75" hidden="false" customHeight="true" outlineLevel="0" collapsed="false">
      <c r="A87" s="296"/>
      <c r="B87" s="291"/>
    </row>
    <row r="88" customFormat="false" ht="15.75" hidden="false" customHeight="true" outlineLevel="0" collapsed="false">
      <c r="A88" s="296"/>
      <c r="B88" s="291"/>
    </row>
    <row r="89" customFormat="false" ht="15.75" hidden="false" customHeight="true" outlineLevel="0" collapsed="false">
      <c r="A89" s="296"/>
      <c r="B89" s="291"/>
    </row>
    <row r="90" customFormat="false" ht="15.75" hidden="false" customHeight="true" outlineLevel="0" collapsed="false">
      <c r="A90" s="296"/>
      <c r="B90" s="291"/>
    </row>
    <row r="91" s="301" customFormat="true" ht="20.25" hidden="false" customHeight="true" outlineLevel="0" collapsed="false">
      <c r="A91" s="299"/>
      <c r="B91" s="300"/>
      <c r="C91" s="41"/>
      <c r="D91" s="41"/>
      <c r="E91" s="41"/>
      <c r="F91" s="41"/>
      <c r="G91" s="41"/>
    </row>
    <row r="92" customFormat="false" ht="20.25" hidden="false" customHeight="true" outlineLevel="0" collapsed="false">
      <c r="A92" s="302"/>
    </row>
  </sheetData>
  <mergeCells count="1">
    <mergeCell ref="A1:G1"/>
  </mergeCells>
  <printOptions headings="false" gridLines="false" gridLinesSet="true" horizontalCentered="true" verticalCentered="false"/>
  <pageMargins left="0.236111111111111" right="0.236111111111111" top="1.49652777777778" bottom="0.39375" header="0.827083333333333" footer="0.511805555555555"/>
  <pageSetup paperSize="9" scale="7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Roman,Normál"&amp;12 4. melléklet a 4/2018. (II. 27.) rendelethez
Az önkormányzat 2017. évi költségvetéséről szóló 2/2017. (II. 15.) önkormányzati rendelet 4. mellékletének helyébe a következő 4. melléklet lép:</oddHeader>
    <oddFooter/>
  </headerFooter>
  <rowBreaks count="2" manualBreakCount="2">
    <brk id="50" man="true" max="16383" min="0"/>
    <brk id="92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CC99"/>
    <pageSetUpPr fitToPage="false"/>
  </sheetPr>
  <dimension ref="A1:J1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5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303" width="34.71"/>
    <col collapsed="false" customWidth="true" hidden="false" outlineLevel="0" max="2" min="2" style="303" width="13.57"/>
    <col collapsed="false" customWidth="true" hidden="false" outlineLevel="0" max="3" min="3" style="303" width="12.29"/>
    <col collapsed="false" customWidth="true" hidden="false" outlineLevel="0" max="7" min="4" style="303" width="13.57"/>
    <col collapsed="false" customWidth="true" hidden="false" outlineLevel="0" max="8" min="8" style="303" width="9.14"/>
    <col collapsed="false" customWidth="true" hidden="false" outlineLevel="0" max="9" min="9" style="303" width="10.14"/>
    <col collapsed="false" customWidth="true" hidden="false" outlineLevel="0" max="10" min="10" style="303" width="13.01"/>
    <col collapsed="false" customWidth="true" hidden="false" outlineLevel="0" max="11" min="11" style="303" width="13.86"/>
    <col collapsed="false" customWidth="true" hidden="false" outlineLevel="0" max="12" min="12" style="303" width="11.42"/>
    <col collapsed="false" customWidth="true" hidden="false" outlineLevel="0" max="13" min="13" style="303" width="11.99"/>
    <col collapsed="false" customWidth="true" hidden="false" outlineLevel="0" max="14" min="14" style="303" width="12.57"/>
    <col collapsed="false" customWidth="true" hidden="false" outlineLevel="0" max="15" min="15" style="303" width="13.14"/>
    <col collapsed="false" customWidth="true" hidden="false" outlineLevel="0" max="1025" min="16" style="303" width="9.14"/>
  </cols>
  <sheetData>
    <row r="1" customFormat="false" ht="36" hidden="false" customHeight="true" outlineLevel="0" collapsed="false">
      <c r="A1" s="304" t="s">
        <v>240</v>
      </c>
      <c r="B1" s="304"/>
      <c r="C1" s="304"/>
      <c r="D1" s="304"/>
      <c r="E1" s="304"/>
      <c r="F1" s="304"/>
      <c r="G1" s="304"/>
    </row>
    <row r="2" customFormat="false" ht="16.5" hidden="false" customHeight="false" outlineLevel="0" collapsed="false"/>
    <row r="3" customFormat="false" ht="39.75" hidden="false" customHeight="true" outlineLevel="0" collapsed="false">
      <c r="A3" s="216" t="s">
        <v>1</v>
      </c>
      <c r="B3" s="305" t="s">
        <v>2</v>
      </c>
      <c r="C3" s="305" t="s">
        <v>3</v>
      </c>
      <c r="D3" s="306" t="s">
        <v>4</v>
      </c>
      <c r="E3" s="306" t="s">
        <v>5</v>
      </c>
      <c r="F3" s="306" t="s">
        <v>6</v>
      </c>
      <c r="G3" s="307" t="s">
        <v>7</v>
      </c>
    </row>
    <row r="4" customFormat="false" ht="15.75" hidden="false" customHeight="false" outlineLevel="0" collapsed="false">
      <c r="A4" s="308" t="s">
        <v>241</v>
      </c>
      <c r="B4" s="309"/>
      <c r="C4" s="309"/>
      <c r="D4" s="310"/>
      <c r="E4" s="310"/>
      <c r="F4" s="310"/>
      <c r="G4" s="311"/>
    </row>
    <row r="5" customFormat="false" ht="15.75" hidden="false" customHeight="false" outlineLevel="0" collapsed="false">
      <c r="A5" s="312" t="s">
        <v>242</v>
      </c>
      <c r="B5" s="313"/>
      <c r="C5" s="313"/>
      <c r="D5" s="314"/>
      <c r="E5" s="314"/>
      <c r="F5" s="314"/>
      <c r="G5" s="315"/>
    </row>
    <row r="6" customFormat="false" ht="15.75" hidden="false" customHeight="false" outlineLevel="0" collapsed="false">
      <c r="A6" s="316" t="s">
        <v>243</v>
      </c>
      <c r="B6" s="313" t="n">
        <v>0</v>
      </c>
      <c r="C6" s="313" t="n">
        <v>36830</v>
      </c>
      <c r="D6" s="314" t="n">
        <v>36830</v>
      </c>
      <c r="E6" s="314" t="n">
        <v>36830</v>
      </c>
      <c r="F6" s="314" t="n">
        <v>36830</v>
      </c>
      <c r="G6" s="315" t="n">
        <f aca="false">F6-E6</f>
        <v>0</v>
      </c>
    </row>
    <row r="7" customFormat="false" ht="15.75" hidden="false" customHeight="false" outlineLevel="0" collapsed="false">
      <c r="A7" s="316" t="s">
        <v>244</v>
      </c>
      <c r="B7" s="313" t="n">
        <v>0</v>
      </c>
      <c r="C7" s="313" t="n">
        <v>0</v>
      </c>
      <c r="D7" s="314" t="n">
        <v>1000000</v>
      </c>
      <c r="E7" s="314" t="n">
        <v>1000000</v>
      </c>
      <c r="F7" s="314" t="n">
        <v>1000000</v>
      </c>
      <c r="G7" s="315" t="n">
        <f aca="false">F7-E7</f>
        <v>0</v>
      </c>
    </row>
    <row r="8" customFormat="false" ht="15.75" hidden="false" customHeight="false" outlineLevel="0" collapsed="false">
      <c r="A8" s="312" t="s">
        <v>245</v>
      </c>
      <c r="B8" s="313"/>
      <c r="C8" s="313"/>
      <c r="D8" s="314"/>
      <c r="E8" s="314"/>
      <c r="F8" s="314"/>
      <c r="G8" s="315" t="n">
        <f aca="false">F8-E8</f>
        <v>0</v>
      </c>
    </row>
    <row r="9" customFormat="false" ht="15.75" hidden="false" customHeight="false" outlineLevel="0" collapsed="false">
      <c r="A9" s="317" t="s">
        <v>246</v>
      </c>
      <c r="B9" s="313" t="n">
        <v>300000</v>
      </c>
      <c r="C9" s="313" t="n">
        <v>263170</v>
      </c>
      <c r="D9" s="314" t="n">
        <v>224435</v>
      </c>
      <c r="E9" s="314" t="n">
        <v>224435</v>
      </c>
      <c r="F9" s="314" t="n">
        <v>224435</v>
      </c>
      <c r="G9" s="315" t="n">
        <f aca="false">F9-E9</f>
        <v>0</v>
      </c>
    </row>
    <row r="10" customFormat="false" ht="15.75" hidden="false" customHeight="false" outlineLevel="0" collapsed="false">
      <c r="A10" s="318" t="s">
        <v>247</v>
      </c>
      <c r="B10" s="313"/>
      <c r="C10" s="313"/>
      <c r="D10" s="314"/>
      <c r="E10" s="314"/>
      <c r="F10" s="314"/>
      <c r="G10" s="315" t="n">
        <f aca="false">F10-E10</f>
        <v>0</v>
      </c>
    </row>
    <row r="11" customFormat="false" ht="15.75" hidden="false" customHeight="false" outlineLevel="0" collapsed="false">
      <c r="A11" s="319" t="s">
        <v>248</v>
      </c>
      <c r="B11" s="313" t="n">
        <v>200000</v>
      </c>
      <c r="C11" s="313" t="n">
        <v>200000</v>
      </c>
      <c r="D11" s="314" t="n">
        <v>200000</v>
      </c>
      <c r="E11" s="314" t="n">
        <v>200000</v>
      </c>
      <c r="F11" s="314" t="n">
        <v>200000</v>
      </c>
      <c r="G11" s="315" t="n">
        <f aca="false">F11-E11</f>
        <v>0</v>
      </c>
    </row>
    <row r="12" customFormat="false" ht="15.75" hidden="false" customHeight="false" outlineLevel="0" collapsed="false">
      <c r="A12" s="320" t="s">
        <v>249</v>
      </c>
      <c r="B12" s="321" t="n">
        <v>130000</v>
      </c>
      <c r="C12" s="321" t="n">
        <v>130000</v>
      </c>
      <c r="D12" s="322" t="n">
        <v>130000</v>
      </c>
      <c r="E12" s="322" t="n">
        <v>130000</v>
      </c>
      <c r="F12" s="322" t="n">
        <v>130000</v>
      </c>
      <c r="G12" s="315" t="n">
        <f aca="false">F12-E12</f>
        <v>0</v>
      </c>
    </row>
    <row r="13" customFormat="false" ht="15.75" hidden="false" customHeight="false" outlineLevel="0" collapsed="false">
      <c r="A13" s="319" t="s">
        <v>250</v>
      </c>
      <c r="B13" s="313" t="n">
        <v>1500000</v>
      </c>
      <c r="C13" s="313" t="n">
        <v>1500000</v>
      </c>
      <c r="D13" s="314" t="n">
        <v>1500000</v>
      </c>
      <c r="E13" s="314" t="n">
        <f aca="false">1500000-602290-342</f>
        <v>897368</v>
      </c>
      <c r="F13" s="314" t="n">
        <v>897368</v>
      </c>
      <c r="G13" s="315" t="n">
        <f aca="false">F13-E13</f>
        <v>0</v>
      </c>
    </row>
    <row r="14" customFormat="false" ht="15.75" hidden="false" customHeight="false" outlineLevel="0" collapsed="false">
      <c r="A14" s="319" t="s">
        <v>251</v>
      </c>
      <c r="B14" s="313" t="n">
        <v>300000</v>
      </c>
      <c r="C14" s="313" t="n">
        <f aca="false">B14+112522</f>
        <v>412522</v>
      </c>
      <c r="D14" s="314" t="n">
        <v>412522</v>
      </c>
      <c r="E14" s="314" t="n">
        <v>412522</v>
      </c>
      <c r="F14" s="314" t="n">
        <v>412522</v>
      </c>
      <c r="G14" s="315" t="n">
        <f aca="false">F14-E14</f>
        <v>0</v>
      </c>
    </row>
    <row r="15" customFormat="false" ht="31.5" hidden="false" customHeight="false" outlineLevel="0" collapsed="false">
      <c r="A15" s="317" t="s">
        <v>252</v>
      </c>
      <c r="B15" s="313" t="n">
        <v>0</v>
      </c>
      <c r="C15" s="313" t="n">
        <v>300000</v>
      </c>
      <c r="D15" s="314" t="n">
        <v>300000</v>
      </c>
      <c r="E15" s="314" t="n">
        <v>300000</v>
      </c>
      <c r="F15" s="314" t="n">
        <v>300000</v>
      </c>
      <c r="G15" s="315" t="n">
        <f aca="false">F15-E15</f>
        <v>0</v>
      </c>
    </row>
    <row r="16" s="323" customFormat="true" ht="31.5" hidden="false" customHeight="false" outlineLevel="0" collapsed="false">
      <c r="A16" s="317" t="s">
        <v>253</v>
      </c>
      <c r="B16" s="313" t="n">
        <v>0</v>
      </c>
      <c r="C16" s="313" t="n">
        <v>0</v>
      </c>
      <c r="D16" s="314" t="n">
        <f aca="false">2222500</f>
        <v>2222500</v>
      </c>
      <c r="E16" s="314" t="n">
        <v>2222500</v>
      </c>
      <c r="F16" s="314" t="n">
        <v>2222500</v>
      </c>
      <c r="G16" s="315" t="n">
        <f aca="false">F16-E16</f>
        <v>0</v>
      </c>
    </row>
    <row r="17" s="323" customFormat="true" ht="16.5" hidden="false" customHeight="false" outlineLevel="0" collapsed="false">
      <c r="A17" s="324" t="s">
        <v>254</v>
      </c>
      <c r="B17" s="325" t="n">
        <v>0</v>
      </c>
      <c r="C17" s="325" t="n">
        <v>0</v>
      </c>
      <c r="D17" s="326" t="n">
        <v>38735</v>
      </c>
      <c r="E17" s="326" t="n">
        <v>38735</v>
      </c>
      <c r="F17" s="326" t="n">
        <v>38735</v>
      </c>
      <c r="G17" s="315" t="n">
        <f aca="false">F17-E17</f>
        <v>0</v>
      </c>
    </row>
    <row r="18" customFormat="false" ht="16.5" hidden="false" customHeight="false" outlineLevel="0" collapsed="false">
      <c r="A18" s="327" t="s">
        <v>255</v>
      </c>
      <c r="B18" s="328" t="n">
        <f aca="false">SUM(B5:B17)</f>
        <v>2430000</v>
      </c>
      <c r="C18" s="328" t="n">
        <f aca="false">SUM(C5:C17)</f>
        <v>2842522</v>
      </c>
      <c r="D18" s="328" t="n">
        <f aca="false">SUM(D5:D17)</f>
        <v>6065022</v>
      </c>
      <c r="E18" s="328" t="n">
        <f aca="false">SUM(E5:E17)</f>
        <v>5462390</v>
      </c>
      <c r="F18" s="328" t="n">
        <f aca="false">SUM(F5:F17)</f>
        <v>5462390</v>
      </c>
      <c r="G18" s="328" t="n">
        <f aca="false">F18-E18</f>
        <v>0</v>
      </c>
    </row>
    <row r="19" customFormat="false" ht="15.75" hidden="false" customHeight="false" outlineLevel="0" collapsed="false">
      <c r="A19" s="308"/>
      <c r="B19" s="309"/>
      <c r="C19" s="309"/>
      <c r="D19" s="310"/>
      <c r="E19" s="310"/>
      <c r="F19" s="310"/>
      <c r="G19" s="311"/>
    </row>
    <row r="20" customFormat="false" ht="15.75" hidden="false" customHeight="false" outlineLevel="0" collapsed="false">
      <c r="A20" s="329" t="s">
        <v>256</v>
      </c>
      <c r="B20" s="313"/>
      <c r="C20" s="313"/>
      <c r="D20" s="314"/>
      <c r="E20" s="314"/>
      <c r="F20" s="314"/>
      <c r="G20" s="315"/>
    </row>
    <row r="21" s="323" customFormat="true" ht="15.75" hidden="false" customHeight="false" outlineLevel="0" collapsed="false">
      <c r="A21" s="316" t="s">
        <v>257</v>
      </c>
      <c r="B21" s="330" t="n">
        <v>300000</v>
      </c>
      <c r="C21" s="330" t="n">
        <v>300000</v>
      </c>
      <c r="D21" s="331" t="n">
        <v>300000</v>
      </c>
      <c r="E21" s="331" t="n">
        <v>290000</v>
      </c>
      <c r="F21" s="331" t="n">
        <v>290000</v>
      </c>
      <c r="G21" s="332" t="n">
        <f aca="false">F21-E21</f>
        <v>0</v>
      </c>
    </row>
    <row r="22" customFormat="false" ht="30.75" hidden="false" customHeight="true" outlineLevel="0" collapsed="false">
      <c r="A22" s="316" t="s">
        <v>258</v>
      </c>
      <c r="B22" s="333" t="n">
        <v>2250000</v>
      </c>
      <c r="C22" s="333" t="n">
        <v>2250000</v>
      </c>
      <c r="D22" s="334" t="n">
        <v>2250000</v>
      </c>
      <c r="E22" s="334" t="n">
        <v>2250000</v>
      </c>
      <c r="F22" s="334" t="n">
        <v>2250000</v>
      </c>
      <c r="G22" s="332" t="n">
        <f aca="false">F22-E22</f>
        <v>0</v>
      </c>
    </row>
    <row r="23" customFormat="false" ht="15.75" hidden="false" customHeight="false" outlineLevel="0" collapsed="false">
      <c r="A23" s="316" t="s">
        <v>259</v>
      </c>
      <c r="B23" s="313" t="n">
        <v>12750000</v>
      </c>
      <c r="C23" s="313" t="n">
        <v>12750000</v>
      </c>
      <c r="D23" s="314" t="n">
        <v>12750000</v>
      </c>
      <c r="E23" s="314" t="n">
        <v>12750000</v>
      </c>
      <c r="F23" s="314" t="n">
        <v>12750000</v>
      </c>
      <c r="G23" s="332" t="n">
        <f aca="false">F23-E23</f>
        <v>0</v>
      </c>
    </row>
    <row r="24" customFormat="false" ht="15.75" hidden="false" customHeight="false" outlineLevel="0" collapsed="false">
      <c r="A24" s="316" t="s">
        <v>260</v>
      </c>
      <c r="B24" s="313" t="n">
        <v>0</v>
      </c>
      <c r="C24" s="313" t="n">
        <v>0</v>
      </c>
      <c r="D24" s="314" t="n">
        <v>0</v>
      </c>
      <c r="E24" s="314" t="n">
        <v>0</v>
      </c>
      <c r="F24" s="314" t="n">
        <v>0</v>
      </c>
      <c r="G24" s="332" t="n">
        <f aca="false">F24-E24</f>
        <v>0</v>
      </c>
    </row>
    <row r="25" customFormat="false" ht="31.5" hidden="false" customHeight="false" outlineLevel="0" collapsed="false">
      <c r="A25" s="316" t="s">
        <v>261</v>
      </c>
      <c r="B25" s="330" t="n">
        <v>500000</v>
      </c>
      <c r="C25" s="330" t="n">
        <v>500000</v>
      </c>
      <c r="D25" s="331" t="n">
        <v>500000</v>
      </c>
      <c r="E25" s="331" t="n">
        <v>500000</v>
      </c>
      <c r="F25" s="331" t="n">
        <v>445000</v>
      </c>
      <c r="G25" s="332" t="n">
        <f aca="false">F25-E25</f>
        <v>-55000</v>
      </c>
    </row>
    <row r="26" customFormat="false" ht="15.75" hidden="false" customHeight="false" outlineLevel="0" collapsed="false">
      <c r="A26" s="316" t="s">
        <v>262</v>
      </c>
      <c r="B26" s="330" t="n">
        <v>0</v>
      </c>
      <c r="C26" s="330" t="n">
        <v>0</v>
      </c>
      <c r="D26" s="331" t="n">
        <v>211910</v>
      </c>
      <c r="E26" s="331" t="n">
        <v>211910</v>
      </c>
      <c r="F26" s="331" t="n">
        <v>211910</v>
      </c>
      <c r="G26" s="332" t="n">
        <f aca="false">F26-E26</f>
        <v>0</v>
      </c>
    </row>
    <row r="27" customFormat="false" ht="31.5" hidden="false" customHeight="false" outlineLevel="0" collapsed="false">
      <c r="A27" s="316" t="s">
        <v>263</v>
      </c>
      <c r="B27" s="330" t="n">
        <v>1415000</v>
      </c>
      <c r="C27" s="330" t="n">
        <v>1415000</v>
      </c>
      <c r="D27" s="331" t="n">
        <v>1415000</v>
      </c>
      <c r="E27" s="331" t="n">
        <v>1415000</v>
      </c>
      <c r="F27" s="331" t="n">
        <v>1415000</v>
      </c>
      <c r="G27" s="332" t="n">
        <f aca="false">F27-E27</f>
        <v>0</v>
      </c>
    </row>
    <row r="28" customFormat="false" ht="31.5" hidden="false" customHeight="false" outlineLevel="0" collapsed="false">
      <c r="A28" s="316" t="s">
        <v>264</v>
      </c>
      <c r="B28" s="330" t="n">
        <v>748000</v>
      </c>
      <c r="C28" s="330" t="n">
        <v>748000</v>
      </c>
      <c r="D28" s="331" t="n">
        <v>748000</v>
      </c>
      <c r="E28" s="331" t="n">
        <v>748000</v>
      </c>
      <c r="F28" s="331" t="n">
        <v>748000</v>
      </c>
      <c r="G28" s="332" t="n">
        <f aca="false">F28-E28</f>
        <v>0</v>
      </c>
    </row>
    <row r="29" customFormat="false" ht="15.75" hidden="false" customHeight="false" outlineLevel="0" collapsed="false">
      <c r="A29" s="316" t="s">
        <v>265</v>
      </c>
      <c r="B29" s="330" t="n">
        <v>3142000</v>
      </c>
      <c r="C29" s="330" t="n">
        <v>3142000</v>
      </c>
      <c r="D29" s="331" t="n">
        <v>3142000</v>
      </c>
      <c r="E29" s="331" t="n">
        <v>3142000</v>
      </c>
      <c r="F29" s="331" t="n">
        <v>3142000</v>
      </c>
      <c r="G29" s="332" t="n">
        <f aca="false">F29-E29</f>
        <v>0</v>
      </c>
    </row>
    <row r="30" customFormat="false" ht="31.5" hidden="false" customHeight="false" outlineLevel="0" collapsed="false">
      <c r="A30" s="316" t="s">
        <v>266</v>
      </c>
      <c r="B30" s="330"/>
      <c r="C30" s="330"/>
      <c r="D30" s="331"/>
      <c r="E30" s="331" t="n">
        <v>12738922</v>
      </c>
      <c r="F30" s="331" t="n">
        <v>12738922</v>
      </c>
      <c r="G30" s="332" t="n">
        <f aca="false">F30-E30</f>
        <v>0</v>
      </c>
    </row>
    <row r="31" s="323" customFormat="true" ht="63" hidden="false" customHeight="false" outlineLevel="0" collapsed="false">
      <c r="A31" s="316" t="s">
        <v>267</v>
      </c>
      <c r="B31" s="330" t="n">
        <v>9766000</v>
      </c>
      <c r="C31" s="330" t="n">
        <f aca="false">B31-112522</f>
        <v>9653478</v>
      </c>
      <c r="D31" s="331" t="n">
        <f aca="false">SUM(D32:D35)</f>
        <v>12325223</v>
      </c>
      <c r="E31" s="331" t="n">
        <f aca="false">SUM(E32:E35)</f>
        <v>13119612</v>
      </c>
      <c r="F31" s="331" t="n">
        <f aca="false">SUM(F32:F35)</f>
        <v>13119612</v>
      </c>
      <c r="G31" s="332" t="n">
        <f aca="false">F31-E31</f>
        <v>0</v>
      </c>
      <c r="I31" s="335"/>
      <c r="J31" s="335"/>
    </row>
    <row r="32" s="323" customFormat="true" ht="31.5" hidden="false" customHeight="false" outlineLevel="0" collapsed="false">
      <c r="A32" s="316" t="s">
        <v>268</v>
      </c>
      <c r="B32" s="330"/>
      <c r="C32" s="330"/>
      <c r="D32" s="331" t="n">
        <v>5700109</v>
      </c>
      <c r="E32" s="331" t="n">
        <v>5700451</v>
      </c>
      <c r="F32" s="331" t="n">
        <v>5700451</v>
      </c>
      <c r="G32" s="332" t="n">
        <f aca="false">F32-E32</f>
        <v>0</v>
      </c>
      <c r="J32" s="335"/>
    </row>
    <row r="33" s="323" customFormat="true" ht="15.75" hidden="false" customHeight="false" outlineLevel="0" collapsed="false">
      <c r="A33" s="316" t="s">
        <v>269</v>
      </c>
      <c r="B33" s="330"/>
      <c r="C33" s="330"/>
      <c r="D33" s="331"/>
      <c r="E33" s="331" t="n">
        <v>602290</v>
      </c>
      <c r="F33" s="331" t="n">
        <v>602290</v>
      </c>
      <c r="G33" s="332" t="n">
        <f aca="false">F33-E33</f>
        <v>0</v>
      </c>
      <c r="J33" s="335"/>
    </row>
    <row r="34" s="323" customFormat="true" ht="31.5" hidden="false" customHeight="false" outlineLevel="0" collapsed="false">
      <c r="A34" s="316" t="s">
        <v>270</v>
      </c>
      <c r="B34" s="330"/>
      <c r="C34" s="330"/>
      <c r="D34" s="331" t="n">
        <v>3275042</v>
      </c>
      <c r="E34" s="331" t="n">
        <v>3466799</v>
      </c>
      <c r="F34" s="331" t="n">
        <v>3466799</v>
      </c>
      <c r="G34" s="332" t="n">
        <f aca="false">F34-E34</f>
        <v>0</v>
      </c>
      <c r="I34" s="335"/>
    </row>
    <row r="35" s="323" customFormat="true" ht="31.5" hidden="false" customHeight="false" outlineLevel="0" collapsed="false">
      <c r="A35" s="316" t="s">
        <v>271</v>
      </c>
      <c r="B35" s="330"/>
      <c r="C35" s="330"/>
      <c r="D35" s="331" t="n">
        <v>3350072</v>
      </c>
      <c r="E35" s="331" t="n">
        <v>3350072</v>
      </c>
      <c r="F35" s="331" t="n">
        <v>3350072</v>
      </c>
      <c r="G35" s="332" t="n">
        <f aca="false">F35-E35</f>
        <v>0</v>
      </c>
    </row>
    <row r="36" customFormat="false" ht="15.75" hidden="false" customHeight="false" outlineLevel="0" collapsed="false">
      <c r="A36" s="316" t="s">
        <v>272</v>
      </c>
      <c r="B36" s="330" t="n">
        <v>0</v>
      </c>
      <c r="C36" s="330" t="n">
        <v>0</v>
      </c>
      <c r="D36" s="331" t="n">
        <v>99695</v>
      </c>
      <c r="E36" s="331" t="n">
        <v>99695</v>
      </c>
      <c r="F36" s="331" t="n">
        <v>99695</v>
      </c>
      <c r="G36" s="332" t="n">
        <f aca="false">F36-E36</f>
        <v>0</v>
      </c>
    </row>
    <row r="37" customFormat="false" ht="16.5" hidden="false" customHeight="false" outlineLevel="0" collapsed="false">
      <c r="A37" s="336" t="s">
        <v>273</v>
      </c>
      <c r="B37" s="337" t="n">
        <v>0</v>
      </c>
      <c r="C37" s="337" t="n">
        <v>0</v>
      </c>
      <c r="D37" s="338" t="n">
        <v>0</v>
      </c>
      <c r="E37" s="338" t="n">
        <v>0</v>
      </c>
      <c r="F37" s="338" t="n">
        <v>55000</v>
      </c>
      <c r="G37" s="339" t="n">
        <f aca="false">F37-E37</f>
        <v>55000</v>
      </c>
    </row>
    <row r="38" s="323" customFormat="true" ht="16.5" hidden="false" customHeight="false" outlineLevel="0" collapsed="false">
      <c r="A38" s="327" t="s">
        <v>274</v>
      </c>
      <c r="B38" s="340" t="n">
        <f aca="false">SUM(B21:B36)</f>
        <v>30871000</v>
      </c>
      <c r="C38" s="340" t="n">
        <f aca="false">SUM(C21:C36)</f>
        <v>30758478</v>
      </c>
      <c r="D38" s="340" t="n">
        <f aca="false">SUM(D21:D36)-D32-D34-D35</f>
        <v>33741828</v>
      </c>
      <c r="E38" s="340" t="n">
        <f aca="false">SUM(E21:E36)-E32-E33-E34-E35</f>
        <v>47265139</v>
      </c>
      <c r="F38" s="340" t="n">
        <f aca="false">SUM(F21:F37)-F32-F33-F34-F35</f>
        <v>47265139</v>
      </c>
      <c r="G38" s="341" t="n">
        <f aca="false">F38-E38</f>
        <v>0</v>
      </c>
    </row>
    <row r="39" s="323" customFormat="true" ht="16.5" hidden="false" customHeight="false" outlineLevel="0" collapsed="false"/>
    <row r="40" customFormat="false" ht="16.5" hidden="false" customHeight="false" outlineLevel="0" collapsed="false">
      <c r="A40" s="327" t="s">
        <v>275</v>
      </c>
      <c r="B40" s="342"/>
      <c r="C40" s="343" t="n">
        <f aca="false">C41</f>
        <v>78900</v>
      </c>
      <c r="D40" s="343" t="n">
        <f aca="false">D41</f>
        <v>78900</v>
      </c>
      <c r="E40" s="343" t="n">
        <f aca="false">E41</f>
        <v>78900</v>
      </c>
      <c r="F40" s="343" t="n">
        <f aca="false">F41</f>
        <v>78900</v>
      </c>
      <c r="G40" s="344" t="n">
        <f aca="false">D40-C40</f>
        <v>0</v>
      </c>
    </row>
    <row r="41" customFormat="false" ht="31.5" hidden="false" customHeight="false" outlineLevel="0" collapsed="false">
      <c r="A41" s="345" t="s">
        <v>276</v>
      </c>
      <c r="B41" s="346" t="n">
        <v>0</v>
      </c>
      <c r="C41" s="346" t="n">
        <v>78900</v>
      </c>
      <c r="D41" s="347" t="n">
        <f aca="false">C41</f>
        <v>78900</v>
      </c>
      <c r="E41" s="347" t="n">
        <v>78900</v>
      </c>
      <c r="F41" s="347" t="n">
        <v>78900</v>
      </c>
      <c r="G41" s="348" t="n">
        <f aca="false">D41-C41</f>
        <v>0</v>
      </c>
    </row>
    <row r="42" customFormat="false" ht="16.5" hidden="false" customHeight="false" outlineLevel="0" collapsed="false">
      <c r="A42" s="349"/>
      <c r="B42" s="350"/>
      <c r="C42" s="350"/>
      <c r="D42" s="351"/>
      <c r="E42" s="351"/>
      <c r="F42" s="351"/>
      <c r="G42" s="352"/>
    </row>
    <row r="43" customFormat="false" ht="16.5" hidden="false" customHeight="false" outlineLevel="0" collapsed="false">
      <c r="A43" s="353" t="s">
        <v>277</v>
      </c>
      <c r="B43" s="328" t="n">
        <f aca="false">B40+B38+B18</f>
        <v>33301000</v>
      </c>
      <c r="C43" s="328" t="n">
        <f aca="false">C40+C38+C18</f>
        <v>33679900</v>
      </c>
      <c r="D43" s="328" t="n">
        <f aca="false">D40+D38+D18</f>
        <v>39885750</v>
      </c>
      <c r="E43" s="328" t="n">
        <f aca="false">E40+E38+E18</f>
        <v>52806429</v>
      </c>
      <c r="F43" s="328" t="n">
        <f aca="false">F40+F38+F18</f>
        <v>52806429</v>
      </c>
      <c r="G43" s="354" t="n">
        <f aca="false">E43-D43</f>
        <v>12920679</v>
      </c>
    </row>
    <row r="44" customFormat="false" ht="16.5" hidden="false" customHeight="false" outlineLevel="0" collapsed="false"/>
    <row r="45" customFormat="false" ht="15.75" hidden="false" customHeight="false" outlineLevel="0" collapsed="false">
      <c r="A45" s="355" t="s">
        <v>278</v>
      </c>
      <c r="B45" s="356"/>
      <c r="C45" s="356"/>
      <c r="D45" s="357"/>
      <c r="E45" s="357"/>
      <c r="F45" s="357"/>
      <c r="G45" s="358"/>
    </row>
    <row r="46" customFormat="false" ht="15.75" hidden="false" customHeight="false" outlineLevel="0" collapsed="false">
      <c r="A46" s="359" t="s">
        <v>279</v>
      </c>
      <c r="B46" s="360"/>
      <c r="C46" s="360"/>
      <c r="D46" s="361"/>
      <c r="E46" s="361"/>
      <c r="F46" s="361"/>
      <c r="G46" s="362"/>
    </row>
    <row r="47" s="323" customFormat="true" ht="15.75" hidden="false" customHeight="false" outlineLevel="0" collapsed="false">
      <c r="A47" s="359" t="s">
        <v>280</v>
      </c>
      <c r="B47" s="360"/>
      <c r="C47" s="360"/>
      <c r="D47" s="361"/>
      <c r="E47" s="361"/>
      <c r="F47" s="361"/>
      <c r="G47" s="362"/>
    </row>
    <row r="48" customFormat="false" ht="32.25" hidden="false" customHeight="false" outlineLevel="0" collapsed="false">
      <c r="A48" s="359" t="s">
        <v>33</v>
      </c>
      <c r="B48" s="360" t="n">
        <v>1161000</v>
      </c>
      <c r="C48" s="360" t="n">
        <f aca="false">B48+473058</f>
        <v>1634058</v>
      </c>
      <c r="D48" s="361" t="n">
        <f aca="false">C48</f>
        <v>1634058</v>
      </c>
      <c r="E48" s="361" t="n">
        <v>1634058</v>
      </c>
      <c r="F48" s="361" t="n">
        <v>1634058</v>
      </c>
      <c r="G48" s="362" t="n">
        <f aca="false">D48-C48</f>
        <v>0</v>
      </c>
    </row>
    <row r="49" customFormat="false" ht="32.25" hidden="false" customHeight="false" outlineLevel="0" collapsed="false">
      <c r="A49" s="363" t="s">
        <v>281</v>
      </c>
      <c r="B49" s="364" t="n">
        <f aca="false">SUM(B46:B48)</f>
        <v>1161000</v>
      </c>
      <c r="C49" s="364" t="n">
        <f aca="false">SUM(C46:C48)</f>
        <v>1634058</v>
      </c>
      <c r="D49" s="364" t="n">
        <f aca="false">SUM(D46:D48)</f>
        <v>1634058</v>
      </c>
      <c r="E49" s="364" t="n">
        <f aca="false">SUM(E46:E48)</f>
        <v>1634058</v>
      </c>
      <c r="F49" s="364" t="n">
        <f aca="false">SUM(F46:F48)</f>
        <v>1634058</v>
      </c>
      <c r="G49" s="365" t="n">
        <f aca="false">D49-C49</f>
        <v>0</v>
      </c>
    </row>
    <row r="50" customFormat="false" ht="15.75" hidden="false" customHeight="false" outlineLevel="0" collapsed="false">
      <c r="A50" s="366"/>
      <c r="B50" s="346"/>
      <c r="C50" s="346"/>
      <c r="D50" s="347"/>
      <c r="E50" s="347"/>
      <c r="F50" s="347"/>
      <c r="G50" s="348"/>
    </row>
    <row r="51" customFormat="false" ht="16.5" hidden="false" customHeight="false" outlineLevel="0" collapsed="false">
      <c r="A51" s="349"/>
      <c r="B51" s="367"/>
      <c r="C51" s="367"/>
      <c r="D51" s="368"/>
      <c r="E51" s="368"/>
      <c r="F51" s="368"/>
      <c r="G51" s="369"/>
    </row>
    <row r="52" customFormat="false" ht="16.5" hidden="false" customHeight="false" outlineLevel="0" collapsed="false">
      <c r="A52" s="327" t="s">
        <v>282</v>
      </c>
      <c r="B52" s="370" t="n">
        <f aca="false">B49+B43</f>
        <v>34462000</v>
      </c>
      <c r="C52" s="370" t="n">
        <f aca="false">C49+C43</f>
        <v>35313958</v>
      </c>
      <c r="D52" s="370" t="n">
        <f aca="false">D49+D43</f>
        <v>41519808</v>
      </c>
      <c r="E52" s="370" t="n">
        <f aca="false">E49+E43</f>
        <v>54440487</v>
      </c>
      <c r="F52" s="370" t="n">
        <f aca="false">F49+F43</f>
        <v>54440487</v>
      </c>
      <c r="G52" s="371" t="n">
        <f aca="false">F52-E52</f>
        <v>0</v>
      </c>
    </row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30" hidden="false" customHeight="true" outlineLevel="0" collapsed="false"/>
    <row r="71" customFormat="false" ht="16.5" hidden="false" customHeight="true" outlineLevel="0" collapsed="false"/>
    <row r="77" customFormat="false" ht="12" hidden="false" customHeight="true" outlineLevel="0" collapsed="false"/>
    <row r="92" customFormat="false" ht="14.25" hidden="false" customHeight="true" outlineLevel="0" collapsed="false"/>
    <row r="124" customFormat="false" ht="17.25" hidden="false" customHeight="true" outlineLevel="0" collapsed="false"/>
    <row r="133" customFormat="false" ht="31.5" hidden="false" customHeight="true" outlineLevel="0" collapsed="false"/>
    <row r="143" customFormat="false" ht="14.25" hidden="false" customHeight="true" outlineLevel="0" collapsed="false"/>
    <row r="155" customFormat="false" ht="14.25" hidden="false" customHeight="true" outlineLevel="0" collapsed="false"/>
    <row r="164" customFormat="false" ht="14.25" hidden="false" customHeight="true" outlineLevel="0" collapsed="false"/>
  </sheetData>
  <mergeCells count="1">
    <mergeCell ref="A1:G1"/>
  </mergeCells>
  <printOptions headings="false" gridLines="false" gridLinesSet="true" horizontalCentered="true" verticalCentered="false"/>
  <pageMargins left="0.747916666666667" right="0.747916666666667" top="0.984027777777778" bottom="0.984027777777778" header="0.511805555555555" footer="0.511805555555555"/>
  <pageSetup paperSize="9" scale="64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Roman,Normál"&amp;12 5. melléklet a 4/2018. (II. 27.) rendelethez
Az önkormányzat 2017. évi költségvetéséről szóló 2/2017. (II. 15.) önkormányzati rendelet 5. mellékletének helyébe a következő 5. melléklet lép:</oddHeader>
    <oddFooter/>
  </headerFooter>
  <rowBreaks count="2" manualBreakCount="2">
    <brk id="72" man="true" max="16383" min="0"/>
    <brk id="130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2:P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372" width="45.71"/>
    <col collapsed="false" customWidth="true" hidden="false" outlineLevel="0" max="2" min="2" style="214" width="17.14"/>
    <col collapsed="false" customWidth="true" hidden="false" outlineLevel="0" max="6" min="3" style="214" width="16.57"/>
    <col collapsed="false" customWidth="true" hidden="false" outlineLevel="0" max="7" min="7" style="214" width="15.42"/>
    <col collapsed="false" customWidth="true" hidden="false" outlineLevel="0" max="8" min="8" style="372" width="45.86"/>
    <col collapsed="false" customWidth="true" hidden="false" outlineLevel="0" max="9" min="9" style="214" width="17.71"/>
    <col collapsed="false" customWidth="true" hidden="false" outlineLevel="0" max="11" min="10" style="214" width="15.86"/>
    <col collapsed="false" customWidth="true" hidden="false" outlineLevel="0" max="12" min="12" style="214" width="15.57"/>
    <col collapsed="false" customWidth="true" hidden="false" outlineLevel="0" max="14" min="13" style="214" width="15.42"/>
    <col collapsed="false" customWidth="true" hidden="false" outlineLevel="0" max="15" min="15" style="214" width="9.14"/>
    <col collapsed="false" customWidth="true" hidden="false" outlineLevel="0" max="16" min="16" style="214" width="10.58"/>
    <col collapsed="false" customWidth="true" hidden="false" outlineLevel="0" max="17" min="17" style="214" width="9.14"/>
    <col collapsed="false" customWidth="true" hidden="false" outlineLevel="0" max="18" min="18" style="214" width="12.29"/>
    <col collapsed="false" customWidth="true" hidden="false" outlineLevel="0" max="1025" min="19" style="214" width="9.14"/>
  </cols>
  <sheetData>
    <row r="2" customFormat="false" ht="15.75" hidden="false" customHeight="false" outlineLevel="0" collapsed="false">
      <c r="H2" s="373"/>
      <c r="I2" s="374"/>
      <c r="J2" s="374"/>
      <c r="K2" s="374"/>
      <c r="L2" s="374"/>
      <c r="M2" s="374"/>
      <c r="N2" s="374"/>
    </row>
    <row r="4" customFormat="false" ht="15.75" hidden="false" customHeight="true" outlineLevel="0" collapsed="false">
      <c r="A4" s="375" t="s">
        <v>283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</row>
    <row r="6" s="372" customFormat="true" ht="15.75" hidden="false" customHeight="false" outlineLevel="0" collapsed="false">
      <c r="A6" s="376" t="s">
        <v>284</v>
      </c>
      <c r="B6" s="377" t="s">
        <v>2</v>
      </c>
      <c r="C6" s="377" t="s">
        <v>3</v>
      </c>
      <c r="D6" s="377" t="s">
        <v>4</v>
      </c>
      <c r="E6" s="377" t="s">
        <v>5</v>
      </c>
      <c r="F6" s="377" t="s">
        <v>6</v>
      </c>
      <c r="G6" s="377" t="s">
        <v>7</v>
      </c>
      <c r="H6" s="376" t="s">
        <v>285</v>
      </c>
      <c r="I6" s="377" t="s">
        <v>2</v>
      </c>
      <c r="J6" s="377" t="s">
        <v>3</v>
      </c>
      <c r="K6" s="377" t="s">
        <v>4</v>
      </c>
      <c r="L6" s="377" t="s">
        <v>5</v>
      </c>
      <c r="M6" s="377" t="s">
        <v>6</v>
      </c>
      <c r="N6" s="377" t="s">
        <v>7</v>
      </c>
    </row>
    <row r="7" customFormat="false" ht="31.5" hidden="false" customHeight="false" outlineLevel="0" collapsed="false">
      <c r="A7" s="378" t="s">
        <v>286</v>
      </c>
      <c r="B7" s="229" t="n">
        <f aca="false">'1.sz.tábla'!B7</f>
        <v>30310196</v>
      </c>
      <c r="C7" s="229" t="n">
        <f aca="false">'1.sz.tábla'!C7</f>
        <v>31538654</v>
      </c>
      <c r="D7" s="229" t="n">
        <f aca="false">'1.sz.tábla'!D7</f>
        <v>34179452</v>
      </c>
      <c r="E7" s="229" t="n">
        <f aca="false">'1.sz.tábla'!E7</f>
        <v>34179452</v>
      </c>
      <c r="F7" s="229" t="n">
        <f aca="false">'1.sz.tábla'!F7</f>
        <v>34804751</v>
      </c>
      <c r="G7" s="229" t="n">
        <f aca="false">'1.sz.tábla'!G7</f>
        <v>625299</v>
      </c>
      <c r="H7" s="379" t="s">
        <v>287</v>
      </c>
      <c r="I7" s="229" t="n">
        <f aca="false">'3.tábla'!B7</f>
        <v>15482750</v>
      </c>
      <c r="J7" s="229" t="n">
        <f aca="false">'3.tábla'!C7</f>
        <v>17276568</v>
      </c>
      <c r="K7" s="229" t="n">
        <f aca="false">'3.tábla'!D7</f>
        <v>17770943</v>
      </c>
      <c r="L7" s="229" t="n">
        <f aca="false">'3.tábla'!E7</f>
        <v>17870943</v>
      </c>
      <c r="M7" s="229" t="n">
        <f aca="false">'3.tábla'!F7</f>
        <v>17870943</v>
      </c>
      <c r="N7" s="229" t="n">
        <f aca="false">'3.tábla'!G7</f>
        <v>0</v>
      </c>
    </row>
    <row r="8" customFormat="false" ht="15.75" hidden="false" customHeight="false" outlineLevel="0" collapsed="false">
      <c r="A8" s="378" t="s">
        <v>288</v>
      </c>
      <c r="B8" s="229" t="n">
        <f aca="false">'1.sz.tábla'!B9</f>
        <v>20450000</v>
      </c>
      <c r="C8" s="229" t="n">
        <f aca="false">'1.sz.tábla'!C9</f>
        <v>20450000</v>
      </c>
      <c r="D8" s="229" t="n">
        <f aca="false">'1.sz.tábla'!D9</f>
        <v>20450000</v>
      </c>
      <c r="E8" s="229" t="n">
        <f aca="false">'1.sz.tábla'!E9</f>
        <v>20450000</v>
      </c>
      <c r="F8" s="229" t="n">
        <f aca="false">'1.sz.tábla'!F9</f>
        <v>20450000</v>
      </c>
      <c r="G8" s="229" t="n">
        <f aca="false">'1.sz.tábla'!G9</f>
        <v>0</v>
      </c>
      <c r="H8" s="379" t="s">
        <v>289</v>
      </c>
      <c r="I8" s="380" t="n">
        <f aca="false">'3.tábla'!B8</f>
        <v>3800000</v>
      </c>
      <c r="J8" s="380" t="n">
        <f aca="false">'3.tábla'!C8</f>
        <v>3643137</v>
      </c>
      <c r="K8" s="380" t="n">
        <f aca="false">'3.tábla'!D8</f>
        <v>3759301</v>
      </c>
      <c r="L8" s="380" t="n">
        <f aca="false">'3.tábla'!E8</f>
        <v>3802301</v>
      </c>
      <c r="M8" s="380" t="n">
        <f aca="false">'3.tábla'!F8</f>
        <v>3802301</v>
      </c>
      <c r="N8" s="380" t="n">
        <f aca="false">'3.tábla'!G8</f>
        <v>0</v>
      </c>
    </row>
    <row r="9" customFormat="false" ht="15.75" hidden="false" customHeight="false" outlineLevel="0" collapsed="false">
      <c r="A9" s="379" t="s">
        <v>290</v>
      </c>
      <c r="B9" s="229" t="n">
        <f aca="false">'1.sz.tábla'!B10</f>
        <v>7300000</v>
      </c>
      <c r="C9" s="229" t="n">
        <f aca="false">'1.sz.tábla'!C10</f>
        <v>7300000</v>
      </c>
      <c r="D9" s="229" t="n">
        <f aca="false">'1.sz.tábla'!D10</f>
        <v>7300000</v>
      </c>
      <c r="E9" s="229" t="n">
        <f aca="false">'1.sz.tábla'!E10</f>
        <v>7300000</v>
      </c>
      <c r="F9" s="229" t="n">
        <f aca="false">'1.sz.tábla'!F10</f>
        <v>7300000</v>
      </c>
      <c r="G9" s="229" t="n">
        <f aca="false">'1.sz.tábla'!G10</f>
        <v>0</v>
      </c>
      <c r="H9" s="379" t="s">
        <v>291</v>
      </c>
      <c r="I9" s="229" t="n">
        <f aca="false">'3.tábla'!B9</f>
        <v>32296000</v>
      </c>
      <c r="J9" s="229" t="n">
        <f aca="false">'3.tábla'!C9</f>
        <v>33249503</v>
      </c>
      <c r="K9" s="229" t="n">
        <f aca="false">'3.tábla'!D9</f>
        <v>34356503</v>
      </c>
      <c r="L9" s="229" t="n">
        <f aca="false">'3.tábla'!E9</f>
        <v>34356503</v>
      </c>
      <c r="M9" s="229" t="n">
        <f aca="false">'3.tábla'!F9</f>
        <v>33779503</v>
      </c>
      <c r="N9" s="229" t="n">
        <f aca="false">'3.tábla'!G9</f>
        <v>-577000</v>
      </c>
      <c r="P9" s="381"/>
    </row>
    <row r="10" customFormat="false" ht="31.5" hidden="false" customHeight="false" outlineLevel="0" collapsed="false">
      <c r="A10" s="378" t="s">
        <v>292</v>
      </c>
      <c r="B10" s="229" t="n">
        <f aca="false">'1.sz.tábla'!B12</f>
        <v>0</v>
      </c>
      <c r="C10" s="229" t="n">
        <f aca="false">'1.sz.tábla'!C12</f>
        <v>0</v>
      </c>
      <c r="D10" s="229" t="n">
        <f aca="false">'1.sz.tábla'!D12</f>
        <v>0</v>
      </c>
      <c r="E10" s="229" t="n">
        <f aca="false">'1.sz.tábla'!E12</f>
        <v>0</v>
      </c>
      <c r="F10" s="229" t="n">
        <f aca="false">'1.sz.tábla'!F12</f>
        <v>0</v>
      </c>
      <c r="G10" s="229" t="n">
        <f aca="false">'1.sz.tábla'!G12</f>
        <v>0</v>
      </c>
      <c r="H10" s="379" t="s">
        <v>293</v>
      </c>
      <c r="I10" s="229" t="n">
        <f aca="false">'3.tábla'!B47</f>
        <v>3950000</v>
      </c>
      <c r="J10" s="229" t="n">
        <f aca="false">'3.tábla'!C47</f>
        <v>3950000</v>
      </c>
      <c r="K10" s="229" t="n">
        <f aca="false">'3.tábla'!D47</f>
        <v>3073000</v>
      </c>
      <c r="L10" s="229" t="n">
        <f aca="false">'3.tábla'!E47</f>
        <v>3073000</v>
      </c>
      <c r="M10" s="229" t="n">
        <f aca="false">'3.tábla'!F47</f>
        <v>3670000</v>
      </c>
      <c r="N10" s="229" t="n">
        <f aca="false">'3.tábla'!G47</f>
        <v>597000</v>
      </c>
    </row>
    <row r="11" customFormat="false" ht="15.75" hidden="false" customHeight="false" outlineLevel="0" collapsed="false">
      <c r="A11" s="379"/>
      <c r="B11" s="382"/>
      <c r="C11" s="382"/>
      <c r="D11" s="382"/>
      <c r="E11" s="382"/>
      <c r="F11" s="382"/>
      <c r="G11" s="382"/>
      <c r="H11" s="379" t="s">
        <v>294</v>
      </c>
      <c r="I11" s="229" t="n">
        <f aca="false">'3.tábla'!B34</f>
        <v>13102749</v>
      </c>
      <c r="J11" s="229" t="n">
        <f aca="false">'3.tábla'!C34</f>
        <v>13237662</v>
      </c>
      <c r="K11" s="229" t="n">
        <f aca="false">'3.tábla'!D34</f>
        <v>12277948</v>
      </c>
      <c r="L11" s="229" t="n">
        <f aca="false">'3.tábla'!E34</f>
        <v>11862953</v>
      </c>
      <c r="M11" s="229" t="n">
        <f aca="false">'3.tábla'!F34</f>
        <v>11862953</v>
      </c>
      <c r="N11" s="229" t="n">
        <f aca="false">'3.tábla'!G34</f>
        <v>0</v>
      </c>
    </row>
    <row r="12" customFormat="false" ht="15.75" hidden="false" customHeight="false" outlineLevel="0" collapsed="false">
      <c r="A12" s="379"/>
      <c r="B12" s="382"/>
      <c r="C12" s="382"/>
      <c r="D12" s="382"/>
      <c r="E12" s="382"/>
      <c r="F12" s="382"/>
      <c r="G12" s="382"/>
      <c r="H12" s="379" t="s">
        <v>295</v>
      </c>
      <c r="I12" s="229" t="n">
        <f aca="false">'3.tábla'!B33</f>
        <v>0</v>
      </c>
      <c r="J12" s="229" t="n">
        <f aca="false">'3.tábla'!C33</f>
        <v>27813</v>
      </c>
      <c r="K12" s="229" t="n">
        <f aca="false">'3.tábla'!D33</f>
        <v>27813</v>
      </c>
      <c r="L12" s="229" t="n">
        <f aca="false">'3.tábla'!E33</f>
        <v>27813</v>
      </c>
      <c r="M12" s="229" t="n">
        <f aca="false">'3.tábla'!F33</f>
        <v>27813</v>
      </c>
      <c r="N12" s="229" t="n">
        <f aca="false">'3.tábla'!G33</f>
        <v>0</v>
      </c>
    </row>
    <row r="13" customFormat="false" ht="31.5" hidden="false" customHeight="false" outlineLevel="0" collapsed="false">
      <c r="A13" s="378"/>
      <c r="B13" s="382"/>
      <c r="C13" s="382"/>
      <c r="D13" s="382"/>
      <c r="E13" s="382"/>
      <c r="F13" s="382"/>
      <c r="G13" s="382"/>
      <c r="H13" s="379" t="s">
        <v>296</v>
      </c>
      <c r="I13" s="229" t="n">
        <f aca="false">'4. sz. tábla'!B5</f>
        <v>12458749</v>
      </c>
      <c r="J13" s="229" t="n">
        <f aca="false">'4. sz. tábla'!C5</f>
        <v>12379849</v>
      </c>
      <c r="K13" s="229" t="n">
        <f aca="false">'4. sz. tábla'!D5</f>
        <v>11950135</v>
      </c>
      <c r="L13" s="229" t="n">
        <f aca="false">'4. sz. tábla'!E5</f>
        <v>11535140</v>
      </c>
      <c r="M13" s="229" t="n">
        <f aca="false">'4. sz. tábla'!F5</f>
        <v>11535140</v>
      </c>
      <c r="N13" s="229" t="n">
        <f aca="false">'4. sz. tábla'!G5</f>
        <v>0</v>
      </c>
    </row>
    <row r="14" customFormat="false" ht="31.5" hidden="false" customHeight="false" outlineLevel="0" collapsed="false">
      <c r="A14" s="383"/>
      <c r="B14" s="382"/>
      <c r="C14" s="382"/>
      <c r="D14" s="382"/>
      <c r="E14" s="382"/>
      <c r="F14" s="382"/>
      <c r="G14" s="382"/>
      <c r="H14" s="384" t="s">
        <v>297</v>
      </c>
      <c r="I14" s="380" t="n">
        <f aca="false">'4. sz. tábla'!B9</f>
        <v>0</v>
      </c>
      <c r="J14" s="380" t="n">
        <f aca="false">'4. sz. tábla'!C9</f>
        <v>0</v>
      </c>
      <c r="K14" s="380" t="n">
        <f aca="false">'4. sz. tábla'!D9</f>
        <v>0</v>
      </c>
      <c r="L14" s="380" t="n">
        <f aca="false">'4. sz. tábla'!E9</f>
        <v>0</v>
      </c>
      <c r="M14" s="380"/>
      <c r="N14" s="380" t="n">
        <f aca="false">'4. sz. tábla'!G9</f>
        <v>0</v>
      </c>
    </row>
    <row r="15" customFormat="false" ht="31.5" hidden="false" customHeight="false" outlineLevel="0" collapsed="false">
      <c r="A15" s="378"/>
      <c r="B15" s="382"/>
      <c r="C15" s="382"/>
      <c r="D15" s="382"/>
      <c r="E15" s="382"/>
      <c r="F15" s="382"/>
      <c r="G15" s="382"/>
      <c r="H15" s="379" t="s">
        <v>298</v>
      </c>
      <c r="I15" s="382" t="n">
        <v>0</v>
      </c>
      <c r="J15" s="382" t="n">
        <v>0</v>
      </c>
      <c r="K15" s="382" t="n">
        <v>0</v>
      </c>
      <c r="L15" s="382" t="n">
        <v>0</v>
      </c>
      <c r="M15" s="382"/>
      <c r="N15" s="382" t="n">
        <v>0</v>
      </c>
    </row>
    <row r="16" customFormat="false" ht="15.75" hidden="false" customHeight="false" outlineLevel="0" collapsed="false">
      <c r="A16" s="379"/>
      <c r="B16" s="382"/>
      <c r="C16" s="382"/>
      <c r="D16" s="382"/>
      <c r="E16" s="382"/>
      <c r="F16" s="382"/>
      <c r="G16" s="382"/>
      <c r="H16" s="379" t="s">
        <v>299</v>
      </c>
      <c r="I16" s="229" t="n">
        <f aca="false">'1.sz.tábla'!B33</f>
        <v>36121697</v>
      </c>
      <c r="J16" s="229" t="n">
        <f aca="false">'1.sz.tábla'!C33</f>
        <v>6180857</v>
      </c>
      <c r="K16" s="229" t="n">
        <f aca="false">'1.sz.tábla'!D33</f>
        <v>2734980</v>
      </c>
      <c r="L16" s="229" t="n">
        <f aca="false">'1.sz.tábla'!E33</f>
        <v>2825218</v>
      </c>
      <c r="M16" s="229" t="n">
        <f aca="false">'1.sz.tábla'!F33</f>
        <v>4562158</v>
      </c>
      <c r="N16" s="229" t="n">
        <f aca="false">'1.sz.tábla'!G33</f>
        <v>1736940</v>
      </c>
    </row>
    <row r="17" s="385" customFormat="true" ht="15.75" hidden="false" customHeight="false" outlineLevel="0" collapsed="false">
      <c r="A17" s="376" t="s">
        <v>300</v>
      </c>
      <c r="B17" s="224" t="n">
        <f aca="false">SUM(B7:B16)</f>
        <v>58060196</v>
      </c>
      <c r="C17" s="224" t="n">
        <f aca="false">SUM(C7:C16)</f>
        <v>59288654</v>
      </c>
      <c r="D17" s="224" t="n">
        <f aca="false">SUM(D7:D16)</f>
        <v>61929452</v>
      </c>
      <c r="E17" s="224" t="n">
        <f aca="false">SUM(E7:E16)</f>
        <v>61929452</v>
      </c>
      <c r="F17" s="224" t="n">
        <f aca="false">SUM(F7:F16)</f>
        <v>62554751</v>
      </c>
      <c r="G17" s="224" t="n">
        <f aca="false">SUM(G7:G16)</f>
        <v>625299</v>
      </c>
      <c r="H17" s="376" t="s">
        <v>301</v>
      </c>
      <c r="I17" s="224" t="n">
        <f aca="false">I7+I8+I9+I10+I11+I16</f>
        <v>104753196</v>
      </c>
      <c r="J17" s="224" t="n">
        <f aca="false">J7+J8+J9+J10+J11+J16</f>
        <v>77537727</v>
      </c>
      <c r="K17" s="224" t="n">
        <f aca="false">K7+K8+K9+K10+K11+K16</f>
        <v>73972675</v>
      </c>
      <c r="L17" s="224" t="n">
        <f aca="false">L7+L8+L9+L10+L11+L16</f>
        <v>73790918</v>
      </c>
      <c r="M17" s="224" t="n">
        <f aca="false">M7+M8+M9+M10+M11+M16</f>
        <v>75547858</v>
      </c>
      <c r="N17" s="224" t="n">
        <f aca="false">N7+N8+N9+N10+N11+N16</f>
        <v>1756940</v>
      </c>
    </row>
    <row r="18" s="385" customFormat="true" ht="15.75" hidden="false" customHeight="false" outlineLevel="0" collapsed="false">
      <c r="A18" s="376" t="s">
        <v>302</v>
      </c>
      <c r="B18" s="224" t="n">
        <f aca="false">B17-I17</f>
        <v>-46693000</v>
      </c>
      <c r="C18" s="224" t="n">
        <f aca="false">C17-J17</f>
        <v>-18249073</v>
      </c>
      <c r="D18" s="224" t="n">
        <f aca="false">D17-K17</f>
        <v>-12043223</v>
      </c>
      <c r="E18" s="224" t="n">
        <f aca="false">E17-N17</f>
        <v>60172512</v>
      </c>
      <c r="F18" s="224" t="n">
        <f aca="false">F17-O17</f>
        <v>62554751</v>
      </c>
      <c r="G18" s="224" t="n">
        <f aca="false">G17-N17</f>
        <v>-1131641</v>
      </c>
      <c r="H18" s="376" t="s">
        <v>303</v>
      </c>
      <c r="I18" s="386"/>
      <c r="J18" s="386"/>
      <c r="K18" s="386"/>
      <c r="L18" s="386"/>
      <c r="M18" s="386"/>
      <c r="N18" s="386"/>
    </row>
    <row r="19" s="385" customFormat="true" ht="31.5" hidden="false" customHeight="false" outlineLevel="0" collapsed="false">
      <c r="A19" s="376" t="s">
        <v>304</v>
      </c>
      <c r="B19" s="224" t="n">
        <f aca="false">SUM(B20)</f>
        <v>51000000</v>
      </c>
      <c r="C19" s="224" t="n">
        <f aca="false">SUM(C20)</f>
        <v>52934973</v>
      </c>
      <c r="D19" s="224" t="n">
        <f aca="false">SUM(D20)</f>
        <v>52934973</v>
      </c>
      <c r="E19" s="224" t="n">
        <f aca="false">SUM(E20)</f>
        <v>52934973</v>
      </c>
      <c r="F19" s="224" t="n">
        <f aca="false">SUM(F20)</f>
        <v>52934973</v>
      </c>
      <c r="G19" s="386" t="n">
        <f aca="false">SUM(G20)</f>
        <v>0</v>
      </c>
      <c r="H19" s="376" t="s">
        <v>305</v>
      </c>
      <c r="I19" s="224" t="n">
        <f aca="false">SUM(I20:I21)</f>
        <v>1161000</v>
      </c>
      <c r="J19" s="224" t="n">
        <f aca="false">SUM(J20:J21)</f>
        <v>1634058</v>
      </c>
      <c r="K19" s="224" t="n">
        <f aca="false">SUM(K20:K21)</f>
        <v>1634058</v>
      </c>
      <c r="L19" s="224" t="n">
        <f aca="false">SUM(L20:L21)</f>
        <v>1634058</v>
      </c>
      <c r="M19" s="224" t="n">
        <f aca="false">SUM(M20:M21)</f>
        <v>1634058</v>
      </c>
      <c r="N19" s="387" t="n">
        <f aca="false">SUM(N20:N21)</f>
        <v>0</v>
      </c>
    </row>
    <row r="20" customFormat="false" ht="15.75" hidden="false" customHeight="false" outlineLevel="0" collapsed="false">
      <c r="A20" s="379" t="s">
        <v>306</v>
      </c>
      <c r="B20" s="229" t="n">
        <f aca="false">'2.sz.tábla'!B80</f>
        <v>51000000</v>
      </c>
      <c r="C20" s="229" t="n">
        <f aca="false">'2.sz.tábla'!C80</f>
        <v>52934973</v>
      </c>
      <c r="D20" s="229" t="n">
        <f aca="false">'2.sz.tábla'!D80</f>
        <v>52934973</v>
      </c>
      <c r="E20" s="229" t="n">
        <f aca="false">'2.sz.tábla'!E80</f>
        <v>52934973</v>
      </c>
      <c r="F20" s="229" t="n">
        <f aca="false">'2.sz.tábla'!F80</f>
        <v>52934973</v>
      </c>
      <c r="G20" s="229" t="n">
        <f aca="false">'2.sz.tábla'!G80</f>
        <v>0</v>
      </c>
      <c r="H20" s="379" t="s">
        <v>307</v>
      </c>
      <c r="I20" s="229" t="n">
        <f aca="false">'1.sz.tábla'!B38</f>
        <v>1161000</v>
      </c>
      <c r="J20" s="229" t="n">
        <f aca="false">'1.sz.tábla'!C38</f>
        <v>1634058</v>
      </c>
      <c r="K20" s="229" t="n">
        <f aca="false">'1.sz.tábla'!D38</f>
        <v>1634058</v>
      </c>
      <c r="L20" s="229" t="n">
        <f aca="false">'1.sz.tábla'!E38</f>
        <v>1634058</v>
      </c>
      <c r="M20" s="229" t="n">
        <f aca="false">'1.sz.tábla'!F38</f>
        <v>1634058</v>
      </c>
      <c r="N20" s="229" t="n">
        <f aca="false">'1.sz.tábla'!G38</f>
        <v>0</v>
      </c>
    </row>
    <row r="21" s="385" customFormat="true" ht="31.5" hidden="false" customHeight="false" outlineLevel="0" collapsed="false">
      <c r="A21" s="376" t="s">
        <v>308</v>
      </c>
      <c r="B21" s="224" t="n">
        <f aca="false">SUM(B22:B25)</f>
        <v>30155000</v>
      </c>
      <c r="C21" s="224" t="n">
        <f aca="false">SUM(C22:C25)</f>
        <v>628058</v>
      </c>
      <c r="D21" s="224" t="n">
        <f aca="false">SUM(D22:D25)</f>
        <v>628058</v>
      </c>
      <c r="E21" s="224" t="n">
        <f aca="false">SUM(E22:E25)</f>
        <v>628058</v>
      </c>
      <c r="F21" s="224" t="n">
        <f aca="false">SUM(F22:F25)</f>
        <v>1759699</v>
      </c>
      <c r="G21" s="224" t="n">
        <f aca="false">SUM(G22:G25)</f>
        <v>1131641</v>
      </c>
      <c r="H21" s="379" t="s">
        <v>309</v>
      </c>
      <c r="I21" s="382"/>
      <c r="J21" s="382"/>
      <c r="K21" s="382"/>
      <c r="L21" s="382"/>
      <c r="M21" s="382"/>
      <c r="N21" s="382"/>
    </row>
    <row r="22" customFormat="false" ht="15.75" hidden="false" customHeight="false" outlineLevel="0" collapsed="false">
      <c r="A22" s="379" t="s">
        <v>310</v>
      </c>
      <c r="B22" s="382"/>
      <c r="C22" s="382"/>
      <c r="D22" s="382"/>
      <c r="E22" s="382"/>
      <c r="F22" s="382"/>
      <c r="G22" s="382"/>
      <c r="H22" s="379" t="s">
        <v>311</v>
      </c>
      <c r="I22" s="382"/>
      <c r="J22" s="382"/>
      <c r="K22" s="382"/>
      <c r="L22" s="382"/>
      <c r="M22" s="382"/>
      <c r="N22" s="382"/>
    </row>
    <row r="23" customFormat="false" ht="15.75" hidden="false" customHeight="false" outlineLevel="0" collapsed="false">
      <c r="A23" s="379" t="s">
        <v>312</v>
      </c>
      <c r="B23" s="382"/>
      <c r="C23" s="382"/>
      <c r="D23" s="382"/>
      <c r="E23" s="382"/>
      <c r="F23" s="382"/>
      <c r="G23" s="382"/>
      <c r="H23" s="384"/>
      <c r="I23" s="382"/>
      <c r="J23" s="382"/>
      <c r="K23" s="382"/>
      <c r="L23" s="382"/>
      <c r="M23" s="382"/>
      <c r="N23" s="382"/>
    </row>
    <row r="24" customFormat="false" ht="15.75" hidden="false" customHeight="false" outlineLevel="0" collapsed="false">
      <c r="A24" s="379" t="s">
        <v>313</v>
      </c>
      <c r="B24" s="229" t="n">
        <f aca="false">'2.sz.tábla'!B93</f>
        <v>155000</v>
      </c>
      <c r="C24" s="229" t="n">
        <f aca="false">'2.sz.tábla'!C93</f>
        <v>628058</v>
      </c>
      <c r="D24" s="229" t="n">
        <f aca="false">'2.sz.tábla'!D93</f>
        <v>628058</v>
      </c>
      <c r="E24" s="229" t="n">
        <f aca="false">'2.sz.tábla'!E93</f>
        <v>628058</v>
      </c>
      <c r="F24" s="229" t="n">
        <f aca="false">'2.sz.tábla'!F93</f>
        <v>1759699</v>
      </c>
      <c r="G24" s="229" t="n">
        <f aca="false">'2.sz.tábla'!G93</f>
        <v>1131641</v>
      </c>
      <c r="H24" s="384"/>
      <c r="I24" s="382"/>
      <c r="J24" s="382"/>
      <c r="K24" s="382"/>
      <c r="L24" s="382"/>
      <c r="M24" s="382"/>
      <c r="N24" s="382"/>
    </row>
    <row r="25" customFormat="false" ht="15.75" hidden="false" customHeight="false" outlineLevel="0" collapsed="false">
      <c r="A25" s="379" t="s">
        <v>314</v>
      </c>
      <c r="B25" s="229" t="n">
        <f aca="false">'2.sz.tábla'!B92</f>
        <v>30000000</v>
      </c>
      <c r="C25" s="229" t="n">
        <f aca="false">'2.sz.tábla'!C92</f>
        <v>0</v>
      </c>
      <c r="D25" s="229" t="n">
        <f aca="false">'2.sz.tábla'!D92</f>
        <v>0</v>
      </c>
      <c r="E25" s="229" t="n">
        <f aca="false">'2.sz.tábla'!E92</f>
        <v>0</v>
      </c>
      <c r="F25" s="229" t="n">
        <f aca="false">'2.sz.tábla'!F92</f>
        <v>0</v>
      </c>
      <c r="G25" s="229" t="n">
        <f aca="false">'2.sz.tábla'!G92</f>
        <v>0</v>
      </c>
      <c r="H25" s="384"/>
      <c r="I25" s="382"/>
      <c r="J25" s="382"/>
      <c r="K25" s="382"/>
      <c r="L25" s="382"/>
      <c r="M25" s="382"/>
      <c r="N25" s="382"/>
    </row>
    <row r="26" customFormat="false" ht="15.75" hidden="false" customHeight="false" outlineLevel="0" collapsed="false">
      <c r="A26" s="376" t="s">
        <v>315</v>
      </c>
      <c r="B26" s="224" t="n">
        <f aca="false">B17+B19+B21</f>
        <v>139215196</v>
      </c>
      <c r="C26" s="224" t="n">
        <f aca="false">C17+C19+C21</f>
        <v>112851685</v>
      </c>
      <c r="D26" s="224" t="n">
        <f aca="false">D17+D19+D21</f>
        <v>115492483</v>
      </c>
      <c r="E26" s="224" t="n">
        <f aca="false">E17+E19+E21</f>
        <v>115492483</v>
      </c>
      <c r="F26" s="224" t="n">
        <f aca="false">F17+F19+F21</f>
        <v>117249423</v>
      </c>
      <c r="G26" s="224" t="n">
        <f aca="false">G17+G19+G21</f>
        <v>1756940</v>
      </c>
      <c r="H26" s="376" t="s">
        <v>316</v>
      </c>
      <c r="I26" s="224" t="n">
        <f aca="false">I19+I17</f>
        <v>105914196</v>
      </c>
      <c r="J26" s="224" t="n">
        <f aca="false">J19+J17</f>
        <v>79171785</v>
      </c>
      <c r="K26" s="224" t="n">
        <f aca="false">K19+K17</f>
        <v>75606733</v>
      </c>
      <c r="L26" s="224" t="n">
        <f aca="false">L19+L17</f>
        <v>75424976</v>
      </c>
      <c r="M26" s="224" t="n">
        <f aca="false">M19+M17</f>
        <v>77181916</v>
      </c>
      <c r="N26" s="224" t="n">
        <f aca="false">N19+N17</f>
        <v>1756940</v>
      </c>
    </row>
    <row r="28" customFormat="false" ht="15.75" hidden="false" customHeight="true" outlineLevel="0" collapsed="false">
      <c r="A28" s="388" t="s">
        <v>317</v>
      </c>
      <c r="B28" s="388"/>
      <c r="C28" s="388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</row>
    <row r="30" s="372" customFormat="true" ht="15.75" hidden="false" customHeight="false" outlineLevel="0" collapsed="false">
      <c r="A30" s="376" t="s">
        <v>318</v>
      </c>
      <c r="B30" s="377" t="s">
        <v>2</v>
      </c>
      <c r="C30" s="377" t="s">
        <v>3</v>
      </c>
      <c r="D30" s="377" t="s">
        <v>4</v>
      </c>
      <c r="E30" s="377" t="s">
        <v>5</v>
      </c>
      <c r="F30" s="377" t="s">
        <v>6</v>
      </c>
      <c r="G30" s="377" t="s">
        <v>7</v>
      </c>
      <c r="H30" s="376" t="s">
        <v>319</v>
      </c>
      <c r="I30" s="377" t="s">
        <v>2</v>
      </c>
      <c r="J30" s="377" t="s">
        <v>3</v>
      </c>
      <c r="K30" s="377" t="s">
        <v>4</v>
      </c>
      <c r="L30" s="377" t="s">
        <v>5</v>
      </c>
      <c r="M30" s="377" t="s">
        <v>320</v>
      </c>
      <c r="N30" s="377" t="s">
        <v>7</v>
      </c>
    </row>
    <row r="31" customFormat="false" ht="31.5" hidden="false" customHeight="false" outlineLevel="0" collapsed="false">
      <c r="A31" s="378" t="s">
        <v>321</v>
      </c>
      <c r="B31" s="229" t="n">
        <f aca="false">'1.sz.tábla'!B8</f>
        <v>0</v>
      </c>
      <c r="C31" s="229" t="n">
        <f aca="false">'1.sz.tábla'!C8</f>
        <v>0</v>
      </c>
      <c r="D31" s="229" t="n">
        <f aca="false">'1.sz.tábla'!D8</f>
        <v>0</v>
      </c>
      <c r="E31" s="229" t="n">
        <f aca="false">'1.sz.tábla'!E8</f>
        <v>12738922</v>
      </c>
      <c r="F31" s="229" t="n">
        <f aca="false">'1.sz.tábla'!F8</f>
        <v>12738922</v>
      </c>
      <c r="G31" s="229" t="n">
        <f aca="false">E31-D31</f>
        <v>12738922</v>
      </c>
      <c r="H31" s="379" t="s">
        <v>322</v>
      </c>
      <c r="I31" s="229" t="n">
        <f aca="false">'1.sz.tábla'!B29</f>
        <v>2430000</v>
      </c>
      <c r="J31" s="229" t="n">
        <f aca="false">'1.sz.tábla'!C29</f>
        <v>2842522</v>
      </c>
      <c r="K31" s="229" t="n">
        <f aca="false">'1.sz.tábla'!D29</f>
        <v>6065022</v>
      </c>
      <c r="L31" s="229" t="n">
        <f aca="false">'1.sz.tábla'!E29</f>
        <v>5462390</v>
      </c>
      <c r="M31" s="229" t="n">
        <f aca="false">'1.sz.tábla'!F29</f>
        <v>5462390</v>
      </c>
      <c r="N31" s="229" t="n">
        <f aca="false">M31-L31</f>
        <v>0</v>
      </c>
    </row>
    <row r="32" customFormat="false" ht="15.75" hidden="false" customHeight="false" outlineLevel="0" collapsed="false">
      <c r="A32" s="379" t="s">
        <v>323</v>
      </c>
      <c r="B32" s="229" t="n">
        <f aca="false">'1.sz.tábla'!B11</f>
        <v>0</v>
      </c>
      <c r="C32" s="229" t="n">
        <f aca="false">'1.sz.tábla'!C11</f>
        <v>0</v>
      </c>
      <c r="D32" s="229" t="n">
        <f aca="false">'1.sz.tábla'!D11</f>
        <v>0</v>
      </c>
      <c r="E32" s="229" t="n">
        <f aca="false">'1.sz.tábla'!E11</f>
        <v>0</v>
      </c>
      <c r="F32" s="229"/>
      <c r="G32" s="229"/>
      <c r="H32" s="379" t="s">
        <v>324</v>
      </c>
      <c r="I32" s="196" t="n">
        <v>0</v>
      </c>
      <c r="J32" s="382"/>
      <c r="K32" s="382"/>
      <c r="L32" s="382"/>
      <c r="M32" s="382"/>
      <c r="N32" s="229"/>
    </row>
    <row r="33" customFormat="false" ht="15.75" hidden="false" customHeight="false" outlineLevel="0" collapsed="false">
      <c r="A33" s="379" t="s">
        <v>325</v>
      </c>
      <c r="B33" s="229" t="n">
        <f aca="false">'1.sz.tábla'!B13</f>
        <v>0</v>
      </c>
      <c r="C33" s="229" t="n">
        <f aca="false">'1.sz.tábla'!C13</f>
        <v>0</v>
      </c>
      <c r="D33" s="229" t="n">
        <f aca="false">'1.sz.tábla'!D13</f>
        <v>0</v>
      </c>
      <c r="E33" s="229" t="n">
        <f aca="false">'1.sz.tábla'!E13</f>
        <v>0</v>
      </c>
      <c r="F33" s="229"/>
      <c r="G33" s="229"/>
      <c r="H33" s="379" t="s">
        <v>326</v>
      </c>
      <c r="I33" s="229" t="n">
        <f aca="false">'1.sz.tábla'!B30</f>
        <v>30871000</v>
      </c>
      <c r="J33" s="229" t="n">
        <f aca="false">'1.sz.tábla'!C30</f>
        <v>30758478</v>
      </c>
      <c r="K33" s="229" t="n">
        <f aca="false">'1.sz.tábla'!D30</f>
        <v>33741828</v>
      </c>
      <c r="L33" s="229" t="n">
        <f aca="false">'1.sz.tábla'!E30</f>
        <v>47265139</v>
      </c>
      <c r="M33" s="229" t="n">
        <f aca="false">'1.sz.tábla'!F30</f>
        <v>47265139</v>
      </c>
      <c r="N33" s="229" t="n">
        <f aca="false">'1.sz.tábla'!G30</f>
        <v>0</v>
      </c>
    </row>
    <row r="34" customFormat="false" ht="15.75" hidden="false" customHeight="false" outlineLevel="0" collapsed="false">
      <c r="A34" s="379"/>
      <c r="B34" s="382"/>
      <c r="C34" s="382"/>
      <c r="D34" s="382"/>
      <c r="E34" s="382"/>
      <c r="F34" s="382"/>
      <c r="G34" s="382"/>
      <c r="H34" s="379" t="s">
        <v>327</v>
      </c>
      <c r="I34" s="196" t="n">
        <f aca="false">SUM(I35:I38)</f>
        <v>0</v>
      </c>
      <c r="J34" s="229" t="n">
        <f aca="false">SUM(J35:J38)</f>
        <v>78900</v>
      </c>
      <c r="K34" s="229" t="n">
        <f aca="false">SUM(K35:K38)</f>
        <v>78900</v>
      </c>
      <c r="L34" s="229" t="n">
        <f aca="false">SUM(L35:L38)</f>
        <v>78900</v>
      </c>
      <c r="M34" s="229" t="n">
        <f aca="false">SUM(M35:M38)</f>
        <v>78900</v>
      </c>
      <c r="N34" s="229" t="n">
        <f aca="false">M34-L34</f>
        <v>0</v>
      </c>
    </row>
    <row r="35" customFormat="false" ht="31.5" hidden="false" customHeight="false" outlineLevel="0" collapsed="false">
      <c r="A35" s="379"/>
      <c r="B35" s="382"/>
      <c r="C35" s="382"/>
      <c r="D35" s="382"/>
      <c r="E35" s="382"/>
      <c r="F35" s="382"/>
      <c r="G35" s="382"/>
      <c r="H35" s="379" t="s">
        <v>328</v>
      </c>
      <c r="I35" s="196"/>
      <c r="J35" s="382"/>
      <c r="K35" s="382"/>
      <c r="L35" s="382"/>
      <c r="M35" s="382"/>
      <c r="N35" s="382"/>
    </row>
    <row r="36" customFormat="false" ht="27" hidden="false" customHeight="true" outlineLevel="0" collapsed="false">
      <c r="A36" s="379"/>
      <c r="B36" s="382"/>
      <c r="C36" s="382"/>
      <c r="D36" s="382"/>
      <c r="E36" s="382"/>
      <c r="F36" s="382"/>
      <c r="G36" s="382"/>
      <c r="H36" s="389" t="s">
        <v>329</v>
      </c>
      <c r="I36" s="196"/>
      <c r="J36" s="229" t="n">
        <f aca="false">'5.sz.tábla '!C40</f>
        <v>78900</v>
      </c>
      <c r="K36" s="229" t="n">
        <f aca="false">'5.sz.tábla '!D40</f>
        <v>78900</v>
      </c>
      <c r="L36" s="229" t="n">
        <f aca="false">'5.sz.tábla '!E40</f>
        <v>78900</v>
      </c>
      <c r="M36" s="229" t="n">
        <f aca="false">'5.sz.tábla '!F40</f>
        <v>78900</v>
      </c>
      <c r="N36" s="229" t="n">
        <f aca="false">M36-L36</f>
        <v>0</v>
      </c>
    </row>
    <row r="37" customFormat="false" ht="31.5" hidden="false" customHeight="false" outlineLevel="0" collapsed="false">
      <c r="A37" s="379"/>
      <c r="B37" s="382"/>
      <c r="C37" s="382"/>
      <c r="D37" s="382"/>
      <c r="E37" s="382"/>
      <c r="F37" s="382"/>
      <c r="G37" s="382"/>
      <c r="H37" s="379" t="s">
        <v>330</v>
      </c>
      <c r="I37" s="196"/>
      <c r="J37" s="382"/>
      <c r="K37" s="382"/>
      <c r="L37" s="382"/>
      <c r="M37" s="382"/>
      <c r="N37" s="382"/>
    </row>
    <row r="38" customFormat="false" ht="31.5" hidden="false" customHeight="false" outlineLevel="0" collapsed="false">
      <c r="A38" s="379"/>
      <c r="B38" s="382"/>
      <c r="C38" s="382"/>
      <c r="D38" s="382"/>
      <c r="E38" s="382"/>
      <c r="F38" s="382"/>
      <c r="G38" s="382"/>
      <c r="H38" s="379" t="s">
        <v>331</v>
      </c>
      <c r="I38" s="196"/>
      <c r="J38" s="382"/>
      <c r="K38" s="382"/>
      <c r="L38" s="382"/>
      <c r="M38" s="382"/>
      <c r="N38" s="382"/>
    </row>
    <row r="39" s="385" customFormat="true" ht="15.75" hidden="false" customHeight="false" outlineLevel="0" collapsed="false">
      <c r="A39" s="376" t="s">
        <v>332</v>
      </c>
      <c r="B39" s="386" t="n">
        <f aca="false">SUM(B31:B37)</f>
        <v>0</v>
      </c>
      <c r="C39" s="386" t="n">
        <f aca="false">SUM(C31:C37)</f>
        <v>0</v>
      </c>
      <c r="D39" s="386" t="n">
        <f aca="false">SUM(D31:D37)</f>
        <v>0</v>
      </c>
      <c r="E39" s="224" t="n">
        <f aca="false">SUM(E31:E37)</f>
        <v>12738922</v>
      </c>
      <c r="F39" s="224" t="n">
        <f aca="false">SUM(F31:F37)</f>
        <v>12738922</v>
      </c>
      <c r="G39" s="224" t="n">
        <f aca="false">E39-D39</f>
        <v>12738922</v>
      </c>
      <c r="H39" s="376" t="s">
        <v>333</v>
      </c>
      <c r="I39" s="224" t="n">
        <f aca="false">SUM(I31:I34)</f>
        <v>33301000</v>
      </c>
      <c r="J39" s="224" t="n">
        <f aca="false">SUM(J31:J34)</f>
        <v>33679900</v>
      </c>
      <c r="K39" s="224" t="n">
        <f aca="false">SUM(K31:K34)</f>
        <v>39885750</v>
      </c>
      <c r="L39" s="224" t="n">
        <f aca="false">SUM(L31:L34)</f>
        <v>52806429</v>
      </c>
      <c r="M39" s="224" t="n">
        <f aca="false">SUM(M31:M34)</f>
        <v>52806429</v>
      </c>
      <c r="N39" s="224" t="n">
        <f aca="false">SUM(N31:N34)</f>
        <v>0</v>
      </c>
    </row>
    <row r="40" s="385" customFormat="true" ht="15.75" hidden="false" customHeight="false" outlineLevel="0" collapsed="false">
      <c r="A40" s="376" t="s">
        <v>334</v>
      </c>
      <c r="B40" s="386"/>
      <c r="C40" s="386"/>
      <c r="D40" s="386"/>
      <c r="E40" s="386"/>
      <c r="F40" s="386"/>
      <c r="G40" s="386"/>
      <c r="H40" s="376" t="s">
        <v>335</v>
      </c>
      <c r="I40" s="224" t="n">
        <f aca="false">B39-I39</f>
        <v>-33301000</v>
      </c>
      <c r="J40" s="224" t="n">
        <f aca="false">C39-J39</f>
        <v>-33679900</v>
      </c>
      <c r="K40" s="224" t="n">
        <f aca="false">D39-K39</f>
        <v>-39885750</v>
      </c>
      <c r="L40" s="224" t="n">
        <f aca="false">E39-L39</f>
        <v>-40067507</v>
      </c>
      <c r="M40" s="224" t="n">
        <f aca="false">F39-M39</f>
        <v>-40067507</v>
      </c>
      <c r="N40" s="224" t="n">
        <f aca="false">M40-L40</f>
        <v>0</v>
      </c>
    </row>
    <row r="41" s="385" customFormat="true" ht="31.5" hidden="false" customHeight="false" outlineLevel="0" collapsed="false">
      <c r="A41" s="376" t="s">
        <v>336</v>
      </c>
      <c r="B41" s="386"/>
      <c r="C41" s="386"/>
      <c r="D41" s="386"/>
      <c r="E41" s="386"/>
      <c r="F41" s="386"/>
      <c r="G41" s="386"/>
      <c r="H41" s="376" t="s">
        <v>337</v>
      </c>
      <c r="I41" s="207" t="n">
        <f aca="false">SUM(I42:I43)</f>
        <v>0</v>
      </c>
      <c r="J41" s="386"/>
      <c r="K41" s="386"/>
      <c r="L41" s="386"/>
      <c r="M41" s="386"/>
      <c r="N41" s="386"/>
    </row>
    <row r="42" customFormat="false" ht="15.75" hidden="false" customHeight="false" outlineLevel="0" collapsed="false">
      <c r="A42" s="379" t="s">
        <v>338</v>
      </c>
      <c r="B42" s="382" t="n">
        <v>0</v>
      </c>
      <c r="C42" s="382" t="n">
        <v>0</v>
      </c>
      <c r="D42" s="382" t="n">
        <v>0</v>
      </c>
      <c r="E42" s="382" t="n">
        <v>0</v>
      </c>
      <c r="F42" s="382"/>
      <c r="G42" s="382"/>
      <c r="H42" s="379" t="s">
        <v>339</v>
      </c>
      <c r="I42" s="196"/>
      <c r="J42" s="382"/>
      <c r="K42" s="382"/>
      <c r="L42" s="382"/>
      <c r="M42" s="382"/>
      <c r="N42" s="382"/>
    </row>
    <row r="43" customFormat="false" ht="31.5" hidden="false" customHeight="false" outlineLevel="0" collapsed="false">
      <c r="A43" s="376" t="s">
        <v>340</v>
      </c>
      <c r="B43" s="386" t="n">
        <f aca="false">SUM(B44:B45)</f>
        <v>0</v>
      </c>
      <c r="C43" s="386" t="n">
        <f aca="false">SUM(C44:C45)</f>
        <v>0</v>
      </c>
      <c r="D43" s="386" t="n">
        <f aca="false">SUM(D44:D45)</f>
        <v>0</v>
      </c>
      <c r="E43" s="386" t="n">
        <f aca="false">SUM(E44:E45)</f>
        <v>0</v>
      </c>
      <c r="F43" s="386"/>
      <c r="G43" s="386"/>
      <c r="H43" s="379" t="s">
        <v>341</v>
      </c>
      <c r="I43" s="196"/>
      <c r="J43" s="382"/>
      <c r="K43" s="382"/>
      <c r="L43" s="382"/>
      <c r="M43" s="382"/>
      <c r="N43" s="382"/>
    </row>
    <row r="44" customFormat="false" ht="15.75" hidden="false" customHeight="false" outlineLevel="0" collapsed="false">
      <c r="A44" s="379" t="s">
        <v>342</v>
      </c>
      <c r="B44" s="382"/>
      <c r="C44" s="382"/>
      <c r="D44" s="382"/>
      <c r="E44" s="382"/>
      <c r="F44" s="382"/>
      <c r="G44" s="382"/>
      <c r="H44" s="379" t="s">
        <v>343</v>
      </c>
      <c r="I44" s="196"/>
      <c r="J44" s="382"/>
      <c r="K44" s="382"/>
      <c r="L44" s="382"/>
      <c r="M44" s="382"/>
      <c r="N44" s="382"/>
    </row>
    <row r="45" customFormat="false" ht="15.75" hidden="false" customHeight="false" outlineLevel="0" collapsed="false">
      <c r="A45" s="379" t="s">
        <v>344</v>
      </c>
      <c r="B45" s="382"/>
      <c r="C45" s="382"/>
      <c r="D45" s="382"/>
      <c r="E45" s="382"/>
      <c r="F45" s="382"/>
      <c r="G45" s="382"/>
      <c r="H45" s="379"/>
      <c r="I45" s="196"/>
      <c r="J45" s="382"/>
      <c r="K45" s="382"/>
      <c r="L45" s="382"/>
      <c r="M45" s="382"/>
      <c r="N45" s="382"/>
    </row>
    <row r="46" s="385" customFormat="true" ht="15.75" hidden="false" customHeight="false" outlineLevel="0" collapsed="false">
      <c r="A46" s="376" t="s">
        <v>345</v>
      </c>
      <c r="B46" s="386" t="n">
        <f aca="false">B39+B41+B43</f>
        <v>0</v>
      </c>
      <c r="C46" s="386" t="n">
        <f aca="false">C39+C41+C43</f>
        <v>0</v>
      </c>
      <c r="D46" s="386" t="n">
        <f aca="false">D39+D41+D43</f>
        <v>0</v>
      </c>
      <c r="E46" s="224" t="n">
        <f aca="false">E39+E41+E43</f>
        <v>12738922</v>
      </c>
      <c r="F46" s="224" t="n">
        <f aca="false">F39+F41+F43</f>
        <v>12738922</v>
      </c>
      <c r="G46" s="224" t="n">
        <f aca="false">E46-D46</f>
        <v>12738922</v>
      </c>
      <c r="H46" s="376" t="s">
        <v>346</v>
      </c>
      <c r="I46" s="224" t="n">
        <f aca="false">I39+I41</f>
        <v>33301000</v>
      </c>
      <c r="J46" s="224" t="n">
        <f aca="false">J39+J41</f>
        <v>33679900</v>
      </c>
      <c r="K46" s="224" t="n">
        <f aca="false">K39+K41</f>
        <v>39885750</v>
      </c>
      <c r="L46" s="224" t="n">
        <f aca="false">L39+L41</f>
        <v>52806429</v>
      </c>
      <c r="M46" s="224" t="n">
        <f aca="false">M39+M41</f>
        <v>52806429</v>
      </c>
      <c r="N46" s="224" t="n">
        <f aca="false">N39+N41</f>
        <v>0</v>
      </c>
    </row>
    <row r="47" customFormat="false" ht="15.75" hidden="false" customHeight="false" outlineLevel="0" collapsed="false">
      <c r="A47" s="390"/>
      <c r="B47" s="391"/>
      <c r="C47" s="391"/>
      <c r="D47" s="391"/>
      <c r="E47" s="391"/>
      <c r="F47" s="391"/>
      <c r="G47" s="391"/>
      <c r="H47" s="390"/>
      <c r="I47" s="391"/>
      <c r="J47" s="391"/>
      <c r="K47" s="391"/>
      <c r="L47" s="391"/>
      <c r="M47" s="391"/>
      <c r="N47" s="391"/>
    </row>
    <row r="48" customFormat="false" ht="15.75" hidden="false" customHeight="true" outlineLevel="0" collapsed="false">
      <c r="A48" s="388" t="s">
        <v>347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  <c r="M48" s="388"/>
      <c r="N48" s="388"/>
    </row>
    <row r="50" s="372" customFormat="true" ht="15.75" hidden="false" customHeight="false" outlineLevel="0" collapsed="false">
      <c r="A50" s="376" t="s">
        <v>348</v>
      </c>
      <c r="B50" s="377" t="s">
        <v>2</v>
      </c>
      <c r="C50" s="377" t="s">
        <v>3</v>
      </c>
      <c r="D50" s="377" t="s">
        <v>4</v>
      </c>
      <c r="E50" s="377" t="s">
        <v>5</v>
      </c>
      <c r="F50" s="377" t="s">
        <v>6</v>
      </c>
      <c r="G50" s="377" t="s">
        <v>7</v>
      </c>
      <c r="H50" s="376" t="s">
        <v>349</v>
      </c>
      <c r="I50" s="377" t="s">
        <v>2</v>
      </c>
      <c r="J50" s="377" t="s">
        <v>3</v>
      </c>
      <c r="K50" s="377" t="s">
        <v>4</v>
      </c>
      <c r="L50" s="377" t="s">
        <v>5</v>
      </c>
      <c r="M50" s="377" t="s">
        <v>6</v>
      </c>
      <c r="N50" s="377" t="s">
        <v>7</v>
      </c>
    </row>
    <row r="51" customFormat="false" ht="15.75" hidden="false" customHeight="false" outlineLevel="0" collapsed="false">
      <c r="A51" s="379" t="s">
        <v>350</v>
      </c>
      <c r="B51" s="229" t="n">
        <f aca="false">B17</f>
        <v>58060196</v>
      </c>
      <c r="C51" s="229" t="n">
        <f aca="false">C17</f>
        <v>59288654</v>
      </c>
      <c r="D51" s="229" t="n">
        <f aca="false">D17</f>
        <v>61929452</v>
      </c>
      <c r="E51" s="229" t="n">
        <f aca="false">E17</f>
        <v>61929452</v>
      </c>
      <c r="F51" s="229" t="n">
        <f aca="false">F17</f>
        <v>62554751</v>
      </c>
      <c r="G51" s="229" t="n">
        <f aca="false">G17</f>
        <v>625299</v>
      </c>
      <c r="H51" s="379" t="s">
        <v>351</v>
      </c>
      <c r="I51" s="229" t="n">
        <f aca="false">I17</f>
        <v>104753196</v>
      </c>
      <c r="J51" s="229" t="n">
        <f aca="false">J17</f>
        <v>77537727</v>
      </c>
      <c r="K51" s="229" t="n">
        <f aca="false">K17</f>
        <v>73972675</v>
      </c>
      <c r="L51" s="229" t="n">
        <f aca="false">L17</f>
        <v>73790918</v>
      </c>
      <c r="M51" s="229" t="n">
        <f aca="false">M17</f>
        <v>75547858</v>
      </c>
      <c r="N51" s="229" t="n">
        <f aca="false">N17</f>
        <v>1756940</v>
      </c>
    </row>
    <row r="52" customFormat="false" ht="15.75" hidden="false" customHeight="false" outlineLevel="0" collapsed="false">
      <c r="A52" s="379" t="s">
        <v>352</v>
      </c>
      <c r="B52" s="196" t="n">
        <f aca="false">B39</f>
        <v>0</v>
      </c>
      <c r="C52" s="382"/>
      <c r="D52" s="382"/>
      <c r="E52" s="382"/>
      <c r="F52" s="382"/>
      <c r="G52" s="382"/>
      <c r="H52" s="379" t="s">
        <v>353</v>
      </c>
      <c r="I52" s="229" t="n">
        <f aca="false">I39</f>
        <v>33301000</v>
      </c>
      <c r="J52" s="229" t="n">
        <f aca="false">J39</f>
        <v>33679900</v>
      </c>
      <c r="K52" s="229" t="n">
        <f aca="false">K39</f>
        <v>39885750</v>
      </c>
      <c r="L52" s="229" t="n">
        <f aca="false">L39</f>
        <v>52806429</v>
      </c>
      <c r="M52" s="229" t="n">
        <f aca="false">M39</f>
        <v>52806429</v>
      </c>
      <c r="N52" s="229" t="n">
        <f aca="false">N39</f>
        <v>0</v>
      </c>
    </row>
    <row r="53" s="385" customFormat="true" ht="15.75" hidden="false" customHeight="false" outlineLevel="0" collapsed="false">
      <c r="A53" s="376" t="s">
        <v>15</v>
      </c>
      <c r="B53" s="224" t="n">
        <f aca="false">SUM(B51:B52)</f>
        <v>58060196</v>
      </c>
      <c r="C53" s="224" t="n">
        <f aca="false">SUM(C51:C52)</f>
        <v>59288654</v>
      </c>
      <c r="D53" s="224" t="n">
        <f aca="false">SUM(D51:D52)</f>
        <v>61929452</v>
      </c>
      <c r="E53" s="224" t="n">
        <f aca="false">SUM(E51:E52)</f>
        <v>61929452</v>
      </c>
      <c r="F53" s="224" t="n">
        <f aca="false">SUM(F51:F52)</f>
        <v>62554751</v>
      </c>
      <c r="G53" s="224" t="n">
        <f aca="false">SUM(G51:G52)</f>
        <v>625299</v>
      </c>
      <c r="H53" s="376" t="s">
        <v>31</v>
      </c>
      <c r="I53" s="224" t="n">
        <f aca="false">SUM(I51:I52)</f>
        <v>138054196</v>
      </c>
      <c r="J53" s="224" t="n">
        <f aca="false">SUM(J51:J52)</f>
        <v>111217627</v>
      </c>
      <c r="K53" s="224" t="n">
        <f aca="false">SUM(K51:K52)</f>
        <v>113858425</v>
      </c>
      <c r="L53" s="224" t="n">
        <f aca="false">SUM(L51:L52)</f>
        <v>126597347</v>
      </c>
      <c r="M53" s="224" t="n">
        <f aca="false">SUM(M51:M52)</f>
        <v>128354287</v>
      </c>
      <c r="N53" s="224" t="n">
        <f aca="false">SUM(N51:N52)</f>
        <v>1756940</v>
      </c>
    </row>
    <row r="54" s="385" customFormat="true" ht="15.75" hidden="false" customHeight="false" outlineLevel="0" collapsed="false">
      <c r="A54" s="376" t="s">
        <v>354</v>
      </c>
      <c r="B54" s="207"/>
      <c r="C54" s="224"/>
      <c r="D54" s="224"/>
      <c r="E54" s="224"/>
      <c r="F54" s="224"/>
      <c r="G54" s="224"/>
      <c r="H54" s="376" t="s">
        <v>355</v>
      </c>
      <c r="I54" s="224" t="n">
        <f aca="false">I53-B53</f>
        <v>79994000</v>
      </c>
      <c r="J54" s="224" t="n">
        <f aca="false">J53-C53</f>
        <v>51928973</v>
      </c>
      <c r="K54" s="224" t="n">
        <f aca="false">K53-D53</f>
        <v>51928973</v>
      </c>
      <c r="L54" s="224" t="n">
        <f aca="false">L53-E53</f>
        <v>64667895</v>
      </c>
      <c r="M54" s="224" t="n">
        <f aca="false">M53-F53</f>
        <v>65799536</v>
      </c>
      <c r="N54" s="224" t="n">
        <f aca="false">N53-G53</f>
        <v>1131641</v>
      </c>
    </row>
    <row r="55" s="385" customFormat="true" ht="31.5" hidden="false" customHeight="false" outlineLevel="0" collapsed="false">
      <c r="A55" s="376" t="s">
        <v>356</v>
      </c>
      <c r="B55" s="224" t="n">
        <f aca="false">SUM(B56:B57)</f>
        <v>51000000</v>
      </c>
      <c r="C55" s="224" t="n">
        <f aca="false">SUM(C56:C57)</f>
        <v>52934973</v>
      </c>
      <c r="D55" s="224" t="n">
        <f aca="false">SUM(D56:D57)</f>
        <v>52934973</v>
      </c>
      <c r="E55" s="224" t="n">
        <f aca="false">SUM(E56:E57)</f>
        <v>52934973</v>
      </c>
      <c r="F55" s="224" t="n">
        <f aca="false">SUM(F56:F57)</f>
        <v>52934973</v>
      </c>
      <c r="G55" s="224" t="n">
        <f aca="false">SUM(G56:G57)</f>
        <v>0</v>
      </c>
      <c r="H55" s="376" t="s">
        <v>357</v>
      </c>
      <c r="I55" s="224" t="n">
        <f aca="false">SUM(I56:I57)</f>
        <v>1161000</v>
      </c>
      <c r="J55" s="224" t="n">
        <f aca="false">SUM(J56:J57)</f>
        <v>1634058</v>
      </c>
      <c r="K55" s="224" t="n">
        <f aca="false">SUM(K56:K57)</f>
        <v>1634058</v>
      </c>
      <c r="L55" s="224" t="n">
        <f aca="false">SUM(L56:L57)</f>
        <v>1634058</v>
      </c>
      <c r="M55" s="224" t="n">
        <f aca="false">SUM(M56:M57)</f>
        <v>1634058</v>
      </c>
      <c r="N55" s="224" t="n">
        <f aca="false">SUM(N56:N57)</f>
        <v>0</v>
      </c>
    </row>
    <row r="56" customFormat="false" ht="31.5" hidden="false" customHeight="false" outlineLevel="0" collapsed="false">
      <c r="A56" s="379" t="s">
        <v>304</v>
      </c>
      <c r="B56" s="229" t="n">
        <f aca="false">B19</f>
        <v>51000000</v>
      </c>
      <c r="C56" s="229" t="n">
        <f aca="false">C19</f>
        <v>52934973</v>
      </c>
      <c r="D56" s="229" t="n">
        <f aca="false">D19</f>
        <v>52934973</v>
      </c>
      <c r="E56" s="229" t="n">
        <f aca="false">E19</f>
        <v>52934973</v>
      </c>
      <c r="F56" s="229" t="n">
        <f aca="false">F19</f>
        <v>52934973</v>
      </c>
      <c r="G56" s="229" t="n">
        <f aca="false">G19</f>
        <v>0</v>
      </c>
      <c r="H56" s="379" t="s">
        <v>358</v>
      </c>
      <c r="I56" s="229" t="n">
        <f aca="false">I19</f>
        <v>1161000</v>
      </c>
      <c r="J56" s="229" t="n">
        <f aca="false">J19</f>
        <v>1634058</v>
      </c>
      <c r="K56" s="229" t="n">
        <f aca="false">K19</f>
        <v>1634058</v>
      </c>
      <c r="L56" s="229" t="n">
        <f aca="false">L19</f>
        <v>1634058</v>
      </c>
      <c r="M56" s="229" t="n">
        <f aca="false">M19</f>
        <v>1634058</v>
      </c>
      <c r="N56" s="229" t="n">
        <f aca="false">N19</f>
        <v>0</v>
      </c>
    </row>
    <row r="57" customFormat="false" ht="31.5" hidden="false" customHeight="false" outlineLevel="0" collapsed="false">
      <c r="A57" s="379" t="s">
        <v>336</v>
      </c>
      <c r="B57" s="229" t="n">
        <f aca="false">B41</f>
        <v>0</v>
      </c>
      <c r="C57" s="229" t="n">
        <f aca="false">C41</f>
        <v>0</v>
      </c>
      <c r="D57" s="229" t="n">
        <f aca="false">D41</f>
        <v>0</v>
      </c>
      <c r="E57" s="229" t="n">
        <f aca="false">E41</f>
        <v>0</v>
      </c>
      <c r="F57" s="229" t="n">
        <f aca="false">F41</f>
        <v>0</v>
      </c>
      <c r="G57" s="229" t="n">
        <f aca="false">G41</f>
        <v>0</v>
      </c>
      <c r="H57" s="379" t="s">
        <v>359</v>
      </c>
      <c r="I57" s="229"/>
      <c r="J57" s="229"/>
      <c r="K57" s="229"/>
      <c r="L57" s="229"/>
      <c r="M57" s="229"/>
      <c r="N57" s="229"/>
    </row>
    <row r="58" s="385" customFormat="true" ht="15.75" hidden="false" customHeight="false" outlineLevel="0" collapsed="false">
      <c r="A58" s="376" t="s">
        <v>360</v>
      </c>
      <c r="B58" s="224" t="n">
        <f aca="false">SUM(B59:B60)</f>
        <v>30155000</v>
      </c>
      <c r="C58" s="224" t="n">
        <f aca="false">SUM(C59:C60)</f>
        <v>628058</v>
      </c>
      <c r="D58" s="224" t="n">
        <f aca="false">SUM(D59:D60)</f>
        <v>628058</v>
      </c>
      <c r="E58" s="224" t="n">
        <f aca="false">SUM(E59:E60)</f>
        <v>628058</v>
      </c>
      <c r="F58" s="224" t="n">
        <f aca="false">SUM(F59:F60)</f>
        <v>1759699</v>
      </c>
      <c r="G58" s="224" t="n">
        <f aca="false">SUM(G59:G60)</f>
        <v>1131641</v>
      </c>
      <c r="H58" s="376"/>
      <c r="I58" s="376"/>
      <c r="J58" s="376"/>
      <c r="K58" s="376"/>
      <c r="L58" s="376"/>
      <c r="M58" s="376"/>
      <c r="N58" s="376"/>
    </row>
    <row r="59" customFormat="false" ht="31.5" hidden="false" customHeight="false" outlineLevel="0" collapsed="false">
      <c r="A59" s="379" t="s">
        <v>308</v>
      </c>
      <c r="B59" s="229" t="n">
        <f aca="false">B21</f>
        <v>30155000</v>
      </c>
      <c r="C59" s="229" t="n">
        <f aca="false">C21</f>
        <v>628058</v>
      </c>
      <c r="D59" s="229" t="n">
        <f aca="false">D21</f>
        <v>628058</v>
      </c>
      <c r="E59" s="229" t="n">
        <f aca="false">E21</f>
        <v>628058</v>
      </c>
      <c r="F59" s="229" t="n">
        <f aca="false">F21</f>
        <v>1759699</v>
      </c>
      <c r="G59" s="229" t="n">
        <f aca="false">G21</f>
        <v>1131641</v>
      </c>
      <c r="H59" s="379"/>
      <c r="I59" s="382"/>
      <c r="J59" s="382"/>
      <c r="K59" s="382"/>
      <c r="L59" s="382"/>
      <c r="M59" s="382"/>
      <c r="N59" s="382"/>
    </row>
    <row r="60" customFormat="false" ht="31.5" hidden="false" customHeight="false" outlineLevel="0" collapsed="false">
      <c r="A60" s="379" t="s">
        <v>340</v>
      </c>
      <c r="B60" s="229" t="n">
        <f aca="false">B43</f>
        <v>0</v>
      </c>
      <c r="C60" s="229" t="n">
        <f aca="false">C43</f>
        <v>0</v>
      </c>
      <c r="D60" s="229" t="n">
        <f aca="false">D43</f>
        <v>0</v>
      </c>
      <c r="E60" s="229" t="n">
        <f aca="false">E43</f>
        <v>0</v>
      </c>
      <c r="F60" s="229" t="n">
        <f aca="false">F43</f>
        <v>0</v>
      </c>
      <c r="G60" s="229" t="n">
        <f aca="false">G43</f>
        <v>0</v>
      </c>
      <c r="H60" s="376"/>
      <c r="I60" s="386"/>
      <c r="J60" s="386"/>
      <c r="K60" s="386"/>
      <c r="L60" s="386"/>
      <c r="M60" s="386"/>
      <c r="N60" s="386"/>
    </row>
    <row r="61" s="385" customFormat="true" ht="15.75" hidden="false" customHeight="false" outlineLevel="0" collapsed="false">
      <c r="A61" s="376" t="s">
        <v>116</v>
      </c>
      <c r="B61" s="224" t="n">
        <f aca="false">B53+B55+B58</f>
        <v>139215196</v>
      </c>
      <c r="C61" s="224" t="n">
        <f aca="false">C53+C55+C58</f>
        <v>112851685</v>
      </c>
      <c r="D61" s="224" t="n">
        <f aca="false">D53+D55+D58</f>
        <v>115492483</v>
      </c>
      <c r="E61" s="224" t="n">
        <f aca="false">E53+E55+E58</f>
        <v>115492483</v>
      </c>
      <c r="F61" s="224" t="n">
        <f aca="false">F53+F55+F58</f>
        <v>117249423</v>
      </c>
      <c r="G61" s="224" t="n">
        <f aca="false">G53+G55+G58</f>
        <v>1756940</v>
      </c>
      <c r="H61" s="376" t="s">
        <v>361</v>
      </c>
      <c r="I61" s="224" t="n">
        <f aca="false">I53+I55</f>
        <v>139215196</v>
      </c>
      <c r="J61" s="224" t="n">
        <f aca="false">J53+J55</f>
        <v>112851685</v>
      </c>
      <c r="K61" s="224" t="n">
        <f aca="false">K53+K55</f>
        <v>115492483</v>
      </c>
      <c r="L61" s="224" t="n">
        <f aca="false">L53+L55</f>
        <v>128231405</v>
      </c>
      <c r="M61" s="224" t="n">
        <f aca="false">M53+M55</f>
        <v>129988345</v>
      </c>
      <c r="N61" s="224" t="n">
        <f aca="false">N53+N55</f>
        <v>1756940</v>
      </c>
    </row>
    <row r="62" customFormat="false" ht="15.75" hidden="false" customHeight="false" outlineLevel="0" collapsed="false">
      <c r="A62" s="372" t="s">
        <v>362</v>
      </c>
    </row>
  </sheetData>
  <mergeCells count="3">
    <mergeCell ref="A4:N4"/>
    <mergeCell ref="A28:N28"/>
    <mergeCell ref="A48:N4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46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Roman,Normál"&amp;12 6. melléklet a 4/2018. (II. 27.) rendelethez
Az önkormányzat 2017. évi költségvetéséről szóló 2/2017. (II. 15.) önkormányzati rendelet 6. mellékletének helyébe a következő 6. melléklet lép:</oddHeader>
    <oddFooter/>
  </headerFooter>
  <rowBreaks count="2" manualBreakCount="2">
    <brk id="26" man="true" max="16383" min="0"/>
    <brk id="62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2:O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392" width="45.71"/>
    <col collapsed="false" customWidth="true" hidden="false" outlineLevel="0" max="7" min="2" style="393" width="13.86"/>
    <col collapsed="false" customWidth="true" hidden="false" outlineLevel="0" max="8" min="8" style="393" width="45.86"/>
    <col collapsed="false" customWidth="true" hidden="false" outlineLevel="0" max="14" min="9" style="393" width="13.7"/>
    <col collapsed="false" customWidth="true" hidden="false" outlineLevel="0" max="1025" min="15" style="393" width="9.14"/>
  </cols>
  <sheetData>
    <row r="2" customFormat="false" ht="15.75" hidden="false" customHeight="false" outlineLevel="0" collapsed="false">
      <c r="H2" s="394"/>
    </row>
    <row r="4" customFormat="false" ht="15.75" hidden="false" customHeight="true" outlineLevel="0" collapsed="false">
      <c r="A4" s="395" t="s">
        <v>363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</row>
    <row r="6" s="392" customFormat="true" ht="31.5" hidden="false" customHeight="false" outlineLevel="0" collapsed="false">
      <c r="A6" s="396" t="s">
        <v>284</v>
      </c>
      <c r="B6" s="377" t="s">
        <v>2</v>
      </c>
      <c r="C6" s="377" t="s">
        <v>3</v>
      </c>
      <c r="D6" s="377" t="s">
        <v>4</v>
      </c>
      <c r="E6" s="377" t="s">
        <v>5</v>
      </c>
      <c r="F6" s="377" t="s">
        <v>6</v>
      </c>
      <c r="G6" s="377" t="s">
        <v>7</v>
      </c>
      <c r="H6" s="396" t="s">
        <v>285</v>
      </c>
      <c r="I6" s="377" t="s">
        <v>2</v>
      </c>
      <c r="J6" s="377" t="s">
        <v>3</v>
      </c>
      <c r="K6" s="377" t="s">
        <v>4</v>
      </c>
      <c r="L6" s="377" t="s">
        <v>5</v>
      </c>
      <c r="M6" s="377" t="s">
        <v>6</v>
      </c>
      <c r="N6" s="377" t="s">
        <v>7</v>
      </c>
    </row>
    <row r="7" s="392" customFormat="true" ht="15.75" hidden="false" customHeight="false" outlineLevel="0" collapsed="false">
      <c r="A7" s="397" t="s">
        <v>364</v>
      </c>
      <c r="B7" s="398"/>
      <c r="C7" s="399"/>
      <c r="D7" s="399"/>
      <c r="E7" s="399"/>
      <c r="F7" s="399"/>
      <c r="G7" s="399"/>
      <c r="H7" s="400" t="s">
        <v>21</v>
      </c>
      <c r="I7" s="401"/>
      <c r="J7" s="402"/>
      <c r="K7" s="402"/>
      <c r="L7" s="402"/>
      <c r="M7" s="402"/>
      <c r="N7" s="402"/>
    </row>
    <row r="8" customFormat="false" ht="31.5" hidden="false" customHeight="false" outlineLevel="0" collapsed="false">
      <c r="A8" s="403" t="s">
        <v>365</v>
      </c>
      <c r="B8" s="404" t="n">
        <f aca="false">'6. sz. tábla '!B7</f>
        <v>30310196</v>
      </c>
      <c r="C8" s="404" t="n">
        <f aca="false">'6. sz. tábla '!C7</f>
        <v>31538654</v>
      </c>
      <c r="D8" s="404" t="n">
        <f aca="false">'6. sz. tábla '!D7</f>
        <v>34179452</v>
      </c>
      <c r="E8" s="404" t="n">
        <f aca="false">'6. sz. tábla '!E7</f>
        <v>34179452</v>
      </c>
      <c r="F8" s="404" t="n">
        <f aca="false">'6. sz. tábla '!F7</f>
        <v>34804751</v>
      </c>
      <c r="G8" s="404" t="n">
        <f aca="false">'6. sz. tábla '!G7</f>
        <v>625299</v>
      </c>
      <c r="H8" s="405" t="s">
        <v>287</v>
      </c>
      <c r="I8" s="404" t="n">
        <f aca="false">'6. sz. tábla '!I7</f>
        <v>15482750</v>
      </c>
      <c r="J8" s="404" t="n">
        <f aca="false">'6. sz. tábla '!J7</f>
        <v>17276568</v>
      </c>
      <c r="K8" s="404" t="n">
        <f aca="false">'6. sz. tábla '!K7</f>
        <v>17770943</v>
      </c>
      <c r="L8" s="404" t="n">
        <f aca="false">'6. sz. tábla '!L7</f>
        <v>17870943</v>
      </c>
      <c r="M8" s="404" t="n">
        <f aca="false">'6. sz. tábla '!M7</f>
        <v>17870943</v>
      </c>
      <c r="N8" s="404" t="n">
        <f aca="false">'6. sz. tábla '!N7</f>
        <v>0</v>
      </c>
    </row>
    <row r="9" customFormat="false" ht="17.25" hidden="false" customHeight="true" outlineLevel="0" collapsed="false">
      <c r="A9" s="405" t="s">
        <v>288</v>
      </c>
      <c r="B9" s="229" t="n">
        <f aca="false">'6. sz. tábla '!B8</f>
        <v>20450000</v>
      </c>
      <c r="C9" s="229" t="n">
        <f aca="false">'6. sz. tábla '!C8</f>
        <v>20450000</v>
      </c>
      <c r="D9" s="229" t="n">
        <f aca="false">'6. sz. tábla '!D8</f>
        <v>20450000</v>
      </c>
      <c r="E9" s="229" t="n">
        <f aca="false">'6. sz. tábla '!E8</f>
        <v>20450000</v>
      </c>
      <c r="F9" s="229" t="n">
        <f aca="false">'6. sz. tábla '!F8</f>
        <v>20450000</v>
      </c>
      <c r="G9" s="229" t="n">
        <f aca="false">'6. sz. tábla '!G8</f>
        <v>0</v>
      </c>
      <c r="H9" s="405" t="s">
        <v>366</v>
      </c>
      <c r="I9" s="404" t="n">
        <f aca="false">'6. sz. tábla '!I8</f>
        <v>3800000</v>
      </c>
      <c r="J9" s="404" t="n">
        <f aca="false">'6. sz. tábla '!J8</f>
        <v>3643137</v>
      </c>
      <c r="K9" s="404" t="n">
        <f aca="false">'6. sz. tábla '!K8</f>
        <v>3759301</v>
      </c>
      <c r="L9" s="404" t="n">
        <f aca="false">'6. sz. tábla '!L8</f>
        <v>3802301</v>
      </c>
      <c r="M9" s="404" t="n">
        <f aca="false">'6. sz. tábla '!M8</f>
        <v>3802301</v>
      </c>
      <c r="N9" s="404" t="n">
        <f aca="false">'6. sz. tábla '!N8</f>
        <v>0</v>
      </c>
    </row>
    <row r="10" customFormat="false" ht="15.75" hidden="false" customHeight="false" outlineLevel="0" collapsed="false">
      <c r="A10" s="405" t="s">
        <v>290</v>
      </c>
      <c r="B10" s="404" t="n">
        <f aca="false">'6. sz. tábla '!B9</f>
        <v>7300000</v>
      </c>
      <c r="C10" s="404" t="n">
        <f aca="false">'6. sz. tábla '!C9</f>
        <v>7300000</v>
      </c>
      <c r="D10" s="404" t="n">
        <f aca="false">'6. sz. tábla '!D9</f>
        <v>7300000</v>
      </c>
      <c r="E10" s="404" t="n">
        <f aca="false">'6. sz. tábla '!E9</f>
        <v>7300000</v>
      </c>
      <c r="F10" s="404" t="n">
        <f aca="false">'6. sz. tábla '!F9</f>
        <v>7300000</v>
      </c>
      <c r="G10" s="404" t="n">
        <f aca="false">'6. sz. tábla '!G9</f>
        <v>0</v>
      </c>
      <c r="H10" s="405" t="s">
        <v>367</v>
      </c>
      <c r="I10" s="404" t="n">
        <f aca="false">'6. sz. tábla '!I9</f>
        <v>32296000</v>
      </c>
      <c r="J10" s="404" t="n">
        <f aca="false">'6. sz. tábla '!J9</f>
        <v>33249503</v>
      </c>
      <c r="K10" s="404" t="n">
        <f aca="false">'6. sz. tábla '!K9</f>
        <v>34356503</v>
      </c>
      <c r="L10" s="404" t="n">
        <f aca="false">'6. sz. tábla '!L9</f>
        <v>34356503</v>
      </c>
      <c r="M10" s="404" t="n">
        <f aca="false">'6. sz. tábla '!M9</f>
        <v>33779503</v>
      </c>
      <c r="N10" s="404" t="n">
        <f aca="false">'6. sz. tábla '!N9</f>
        <v>-577000</v>
      </c>
    </row>
    <row r="11" customFormat="false" ht="31.5" hidden="false" customHeight="false" outlineLevel="0" collapsed="false">
      <c r="A11" s="378" t="s">
        <v>292</v>
      </c>
      <c r="B11" s="404" t="n">
        <f aca="false">'6. sz. tábla '!B10</f>
        <v>0</v>
      </c>
      <c r="C11" s="404" t="n">
        <f aca="false">'6. sz. tábla '!C10</f>
        <v>0</v>
      </c>
      <c r="D11" s="404" t="n">
        <f aca="false">'6. sz. tábla '!D10</f>
        <v>0</v>
      </c>
      <c r="E11" s="404" t="n">
        <f aca="false">'6. sz. tábla '!E10</f>
        <v>0</v>
      </c>
      <c r="F11" s="404" t="n">
        <f aca="false">'6. sz. tábla '!F10</f>
        <v>0</v>
      </c>
      <c r="G11" s="404" t="n">
        <f aca="false">'6. sz. tábla '!G10</f>
        <v>0</v>
      </c>
      <c r="H11" s="405" t="s">
        <v>293</v>
      </c>
      <c r="I11" s="404" t="n">
        <f aca="false">'6. sz. tábla '!I10</f>
        <v>3950000</v>
      </c>
      <c r="J11" s="404" t="n">
        <f aca="false">'6. sz. tábla '!J10</f>
        <v>3950000</v>
      </c>
      <c r="K11" s="404" t="n">
        <f aca="false">'6. sz. tábla '!K10</f>
        <v>3073000</v>
      </c>
      <c r="L11" s="404" t="n">
        <f aca="false">'6. sz. tábla '!L10</f>
        <v>3073000</v>
      </c>
      <c r="M11" s="404" t="n">
        <f aca="false">'6. sz. tábla '!M10</f>
        <v>3670000</v>
      </c>
      <c r="N11" s="404" t="n">
        <f aca="false">'6. sz. tábla '!N10</f>
        <v>597000</v>
      </c>
    </row>
    <row r="12" customFormat="false" ht="15.75" hidden="false" customHeight="false" outlineLevel="0" collapsed="false">
      <c r="A12" s="405"/>
      <c r="B12" s="404"/>
      <c r="C12" s="404"/>
      <c r="D12" s="404"/>
      <c r="E12" s="404"/>
      <c r="F12" s="404"/>
      <c r="G12" s="404"/>
      <c r="H12" s="405" t="s">
        <v>294</v>
      </c>
      <c r="I12" s="404"/>
      <c r="J12" s="404"/>
      <c r="K12" s="404"/>
      <c r="L12" s="404"/>
      <c r="M12" s="404"/>
      <c r="N12" s="404"/>
    </row>
    <row r="13" customFormat="false" ht="15.75" hidden="false" customHeight="false" outlineLevel="0" collapsed="false">
      <c r="A13" s="405"/>
      <c r="B13" s="404"/>
      <c r="C13" s="404"/>
      <c r="D13" s="404"/>
      <c r="E13" s="404"/>
      <c r="F13" s="404"/>
      <c r="G13" s="404"/>
      <c r="H13" s="379" t="s">
        <v>295</v>
      </c>
      <c r="I13" s="404" t="n">
        <f aca="false">'6. sz. tábla '!I12</f>
        <v>0</v>
      </c>
      <c r="J13" s="404" t="n">
        <f aca="false">'6. sz. tábla '!J12</f>
        <v>27813</v>
      </c>
      <c r="K13" s="404" t="n">
        <f aca="false">'6. sz. tábla '!K12</f>
        <v>27813</v>
      </c>
      <c r="L13" s="404" t="n">
        <f aca="false">'6. sz. tábla '!L12</f>
        <v>27813</v>
      </c>
      <c r="M13" s="404" t="n">
        <f aca="false">'6. sz. tábla '!M12</f>
        <v>27813</v>
      </c>
      <c r="N13" s="404" t="n">
        <f aca="false">'6. sz. tábla '!N12</f>
        <v>0</v>
      </c>
    </row>
    <row r="14" customFormat="false" ht="31.5" hidden="false" customHeight="false" outlineLevel="0" collapsed="false">
      <c r="A14" s="405"/>
      <c r="B14" s="404"/>
      <c r="C14" s="404"/>
      <c r="D14" s="404"/>
      <c r="E14" s="404"/>
      <c r="F14" s="404"/>
      <c r="G14" s="404"/>
      <c r="H14" s="379" t="s">
        <v>296</v>
      </c>
      <c r="I14" s="404" t="n">
        <f aca="false">'4. sz. tábla'!B7</f>
        <v>5708779</v>
      </c>
      <c r="J14" s="404" t="n">
        <f aca="false">'4. sz. tábla'!C7</f>
        <v>5708779</v>
      </c>
      <c r="K14" s="404" t="n">
        <f aca="false">'4. sz. tábla'!D5-K43</f>
        <v>11350135</v>
      </c>
      <c r="L14" s="404" t="n">
        <f aca="false">'4. sz. tábla'!E5-L43</f>
        <v>10935140</v>
      </c>
      <c r="M14" s="404" t="n">
        <f aca="false">'4. sz. tábla'!F5-M43</f>
        <v>11535140</v>
      </c>
      <c r="N14" s="404" t="n">
        <f aca="false">K14-J14</f>
        <v>5641356</v>
      </c>
    </row>
    <row r="15" customFormat="false" ht="31.5" hidden="false" customHeight="false" outlineLevel="0" collapsed="false">
      <c r="A15" s="403"/>
      <c r="B15" s="406"/>
      <c r="C15" s="406"/>
      <c r="D15" s="406"/>
      <c r="E15" s="406"/>
      <c r="F15" s="406"/>
      <c r="G15" s="406"/>
      <c r="H15" s="384" t="s">
        <v>297</v>
      </c>
      <c r="I15" s="404" t="n">
        <f aca="false">'6. sz. tábla '!I14</f>
        <v>0</v>
      </c>
      <c r="J15" s="404" t="n">
        <f aca="false">'6. sz. tábla '!J14</f>
        <v>0</v>
      </c>
      <c r="K15" s="404" t="n">
        <f aca="false">'6. sz. tábla '!K14</f>
        <v>0</v>
      </c>
      <c r="L15" s="404" t="n">
        <f aca="false">'6. sz. tábla '!L14</f>
        <v>0</v>
      </c>
      <c r="M15" s="404"/>
      <c r="N15" s="404" t="n">
        <f aca="false">'6. sz. tábla '!N14</f>
        <v>0</v>
      </c>
    </row>
    <row r="16" customFormat="false" ht="31.5" hidden="false" customHeight="false" outlineLevel="0" collapsed="false">
      <c r="A16" s="378"/>
      <c r="B16" s="404"/>
      <c r="C16" s="404"/>
      <c r="D16" s="404"/>
      <c r="E16" s="404"/>
      <c r="F16" s="404"/>
      <c r="G16" s="404"/>
      <c r="H16" s="379" t="s">
        <v>298</v>
      </c>
      <c r="I16" s="404" t="n">
        <f aca="false">'6. sz. tábla '!I15</f>
        <v>0</v>
      </c>
      <c r="J16" s="404" t="n">
        <f aca="false">'6. sz. tábla '!J15</f>
        <v>0</v>
      </c>
      <c r="K16" s="404" t="n">
        <f aca="false">'6. sz. tábla '!K15</f>
        <v>0</v>
      </c>
      <c r="L16" s="404" t="n">
        <f aca="false">'6. sz. tábla '!L15</f>
        <v>0</v>
      </c>
      <c r="M16" s="404"/>
      <c r="N16" s="404" t="n">
        <f aca="false">'6. sz. tábla '!N15</f>
        <v>0</v>
      </c>
    </row>
    <row r="17" customFormat="false" ht="15.75" hidden="false" customHeight="false" outlineLevel="0" collapsed="false">
      <c r="A17" s="405"/>
      <c r="B17" s="404"/>
      <c r="C17" s="404"/>
      <c r="D17" s="404"/>
      <c r="E17" s="404"/>
      <c r="F17" s="404"/>
      <c r="G17" s="404"/>
      <c r="H17" s="379" t="s">
        <v>299</v>
      </c>
      <c r="I17" s="404" t="n">
        <f aca="false">'6. sz. tábla '!I16</f>
        <v>36121697</v>
      </c>
      <c r="J17" s="404" t="n">
        <f aca="false">'6. sz. tábla '!J16</f>
        <v>6180857</v>
      </c>
      <c r="K17" s="404" t="n">
        <f aca="false">'6. sz. tábla '!K16</f>
        <v>2734980</v>
      </c>
      <c r="L17" s="404" t="n">
        <f aca="false">'6. sz. tábla '!L16</f>
        <v>2825218</v>
      </c>
      <c r="M17" s="404" t="n">
        <f aca="false">'6. sz. tábla '!M16</f>
        <v>4562158</v>
      </c>
      <c r="N17" s="404" t="n">
        <f aca="false">'6. sz. tábla '!N16</f>
        <v>1736940</v>
      </c>
    </row>
    <row r="18" s="408" customFormat="true" ht="31.5" hidden="false" customHeight="false" outlineLevel="0" collapsed="false">
      <c r="A18" s="396" t="s">
        <v>368</v>
      </c>
      <c r="B18" s="407" t="n">
        <f aca="false">SUM(B8:B17)</f>
        <v>58060196</v>
      </c>
      <c r="C18" s="407" t="n">
        <f aca="false">SUM(C8:C17)</f>
        <v>59288654</v>
      </c>
      <c r="D18" s="407" t="n">
        <f aca="false">SUM(D8:D17)</f>
        <v>61929452</v>
      </c>
      <c r="E18" s="407" t="n">
        <f aca="false">SUM(E8:E17)</f>
        <v>61929452</v>
      </c>
      <c r="F18" s="407" t="n">
        <f aca="false">SUM(F8:F17)</f>
        <v>62554751</v>
      </c>
      <c r="G18" s="407" t="n">
        <f aca="false">SUM(G8:G17)</f>
        <v>625299</v>
      </c>
      <c r="H18" s="396" t="s">
        <v>369</v>
      </c>
      <c r="I18" s="407" t="n">
        <f aca="false">SUM(I8:I17)</f>
        <v>97359226</v>
      </c>
      <c r="J18" s="407" t="n">
        <f aca="false">SUM(J8:J17)</f>
        <v>70036657</v>
      </c>
      <c r="K18" s="407" t="n">
        <f aca="false">SUM(K8:K17)</f>
        <v>73072675</v>
      </c>
      <c r="L18" s="407" t="n">
        <f aca="false">SUM(L8:L17)</f>
        <v>72890918</v>
      </c>
      <c r="M18" s="407" t="n">
        <f aca="false">SUM(M8:M17)</f>
        <v>75247858</v>
      </c>
      <c r="N18" s="407" t="n">
        <f aca="false">SUM(N8:N17)</f>
        <v>7398296</v>
      </c>
    </row>
    <row r="19" customFormat="false" ht="15.75" hidden="false" customHeight="false" outlineLevel="0" collapsed="false">
      <c r="A19" s="409" t="s">
        <v>370</v>
      </c>
      <c r="B19" s="404" t="n">
        <f aca="false">'1.sz.tábla'!B18</f>
        <v>81155000</v>
      </c>
      <c r="C19" s="404" t="n">
        <f aca="false">'1.sz.tábla'!C18</f>
        <v>53563031</v>
      </c>
      <c r="D19" s="404" t="n">
        <f aca="false">'1.sz.tábla'!D18</f>
        <v>53563031</v>
      </c>
      <c r="E19" s="404" t="n">
        <f aca="false">'1.sz.tábla'!E18</f>
        <v>53563031</v>
      </c>
      <c r="F19" s="404" t="n">
        <f aca="false">'1.sz.tábla'!F18</f>
        <v>54694672</v>
      </c>
      <c r="G19" s="404" t="n">
        <f aca="false">'1.sz.tábla'!G18</f>
        <v>0</v>
      </c>
      <c r="H19" s="409" t="s">
        <v>371</v>
      </c>
      <c r="I19" s="404" t="n">
        <f aca="false">'1.sz.tábla'!B39</f>
        <v>1161000</v>
      </c>
      <c r="J19" s="404" t="n">
        <f aca="false">'1.sz.tábla'!C39</f>
        <v>1634058</v>
      </c>
      <c r="K19" s="404" t="n">
        <f aca="false">'1.sz.tábla'!D39</f>
        <v>1634058</v>
      </c>
      <c r="L19" s="404" t="n">
        <f aca="false">'1.sz.tábla'!E39</f>
        <v>1634058</v>
      </c>
      <c r="M19" s="404" t="n">
        <f aca="false">'1.sz.tábla'!F39</f>
        <v>1634058</v>
      </c>
      <c r="N19" s="404" t="n">
        <f aca="false">'1.sz.tábla'!G39</f>
        <v>0</v>
      </c>
    </row>
    <row r="20" customFormat="false" ht="47.25" hidden="false" customHeight="false" outlineLevel="0" collapsed="false">
      <c r="A20" s="396" t="s">
        <v>372</v>
      </c>
      <c r="B20" s="407" t="n">
        <f aca="false">B18+B19</f>
        <v>139215196</v>
      </c>
      <c r="C20" s="407" t="n">
        <f aca="false">C18+C19</f>
        <v>112851685</v>
      </c>
      <c r="D20" s="407" t="n">
        <f aca="false">D18+D19</f>
        <v>115492483</v>
      </c>
      <c r="E20" s="407" t="n">
        <f aca="false">E18+E19</f>
        <v>115492483</v>
      </c>
      <c r="F20" s="407" t="n">
        <f aca="false">F18+F19</f>
        <v>117249423</v>
      </c>
      <c r="G20" s="407" t="n">
        <f aca="false">G18+G19</f>
        <v>625299</v>
      </c>
      <c r="H20" s="396" t="s">
        <v>373</v>
      </c>
      <c r="I20" s="407" t="n">
        <f aca="false">I18+I19</f>
        <v>98520226</v>
      </c>
      <c r="J20" s="407" t="n">
        <f aca="false">J18+J19</f>
        <v>71670715</v>
      </c>
      <c r="K20" s="407" t="n">
        <f aca="false">K18+K19</f>
        <v>74706733</v>
      </c>
      <c r="L20" s="407" t="n">
        <f aca="false">L18+L19</f>
        <v>74524976</v>
      </c>
      <c r="M20" s="407" t="n">
        <f aca="false">M18+M19</f>
        <v>76881916</v>
      </c>
      <c r="N20" s="407" t="n">
        <f aca="false">N18+N19</f>
        <v>7398296</v>
      </c>
    </row>
    <row r="21" customFormat="false" ht="15.75" hidden="false" customHeight="false" outlineLevel="0" collapsed="false">
      <c r="A21" s="397" t="s">
        <v>374</v>
      </c>
      <c r="B21" s="410"/>
      <c r="C21" s="410"/>
      <c r="D21" s="410"/>
      <c r="E21" s="410"/>
      <c r="F21" s="410"/>
      <c r="G21" s="410"/>
      <c r="H21" s="410" t="s">
        <v>23</v>
      </c>
      <c r="I21" s="411"/>
      <c r="J21" s="411"/>
      <c r="K21" s="411"/>
      <c r="L21" s="411"/>
      <c r="M21" s="411"/>
      <c r="N21" s="411"/>
    </row>
    <row r="22" customFormat="false" ht="31.5" hidden="false" customHeight="false" outlineLevel="0" collapsed="false">
      <c r="A22" s="378" t="s">
        <v>321</v>
      </c>
      <c r="B22" s="404" t="n">
        <f aca="false">'6. sz. tábla '!B31</f>
        <v>0</v>
      </c>
      <c r="C22" s="404" t="n">
        <f aca="false">'6. sz. tábla '!C31</f>
        <v>0</v>
      </c>
      <c r="D22" s="404" t="n">
        <f aca="false">'6. sz. tábla '!D31</f>
        <v>0</v>
      </c>
      <c r="E22" s="404" t="n">
        <f aca="false">'1.sz.tábla'!E8</f>
        <v>12738922</v>
      </c>
      <c r="F22" s="404" t="n">
        <f aca="false">'1.sz.tábla'!F8</f>
        <v>12738922</v>
      </c>
      <c r="G22" s="404" t="n">
        <f aca="false">F22-E22</f>
        <v>0</v>
      </c>
      <c r="H22" s="405" t="s">
        <v>322</v>
      </c>
      <c r="I22" s="404" t="n">
        <f aca="false">'6. sz. tábla '!I31</f>
        <v>2430000</v>
      </c>
      <c r="J22" s="404" t="n">
        <f aca="false">'6. sz. tábla '!J31</f>
        <v>2842522</v>
      </c>
      <c r="K22" s="404" t="n">
        <f aca="false">'6. sz. tábla '!K31</f>
        <v>6065022</v>
      </c>
      <c r="L22" s="404" t="n">
        <f aca="false">'6. sz. tábla '!L31</f>
        <v>5462390</v>
      </c>
      <c r="M22" s="404" t="n">
        <f aca="false">'6. sz. tábla '!M31</f>
        <v>5462390</v>
      </c>
      <c r="N22" s="404" t="n">
        <f aca="false">'6. sz. tábla '!N31</f>
        <v>0</v>
      </c>
    </row>
    <row r="23" customFormat="false" ht="15.75" hidden="false" customHeight="false" outlineLevel="0" collapsed="false">
      <c r="A23" s="379" t="s">
        <v>375</v>
      </c>
      <c r="B23" s="404" t="n">
        <f aca="false">'6. sz. tábla '!B32</f>
        <v>0</v>
      </c>
      <c r="C23" s="404" t="n">
        <f aca="false">'6. sz. tábla '!C32</f>
        <v>0</v>
      </c>
      <c r="D23" s="404" t="n">
        <f aca="false">'6. sz. tábla '!D32</f>
        <v>0</v>
      </c>
      <c r="E23" s="404" t="n">
        <f aca="false">'6. sz. tábla '!E32</f>
        <v>0</v>
      </c>
      <c r="F23" s="404" t="n">
        <f aca="false">'6. sz. tábla '!F32</f>
        <v>0</v>
      </c>
      <c r="G23" s="404" t="n">
        <f aca="false">F23-E23</f>
        <v>0</v>
      </c>
      <c r="H23" s="405" t="s">
        <v>324</v>
      </c>
      <c r="I23" s="404"/>
      <c r="J23" s="404"/>
      <c r="K23" s="404"/>
      <c r="L23" s="404"/>
      <c r="M23" s="404"/>
      <c r="N23" s="404"/>
    </row>
    <row r="24" customFormat="false" ht="31.5" hidden="false" customHeight="false" outlineLevel="0" collapsed="false">
      <c r="A24" s="379" t="s">
        <v>376</v>
      </c>
      <c r="B24" s="404" t="n">
        <f aca="false">'6. sz. tábla '!B33</f>
        <v>0</v>
      </c>
      <c r="C24" s="404" t="n">
        <f aca="false">'6. sz. tábla '!C33</f>
        <v>0</v>
      </c>
      <c r="D24" s="404" t="n">
        <f aca="false">'6. sz. tábla '!D33</f>
        <v>0</v>
      </c>
      <c r="E24" s="404" t="n">
        <f aca="false">'6. sz. tábla '!E33</f>
        <v>0</v>
      </c>
      <c r="F24" s="404" t="n">
        <f aca="false">'6. sz. tábla '!F33</f>
        <v>0</v>
      </c>
      <c r="G24" s="404" t="n">
        <f aca="false">F24-E24</f>
        <v>0</v>
      </c>
      <c r="H24" s="405" t="s">
        <v>326</v>
      </c>
      <c r="I24" s="404" t="n">
        <f aca="false">'6. sz. tábla '!I33</f>
        <v>30871000</v>
      </c>
      <c r="J24" s="404" t="n">
        <f aca="false">'6. sz. tábla '!J33</f>
        <v>30758478</v>
      </c>
      <c r="K24" s="404" t="n">
        <f aca="false">'6. sz. tábla '!K33</f>
        <v>33741828</v>
      </c>
      <c r="L24" s="404" t="n">
        <f aca="false">'6. sz. tábla '!L33</f>
        <v>47265139</v>
      </c>
      <c r="M24" s="404" t="n">
        <f aca="false">'6. sz. tábla '!M33</f>
        <v>47265139</v>
      </c>
      <c r="N24" s="404" t="n">
        <f aca="false">'6. sz. tábla '!N33</f>
        <v>0</v>
      </c>
    </row>
    <row r="25" customFormat="false" ht="15.75" hidden="false" customHeight="false" outlineLevel="0" collapsed="false">
      <c r="A25" s="405"/>
      <c r="B25" s="404"/>
      <c r="C25" s="404"/>
      <c r="D25" s="404"/>
      <c r="E25" s="404"/>
      <c r="F25" s="404"/>
      <c r="G25" s="404"/>
      <c r="H25" s="405" t="s">
        <v>377</v>
      </c>
      <c r="I25" s="404"/>
      <c r="J25" s="404"/>
      <c r="K25" s="404"/>
      <c r="L25" s="404"/>
      <c r="M25" s="404"/>
      <c r="N25" s="404"/>
    </row>
    <row r="26" customFormat="false" ht="31.5" hidden="false" customHeight="false" outlineLevel="0" collapsed="false">
      <c r="A26" s="405"/>
      <c r="B26" s="404"/>
      <c r="C26" s="404"/>
      <c r="D26" s="404"/>
      <c r="E26" s="404"/>
      <c r="F26" s="404"/>
      <c r="G26" s="404"/>
      <c r="H26" s="405" t="s">
        <v>378</v>
      </c>
      <c r="I26" s="404"/>
      <c r="J26" s="404"/>
      <c r="K26" s="404"/>
      <c r="L26" s="404"/>
      <c r="M26" s="404"/>
      <c r="N26" s="404"/>
    </row>
    <row r="27" customFormat="false" ht="31.5" hidden="false" customHeight="false" outlineLevel="0" collapsed="false">
      <c r="A27" s="405"/>
      <c r="B27" s="404"/>
      <c r="C27" s="404"/>
      <c r="D27" s="404"/>
      <c r="E27" s="404"/>
      <c r="F27" s="404"/>
      <c r="G27" s="404"/>
      <c r="H27" s="412" t="s">
        <v>379</v>
      </c>
      <c r="I27" s="404"/>
      <c r="J27" s="404"/>
      <c r="K27" s="404"/>
      <c r="L27" s="404"/>
      <c r="M27" s="404"/>
      <c r="N27" s="404"/>
    </row>
    <row r="28" customFormat="false" ht="31.5" hidden="false" customHeight="false" outlineLevel="0" collapsed="false">
      <c r="A28" s="409"/>
      <c r="B28" s="404"/>
      <c r="C28" s="404"/>
      <c r="D28" s="404"/>
      <c r="E28" s="404"/>
      <c r="F28" s="404"/>
      <c r="G28" s="404"/>
      <c r="H28" s="405" t="s">
        <v>380</v>
      </c>
      <c r="I28" s="404"/>
      <c r="J28" s="404"/>
      <c r="K28" s="404"/>
      <c r="L28" s="404"/>
      <c r="M28" s="404"/>
      <c r="N28" s="404"/>
    </row>
    <row r="29" s="408" customFormat="true" ht="31.5" hidden="false" customHeight="false" outlineLevel="0" collapsed="false">
      <c r="A29" s="396" t="s">
        <v>381</v>
      </c>
      <c r="B29" s="407" t="n">
        <f aca="false">SUM(B22:B28)</f>
        <v>0</v>
      </c>
      <c r="C29" s="407" t="n">
        <f aca="false">SUM(C22:C28)</f>
        <v>0</v>
      </c>
      <c r="D29" s="407" t="n">
        <f aca="false">SUM(D22:D28)</f>
        <v>0</v>
      </c>
      <c r="E29" s="407" t="n">
        <f aca="false">SUM(E22:E28)</f>
        <v>12738922</v>
      </c>
      <c r="F29" s="407" t="n">
        <f aca="false">SUM(F22:F28)</f>
        <v>12738922</v>
      </c>
      <c r="G29" s="407" t="n">
        <f aca="false">SUM(G22:G28)</f>
        <v>0</v>
      </c>
      <c r="H29" s="396" t="s">
        <v>369</v>
      </c>
      <c r="I29" s="407" t="n">
        <f aca="false">SUM(I22:I28)</f>
        <v>33301000</v>
      </c>
      <c r="J29" s="407" t="n">
        <f aca="false">SUM(J22:J28)</f>
        <v>33601000</v>
      </c>
      <c r="K29" s="407" t="n">
        <f aca="false">SUM(K22:K28)</f>
        <v>39806850</v>
      </c>
      <c r="L29" s="407" t="n">
        <f aca="false">SUM(L22:L28)</f>
        <v>52727529</v>
      </c>
      <c r="M29" s="407" t="n">
        <f aca="false">SUM(M22:M28)</f>
        <v>52727529</v>
      </c>
      <c r="N29" s="407" t="n">
        <f aca="false">SUM(N22:N28)</f>
        <v>0</v>
      </c>
    </row>
    <row r="30" customFormat="false" ht="15" hidden="false" customHeight="true" outlineLevel="0" collapsed="false">
      <c r="A30" s="409" t="s">
        <v>370</v>
      </c>
      <c r="B30" s="404"/>
      <c r="C30" s="404"/>
      <c r="D30" s="404"/>
      <c r="E30" s="404"/>
      <c r="F30" s="404"/>
      <c r="G30" s="404"/>
      <c r="H30" s="409" t="s">
        <v>371</v>
      </c>
      <c r="I30" s="404"/>
      <c r="J30" s="404"/>
      <c r="K30" s="404"/>
      <c r="L30" s="404"/>
      <c r="M30" s="404"/>
      <c r="N30" s="404"/>
    </row>
    <row r="31" customFormat="false" ht="47.25" hidden="false" customHeight="false" outlineLevel="0" collapsed="false">
      <c r="A31" s="396" t="s">
        <v>382</v>
      </c>
      <c r="B31" s="407" t="n">
        <f aca="false">B29+B30</f>
        <v>0</v>
      </c>
      <c r="C31" s="407" t="n">
        <f aca="false">C29+C30</f>
        <v>0</v>
      </c>
      <c r="D31" s="407" t="n">
        <f aca="false">D29+D30</f>
        <v>0</v>
      </c>
      <c r="E31" s="407" t="n">
        <f aca="false">E29+E30</f>
        <v>12738922</v>
      </c>
      <c r="F31" s="407" t="n">
        <f aca="false">F29+F30</f>
        <v>12738922</v>
      </c>
      <c r="G31" s="407" t="n">
        <f aca="false">G29+G30</f>
        <v>0</v>
      </c>
      <c r="H31" s="396" t="s">
        <v>383</v>
      </c>
      <c r="I31" s="407" t="n">
        <f aca="false">I29+I30</f>
        <v>33301000</v>
      </c>
      <c r="J31" s="407" t="n">
        <f aca="false">J29+J30</f>
        <v>33601000</v>
      </c>
      <c r="K31" s="407" t="n">
        <f aca="false">K29+K30</f>
        <v>39806850</v>
      </c>
      <c r="L31" s="407" t="n">
        <f aca="false">L29+L30</f>
        <v>52727529</v>
      </c>
      <c r="M31" s="407" t="n">
        <f aca="false">M29+M30</f>
        <v>52727529</v>
      </c>
      <c r="N31" s="407" t="n">
        <f aca="false">N29+N30</f>
        <v>0</v>
      </c>
    </row>
    <row r="32" customFormat="false" ht="15.75" hidden="false" customHeight="false" outlineLevel="0" collapsed="false">
      <c r="B32" s="413" t="n">
        <f aca="false">B31+B20</f>
        <v>139215196</v>
      </c>
      <c r="C32" s="413" t="n">
        <f aca="false">C31+C20</f>
        <v>112851685</v>
      </c>
      <c r="D32" s="413" t="n">
        <f aca="false">D31+D20</f>
        <v>115492483</v>
      </c>
      <c r="E32" s="413" t="n">
        <f aca="false">E31+E20</f>
        <v>128231405</v>
      </c>
      <c r="F32" s="413" t="n">
        <f aca="false">F31+F20</f>
        <v>129988345</v>
      </c>
      <c r="G32" s="413" t="n">
        <f aca="false">G31+G20</f>
        <v>625299</v>
      </c>
      <c r="I32" s="413" t="n">
        <f aca="false">I31+I20</f>
        <v>131821226</v>
      </c>
      <c r="J32" s="413" t="n">
        <f aca="false">J31+J20</f>
        <v>105271715</v>
      </c>
      <c r="K32" s="413" t="n">
        <f aca="false">K31+K20</f>
        <v>114513583</v>
      </c>
      <c r="L32" s="413" t="n">
        <f aca="false">L31+L20</f>
        <v>127252505</v>
      </c>
      <c r="M32" s="413" t="n">
        <f aca="false">M31+M20</f>
        <v>129609445</v>
      </c>
      <c r="N32" s="413" t="n">
        <f aca="false">N31+N20</f>
        <v>7398296</v>
      </c>
    </row>
    <row r="33" customFormat="false" ht="15.75" hidden="false" customHeight="true" outlineLevel="0" collapsed="false">
      <c r="A33" s="395" t="s">
        <v>384</v>
      </c>
      <c r="B33" s="395"/>
      <c r="C33" s="395"/>
      <c r="D33" s="395"/>
      <c r="E33" s="395"/>
      <c r="F33" s="395"/>
      <c r="G33" s="395"/>
      <c r="H33" s="395"/>
    </row>
    <row r="35" s="392" customFormat="true" ht="31.5" hidden="false" customHeight="false" outlineLevel="0" collapsed="false">
      <c r="A35" s="396" t="s">
        <v>284</v>
      </c>
      <c r="B35" s="377" t="s">
        <v>2</v>
      </c>
      <c r="C35" s="377" t="s">
        <v>3</v>
      </c>
      <c r="D35" s="377" t="s">
        <v>4</v>
      </c>
      <c r="E35" s="377" t="s">
        <v>5</v>
      </c>
      <c r="F35" s="377" t="s">
        <v>6</v>
      </c>
      <c r="G35" s="377" t="s">
        <v>7</v>
      </c>
      <c r="H35" s="396" t="s">
        <v>285</v>
      </c>
      <c r="I35" s="377" t="s">
        <v>2</v>
      </c>
      <c r="J35" s="377" t="s">
        <v>3</v>
      </c>
      <c r="K35" s="377" t="s">
        <v>4</v>
      </c>
      <c r="L35" s="377" t="s">
        <v>5</v>
      </c>
      <c r="M35" s="377" t="s">
        <v>6</v>
      </c>
      <c r="N35" s="377" t="s">
        <v>7</v>
      </c>
    </row>
    <row r="36" customFormat="false" ht="15.75" hidden="false" customHeight="false" outlineLevel="0" collapsed="false">
      <c r="A36" s="397" t="s">
        <v>364</v>
      </c>
      <c r="B36" s="398"/>
      <c r="C36" s="399"/>
      <c r="D36" s="399"/>
      <c r="E36" s="399"/>
      <c r="F36" s="399"/>
      <c r="G36" s="399"/>
      <c r="H36" s="400" t="s">
        <v>21</v>
      </c>
      <c r="I36" s="414"/>
      <c r="J36" s="414"/>
      <c r="K36" s="414"/>
      <c r="L36" s="414"/>
      <c r="M36" s="414"/>
      <c r="N36" s="414"/>
    </row>
    <row r="37" customFormat="false" ht="31.5" hidden="false" customHeight="false" outlineLevel="0" collapsed="false">
      <c r="A37" s="403" t="s">
        <v>365</v>
      </c>
      <c r="B37" s="404"/>
      <c r="C37" s="404"/>
      <c r="D37" s="404"/>
      <c r="E37" s="404"/>
      <c r="F37" s="404"/>
      <c r="G37" s="404"/>
      <c r="H37" s="405" t="s">
        <v>287</v>
      </c>
      <c r="I37" s="404"/>
      <c r="J37" s="404"/>
      <c r="K37" s="404"/>
      <c r="L37" s="404"/>
      <c r="M37" s="404"/>
      <c r="N37" s="404"/>
    </row>
    <row r="38" customFormat="false" ht="15.75" hidden="false" customHeight="false" outlineLevel="0" collapsed="false">
      <c r="A38" s="405" t="s">
        <v>288</v>
      </c>
      <c r="B38" s="404"/>
      <c r="C38" s="404"/>
      <c r="D38" s="404"/>
      <c r="E38" s="404"/>
      <c r="F38" s="404"/>
      <c r="G38" s="404"/>
      <c r="H38" s="405" t="s">
        <v>366</v>
      </c>
      <c r="I38" s="404"/>
      <c r="J38" s="404"/>
      <c r="K38" s="404"/>
      <c r="L38" s="404"/>
      <c r="M38" s="404"/>
      <c r="N38" s="404"/>
    </row>
    <row r="39" customFormat="false" ht="15.75" hidden="false" customHeight="false" outlineLevel="0" collapsed="false">
      <c r="A39" s="405" t="s">
        <v>290</v>
      </c>
      <c r="B39" s="404"/>
      <c r="C39" s="404"/>
      <c r="D39" s="404"/>
      <c r="E39" s="404"/>
      <c r="F39" s="404"/>
      <c r="G39" s="404"/>
      <c r="H39" s="405" t="s">
        <v>367</v>
      </c>
      <c r="I39" s="404"/>
      <c r="J39" s="404"/>
      <c r="K39" s="404"/>
      <c r="L39" s="404"/>
      <c r="M39" s="404"/>
      <c r="N39" s="404"/>
    </row>
    <row r="40" customFormat="false" ht="31.5" hidden="false" customHeight="false" outlineLevel="0" collapsed="false">
      <c r="A40" s="378" t="s">
        <v>292</v>
      </c>
      <c r="B40" s="404"/>
      <c r="C40" s="404"/>
      <c r="D40" s="404"/>
      <c r="E40" s="404"/>
      <c r="F40" s="404"/>
      <c r="G40" s="404"/>
      <c r="H40" s="405" t="s">
        <v>293</v>
      </c>
      <c r="I40" s="404"/>
      <c r="J40" s="404"/>
      <c r="K40" s="404"/>
      <c r="L40" s="404"/>
      <c r="M40" s="404"/>
      <c r="N40" s="404"/>
    </row>
    <row r="41" customFormat="false" ht="15.75" hidden="false" customHeight="false" outlineLevel="0" collapsed="false">
      <c r="A41" s="405"/>
      <c r="B41" s="404"/>
      <c r="C41" s="404"/>
      <c r="D41" s="404"/>
      <c r="E41" s="404"/>
      <c r="F41" s="404"/>
      <c r="G41" s="404"/>
      <c r="H41" s="405" t="s">
        <v>294</v>
      </c>
      <c r="I41" s="404"/>
      <c r="J41" s="404"/>
      <c r="K41" s="404"/>
      <c r="L41" s="404"/>
      <c r="M41" s="404"/>
      <c r="N41" s="404"/>
    </row>
    <row r="42" customFormat="false" ht="15.75" hidden="false" customHeight="false" outlineLevel="0" collapsed="false">
      <c r="A42" s="405"/>
      <c r="B42" s="404"/>
      <c r="C42" s="404"/>
      <c r="D42" s="404"/>
      <c r="E42" s="404"/>
      <c r="F42" s="404"/>
      <c r="G42" s="404"/>
      <c r="H42" s="379" t="s">
        <v>295</v>
      </c>
      <c r="I42" s="404"/>
      <c r="J42" s="404"/>
      <c r="K42" s="404"/>
      <c r="L42" s="404"/>
      <c r="M42" s="404"/>
      <c r="N42" s="404"/>
    </row>
    <row r="43" customFormat="false" ht="31.5" hidden="false" customHeight="false" outlineLevel="0" collapsed="false">
      <c r="A43" s="405"/>
      <c r="B43" s="404"/>
      <c r="C43" s="404"/>
      <c r="D43" s="404"/>
      <c r="E43" s="404"/>
      <c r="F43" s="404"/>
      <c r="G43" s="404"/>
      <c r="H43" s="379" t="s">
        <v>296</v>
      </c>
      <c r="I43" s="404" t="n">
        <f aca="false">'4. sz. tábla'!B6+'4. sz. tábla'!B11+'4. sz. tábla'!B12</f>
        <v>6749970</v>
      </c>
      <c r="J43" s="404" t="n">
        <f aca="false">'4. sz. tábla'!C6+'4. sz. tábla'!C11+'4. sz. tábla'!C12</f>
        <v>6671070</v>
      </c>
      <c r="K43" s="404" t="n">
        <f aca="false">'4. sz. tábla'!D13+300000</f>
        <v>600000</v>
      </c>
      <c r="L43" s="404" t="n">
        <f aca="false">'4. sz. tábla'!E13+300000</f>
        <v>600000</v>
      </c>
      <c r="M43" s="404"/>
      <c r="N43" s="404" t="n">
        <f aca="false">K43-J43</f>
        <v>-6071070</v>
      </c>
    </row>
    <row r="44" customFormat="false" ht="31.5" hidden="false" customHeight="false" outlineLevel="0" collapsed="false">
      <c r="A44" s="403"/>
      <c r="B44" s="406"/>
      <c r="C44" s="406"/>
      <c r="D44" s="406"/>
      <c r="E44" s="406"/>
      <c r="F44" s="406"/>
      <c r="G44" s="406"/>
      <c r="H44" s="384" t="s">
        <v>297</v>
      </c>
      <c r="I44" s="404" t="n">
        <f aca="false">'4. sz. tábla'!B16+'4. sz. tábla'!B27</f>
        <v>644000</v>
      </c>
      <c r="J44" s="404" t="n">
        <f aca="false">'4. sz. tábla'!C16+'4. sz. tábla'!C27</f>
        <v>760000</v>
      </c>
      <c r="K44" s="404" t="n">
        <f aca="false">'4. sz. tábla'!D16+'4. sz. tábla'!D27</f>
        <v>230000</v>
      </c>
      <c r="L44" s="404" t="n">
        <f aca="false">'4. sz. tábla'!E16+'4. sz. tábla'!E27</f>
        <v>130000</v>
      </c>
      <c r="M44" s="404"/>
      <c r="N44" s="404" t="n">
        <f aca="false">K44-J44</f>
        <v>-530000</v>
      </c>
    </row>
    <row r="45" customFormat="false" ht="31.5" hidden="false" customHeight="false" outlineLevel="0" collapsed="false">
      <c r="A45" s="378"/>
      <c r="B45" s="404"/>
      <c r="C45" s="404"/>
      <c r="D45" s="404"/>
      <c r="E45" s="404"/>
      <c r="F45" s="404"/>
      <c r="G45" s="404"/>
      <c r="H45" s="379" t="s">
        <v>298</v>
      </c>
      <c r="I45" s="404"/>
      <c r="J45" s="404"/>
      <c r="K45" s="404"/>
      <c r="L45" s="404"/>
      <c r="M45" s="404"/>
      <c r="N45" s="404"/>
    </row>
    <row r="46" customFormat="false" ht="15.75" hidden="false" customHeight="false" outlineLevel="0" collapsed="false">
      <c r="A46" s="405"/>
      <c r="B46" s="404"/>
      <c r="C46" s="404"/>
      <c r="D46" s="404"/>
      <c r="E46" s="404"/>
      <c r="F46" s="404"/>
      <c r="G46" s="404"/>
      <c r="H46" s="379" t="s">
        <v>299</v>
      </c>
      <c r="I46" s="404"/>
      <c r="J46" s="404"/>
      <c r="K46" s="404"/>
      <c r="L46" s="404"/>
      <c r="M46" s="404"/>
      <c r="N46" s="404"/>
    </row>
    <row r="47" customFormat="false" ht="31.5" hidden="false" customHeight="false" outlineLevel="0" collapsed="false">
      <c r="A47" s="396" t="s">
        <v>385</v>
      </c>
      <c r="B47" s="407" t="n">
        <f aca="false">SUM(B37:B46)</f>
        <v>0</v>
      </c>
      <c r="C47" s="407" t="n">
        <f aca="false">SUM(C37:C46)</f>
        <v>0</v>
      </c>
      <c r="D47" s="407" t="n">
        <f aca="false">SUM(D37:D46)</f>
        <v>0</v>
      </c>
      <c r="E47" s="407" t="n">
        <f aca="false">SUM(E37:E46)</f>
        <v>0</v>
      </c>
      <c r="F47" s="407"/>
      <c r="G47" s="407" t="n">
        <f aca="false">SUM(G37:G46)</f>
        <v>0</v>
      </c>
      <c r="H47" s="396" t="s">
        <v>386</v>
      </c>
      <c r="I47" s="407" t="n">
        <f aca="false">SUM(I37:I46)</f>
        <v>7393970</v>
      </c>
      <c r="J47" s="407" t="n">
        <f aca="false">SUM(J37:J46)</f>
        <v>7431070</v>
      </c>
      <c r="K47" s="407" t="n">
        <f aca="false">SUM(K37:K46)</f>
        <v>830000</v>
      </c>
      <c r="L47" s="407" t="n">
        <f aca="false">SUM(L37:L46)</f>
        <v>730000</v>
      </c>
      <c r="M47" s="407"/>
      <c r="N47" s="407" t="n">
        <f aca="false">SUM(N37:N46)</f>
        <v>-6601070</v>
      </c>
    </row>
    <row r="48" customFormat="false" ht="15.75" hidden="false" customHeight="false" outlineLevel="0" collapsed="false">
      <c r="A48" s="409" t="s">
        <v>370</v>
      </c>
      <c r="B48" s="404"/>
      <c r="C48" s="404"/>
      <c r="D48" s="404"/>
      <c r="E48" s="404"/>
      <c r="F48" s="404"/>
      <c r="G48" s="404"/>
      <c r="H48" s="409" t="s">
        <v>371</v>
      </c>
      <c r="I48" s="404"/>
      <c r="J48" s="404"/>
      <c r="K48" s="404"/>
      <c r="L48" s="404"/>
      <c r="M48" s="404"/>
      <c r="N48" s="404"/>
    </row>
    <row r="49" customFormat="false" ht="47.25" hidden="false" customHeight="false" outlineLevel="0" collapsed="false">
      <c r="A49" s="396" t="s">
        <v>387</v>
      </c>
      <c r="B49" s="407" t="n">
        <f aca="false">B47+B48</f>
        <v>0</v>
      </c>
      <c r="C49" s="407" t="n">
        <f aca="false">C47+C48</f>
        <v>0</v>
      </c>
      <c r="D49" s="407" t="n">
        <f aca="false">D47+D48</f>
        <v>0</v>
      </c>
      <c r="E49" s="407" t="n">
        <f aca="false">E47+E48</f>
        <v>0</v>
      </c>
      <c r="F49" s="407"/>
      <c r="G49" s="407" t="n">
        <f aca="false">G47+G48</f>
        <v>0</v>
      </c>
      <c r="H49" s="396" t="s">
        <v>388</v>
      </c>
      <c r="I49" s="407" t="n">
        <f aca="false">I47+I48</f>
        <v>7393970</v>
      </c>
      <c r="J49" s="407" t="n">
        <f aca="false">J47+J48</f>
        <v>7431070</v>
      </c>
      <c r="K49" s="407" t="n">
        <f aca="false">K47+K48</f>
        <v>830000</v>
      </c>
      <c r="L49" s="407" t="n">
        <f aca="false">L47+L48</f>
        <v>730000</v>
      </c>
      <c r="M49" s="407"/>
      <c r="N49" s="407" t="n">
        <f aca="false">N47+N48</f>
        <v>-6601070</v>
      </c>
    </row>
    <row r="50" customFormat="false" ht="15.75" hidden="false" customHeight="false" outlineLevel="0" collapsed="false">
      <c r="A50" s="397" t="s">
        <v>374</v>
      </c>
      <c r="B50" s="410"/>
      <c r="C50" s="410"/>
      <c r="D50" s="410"/>
      <c r="E50" s="410"/>
      <c r="F50" s="410"/>
      <c r="G50" s="410"/>
      <c r="H50" s="410" t="s">
        <v>23</v>
      </c>
      <c r="I50" s="411"/>
      <c r="J50" s="411"/>
      <c r="K50" s="411"/>
      <c r="L50" s="411"/>
      <c r="M50" s="411"/>
      <c r="N50" s="411"/>
    </row>
    <row r="51" customFormat="false" ht="31.5" hidden="false" customHeight="false" outlineLevel="0" collapsed="false">
      <c r="A51" s="378" t="s">
        <v>321</v>
      </c>
      <c r="B51" s="404"/>
      <c r="C51" s="404"/>
      <c r="D51" s="404"/>
      <c r="E51" s="404"/>
      <c r="F51" s="404"/>
      <c r="G51" s="404"/>
      <c r="H51" s="405" t="s">
        <v>322</v>
      </c>
      <c r="I51" s="404"/>
      <c r="J51" s="404"/>
      <c r="K51" s="404"/>
      <c r="L51" s="404"/>
      <c r="M51" s="404"/>
      <c r="N51" s="404"/>
    </row>
    <row r="52" customFormat="false" ht="15.75" hidden="false" customHeight="false" outlineLevel="0" collapsed="false">
      <c r="A52" s="379" t="s">
        <v>375</v>
      </c>
      <c r="B52" s="404"/>
      <c r="C52" s="404"/>
      <c r="D52" s="404"/>
      <c r="E52" s="404"/>
      <c r="F52" s="404"/>
      <c r="G52" s="404"/>
      <c r="H52" s="405" t="s">
        <v>324</v>
      </c>
      <c r="I52" s="404"/>
      <c r="J52" s="404"/>
      <c r="K52" s="404"/>
      <c r="L52" s="404"/>
      <c r="M52" s="404"/>
      <c r="N52" s="404"/>
    </row>
    <row r="53" customFormat="false" ht="31.5" hidden="false" customHeight="false" outlineLevel="0" collapsed="false">
      <c r="A53" s="379" t="s">
        <v>376</v>
      </c>
      <c r="B53" s="415"/>
      <c r="C53" s="415"/>
      <c r="D53" s="415"/>
      <c r="E53" s="415"/>
      <c r="F53" s="415"/>
      <c r="G53" s="415"/>
      <c r="H53" s="405" t="s">
        <v>326</v>
      </c>
      <c r="I53" s="404"/>
      <c r="J53" s="404"/>
      <c r="K53" s="404"/>
      <c r="L53" s="404"/>
      <c r="M53" s="404"/>
      <c r="N53" s="404"/>
    </row>
    <row r="54" customFormat="false" ht="15.75" hidden="false" customHeight="false" outlineLevel="0" collapsed="false">
      <c r="A54" s="405"/>
      <c r="B54" s="404"/>
      <c r="C54" s="404"/>
      <c r="D54" s="404"/>
      <c r="E54" s="404"/>
      <c r="F54" s="404"/>
      <c r="G54" s="404"/>
      <c r="H54" s="405" t="s">
        <v>377</v>
      </c>
      <c r="I54" s="404"/>
      <c r="J54" s="404"/>
      <c r="K54" s="404"/>
      <c r="L54" s="404"/>
      <c r="M54" s="404"/>
      <c r="N54" s="404"/>
    </row>
    <row r="55" customFormat="false" ht="31.5" hidden="false" customHeight="false" outlineLevel="0" collapsed="false">
      <c r="A55" s="405"/>
      <c r="B55" s="404"/>
      <c r="C55" s="404"/>
      <c r="D55" s="404"/>
      <c r="E55" s="404"/>
      <c r="F55" s="404"/>
      <c r="G55" s="404"/>
      <c r="H55" s="405" t="s">
        <v>378</v>
      </c>
      <c r="I55" s="404"/>
      <c r="J55" s="404"/>
      <c r="K55" s="404"/>
      <c r="L55" s="404"/>
      <c r="M55" s="404"/>
      <c r="N55" s="404"/>
    </row>
    <row r="56" customFormat="false" ht="31.5" hidden="false" customHeight="false" outlineLevel="0" collapsed="false">
      <c r="A56" s="405"/>
      <c r="B56" s="404"/>
      <c r="C56" s="404"/>
      <c r="D56" s="404"/>
      <c r="E56" s="404"/>
      <c r="F56" s="404"/>
      <c r="G56" s="404"/>
      <c r="H56" s="412" t="s">
        <v>379</v>
      </c>
      <c r="I56" s="404"/>
      <c r="J56" s="404"/>
      <c r="K56" s="404"/>
      <c r="L56" s="404"/>
      <c r="M56" s="404"/>
      <c r="N56" s="404"/>
    </row>
    <row r="57" customFormat="false" ht="31.5" hidden="false" customHeight="false" outlineLevel="0" collapsed="false">
      <c r="A57" s="409"/>
      <c r="B57" s="404"/>
      <c r="C57" s="404"/>
      <c r="D57" s="404"/>
      <c r="E57" s="404"/>
      <c r="F57" s="404"/>
      <c r="G57" s="404"/>
      <c r="H57" s="379" t="s">
        <v>330</v>
      </c>
      <c r="I57" s="404"/>
      <c r="J57" s="404"/>
      <c r="K57" s="404"/>
      <c r="L57" s="404"/>
      <c r="M57" s="404"/>
      <c r="N57" s="404"/>
    </row>
    <row r="58" customFormat="false" ht="31.5" hidden="false" customHeight="false" outlineLevel="0" collapsed="false">
      <c r="A58" s="409"/>
      <c r="B58" s="404"/>
      <c r="C58" s="404"/>
      <c r="D58" s="404"/>
      <c r="E58" s="404"/>
      <c r="F58" s="404"/>
      <c r="G58" s="404"/>
      <c r="H58" s="379" t="s">
        <v>380</v>
      </c>
      <c r="I58" s="404"/>
      <c r="J58" s="404"/>
      <c r="K58" s="404"/>
      <c r="L58" s="404"/>
      <c r="M58" s="404"/>
      <c r="N58" s="404"/>
    </row>
    <row r="59" customFormat="false" ht="31.5" hidden="false" customHeight="false" outlineLevel="0" collapsed="false">
      <c r="A59" s="396" t="s">
        <v>389</v>
      </c>
      <c r="B59" s="407" t="n">
        <f aca="false">SUM(B51:B57)</f>
        <v>0</v>
      </c>
      <c r="C59" s="407" t="n">
        <f aca="false">SUM(C51:C57)</f>
        <v>0</v>
      </c>
      <c r="D59" s="407" t="n">
        <f aca="false">SUM(D51:D57)</f>
        <v>0</v>
      </c>
      <c r="E59" s="407" t="n">
        <f aca="false">SUM(E51:E57)</f>
        <v>0</v>
      </c>
      <c r="F59" s="407"/>
      <c r="G59" s="407" t="n">
        <f aca="false">SUM(G51:G57)</f>
        <v>0</v>
      </c>
      <c r="H59" s="396" t="s">
        <v>390</v>
      </c>
      <c r="I59" s="407" t="n">
        <f aca="false">SUM(I51:I58)</f>
        <v>0</v>
      </c>
      <c r="J59" s="407" t="n">
        <f aca="false">SUM(J51:J58)</f>
        <v>0</v>
      </c>
      <c r="K59" s="407" t="n">
        <f aca="false">SUM(K51:K58)</f>
        <v>0</v>
      </c>
      <c r="L59" s="407" t="n">
        <f aca="false">SUM(L51:L58)</f>
        <v>0</v>
      </c>
      <c r="M59" s="407"/>
      <c r="N59" s="407" t="n">
        <f aca="false">SUM(N51:N58)</f>
        <v>0</v>
      </c>
    </row>
    <row r="60" customFormat="false" ht="15.75" hidden="false" customHeight="false" outlineLevel="0" collapsed="false">
      <c r="A60" s="409" t="s">
        <v>370</v>
      </c>
      <c r="B60" s="404"/>
      <c r="C60" s="404"/>
      <c r="D60" s="404"/>
      <c r="E60" s="404"/>
      <c r="F60" s="404"/>
      <c r="G60" s="404"/>
      <c r="H60" s="409" t="s">
        <v>371</v>
      </c>
      <c r="I60" s="404"/>
      <c r="J60" s="404"/>
      <c r="K60" s="404"/>
      <c r="L60" s="404"/>
      <c r="M60" s="404"/>
      <c r="N60" s="404"/>
    </row>
    <row r="61" customFormat="false" ht="15.75" hidden="false" customHeight="false" outlineLevel="0" collapsed="false">
      <c r="A61" s="409"/>
      <c r="B61" s="404"/>
      <c r="C61" s="404"/>
      <c r="D61" s="404"/>
      <c r="E61" s="404"/>
      <c r="F61" s="404"/>
      <c r="G61" s="404"/>
      <c r="H61" s="405"/>
      <c r="I61" s="404"/>
      <c r="J61" s="404"/>
      <c r="K61" s="404"/>
      <c r="L61" s="404"/>
      <c r="M61" s="404"/>
      <c r="N61" s="404"/>
    </row>
    <row r="62" customFormat="false" ht="47.25" hidden="false" customHeight="false" outlineLevel="0" collapsed="false">
      <c r="A62" s="396" t="s">
        <v>391</v>
      </c>
      <c r="B62" s="407" t="n">
        <f aca="false">B59+B60</f>
        <v>0</v>
      </c>
      <c r="C62" s="407" t="n">
        <f aca="false">C59+C60</f>
        <v>0</v>
      </c>
      <c r="D62" s="407" t="n">
        <f aca="false">D59+D60</f>
        <v>0</v>
      </c>
      <c r="E62" s="407" t="n">
        <f aca="false">E59+E60</f>
        <v>0</v>
      </c>
      <c r="F62" s="407"/>
      <c r="G62" s="407" t="n">
        <f aca="false">G59+G60</f>
        <v>0</v>
      </c>
      <c r="H62" s="396" t="s">
        <v>392</v>
      </c>
      <c r="I62" s="407" t="n">
        <f aca="false">I59+I60</f>
        <v>0</v>
      </c>
      <c r="J62" s="407" t="n">
        <f aca="false">J59+J60</f>
        <v>0</v>
      </c>
      <c r="K62" s="407" t="n">
        <f aca="false">K59+K60</f>
        <v>0</v>
      </c>
      <c r="L62" s="407" t="n">
        <f aca="false">L59+L60</f>
        <v>0</v>
      </c>
      <c r="M62" s="407"/>
      <c r="N62" s="407" t="n">
        <f aca="false">N59+N60</f>
        <v>0</v>
      </c>
    </row>
    <row r="63" customFormat="false" ht="15.75" hidden="false" customHeight="false" outlineLevel="0" collapsed="false">
      <c r="A63" s="400"/>
      <c r="B63" s="416" t="n">
        <f aca="false">B62+B49</f>
        <v>0</v>
      </c>
      <c r="C63" s="416" t="n">
        <f aca="false">C62+C49</f>
        <v>0</v>
      </c>
      <c r="D63" s="416" t="n">
        <f aca="false">D62+D49</f>
        <v>0</v>
      </c>
      <c r="E63" s="416" t="n">
        <f aca="false">E62+E49</f>
        <v>0</v>
      </c>
      <c r="F63" s="416"/>
      <c r="G63" s="416" t="n">
        <f aca="false">G62+G49</f>
        <v>0</v>
      </c>
      <c r="H63" s="410"/>
      <c r="I63" s="413" t="n">
        <f aca="false">I62+I49</f>
        <v>7393970</v>
      </c>
      <c r="J63" s="413" t="n">
        <f aca="false">J62+J49</f>
        <v>7431070</v>
      </c>
      <c r="K63" s="413" t="n">
        <f aca="false">K62+K49</f>
        <v>830000</v>
      </c>
      <c r="L63" s="413" t="n">
        <f aca="false">L62+L49</f>
        <v>730000</v>
      </c>
      <c r="M63" s="413"/>
      <c r="N63" s="413" t="n">
        <f aca="false">N62+N49</f>
        <v>-6601070</v>
      </c>
    </row>
    <row r="64" customFormat="false" ht="15.75" hidden="false" customHeight="true" outlineLevel="0" collapsed="false">
      <c r="A64" s="395" t="s">
        <v>393</v>
      </c>
      <c r="B64" s="395"/>
      <c r="C64" s="395"/>
      <c r="D64" s="395"/>
      <c r="E64" s="395"/>
      <c r="F64" s="395"/>
      <c r="G64" s="395"/>
      <c r="H64" s="395"/>
    </row>
    <row r="66" s="392" customFormat="true" ht="31.5" hidden="false" customHeight="false" outlineLevel="0" collapsed="false">
      <c r="A66" s="417" t="s">
        <v>284</v>
      </c>
      <c r="B66" s="377" t="s">
        <v>2</v>
      </c>
      <c r="C66" s="377" t="s">
        <v>3</v>
      </c>
      <c r="D66" s="377" t="s">
        <v>4</v>
      </c>
      <c r="E66" s="377" t="s">
        <v>5</v>
      </c>
      <c r="F66" s="377" t="s">
        <v>6</v>
      </c>
      <c r="G66" s="377" t="s">
        <v>7</v>
      </c>
      <c r="H66" s="396" t="s">
        <v>285</v>
      </c>
      <c r="I66" s="377" t="s">
        <v>2</v>
      </c>
      <c r="J66" s="377" t="s">
        <v>3</v>
      </c>
      <c r="K66" s="377" t="s">
        <v>4</v>
      </c>
      <c r="L66" s="377" t="s">
        <v>5</v>
      </c>
      <c r="M66" s="377" t="s">
        <v>6</v>
      </c>
      <c r="N66" s="377" t="s">
        <v>7</v>
      </c>
    </row>
    <row r="67" customFormat="false" ht="15.75" hidden="false" customHeight="false" outlineLevel="0" collapsed="false">
      <c r="A67" s="418" t="s">
        <v>364</v>
      </c>
      <c r="B67" s="398"/>
      <c r="C67" s="399"/>
      <c r="D67" s="399"/>
      <c r="E67" s="399"/>
      <c r="F67" s="399"/>
      <c r="G67" s="399"/>
      <c r="H67" s="419" t="s">
        <v>21</v>
      </c>
      <c r="I67" s="414"/>
      <c r="J67" s="414"/>
      <c r="K67" s="414"/>
      <c r="L67" s="414"/>
      <c r="M67" s="414"/>
      <c r="N67" s="414"/>
    </row>
    <row r="68" customFormat="false" ht="31.5" hidden="false" customHeight="false" outlineLevel="0" collapsed="false">
      <c r="A68" s="420" t="s">
        <v>365</v>
      </c>
      <c r="B68" s="404"/>
      <c r="C68" s="404"/>
      <c r="D68" s="404"/>
      <c r="E68" s="404"/>
      <c r="F68" s="404"/>
      <c r="G68" s="404"/>
      <c r="H68" s="405" t="s">
        <v>287</v>
      </c>
      <c r="I68" s="404"/>
      <c r="J68" s="404"/>
      <c r="K68" s="404"/>
      <c r="L68" s="404"/>
      <c r="M68" s="404"/>
      <c r="N68" s="404"/>
    </row>
    <row r="69" customFormat="false" ht="15.75" hidden="false" customHeight="false" outlineLevel="0" collapsed="false">
      <c r="A69" s="421" t="s">
        <v>288</v>
      </c>
      <c r="B69" s="404"/>
      <c r="C69" s="404"/>
      <c r="D69" s="404"/>
      <c r="E69" s="404"/>
      <c r="F69" s="404"/>
      <c r="G69" s="404"/>
      <c r="H69" s="405" t="s">
        <v>366</v>
      </c>
      <c r="I69" s="404"/>
      <c r="J69" s="404"/>
      <c r="K69" s="404"/>
      <c r="L69" s="404"/>
      <c r="M69" s="404"/>
      <c r="N69" s="404"/>
    </row>
    <row r="70" customFormat="false" ht="15.75" hidden="false" customHeight="false" outlineLevel="0" collapsed="false">
      <c r="A70" s="422" t="s">
        <v>290</v>
      </c>
      <c r="B70" s="404"/>
      <c r="C70" s="404"/>
      <c r="D70" s="404"/>
      <c r="E70" s="404"/>
      <c r="F70" s="404"/>
      <c r="G70" s="404"/>
      <c r="H70" s="405" t="s">
        <v>291</v>
      </c>
      <c r="I70" s="404"/>
      <c r="J70" s="404"/>
      <c r="K70" s="404"/>
      <c r="L70" s="404"/>
      <c r="M70" s="404"/>
      <c r="N70" s="404"/>
    </row>
    <row r="71" customFormat="false" ht="31.5" hidden="false" customHeight="false" outlineLevel="0" collapsed="false">
      <c r="A71" s="423" t="s">
        <v>292</v>
      </c>
      <c r="B71" s="404"/>
      <c r="C71" s="404"/>
      <c r="D71" s="404"/>
      <c r="E71" s="404"/>
      <c r="F71" s="404"/>
      <c r="G71" s="404"/>
      <c r="H71" s="405" t="s">
        <v>293</v>
      </c>
      <c r="I71" s="404"/>
      <c r="J71" s="404"/>
      <c r="K71" s="404"/>
      <c r="L71" s="404"/>
      <c r="M71" s="404"/>
      <c r="N71" s="404"/>
    </row>
    <row r="72" customFormat="false" ht="15.75" hidden="false" customHeight="false" outlineLevel="0" collapsed="false">
      <c r="A72" s="421"/>
      <c r="B72" s="404"/>
      <c r="C72" s="404"/>
      <c r="D72" s="404"/>
      <c r="E72" s="404"/>
      <c r="F72" s="404"/>
      <c r="G72" s="404"/>
      <c r="H72" s="405" t="s">
        <v>294</v>
      </c>
      <c r="I72" s="404"/>
      <c r="J72" s="404"/>
      <c r="K72" s="404"/>
      <c r="L72" s="404"/>
      <c r="M72" s="404"/>
      <c r="N72" s="404"/>
    </row>
    <row r="73" customFormat="false" ht="15.75" hidden="false" customHeight="false" outlineLevel="0" collapsed="false">
      <c r="A73" s="422"/>
      <c r="B73" s="404"/>
      <c r="C73" s="404"/>
      <c r="D73" s="404"/>
      <c r="E73" s="404"/>
      <c r="F73" s="404"/>
      <c r="G73" s="404"/>
      <c r="H73" s="379" t="s">
        <v>295</v>
      </c>
      <c r="I73" s="404"/>
      <c r="J73" s="404"/>
      <c r="K73" s="404"/>
      <c r="L73" s="404"/>
      <c r="M73" s="404"/>
      <c r="N73" s="404"/>
    </row>
    <row r="74" customFormat="false" ht="31.5" hidden="false" customHeight="false" outlineLevel="0" collapsed="false">
      <c r="A74" s="422"/>
      <c r="B74" s="404"/>
      <c r="C74" s="404"/>
      <c r="D74" s="404"/>
      <c r="E74" s="404"/>
      <c r="F74" s="404"/>
      <c r="G74" s="404"/>
      <c r="H74" s="379" t="s">
        <v>296</v>
      </c>
      <c r="I74" s="404"/>
      <c r="J74" s="404"/>
      <c r="K74" s="404"/>
      <c r="L74" s="404"/>
      <c r="M74" s="404"/>
      <c r="N74" s="404"/>
    </row>
    <row r="75" customFormat="false" ht="31.5" hidden="false" customHeight="false" outlineLevel="0" collapsed="false">
      <c r="A75" s="420"/>
      <c r="B75" s="406"/>
      <c r="C75" s="406"/>
      <c r="D75" s="406"/>
      <c r="E75" s="406"/>
      <c r="F75" s="406"/>
      <c r="G75" s="406"/>
      <c r="H75" s="384" t="s">
        <v>297</v>
      </c>
      <c r="I75" s="404"/>
      <c r="J75" s="404"/>
      <c r="K75" s="404"/>
      <c r="L75" s="404"/>
      <c r="M75" s="404"/>
      <c r="N75" s="404"/>
    </row>
    <row r="76" customFormat="false" ht="31.5" hidden="false" customHeight="false" outlineLevel="0" collapsed="false">
      <c r="A76" s="423"/>
      <c r="B76" s="404"/>
      <c r="C76" s="404"/>
      <c r="D76" s="404"/>
      <c r="E76" s="404"/>
      <c r="F76" s="404"/>
      <c r="G76" s="404"/>
      <c r="H76" s="379" t="s">
        <v>298</v>
      </c>
      <c r="I76" s="404"/>
      <c r="J76" s="404"/>
      <c r="K76" s="404"/>
      <c r="L76" s="404"/>
      <c r="M76" s="404"/>
      <c r="N76" s="404"/>
    </row>
    <row r="77" customFormat="false" ht="15.75" hidden="false" customHeight="false" outlineLevel="0" collapsed="false">
      <c r="A77" s="424"/>
      <c r="B77" s="404"/>
      <c r="C77" s="404"/>
      <c r="D77" s="404"/>
      <c r="E77" s="404"/>
      <c r="F77" s="404"/>
      <c r="G77" s="404"/>
      <c r="H77" s="379" t="s">
        <v>299</v>
      </c>
      <c r="I77" s="404"/>
      <c r="J77" s="404"/>
      <c r="K77" s="404"/>
      <c r="L77" s="404"/>
      <c r="M77" s="404"/>
      <c r="N77" s="404"/>
    </row>
    <row r="78" customFormat="false" ht="31.5" hidden="false" customHeight="false" outlineLevel="0" collapsed="false">
      <c r="A78" s="417" t="s">
        <v>394</v>
      </c>
      <c r="B78" s="407" t="n">
        <f aca="false">SUM(B68:B77)</f>
        <v>0</v>
      </c>
      <c r="C78" s="407" t="n">
        <f aca="false">SUM(C68:C77)</f>
        <v>0</v>
      </c>
      <c r="D78" s="407" t="n">
        <f aca="false">SUM(D68:D77)</f>
        <v>0</v>
      </c>
      <c r="E78" s="407" t="n">
        <f aca="false">SUM(E68:E77)</f>
        <v>0</v>
      </c>
      <c r="F78" s="407"/>
      <c r="G78" s="407" t="n">
        <f aca="false">SUM(G68:G77)</f>
        <v>0</v>
      </c>
      <c r="H78" s="396" t="s">
        <v>395</v>
      </c>
      <c r="I78" s="407" t="n">
        <f aca="false">SUM(I68:I77)</f>
        <v>0</v>
      </c>
      <c r="J78" s="407" t="n">
        <f aca="false">SUM(J68:J77)</f>
        <v>0</v>
      </c>
      <c r="K78" s="407" t="n">
        <f aca="false">SUM(K68:K77)</f>
        <v>0</v>
      </c>
      <c r="L78" s="407" t="n">
        <f aca="false">SUM(L68:L77)</f>
        <v>0</v>
      </c>
      <c r="M78" s="407"/>
      <c r="N78" s="407" t="n">
        <f aca="false">SUM(N68:N77)</f>
        <v>0</v>
      </c>
    </row>
    <row r="79" customFormat="false" ht="15.75" hidden="false" customHeight="false" outlineLevel="0" collapsed="false">
      <c r="A79" s="425" t="s">
        <v>370</v>
      </c>
      <c r="B79" s="404"/>
      <c r="C79" s="404"/>
      <c r="D79" s="404"/>
      <c r="E79" s="404"/>
      <c r="F79" s="404"/>
      <c r="G79" s="404"/>
      <c r="H79" s="409" t="s">
        <v>371</v>
      </c>
      <c r="I79" s="404"/>
      <c r="J79" s="404"/>
      <c r="K79" s="404"/>
      <c r="L79" s="404"/>
      <c r="M79" s="404"/>
      <c r="N79" s="404"/>
    </row>
    <row r="80" customFormat="false" ht="47.25" hidden="false" customHeight="false" outlineLevel="0" collapsed="false">
      <c r="A80" s="417" t="s">
        <v>396</v>
      </c>
      <c r="B80" s="407" t="n">
        <f aca="false">B78+B79</f>
        <v>0</v>
      </c>
      <c r="C80" s="407" t="n">
        <f aca="false">C78+C79</f>
        <v>0</v>
      </c>
      <c r="D80" s="407" t="n">
        <f aca="false">D78+D79</f>
        <v>0</v>
      </c>
      <c r="E80" s="407" t="n">
        <f aca="false">E78+E79</f>
        <v>0</v>
      </c>
      <c r="F80" s="407"/>
      <c r="G80" s="407" t="n">
        <f aca="false">G78+G79</f>
        <v>0</v>
      </c>
      <c r="H80" s="396" t="s">
        <v>397</v>
      </c>
      <c r="I80" s="407" t="n">
        <f aca="false">I78+I79</f>
        <v>0</v>
      </c>
      <c r="J80" s="407" t="n">
        <f aca="false">J78+J79</f>
        <v>0</v>
      </c>
      <c r="K80" s="407" t="n">
        <f aca="false">K78+K79</f>
        <v>0</v>
      </c>
      <c r="L80" s="407" t="n">
        <f aca="false">L78+L79</f>
        <v>0</v>
      </c>
      <c r="M80" s="407"/>
      <c r="N80" s="407" t="n">
        <f aca="false">N78+N79</f>
        <v>0</v>
      </c>
    </row>
    <row r="81" customFormat="false" ht="15.75" hidden="false" customHeight="false" outlineLevel="0" collapsed="false">
      <c r="A81" s="417" t="s">
        <v>374</v>
      </c>
      <c r="B81" s="410"/>
      <c r="C81" s="410"/>
      <c r="D81" s="410"/>
      <c r="E81" s="410"/>
      <c r="F81" s="410"/>
      <c r="G81" s="410"/>
      <c r="H81" s="426" t="s">
        <v>23</v>
      </c>
      <c r="I81" s="411"/>
      <c r="J81" s="411"/>
      <c r="K81" s="411"/>
      <c r="L81" s="411"/>
      <c r="M81" s="411"/>
      <c r="N81" s="411"/>
    </row>
    <row r="82" customFormat="false" ht="31.5" hidden="false" customHeight="false" outlineLevel="0" collapsed="false">
      <c r="A82" s="423" t="s">
        <v>321</v>
      </c>
      <c r="B82" s="407"/>
      <c r="C82" s="407"/>
      <c r="D82" s="407"/>
      <c r="E82" s="407"/>
      <c r="F82" s="407"/>
      <c r="G82" s="407"/>
      <c r="H82" s="427" t="s">
        <v>322</v>
      </c>
      <c r="I82" s="428"/>
      <c r="J82" s="404"/>
      <c r="K82" s="404"/>
      <c r="L82" s="429"/>
      <c r="M82" s="404"/>
      <c r="N82" s="404"/>
    </row>
    <row r="83" customFormat="false" ht="15.75" hidden="false" customHeight="false" outlineLevel="0" collapsed="false">
      <c r="A83" s="430" t="s">
        <v>375</v>
      </c>
      <c r="B83" s="404"/>
      <c r="C83" s="404"/>
      <c r="D83" s="404"/>
      <c r="E83" s="404"/>
      <c r="F83" s="404"/>
      <c r="G83" s="404"/>
      <c r="H83" s="431" t="s">
        <v>324</v>
      </c>
      <c r="I83" s="428"/>
      <c r="J83" s="404"/>
      <c r="K83" s="404"/>
      <c r="L83" s="429"/>
      <c r="M83" s="404"/>
      <c r="N83" s="404"/>
    </row>
    <row r="84" customFormat="false" ht="31.5" hidden="false" customHeight="false" outlineLevel="0" collapsed="false">
      <c r="A84" s="430" t="s">
        <v>376</v>
      </c>
      <c r="B84" s="432"/>
      <c r="C84" s="432"/>
      <c r="D84" s="432"/>
      <c r="E84" s="432"/>
      <c r="F84" s="432"/>
      <c r="G84" s="432"/>
      <c r="H84" s="431" t="s">
        <v>326</v>
      </c>
      <c r="I84" s="428"/>
      <c r="J84" s="404"/>
      <c r="K84" s="404"/>
      <c r="L84" s="429"/>
      <c r="M84" s="404"/>
      <c r="N84" s="404"/>
    </row>
    <row r="85" customFormat="false" ht="15.75" hidden="false" customHeight="false" outlineLevel="0" collapsed="false">
      <c r="A85" s="424"/>
      <c r="B85" s="433"/>
      <c r="C85" s="434"/>
      <c r="D85" s="434"/>
      <c r="E85" s="434"/>
      <c r="F85" s="434"/>
      <c r="G85" s="434"/>
      <c r="H85" s="435" t="s">
        <v>377</v>
      </c>
      <c r="I85" s="436"/>
      <c r="J85" s="404"/>
      <c r="K85" s="404"/>
      <c r="L85" s="429"/>
      <c r="M85" s="404"/>
      <c r="N85" s="404"/>
    </row>
    <row r="86" customFormat="false" ht="31.5" hidden="false" customHeight="false" outlineLevel="0" collapsed="false">
      <c r="A86" s="396" t="s">
        <v>389</v>
      </c>
      <c r="B86" s="407" t="n">
        <f aca="false">SUM(B82:B84)</f>
        <v>0</v>
      </c>
      <c r="C86" s="407" t="n">
        <f aca="false">SUM(C82:C84)</f>
        <v>0</v>
      </c>
      <c r="D86" s="407" t="n">
        <f aca="false">SUM(D82:D84)</f>
        <v>0</v>
      </c>
      <c r="E86" s="407" t="n">
        <f aca="false">SUM(E82:E84)</f>
        <v>0</v>
      </c>
      <c r="F86" s="407"/>
      <c r="G86" s="407" t="n">
        <f aca="false">SUM(G82:G84)</f>
        <v>0</v>
      </c>
      <c r="H86" s="405" t="s">
        <v>378</v>
      </c>
      <c r="I86" s="428"/>
      <c r="J86" s="404"/>
      <c r="K86" s="404"/>
      <c r="L86" s="429"/>
      <c r="M86" s="404"/>
      <c r="N86" s="404"/>
    </row>
    <row r="87" customFormat="false" ht="31.5" hidden="false" customHeight="false" outlineLevel="0" collapsed="false">
      <c r="A87" s="409" t="s">
        <v>370</v>
      </c>
      <c r="B87" s="404"/>
      <c r="C87" s="404"/>
      <c r="D87" s="404"/>
      <c r="E87" s="404"/>
      <c r="F87" s="404"/>
      <c r="G87" s="404"/>
      <c r="H87" s="412" t="s">
        <v>379</v>
      </c>
      <c r="I87" s="428"/>
      <c r="J87" s="404"/>
      <c r="K87" s="404"/>
      <c r="L87" s="429"/>
      <c r="M87" s="404"/>
      <c r="N87" s="404"/>
    </row>
    <row r="88" customFormat="false" ht="31.5" hidden="false" customHeight="false" outlineLevel="0" collapsed="false">
      <c r="A88" s="437"/>
      <c r="B88" s="438"/>
      <c r="C88" s="439"/>
      <c r="D88" s="439"/>
      <c r="E88" s="439"/>
      <c r="F88" s="439"/>
      <c r="G88" s="439"/>
      <c r="H88" s="440" t="s">
        <v>331</v>
      </c>
      <c r="I88" s="438"/>
      <c r="J88" s="404"/>
      <c r="K88" s="404"/>
      <c r="L88" s="429"/>
      <c r="M88" s="404"/>
      <c r="N88" s="404"/>
    </row>
    <row r="89" customFormat="false" ht="47.25" hidden="false" customHeight="false" outlineLevel="0" collapsed="false">
      <c r="A89" s="441" t="s">
        <v>398</v>
      </c>
      <c r="B89" s="442" t="n">
        <f aca="false">SUM(B82:B88)</f>
        <v>0</v>
      </c>
      <c r="C89" s="442" t="n">
        <f aca="false">SUM(C82:C88)</f>
        <v>0</v>
      </c>
      <c r="D89" s="442" t="n">
        <f aca="false">SUM(D82:D88)</f>
        <v>0</v>
      </c>
      <c r="E89" s="442" t="n">
        <f aca="false">SUM(E82:E88)</f>
        <v>0</v>
      </c>
      <c r="F89" s="442"/>
      <c r="G89" s="442" t="n">
        <f aca="false">SUM(G82:G88)</f>
        <v>0</v>
      </c>
      <c r="H89" s="443" t="s">
        <v>399</v>
      </c>
      <c r="I89" s="442" t="n">
        <f aca="false">SUM(I82:I88)</f>
        <v>0</v>
      </c>
      <c r="J89" s="407" t="n">
        <f aca="false">SUM(J82:J88)</f>
        <v>0</v>
      </c>
      <c r="K89" s="407" t="n">
        <f aca="false">SUM(K82:K88)</f>
        <v>0</v>
      </c>
      <c r="L89" s="444" t="n">
        <f aca="false">SUM(L82:L88)</f>
        <v>0</v>
      </c>
      <c r="M89" s="445" t="n">
        <f aca="false">SUM(M82:M88)</f>
        <v>0</v>
      </c>
      <c r="N89" s="446" t="n">
        <f aca="false">SUM(N82:N88)</f>
        <v>0</v>
      </c>
    </row>
    <row r="90" customFormat="false" ht="15.75" hidden="false" customHeight="false" outlineLevel="0" collapsed="false">
      <c r="B90" s="413" t="n">
        <f aca="false">B89+B80+B62+B49+B31+B20</f>
        <v>139215196</v>
      </c>
      <c r="C90" s="413" t="n">
        <f aca="false">C89+C80+C62+C49+C31+C20</f>
        <v>112851685</v>
      </c>
      <c r="D90" s="413" t="n">
        <f aca="false">D89+D80+D62+D49+D31+D20</f>
        <v>115492483</v>
      </c>
      <c r="E90" s="413" t="n">
        <f aca="false">E89+E80+E62+E49+E31+E20</f>
        <v>128231405</v>
      </c>
      <c r="F90" s="413" t="n">
        <f aca="false">F89+F80+F62+F49+F31+F20</f>
        <v>129988345</v>
      </c>
      <c r="G90" s="413" t="n">
        <f aca="false">G89+G80+G62+G49+G31+G20</f>
        <v>625299</v>
      </c>
      <c r="I90" s="413" t="n">
        <f aca="false">I89+I80+I62+I49+I31+I20</f>
        <v>139215196</v>
      </c>
      <c r="J90" s="413" t="n">
        <f aca="false">J89+J80+J62+J49+J31+J20</f>
        <v>112702785</v>
      </c>
      <c r="K90" s="413" t="n">
        <f aca="false">K89+K80+K62+K49+K31+K20</f>
        <v>115343583</v>
      </c>
      <c r="L90" s="413" t="n">
        <f aca="false">L89+L80+L62+L49+L31+L20</f>
        <v>127982505</v>
      </c>
      <c r="M90" s="413" t="n">
        <f aca="false">M89+M80+M62+M49+M31+M20</f>
        <v>129609445</v>
      </c>
      <c r="N90" s="413" t="n">
        <f aca="false">N89+N80+N62+N49+N31+N20</f>
        <v>797226</v>
      </c>
      <c r="O90" s="413" t="n">
        <f aca="false">G90-N90</f>
        <v>-171927</v>
      </c>
    </row>
    <row r="91" customFormat="false" ht="15.75" hidden="false" customHeight="false" outlineLevel="0" collapsed="false">
      <c r="A91" s="392" t="s">
        <v>400</v>
      </c>
      <c r="B91" s="413" t="n">
        <f aca="false">I90-B90</f>
        <v>0</v>
      </c>
      <c r="C91" s="413"/>
      <c r="D91" s="413"/>
      <c r="E91" s="413"/>
      <c r="F91" s="413"/>
      <c r="G91" s="413"/>
    </row>
  </sheetData>
  <mergeCells count="3">
    <mergeCell ref="A4:N4"/>
    <mergeCell ref="A33:H33"/>
    <mergeCell ref="A64:H6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51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 7. melléklet a 4/2018. (II. 27.) rendelethez
Az önkormányzat 2017. évi költségvetéséről szóló 2/2017. (II. 15.) önkormányzati rendelet 7. mellékletének helyébe a következő 7. melléklet lép&amp;R&amp;P. oldal forint</oddHeader>
    <oddFooter/>
  </headerFooter>
  <rowBreaks count="2" manualBreakCount="2">
    <brk id="32" man="true" max="16383" min="0"/>
    <brk id="63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true"/>
  </sheetPr>
  <dimension ref="A1:O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447" width="51"/>
    <col collapsed="false" customWidth="true" hidden="false" outlineLevel="0" max="2" min="2" style="448" width="13.57"/>
    <col collapsed="false" customWidth="true" hidden="false" outlineLevel="0" max="3" min="3" style="448" width="12.71"/>
    <col collapsed="false" customWidth="true" hidden="false" outlineLevel="0" max="5" min="4" style="448" width="13.29"/>
    <col collapsed="false" customWidth="true" hidden="false" outlineLevel="0" max="6" min="6" style="448" width="15.57"/>
    <col collapsed="false" customWidth="true" hidden="false" outlineLevel="0" max="7" min="7" style="448" width="18.85"/>
    <col collapsed="false" customWidth="true" hidden="false" outlineLevel="0" max="9" min="8" style="448" width="13.29"/>
    <col collapsed="false" customWidth="true" hidden="false" outlineLevel="0" max="10" min="10" style="448" width="16.14"/>
    <col collapsed="false" customWidth="true" hidden="false" outlineLevel="0" max="13" min="11" style="448" width="13.29"/>
    <col collapsed="false" customWidth="true" hidden="false" outlineLevel="0" max="14" min="14" style="448" width="14.15"/>
    <col collapsed="false" customWidth="true" hidden="false" outlineLevel="0" max="15" min="15" style="448" width="12.71"/>
    <col collapsed="false" customWidth="true" hidden="false" outlineLevel="0" max="1025" min="16" style="448" width="9.14"/>
  </cols>
  <sheetData>
    <row r="1" customFormat="false" ht="15.75" hidden="false" customHeight="false" outlineLevel="0" collapsed="false">
      <c r="A1" s="449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customFormat="false" ht="15.75" hidden="false" customHeight="false" outlineLevel="0" collapsed="false">
      <c r="A2" s="450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451"/>
      <c r="N2" s="451"/>
    </row>
    <row r="3" customFormat="false" ht="15.75" hidden="false" customHeight="false" outlineLevel="0" collapsed="false">
      <c r="A3" s="452" t="s">
        <v>401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</row>
    <row r="4" customFormat="false" ht="16.5" hidden="false" customHeight="false" outlineLevel="0" collapsed="false">
      <c r="A4" s="449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453"/>
    </row>
    <row r="5" customFormat="false" ht="16.5" hidden="false" customHeight="false" outlineLevel="0" collapsed="false">
      <c r="A5" s="454" t="s">
        <v>402</v>
      </c>
      <c r="B5" s="455" t="s">
        <v>403</v>
      </c>
      <c r="C5" s="455" t="s">
        <v>404</v>
      </c>
      <c r="D5" s="455" t="s">
        <v>405</v>
      </c>
      <c r="E5" s="455" t="s">
        <v>406</v>
      </c>
      <c r="F5" s="455" t="s">
        <v>407</v>
      </c>
      <c r="G5" s="455" t="s">
        <v>408</v>
      </c>
      <c r="H5" s="455" t="s">
        <v>409</v>
      </c>
      <c r="I5" s="455" t="s">
        <v>410</v>
      </c>
      <c r="J5" s="455" t="s">
        <v>411</v>
      </c>
      <c r="K5" s="455" t="s">
        <v>412</v>
      </c>
      <c r="L5" s="455" t="s">
        <v>413</v>
      </c>
      <c r="M5" s="455" t="s">
        <v>414</v>
      </c>
      <c r="N5" s="456" t="s">
        <v>174</v>
      </c>
    </row>
    <row r="6" customFormat="false" ht="16.5" hidden="false" customHeight="false" outlineLevel="0" collapsed="false">
      <c r="A6" s="457" t="s">
        <v>415</v>
      </c>
      <c r="B6" s="458" t="n">
        <v>54063146</v>
      </c>
      <c r="C6" s="458" t="n">
        <f aca="false">SUM(B37)</f>
        <v>48343537.4166667</v>
      </c>
      <c r="D6" s="458" t="n">
        <f aca="false">SUM(C37)</f>
        <v>46432928.8333333</v>
      </c>
      <c r="E6" s="458" t="n">
        <f aca="false">SUM(D37)</f>
        <v>74026320.25</v>
      </c>
      <c r="F6" s="458" t="n">
        <f aca="false">SUM(E37)</f>
        <v>72699045</v>
      </c>
      <c r="G6" s="458" t="n">
        <f aca="false">SUM(F37)</f>
        <v>56871769.75</v>
      </c>
      <c r="H6" s="458" t="n">
        <f aca="false">SUM(G37)</f>
        <v>54544494.5</v>
      </c>
      <c r="I6" s="458" t="n">
        <f aca="false">SUM(H37)</f>
        <v>53617219.25</v>
      </c>
      <c r="J6" s="458" t="n">
        <f aca="false">SUM(I37)</f>
        <v>43023944</v>
      </c>
      <c r="K6" s="458" t="n">
        <f aca="false">SUM(J37)</f>
        <v>42096668.75</v>
      </c>
      <c r="L6" s="458" t="n">
        <f aca="false">SUM(K37)</f>
        <v>41139393.5</v>
      </c>
      <c r="M6" s="458" t="n">
        <f aca="false">SUM(L37)</f>
        <v>40312118.25</v>
      </c>
      <c r="N6" s="458" t="n">
        <v>54063146</v>
      </c>
      <c r="O6" s="459"/>
    </row>
    <row r="7" customFormat="false" ht="30" hidden="false" customHeight="true" outlineLevel="0" collapsed="false">
      <c r="A7" s="460" t="s">
        <v>416</v>
      </c>
      <c r="B7" s="461" t="n">
        <f aca="false">30310196/12</f>
        <v>2525849.66666667</v>
      </c>
      <c r="C7" s="461" t="n">
        <f aca="false">30310196/12</f>
        <v>2525849.66666667</v>
      </c>
      <c r="D7" s="461" t="n">
        <f aca="false">30310196/12</f>
        <v>2525849.66666667</v>
      </c>
      <c r="E7" s="461" t="n">
        <f aca="false">30310196/12</f>
        <v>2525849.66666667</v>
      </c>
      <c r="F7" s="461" t="n">
        <f aca="false">30310196/12</f>
        <v>2525849.66666667</v>
      </c>
      <c r="G7" s="461" t="n">
        <f aca="false">30310196/12</f>
        <v>2525849.66666667</v>
      </c>
      <c r="H7" s="461" t="n">
        <f aca="false">30310196/12</f>
        <v>2525849.66666667</v>
      </c>
      <c r="I7" s="461" t="n">
        <f aca="false">30310196/12</f>
        <v>2525849.66666667</v>
      </c>
      <c r="J7" s="461" t="n">
        <f aca="false">30310196/12</f>
        <v>2525849.66666667</v>
      </c>
      <c r="K7" s="461" t="n">
        <f aca="false">30310196/12</f>
        <v>2525849.66666667</v>
      </c>
      <c r="L7" s="461" t="n">
        <f aca="false">30310196/12</f>
        <v>2525849.66666667</v>
      </c>
      <c r="M7" s="461" t="n">
        <f aca="false">30310196/12</f>
        <v>2525849.66666667</v>
      </c>
      <c r="N7" s="462" t="n">
        <f aca="false">SUM(B7:M7)</f>
        <v>30310196</v>
      </c>
      <c r="O7" s="459" t="n">
        <f aca="false">'2.sz.tábla'!B5</f>
        <v>30310196</v>
      </c>
    </row>
    <row r="8" customFormat="false" ht="15.75" hidden="false" customHeight="false" outlineLevel="0" collapsed="false">
      <c r="A8" s="463" t="s">
        <v>364</v>
      </c>
      <c r="B8" s="464" t="n">
        <f aca="false">7300000/12</f>
        <v>608333.333333333</v>
      </c>
      <c r="C8" s="464" t="n">
        <f aca="false">7300000/12</f>
        <v>608333.333333333</v>
      </c>
      <c r="D8" s="464" t="n">
        <f aca="false">7300000/12</f>
        <v>608333.333333333</v>
      </c>
      <c r="E8" s="464" t="n">
        <f aca="false">7300000/12</f>
        <v>608333.333333333</v>
      </c>
      <c r="F8" s="464" t="n">
        <f aca="false">7300000/12</f>
        <v>608333.333333333</v>
      </c>
      <c r="G8" s="464" t="n">
        <f aca="false">7300000/12</f>
        <v>608333.333333333</v>
      </c>
      <c r="H8" s="464" t="n">
        <f aca="false">7300000/12</f>
        <v>608333.333333333</v>
      </c>
      <c r="I8" s="464" t="n">
        <f aca="false">7300000/12</f>
        <v>608333.333333333</v>
      </c>
      <c r="J8" s="464" t="n">
        <f aca="false">7300000/12</f>
        <v>608333.333333333</v>
      </c>
      <c r="K8" s="464" t="n">
        <f aca="false">7300000/12</f>
        <v>608333.333333333</v>
      </c>
      <c r="L8" s="464" t="n">
        <f aca="false">7300000/12</f>
        <v>608333.333333333</v>
      </c>
      <c r="M8" s="464" t="n">
        <f aca="false">7300000/12</f>
        <v>608333.333333333</v>
      </c>
      <c r="N8" s="465" t="n">
        <f aca="false">SUM(B8:M8)</f>
        <v>7300000</v>
      </c>
      <c r="O8" s="459" t="n">
        <f aca="false">'2.sz.tábla'!B47</f>
        <v>7300000</v>
      </c>
    </row>
    <row r="9" customFormat="false" ht="15.75" hidden="false" customHeight="false" outlineLevel="0" collapsed="false">
      <c r="A9" s="266" t="s">
        <v>417</v>
      </c>
      <c r="B9" s="258" t="n">
        <f aca="false">20450000/12</f>
        <v>1704166.66666667</v>
      </c>
      <c r="C9" s="258" t="n">
        <f aca="false">20450000/12</f>
        <v>1704166.66666667</v>
      </c>
      <c r="D9" s="258" t="n">
        <f aca="false">20450000/12</f>
        <v>1704166.66666667</v>
      </c>
      <c r="E9" s="258" t="n">
        <f aca="false">20450000/12</f>
        <v>1704166.66666667</v>
      </c>
      <c r="F9" s="258" t="n">
        <f aca="false">20450000/12</f>
        <v>1704166.66666667</v>
      </c>
      <c r="G9" s="258" t="n">
        <f aca="false">20450000/12</f>
        <v>1704166.66666667</v>
      </c>
      <c r="H9" s="258" t="n">
        <f aca="false">20450000/12</f>
        <v>1704166.66666667</v>
      </c>
      <c r="I9" s="258" t="n">
        <f aca="false">20450000/12</f>
        <v>1704166.66666667</v>
      </c>
      <c r="J9" s="258" t="n">
        <f aca="false">20450000/12</f>
        <v>1704166.66666667</v>
      </c>
      <c r="K9" s="258" t="n">
        <f aca="false">20450000/12</f>
        <v>1704166.66666667</v>
      </c>
      <c r="L9" s="258" t="n">
        <f aca="false">20450000/12</f>
        <v>1704166.66666667</v>
      </c>
      <c r="M9" s="258" t="n">
        <f aca="false">20450000/12</f>
        <v>1704166.66666667</v>
      </c>
      <c r="N9" s="465" t="n">
        <f aca="false">SUM(B9:M9)</f>
        <v>20450000</v>
      </c>
      <c r="O9" s="466" t="n">
        <f aca="false">'2.sz.tábla'!B33</f>
        <v>20450000</v>
      </c>
    </row>
    <row r="10" customFormat="false" ht="15.75" hidden="false" customHeight="false" outlineLevel="0" collapsed="false">
      <c r="A10" s="266" t="s">
        <v>418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465" t="n">
        <f aca="false">SUM(B10:M10)</f>
        <v>0</v>
      </c>
    </row>
    <row r="11" customFormat="false" ht="15.75" hidden="false" customHeight="false" outlineLevel="0" collapsed="false">
      <c r="A11" s="467" t="s">
        <v>419</v>
      </c>
      <c r="B11" s="468" t="n">
        <f aca="false">SUM(B7:B10)</f>
        <v>4838349.66666667</v>
      </c>
      <c r="C11" s="468" t="n">
        <f aca="false">SUM(C7:C10)</f>
        <v>4838349.66666667</v>
      </c>
      <c r="D11" s="468" t="n">
        <f aca="false">SUM(D7:D10)</f>
        <v>4838349.66666667</v>
      </c>
      <c r="E11" s="468" t="n">
        <f aca="false">SUM(E7:E10)</f>
        <v>4838349.66666667</v>
      </c>
      <c r="F11" s="468" t="n">
        <f aca="false">SUM(F7:F10)</f>
        <v>4838349.66666667</v>
      </c>
      <c r="G11" s="468" t="n">
        <f aca="false">SUM(G7:G10)</f>
        <v>4838349.66666667</v>
      </c>
      <c r="H11" s="468" t="n">
        <f aca="false">SUM(H7:H10)</f>
        <v>4838349.66666667</v>
      </c>
      <c r="I11" s="468" t="n">
        <f aca="false">SUM(I7:I10)</f>
        <v>4838349.66666667</v>
      </c>
      <c r="J11" s="468" t="n">
        <f aca="false">SUM(J7:J10)</f>
        <v>4838349.66666667</v>
      </c>
      <c r="K11" s="468" t="n">
        <f aca="false">SUM(K7:K10)</f>
        <v>4838349.66666667</v>
      </c>
      <c r="L11" s="468" t="n">
        <f aca="false">SUM(L7:L10)</f>
        <v>4838349.66666667</v>
      </c>
      <c r="M11" s="468" t="n">
        <f aca="false">SUM(M7:M10)</f>
        <v>4838349.66666667</v>
      </c>
      <c r="N11" s="465" t="n">
        <f aca="false">SUM(B11:M11)</f>
        <v>58060196</v>
      </c>
      <c r="O11" s="459" t="n">
        <f aca="false">SUM(B11:M11)</f>
        <v>58060196</v>
      </c>
    </row>
    <row r="12" customFormat="false" ht="30.75" hidden="false" customHeight="true" outlineLevel="0" collapsed="false">
      <c r="A12" s="266" t="s">
        <v>420</v>
      </c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465" t="n">
        <f aca="false">SUM(B12:M12)</f>
        <v>0</v>
      </c>
      <c r="O12" s="459" t="n">
        <f aca="false">'2.sz.tábla'!B21</f>
        <v>0</v>
      </c>
    </row>
    <row r="13" customFormat="false" ht="15.75" hidden="false" customHeight="false" outlineLevel="0" collapsed="false">
      <c r="A13" s="266" t="s">
        <v>421</v>
      </c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465" t="n">
        <f aca="false">SUM(B13:M13)</f>
        <v>0</v>
      </c>
      <c r="O13" s="459" t="n">
        <f aca="false">'2.sz.tábla'!B60</f>
        <v>0</v>
      </c>
    </row>
    <row r="14" customFormat="false" ht="15.75" hidden="false" customHeight="false" outlineLevel="0" collapsed="false">
      <c r="A14" s="266" t="s">
        <v>422</v>
      </c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465" t="n">
        <f aca="false">SUM(B14:M14)</f>
        <v>0</v>
      </c>
      <c r="O14" s="459" t="n">
        <f aca="false">'2.sz.tábla'!B66</f>
        <v>0</v>
      </c>
    </row>
    <row r="15" customFormat="false" ht="15.75" hidden="false" customHeight="false" outlineLevel="0" collapsed="false">
      <c r="A15" s="467" t="s">
        <v>423</v>
      </c>
      <c r="B15" s="468" t="n">
        <f aca="false">SUM(B12:B14)</f>
        <v>0</v>
      </c>
      <c r="C15" s="468" t="n">
        <f aca="false">SUM(C12:C14)</f>
        <v>0</v>
      </c>
      <c r="D15" s="468" t="n">
        <f aca="false">SUM(D12:D14)</f>
        <v>0</v>
      </c>
      <c r="E15" s="468" t="n">
        <f aca="false">SUM(E12:E14)</f>
        <v>0</v>
      </c>
      <c r="F15" s="468" t="n">
        <f aca="false">SUM(F12:F14)</f>
        <v>0</v>
      </c>
      <c r="G15" s="468" t="n">
        <f aca="false">SUM(G12:G14)</f>
        <v>0</v>
      </c>
      <c r="H15" s="468" t="n">
        <f aca="false">SUM(H12:H14)</f>
        <v>0</v>
      </c>
      <c r="I15" s="468" t="n">
        <f aca="false">SUM(I12:I14)</f>
        <v>0</v>
      </c>
      <c r="J15" s="468" t="n">
        <f aca="false">SUM(J12:J14)</f>
        <v>0</v>
      </c>
      <c r="K15" s="468" t="n">
        <f aca="false">SUM(K12:K14)</f>
        <v>0</v>
      </c>
      <c r="L15" s="468" t="n">
        <f aca="false">SUM(L12:L14)</f>
        <v>0</v>
      </c>
      <c r="M15" s="468" t="n">
        <f aca="false">SUM(M12:M14)</f>
        <v>0</v>
      </c>
      <c r="N15" s="465" t="n">
        <f aca="false">SUM(B15:M15)</f>
        <v>0</v>
      </c>
      <c r="O15" s="459" t="n">
        <f aca="false">'2.sz.tábla'!B60+'2.sz.tábla'!B21</f>
        <v>0</v>
      </c>
    </row>
    <row r="16" customFormat="false" ht="15.75" hidden="false" customHeight="false" outlineLevel="0" collapsed="false">
      <c r="A16" s="469" t="s">
        <v>15</v>
      </c>
      <c r="B16" s="258" t="n">
        <f aca="false">SUM(B11,B15)</f>
        <v>4838349.66666667</v>
      </c>
      <c r="C16" s="258" t="n">
        <f aca="false">SUM(C11,C15)</f>
        <v>4838349.66666667</v>
      </c>
      <c r="D16" s="258" t="n">
        <f aca="false">SUM(D11,D15)</f>
        <v>4838349.66666667</v>
      </c>
      <c r="E16" s="258" t="n">
        <f aca="false">SUM(E11,E15)</f>
        <v>4838349.66666667</v>
      </c>
      <c r="F16" s="258" t="n">
        <f aca="false">SUM(F11,F15)</f>
        <v>4838349.66666667</v>
      </c>
      <c r="G16" s="258" t="n">
        <f aca="false">SUM(G11,G15)</f>
        <v>4838349.66666667</v>
      </c>
      <c r="H16" s="258" t="n">
        <f aca="false">SUM(H11,H15)</f>
        <v>4838349.66666667</v>
      </c>
      <c r="I16" s="258" t="n">
        <f aca="false">SUM(I11,I15)</f>
        <v>4838349.66666667</v>
      </c>
      <c r="J16" s="258" t="n">
        <f aca="false">SUM(J11,J15)</f>
        <v>4838349.66666667</v>
      </c>
      <c r="K16" s="258" t="n">
        <f aca="false">SUM(K11,K15)</f>
        <v>4838349.66666667</v>
      </c>
      <c r="L16" s="258" t="n">
        <f aca="false">SUM(L11,L15)</f>
        <v>4838349.66666667</v>
      </c>
      <c r="M16" s="258" t="n">
        <f aca="false">SUM(M11,M15)</f>
        <v>4838349.66666667</v>
      </c>
      <c r="N16" s="465" t="n">
        <f aca="false">SUM(B16:M16)</f>
        <v>58060196</v>
      </c>
      <c r="O16" s="459" t="n">
        <f aca="false">'1.sz.tábla'!B14</f>
        <v>58060196</v>
      </c>
    </row>
    <row r="17" customFormat="false" ht="31.5" hidden="false" customHeight="false" outlineLevel="0" collapsed="false">
      <c r="A17" s="266" t="s">
        <v>424</v>
      </c>
      <c r="B17" s="470" t="n">
        <f aca="false">155000/3</f>
        <v>51666.6666666667</v>
      </c>
      <c r="C17" s="470" t="n">
        <f aca="false">155000/3</f>
        <v>51666.6666666667</v>
      </c>
      <c r="D17" s="470" t="n">
        <f aca="false">155000/3+30000000</f>
        <v>30051666.6666667</v>
      </c>
      <c r="E17" s="471"/>
      <c r="F17" s="471"/>
      <c r="G17" s="471"/>
      <c r="H17" s="471"/>
      <c r="I17" s="471"/>
      <c r="J17" s="471"/>
      <c r="K17" s="471"/>
      <c r="L17" s="471"/>
      <c r="M17" s="190"/>
      <c r="N17" s="465" t="n">
        <f aca="false">SUM(B17:M17)</f>
        <v>30155000</v>
      </c>
      <c r="O17" s="472" t="n">
        <f aca="false">'2.sz.tábla'!B82</f>
        <v>30155000</v>
      </c>
    </row>
    <row r="18" customFormat="false" ht="15.75" hidden="false" customHeight="false" outlineLevel="0" collapsed="false">
      <c r="A18" s="266" t="s">
        <v>425</v>
      </c>
      <c r="B18" s="258" t="n">
        <v>51000000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473" t="n">
        <f aca="false">SUM(B18:M18)</f>
        <v>51000000</v>
      </c>
      <c r="O18" s="459" t="n">
        <f aca="false">'2.sz.tábla'!B79</f>
        <v>51000000</v>
      </c>
    </row>
    <row r="19" customFormat="false" ht="15.75" hidden="false" customHeight="false" outlineLevel="0" collapsed="false">
      <c r="A19" s="469" t="s">
        <v>20</v>
      </c>
      <c r="B19" s="189" t="n">
        <f aca="false">SUM(B16:B18)</f>
        <v>55890016.3333333</v>
      </c>
      <c r="C19" s="189" t="n">
        <f aca="false">SUM(C16:C18)</f>
        <v>4890016.33333333</v>
      </c>
      <c r="D19" s="189" t="n">
        <f aca="false">SUM(D16:D18)</f>
        <v>34890016.3333333</v>
      </c>
      <c r="E19" s="189" t="n">
        <f aca="false">SUM(E16:E18)</f>
        <v>4838349.66666667</v>
      </c>
      <c r="F19" s="189" t="n">
        <f aca="false">SUM(F16:F18)</f>
        <v>4838349.66666667</v>
      </c>
      <c r="G19" s="189" t="n">
        <f aca="false">SUM(G16:G18)</f>
        <v>4838349.66666667</v>
      </c>
      <c r="H19" s="189" t="n">
        <f aca="false">SUM(H16:H18)</f>
        <v>4838349.66666667</v>
      </c>
      <c r="I19" s="189" t="n">
        <f aca="false">SUM(I16:I18)</f>
        <v>4838349.66666667</v>
      </c>
      <c r="J19" s="189" t="n">
        <f aca="false">SUM(J16:J18)</f>
        <v>4838349.66666667</v>
      </c>
      <c r="K19" s="189" t="n">
        <f aca="false">SUM(K16:K18)</f>
        <v>4838349.66666667</v>
      </c>
      <c r="L19" s="189" t="n">
        <f aca="false">SUM(L16:L18)</f>
        <v>4838349.66666667</v>
      </c>
      <c r="M19" s="189" t="n">
        <f aca="false">SUM(M16:M18)</f>
        <v>4838349.66666667</v>
      </c>
      <c r="N19" s="474" t="n">
        <f aca="false">SUM(N16:N18)</f>
        <v>139215196</v>
      </c>
      <c r="O19" s="459" t="n">
        <f aca="false">'1.sz.tábla'!B19</f>
        <v>139215196</v>
      </c>
    </row>
    <row r="20" customFormat="false" ht="15.75" hidden="false" customHeight="false" outlineLevel="0" collapsed="false">
      <c r="A20" s="266" t="s">
        <v>426</v>
      </c>
      <c r="B20" s="258" t="n">
        <f aca="false">15482750/12</f>
        <v>1290229.16666667</v>
      </c>
      <c r="C20" s="258" t="n">
        <f aca="false">15482750/12</f>
        <v>1290229.16666667</v>
      </c>
      <c r="D20" s="258" t="n">
        <f aca="false">15482750/12</f>
        <v>1290229.16666667</v>
      </c>
      <c r="E20" s="258" t="n">
        <f aca="false">15482750/12</f>
        <v>1290229.16666667</v>
      </c>
      <c r="F20" s="258" t="n">
        <f aca="false">15482750/12</f>
        <v>1290229.16666667</v>
      </c>
      <c r="G20" s="258" t="n">
        <f aca="false">15482750/12</f>
        <v>1290229.16666667</v>
      </c>
      <c r="H20" s="258" t="n">
        <f aca="false">15482750/12</f>
        <v>1290229.16666667</v>
      </c>
      <c r="I20" s="258" t="n">
        <f aca="false">15482750/12</f>
        <v>1290229.16666667</v>
      </c>
      <c r="J20" s="258" t="n">
        <f aca="false">15482750/12</f>
        <v>1290229.16666667</v>
      </c>
      <c r="K20" s="258" t="n">
        <f aca="false">15482750/12</f>
        <v>1290229.16666667</v>
      </c>
      <c r="L20" s="258" t="n">
        <f aca="false">15482750/12</f>
        <v>1290229.16666667</v>
      </c>
      <c r="M20" s="258" t="n">
        <f aca="false">15482750/12</f>
        <v>1290229.16666667</v>
      </c>
      <c r="N20" s="260" t="n">
        <f aca="false">SUM(B20:M20)</f>
        <v>15482750</v>
      </c>
      <c r="O20" s="459" t="n">
        <f aca="false">'3.tábla'!B7</f>
        <v>15482750</v>
      </c>
    </row>
    <row r="21" customFormat="false" ht="15.75" hidden="false" customHeight="false" outlineLevel="0" collapsed="false">
      <c r="A21" s="266" t="s">
        <v>427</v>
      </c>
      <c r="B21" s="258" t="n">
        <f aca="false">3800000/12</f>
        <v>316666.666666667</v>
      </c>
      <c r="C21" s="258" t="n">
        <f aca="false">3800000/12</f>
        <v>316666.666666667</v>
      </c>
      <c r="D21" s="258" t="n">
        <f aca="false">3800000/12</f>
        <v>316666.666666667</v>
      </c>
      <c r="E21" s="258" t="n">
        <f aca="false">3800000/12</f>
        <v>316666.666666667</v>
      </c>
      <c r="F21" s="258" t="n">
        <f aca="false">3800000/12</f>
        <v>316666.666666667</v>
      </c>
      <c r="G21" s="258" t="n">
        <f aca="false">3800000/12</f>
        <v>316666.666666667</v>
      </c>
      <c r="H21" s="258" t="n">
        <f aca="false">3800000/12</f>
        <v>316666.666666667</v>
      </c>
      <c r="I21" s="258" t="n">
        <f aca="false">3800000/12</f>
        <v>316666.666666667</v>
      </c>
      <c r="J21" s="258" t="n">
        <f aca="false">3800000/12</f>
        <v>316666.666666667</v>
      </c>
      <c r="K21" s="258" t="n">
        <f aca="false">3800000/12</f>
        <v>316666.666666667</v>
      </c>
      <c r="L21" s="258" t="n">
        <f aca="false">3800000/12</f>
        <v>316666.666666667</v>
      </c>
      <c r="M21" s="258" t="n">
        <f aca="false">3800000/12</f>
        <v>316666.666666667</v>
      </c>
      <c r="N21" s="260" t="n">
        <f aca="false">SUM(B21:M21)</f>
        <v>3800000</v>
      </c>
      <c r="O21" s="459" t="n">
        <f aca="false">'3.tábla'!B8</f>
        <v>3800000</v>
      </c>
    </row>
    <row r="22" customFormat="false" ht="15" hidden="false" customHeight="true" outlineLevel="0" collapsed="false">
      <c r="A22" s="266" t="s">
        <v>428</v>
      </c>
      <c r="B22" s="258" t="n">
        <f aca="false">32296000/12</f>
        <v>2691333.33333333</v>
      </c>
      <c r="C22" s="258" t="n">
        <f aca="false">32296000/12</f>
        <v>2691333.33333333</v>
      </c>
      <c r="D22" s="258" t="n">
        <f aca="false">32296000/12</f>
        <v>2691333.33333333</v>
      </c>
      <c r="E22" s="258" t="n">
        <f aca="false">32296000/12</f>
        <v>2691333.33333333</v>
      </c>
      <c r="F22" s="258" t="n">
        <f aca="false">32296000/12</f>
        <v>2691333.33333333</v>
      </c>
      <c r="G22" s="258" t="n">
        <f aca="false">32296000/12</f>
        <v>2691333.33333333</v>
      </c>
      <c r="H22" s="258" t="n">
        <f aca="false">32296000/12</f>
        <v>2691333.33333333</v>
      </c>
      <c r="I22" s="258" t="n">
        <f aca="false">32296000/12</f>
        <v>2691333.33333333</v>
      </c>
      <c r="J22" s="258" t="n">
        <f aca="false">32296000/12</f>
        <v>2691333.33333333</v>
      </c>
      <c r="K22" s="258" t="n">
        <f aca="false">32296000/12</f>
        <v>2691333.33333333</v>
      </c>
      <c r="L22" s="258" t="n">
        <f aca="false">32296000/12</f>
        <v>2691333.33333333</v>
      </c>
      <c r="M22" s="258" t="n">
        <f aca="false">32296000/12</f>
        <v>2691333.33333333</v>
      </c>
      <c r="N22" s="260" t="n">
        <f aca="false">SUM(B22:M22)</f>
        <v>32296000</v>
      </c>
      <c r="O22" s="459" t="n">
        <f aca="false">'3.tábla'!B9</f>
        <v>32296000</v>
      </c>
    </row>
    <row r="23" customFormat="false" ht="15.75" hidden="false" customHeight="false" outlineLevel="0" collapsed="false">
      <c r="A23" s="266" t="s">
        <v>429</v>
      </c>
      <c r="B23" s="258" t="n">
        <f aca="false">3950000/12</f>
        <v>329166.666666667</v>
      </c>
      <c r="C23" s="258" t="n">
        <f aca="false">3950000/12</f>
        <v>329166.666666667</v>
      </c>
      <c r="D23" s="258" t="n">
        <f aca="false">3950000/12</f>
        <v>329166.666666667</v>
      </c>
      <c r="E23" s="258" t="n">
        <f aca="false">3950000/12</f>
        <v>329166.666666667</v>
      </c>
      <c r="F23" s="258" t="n">
        <f aca="false">3950000/12</f>
        <v>329166.666666667</v>
      </c>
      <c r="G23" s="258" t="n">
        <f aca="false">3950000/12</f>
        <v>329166.666666667</v>
      </c>
      <c r="H23" s="258" t="n">
        <f aca="false">3950000/12</f>
        <v>329166.666666667</v>
      </c>
      <c r="I23" s="258" t="n">
        <f aca="false">3950000/12</f>
        <v>329166.666666667</v>
      </c>
      <c r="J23" s="258" t="n">
        <f aca="false">3950000/12</f>
        <v>329166.666666667</v>
      </c>
      <c r="K23" s="258" t="n">
        <f aca="false">3950000/12</f>
        <v>329166.666666667</v>
      </c>
      <c r="L23" s="258" t="n">
        <f aca="false">3950000/12</f>
        <v>329166.666666667</v>
      </c>
      <c r="M23" s="258" t="n">
        <f aca="false">3950000/12</f>
        <v>329166.666666667</v>
      </c>
      <c r="N23" s="260" t="n">
        <f aca="false">SUM(B23:M23)</f>
        <v>3950000</v>
      </c>
      <c r="O23" s="459" t="n">
        <f aca="false">'3.tábla'!B47</f>
        <v>3950000</v>
      </c>
    </row>
    <row r="24" customFormat="false" ht="29.25" hidden="false" customHeight="true" outlineLevel="0" collapsed="false">
      <c r="A24" s="266" t="s">
        <v>430</v>
      </c>
      <c r="B24" s="258"/>
      <c r="C24" s="258"/>
      <c r="D24" s="258" t="n">
        <f aca="false">100000+344000</f>
        <v>444000</v>
      </c>
      <c r="E24" s="258"/>
      <c r="F24" s="258"/>
      <c r="G24" s="258"/>
      <c r="H24" s="258" t="n">
        <v>100000</v>
      </c>
      <c r="I24" s="258"/>
      <c r="J24" s="258" t="n">
        <v>100000</v>
      </c>
      <c r="K24" s="258"/>
      <c r="L24" s="258"/>
      <c r="M24" s="258"/>
      <c r="N24" s="260" t="n">
        <f aca="false">SUM(B24:M24)</f>
        <v>644000</v>
      </c>
      <c r="O24" s="459" t="n">
        <f aca="false">'4. sz. tábla'!B15</f>
        <v>644000</v>
      </c>
    </row>
    <row r="25" customFormat="false" ht="34.5" hidden="false" customHeight="true" outlineLevel="0" collapsed="false">
      <c r="A25" s="266" t="s">
        <v>431</v>
      </c>
      <c r="B25" s="258" t="n">
        <f aca="false">12458749/12</f>
        <v>1038229.08333333</v>
      </c>
      <c r="C25" s="258" t="n">
        <f aca="false">12458749/12</f>
        <v>1038229.08333333</v>
      </c>
      <c r="D25" s="258" t="n">
        <f aca="false">12458749/12</f>
        <v>1038229.08333333</v>
      </c>
      <c r="E25" s="258" t="n">
        <f aca="false">12458749/12</f>
        <v>1038229.08333333</v>
      </c>
      <c r="F25" s="258" t="n">
        <f aca="false">12458749/12</f>
        <v>1038229.08333333</v>
      </c>
      <c r="G25" s="258" t="n">
        <f aca="false">12458749/12</f>
        <v>1038229.08333333</v>
      </c>
      <c r="H25" s="258" t="n">
        <f aca="false">12458749/12</f>
        <v>1038229.08333333</v>
      </c>
      <c r="I25" s="258" t="n">
        <f aca="false">12458749/12</f>
        <v>1038229.08333333</v>
      </c>
      <c r="J25" s="258" t="n">
        <f aca="false">12458749/12</f>
        <v>1038229.08333333</v>
      </c>
      <c r="K25" s="258" t="n">
        <f aca="false">12458749/12</f>
        <v>1038229.08333333</v>
      </c>
      <c r="L25" s="258" t="n">
        <f aca="false">12458749/12</f>
        <v>1038229.08333333</v>
      </c>
      <c r="M25" s="258" t="n">
        <f aca="false">12458749/12</f>
        <v>1038229.08333333</v>
      </c>
      <c r="N25" s="260" t="n">
        <f aca="false">SUM(B25:M25)</f>
        <v>12458749</v>
      </c>
      <c r="O25" s="475" t="n">
        <f aca="false">'4. sz. tábla'!B5</f>
        <v>12458749</v>
      </c>
    </row>
    <row r="26" customFormat="false" ht="34.5" hidden="false" customHeight="true" outlineLevel="0" collapsed="false">
      <c r="A26" s="266" t="s">
        <v>432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60" t="n">
        <f aca="false">SUM(B26:M26)</f>
        <v>0</v>
      </c>
      <c r="O26" s="459" t="n">
        <f aca="false">'3.tábla'!B33</f>
        <v>0</v>
      </c>
    </row>
    <row r="27" customFormat="false" ht="15.75" hidden="false" customHeight="false" outlineLevel="0" collapsed="false">
      <c r="A27" s="266" t="s">
        <v>28</v>
      </c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 t="n">
        <v>36121697</v>
      </c>
      <c r="N27" s="260" t="n">
        <f aca="false">SUM(B27:M27)</f>
        <v>36121697</v>
      </c>
      <c r="O27" s="459" t="n">
        <f aca="false">'1.sz.tábla'!B33</f>
        <v>36121697</v>
      </c>
    </row>
    <row r="28" customFormat="false" ht="15.75" hidden="false" customHeight="false" outlineLevel="0" collapsed="false">
      <c r="A28" s="467" t="s">
        <v>433</v>
      </c>
      <c r="B28" s="468" t="n">
        <f aca="false">SUM(B20:B27)</f>
        <v>5665624.91666667</v>
      </c>
      <c r="C28" s="468" t="n">
        <f aca="false">SUM(C20:C27)</f>
        <v>5665624.91666667</v>
      </c>
      <c r="D28" s="468" t="n">
        <f aca="false">SUM(D20:D27)</f>
        <v>6109624.91666667</v>
      </c>
      <c r="E28" s="468" t="n">
        <f aca="false">SUM(E20:E27)</f>
        <v>5665624.91666667</v>
      </c>
      <c r="F28" s="468" t="n">
        <f aca="false">SUM(F20:F27)</f>
        <v>5665624.91666667</v>
      </c>
      <c r="G28" s="468" t="n">
        <f aca="false">SUM(G20:G27)</f>
        <v>5665624.91666667</v>
      </c>
      <c r="H28" s="468" t="n">
        <f aca="false">SUM(H20:H27)</f>
        <v>5765624.91666667</v>
      </c>
      <c r="I28" s="468" t="n">
        <f aca="false">SUM(I20:I27)</f>
        <v>5665624.91666667</v>
      </c>
      <c r="J28" s="468" t="n">
        <f aca="false">SUM(J20:J27)</f>
        <v>5765624.91666667</v>
      </c>
      <c r="K28" s="468" t="n">
        <f aca="false">SUM(K20:K27)</f>
        <v>5665624.91666667</v>
      </c>
      <c r="L28" s="468" t="n">
        <f aca="false">SUM(L20:L27)</f>
        <v>5665624.91666667</v>
      </c>
      <c r="M28" s="468" t="n">
        <f aca="false">SUM(M20:M27)</f>
        <v>41787321.9166667</v>
      </c>
      <c r="N28" s="260" t="n">
        <f aca="false">SUM(B28:M28)</f>
        <v>104753196</v>
      </c>
      <c r="O28" s="459" t="n">
        <f aca="false">SUM(O20:O27)</f>
        <v>104753196</v>
      </c>
    </row>
    <row r="29" customFormat="false" ht="15.75" hidden="false" customHeight="false" outlineLevel="0" collapsed="false">
      <c r="A29" s="266" t="s">
        <v>434</v>
      </c>
      <c r="D29" s="448" t="n">
        <v>300000</v>
      </c>
      <c r="E29" s="448" t="n">
        <v>200000</v>
      </c>
      <c r="G29" s="448" t="n">
        <v>1500000</v>
      </c>
      <c r="K29" s="448" t="n">
        <v>130000</v>
      </c>
      <c r="M29" s="448" t="n">
        <v>300000</v>
      </c>
      <c r="N29" s="260" t="n">
        <f aca="false">SUM(B29:M29)</f>
        <v>2430000</v>
      </c>
      <c r="O29" s="475" t="n">
        <f aca="false">'1.sz.tábla'!B29</f>
        <v>2430000</v>
      </c>
    </row>
    <row r="30" customFormat="false" ht="15.75" hidden="false" customHeight="false" outlineLevel="0" collapsed="false">
      <c r="A30" s="266" t="s">
        <v>435</v>
      </c>
      <c r="B30" s="258" t="n">
        <f aca="false">3142000+1415000</f>
        <v>4557000</v>
      </c>
      <c r="C30" s="258" t="n">
        <v>748000</v>
      </c>
      <c r="D30" s="258" t="n">
        <v>500000</v>
      </c>
      <c r="E30" s="258" t="n">
        <v>300000</v>
      </c>
      <c r="F30" s="258" t="n">
        <v>15000000</v>
      </c>
      <c r="G30" s="258"/>
      <c r="H30" s="258"/>
      <c r="I30" s="258" t="n">
        <v>9766000</v>
      </c>
      <c r="J30" s="258"/>
      <c r="K30" s="258"/>
      <c r="L30" s="258"/>
      <c r="M30" s="258"/>
      <c r="N30" s="260" t="n">
        <f aca="false">SUM(B30:M30)</f>
        <v>30871000</v>
      </c>
      <c r="O30" s="459" t="n">
        <f aca="false">'1.sz.tábla'!B30</f>
        <v>30871000</v>
      </c>
    </row>
    <row r="31" customFormat="false" ht="15.75" hidden="false" customHeight="false" outlineLevel="0" collapsed="false">
      <c r="A31" s="266" t="s">
        <v>27</v>
      </c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60" t="n">
        <f aca="false">SUM(B31:M31)</f>
        <v>0</v>
      </c>
    </row>
    <row r="32" customFormat="false" ht="15.75" hidden="false" customHeight="false" outlineLevel="0" collapsed="false">
      <c r="A32" s="467" t="s">
        <v>436</v>
      </c>
      <c r="B32" s="468" t="n">
        <f aca="false">SUM(B30:B31)</f>
        <v>4557000</v>
      </c>
      <c r="C32" s="468" t="n">
        <f aca="false">SUM(C29:C31)</f>
        <v>748000</v>
      </c>
      <c r="D32" s="468" t="n">
        <f aca="false">SUM(D29:D31)</f>
        <v>800000</v>
      </c>
      <c r="E32" s="468" t="n">
        <f aca="false">SUM(E29:E31)</f>
        <v>500000</v>
      </c>
      <c r="F32" s="468" t="n">
        <f aca="false">SUM(F29:F31)</f>
        <v>15000000</v>
      </c>
      <c r="G32" s="468" t="n">
        <f aca="false">SUM(G29:G31)</f>
        <v>1500000</v>
      </c>
      <c r="H32" s="468" t="n">
        <f aca="false">SUM(H29:H31)</f>
        <v>0</v>
      </c>
      <c r="I32" s="468" t="n">
        <f aca="false">SUM(I29:I31)</f>
        <v>9766000</v>
      </c>
      <c r="J32" s="468" t="n">
        <f aca="false">SUM(J29:J31)</f>
        <v>0</v>
      </c>
      <c r="K32" s="468" t="n">
        <f aca="false">SUM(K29:K31)</f>
        <v>130000</v>
      </c>
      <c r="L32" s="468" t="n">
        <f aca="false">SUM(L29:L31)</f>
        <v>0</v>
      </c>
      <c r="M32" s="468" t="n">
        <f aca="false">SUM(M29:M31)</f>
        <v>300000</v>
      </c>
      <c r="N32" s="260" t="n">
        <f aca="false">SUM(B32:M32)</f>
        <v>33301000</v>
      </c>
      <c r="O32" s="459" t="n">
        <f aca="false">'1.sz.tábla'!B27</f>
        <v>33301000</v>
      </c>
    </row>
    <row r="33" customFormat="false" ht="15.75" hidden="false" customHeight="false" outlineLevel="0" collapsed="false">
      <c r="A33" s="469" t="s">
        <v>31</v>
      </c>
      <c r="B33" s="190" t="n">
        <f aca="false">SUM(B32,B28)</f>
        <v>10222624.9166667</v>
      </c>
      <c r="C33" s="190" t="n">
        <f aca="false">SUM(C32,C28)</f>
        <v>6413624.91666667</v>
      </c>
      <c r="D33" s="190" t="n">
        <f aca="false">SUM(D32,D28)</f>
        <v>6909624.91666667</v>
      </c>
      <c r="E33" s="190" t="n">
        <f aca="false">SUM(E32,E28)</f>
        <v>6165624.91666667</v>
      </c>
      <c r="F33" s="190" t="n">
        <f aca="false">SUM(F32,F28)</f>
        <v>20665624.9166667</v>
      </c>
      <c r="G33" s="190" t="n">
        <f aca="false">SUM(G32,G28)</f>
        <v>7165624.91666667</v>
      </c>
      <c r="H33" s="190" t="n">
        <f aca="false">SUM(H32,H28)</f>
        <v>5765624.91666667</v>
      </c>
      <c r="I33" s="190" t="n">
        <f aca="false">SUM(I32,I28)</f>
        <v>15431624.9166667</v>
      </c>
      <c r="J33" s="190" t="n">
        <f aca="false">SUM(J32,J28)</f>
        <v>5765624.91666667</v>
      </c>
      <c r="K33" s="190" t="n">
        <f aca="false">SUM(K32,K28)</f>
        <v>5795624.91666667</v>
      </c>
      <c r="L33" s="190" t="n">
        <f aca="false">SUM(L32,L28)</f>
        <v>5665624.91666667</v>
      </c>
      <c r="M33" s="190" t="n">
        <f aca="false">SUM(M32,M28)</f>
        <v>42087321.9166667</v>
      </c>
      <c r="N33" s="260" t="n">
        <f aca="false">SUM(B33:M33)</f>
        <v>138054196</v>
      </c>
      <c r="O33" s="459" t="n">
        <f aca="false">'1.sz.tábla'!B36</f>
        <v>138054196</v>
      </c>
    </row>
    <row r="34" customFormat="false" ht="47.25" hidden="false" customHeight="false" outlineLevel="0" collapsed="false">
      <c r="A34" s="469" t="s">
        <v>437</v>
      </c>
      <c r="B34" s="190" t="n">
        <f aca="false">1161000/3</f>
        <v>387000</v>
      </c>
      <c r="C34" s="190" t="n">
        <f aca="false">1161000/3</f>
        <v>387000</v>
      </c>
      <c r="D34" s="190" t="n">
        <f aca="false">1161000/3</f>
        <v>387000</v>
      </c>
      <c r="E34" s="190"/>
      <c r="F34" s="190"/>
      <c r="G34" s="190"/>
      <c r="H34" s="190"/>
      <c r="I34" s="190"/>
      <c r="J34" s="190"/>
      <c r="K34" s="190"/>
      <c r="L34" s="190"/>
      <c r="M34" s="190"/>
      <c r="N34" s="260" t="n">
        <f aca="false">SUM(B34:M34)</f>
        <v>1161000</v>
      </c>
      <c r="O34" s="459" t="n">
        <f aca="false">'1.sz.tábla'!B39</f>
        <v>1161000</v>
      </c>
    </row>
    <row r="35" customFormat="false" ht="15.75" hidden="false" customHeight="false" outlineLevel="0" collapsed="false">
      <c r="A35" s="476" t="s">
        <v>35</v>
      </c>
      <c r="B35" s="477" t="n">
        <f aca="false">SUM(B33:B34)</f>
        <v>10609624.9166667</v>
      </c>
      <c r="C35" s="477" t="n">
        <f aca="false">SUM(C33:C34)</f>
        <v>6800624.91666667</v>
      </c>
      <c r="D35" s="477" t="n">
        <f aca="false">SUM(D33:D34)</f>
        <v>7296624.91666667</v>
      </c>
      <c r="E35" s="477" t="n">
        <f aca="false">SUM(E33:E34)</f>
        <v>6165624.91666667</v>
      </c>
      <c r="F35" s="477" t="n">
        <f aca="false">SUM(F33:F34)</f>
        <v>20665624.9166667</v>
      </c>
      <c r="G35" s="477" t="n">
        <f aca="false">SUM(G33:G34)</f>
        <v>7165624.91666667</v>
      </c>
      <c r="H35" s="477" t="n">
        <f aca="false">SUM(H33:H34)</f>
        <v>5765624.91666667</v>
      </c>
      <c r="I35" s="477" t="n">
        <f aca="false">SUM(I33:I34)</f>
        <v>15431624.9166667</v>
      </c>
      <c r="J35" s="477" t="n">
        <f aca="false">SUM(J33:J34)</f>
        <v>5765624.91666667</v>
      </c>
      <c r="K35" s="477" t="n">
        <f aca="false">SUM(K33:K34)</f>
        <v>5795624.91666667</v>
      </c>
      <c r="L35" s="477" t="n">
        <f aca="false">SUM(L33:L34)</f>
        <v>5665624.91666667</v>
      </c>
      <c r="M35" s="477" t="n">
        <f aca="false">SUM(M33:M34)</f>
        <v>42087321.9166667</v>
      </c>
      <c r="N35" s="260" t="n">
        <f aca="false">SUM(B35:M35)</f>
        <v>139215196</v>
      </c>
      <c r="O35" s="459" t="n">
        <f aca="false">'1.sz.tábla'!B40</f>
        <v>139215196</v>
      </c>
    </row>
    <row r="36" customFormat="false" ht="16.5" hidden="false" customHeight="false" outlineLevel="0" collapsed="false">
      <c r="A36" s="478" t="s">
        <v>438</v>
      </c>
      <c r="B36" s="479"/>
      <c r="C36" s="479"/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260" t="n">
        <f aca="false">SUM(B36:M36)</f>
        <v>0</v>
      </c>
    </row>
    <row r="37" customFormat="false" ht="16.5" hidden="false" customHeight="false" outlineLevel="0" collapsed="false">
      <c r="A37" s="480" t="s">
        <v>439</v>
      </c>
      <c r="B37" s="481" t="n">
        <f aca="false">B6+B16+B17-B35-B36</f>
        <v>48343537.4166667</v>
      </c>
      <c r="C37" s="481" t="n">
        <f aca="false">C6+C16+C17-C35-C36</f>
        <v>46432928.8333333</v>
      </c>
      <c r="D37" s="481" t="n">
        <f aca="false">D6+D16+D17-D35-D36</f>
        <v>74026320.25</v>
      </c>
      <c r="E37" s="481" t="n">
        <f aca="false">E6+E16+E17-E35-E36</f>
        <v>72699045</v>
      </c>
      <c r="F37" s="481" t="n">
        <f aca="false">F6+F16+F17-F35-F36</f>
        <v>56871769.75</v>
      </c>
      <c r="G37" s="481" t="n">
        <f aca="false">G6+G16+G17-G35-G36</f>
        <v>54544494.5</v>
      </c>
      <c r="H37" s="481" t="n">
        <f aca="false">H6+H16+H17-H35-H36</f>
        <v>53617219.25</v>
      </c>
      <c r="I37" s="481" t="n">
        <f aca="false">I6+I16+I17-I35-I36</f>
        <v>43023944</v>
      </c>
      <c r="J37" s="481" t="n">
        <f aca="false">J6+J16+J17-J35-J36</f>
        <v>42096668.75</v>
      </c>
      <c r="K37" s="481" t="n">
        <f aca="false">K6+K16+K17-K35-K36</f>
        <v>41139393.5</v>
      </c>
      <c r="L37" s="481" t="n">
        <f aca="false">L6+L16+L17-L35-L36</f>
        <v>40312118.25</v>
      </c>
      <c r="M37" s="481" t="n">
        <f aca="false">M6+M16+M17-M35-M36</f>
        <v>3063145.99999998</v>
      </c>
      <c r="N37" s="481" t="n">
        <f aca="false">N6+N16+N17-N35-N36</f>
        <v>3063145.99999997</v>
      </c>
      <c r="O37" s="459"/>
    </row>
    <row r="39" customFormat="false" ht="12.75" hidden="false" customHeight="false" outlineLevel="0" collapsed="false">
      <c r="N39" s="459" t="n">
        <f aca="false">SUM(N20)</f>
        <v>15482750</v>
      </c>
    </row>
  </sheetData>
  <mergeCells count="2">
    <mergeCell ref="M2:N2"/>
    <mergeCell ref="A3:N3"/>
  </mergeCells>
  <printOptions headings="false" gridLines="false" gridLinesSet="true" horizontalCentered="false" verticalCentered="false"/>
  <pageMargins left="0" right="0" top="0.748611111111111" bottom="0.747916666666667" header="0.315277777777778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Roman,Normál"&amp;12 8. melléklet a 4/2018. (II. 27.) rendelethez
Az önkormányzat 2017. évi költségvetéséről szóló 2/2017. (II. 15.) önkormányzati rendelet 8. mellékletének helyébe a következő 8. melléklet lép:&amp;R&amp;P. oldal forint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LibreOffice/5.4.0.3$Windows_x86 LibreOffice_project/7556cbc6811c9d992f4064ab9287069087d7f62c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2014-05-27T12:51:39Z</dcterms:created>
  <dc:creator>Répásy Ildikó</dc:creator>
  <dc:description/>
  <dc:language>hu-HU</dc:language>
  <cp:lastModifiedBy>Hossó Erika</cp:lastModifiedBy>
  <cp:lastPrinted>2018-02-23T09:29:43Z</cp:lastPrinted>
  <dcterms:modified xsi:type="dcterms:W3CDTF">2018-02-27T09:18:44Z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