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rbi\Desktop\"/>
    </mc:Choice>
  </mc:AlternateContent>
  <bookViews>
    <workbookView xWindow="0" yWindow="0" windowWidth="19200" windowHeight="11460" tabRatio="689" firstSheet="10" activeTab="22"/>
  </bookViews>
  <sheets>
    <sheet name="1" sheetId="2" r:id="rId1"/>
    <sheet name="1a" sheetId="43" r:id="rId2"/>
    <sheet name="1b" sheetId="44" r:id="rId3"/>
    <sheet name="1c" sheetId="45" r:id="rId4"/>
    <sheet name="2" sheetId="1" r:id="rId5"/>
    <sheet name="2a" sheetId="46" r:id="rId6"/>
    <sheet name="2b" sheetId="47" r:id="rId7"/>
    <sheet name="2c" sheetId="8" r:id="rId8"/>
    <sheet name="2d" sheetId="48" r:id="rId9"/>
    <sheet name="2e" sheetId="49" r:id="rId10"/>
    <sheet name="3 mell." sheetId="50" r:id="rId11"/>
    <sheet name="4 mell." sheetId="51" r:id="rId12"/>
    <sheet name="5 mell." sheetId="52" r:id="rId13"/>
    <sheet name="6 mell." sheetId="53" r:id="rId14"/>
    <sheet name="7 mell" sheetId="11" r:id="rId15"/>
    <sheet name="8 mell." sheetId="12" r:id="rId16"/>
    <sheet name="9a" sheetId="54" r:id="rId17"/>
    <sheet name="9b" sheetId="55" r:id="rId18"/>
    <sheet name="9c" sheetId="56" r:id="rId19"/>
    <sheet name="10 mell" sheetId="57" r:id="rId20"/>
    <sheet name="11" sheetId="16" r:id="rId21"/>
    <sheet name="12" sheetId="17" r:id="rId22"/>
    <sheet name="13" sheetId="58" r:id="rId23"/>
    <sheet name="Munka1" sheetId="23" state="hidden" r:id="rId24"/>
    <sheet name="14 mell" sheetId="15" r:id="rId25"/>
  </sheets>
  <externalReferences>
    <externalReference r:id="rId26"/>
    <externalReference r:id="rId27"/>
    <externalReference r:id="rId28"/>
    <externalReference r:id="rId29"/>
  </externalReferences>
  <definedNames>
    <definedName name="_xlnm.Print_Area" localSheetId="22">'13'!$B$1:$O$34</definedName>
    <definedName name="_xlnm.Print_Area" localSheetId="8">'2d'!$A$6:$U$27</definedName>
    <definedName name="_xlnm.Print_Area">'2'!$A$6:$U$27</definedName>
  </definedNames>
  <calcPr calcId="162913"/>
</workbook>
</file>

<file path=xl/calcChain.xml><?xml version="1.0" encoding="utf-8"?>
<calcChain xmlns="http://schemas.openxmlformats.org/spreadsheetml/2006/main">
  <c r="C32" i="58" l="1"/>
  <c r="P31" i="58"/>
  <c r="C31" i="58"/>
  <c r="M30" i="58"/>
  <c r="I30" i="58"/>
  <c r="E30" i="58"/>
  <c r="C30" i="58"/>
  <c r="C29" i="58"/>
  <c r="C27" i="58"/>
  <c r="P26" i="58"/>
  <c r="C26" i="58"/>
  <c r="M25" i="58"/>
  <c r="I25" i="58"/>
  <c r="E25" i="58"/>
  <c r="C25" i="58"/>
  <c r="C24" i="58"/>
  <c r="M23" i="58"/>
  <c r="I23" i="58"/>
  <c r="E23" i="58"/>
  <c r="C23" i="58"/>
  <c r="P22" i="58"/>
  <c r="C22" i="58"/>
  <c r="C21" i="58"/>
  <c r="C19" i="58"/>
  <c r="P18" i="58"/>
  <c r="C18" i="58"/>
  <c r="P17" i="58"/>
  <c r="C17" i="58"/>
  <c r="C16" i="58" s="1"/>
  <c r="P14" i="58"/>
  <c r="C14" i="58"/>
  <c r="N13" i="58"/>
  <c r="L13" i="58"/>
  <c r="J13" i="58"/>
  <c r="H13" i="58"/>
  <c r="F13" i="58"/>
  <c r="D13" i="58"/>
  <c r="C13" i="58"/>
  <c r="O13" i="58" s="1"/>
  <c r="N12" i="58"/>
  <c r="L12" i="58"/>
  <c r="J12" i="58"/>
  <c r="H12" i="58"/>
  <c r="F12" i="58"/>
  <c r="D12" i="58"/>
  <c r="C12" i="58"/>
  <c r="O12" i="58" s="1"/>
  <c r="N11" i="58"/>
  <c r="L11" i="58"/>
  <c r="J11" i="58"/>
  <c r="H11" i="58"/>
  <c r="F11" i="58"/>
  <c r="D11" i="58"/>
  <c r="C11" i="58"/>
  <c r="O11" i="58" s="1"/>
  <c r="N10" i="58"/>
  <c r="L10" i="58"/>
  <c r="J10" i="58"/>
  <c r="H10" i="58"/>
  <c r="F10" i="58"/>
  <c r="D10" i="58"/>
  <c r="C10" i="58"/>
  <c r="O10" i="58" s="1"/>
  <c r="N9" i="58"/>
  <c r="L9" i="58"/>
  <c r="J9" i="58"/>
  <c r="H9" i="58"/>
  <c r="F9" i="58"/>
  <c r="D9" i="58"/>
  <c r="C9" i="58"/>
  <c r="O9" i="58" s="1"/>
  <c r="N8" i="58"/>
  <c r="L8" i="58"/>
  <c r="J8" i="58"/>
  <c r="H8" i="58"/>
  <c r="F8" i="58"/>
  <c r="D8" i="58"/>
  <c r="C8" i="58"/>
  <c r="O8" i="58" s="1"/>
  <c r="N7" i="58"/>
  <c r="N15" i="58" s="1"/>
  <c r="L7" i="58"/>
  <c r="L15" i="58" s="1"/>
  <c r="J7" i="58"/>
  <c r="J15" i="58" s="1"/>
  <c r="H7" i="58"/>
  <c r="H15" i="58" s="1"/>
  <c r="F7" i="58"/>
  <c r="F15" i="58" s="1"/>
  <c r="D7" i="58"/>
  <c r="D15" i="58" s="1"/>
  <c r="C7" i="58"/>
  <c r="C15" i="58" s="1"/>
  <c r="C20" i="58" s="1"/>
  <c r="H121" i="56"/>
  <c r="H122" i="56" s="1"/>
  <c r="G121" i="56"/>
  <c r="G122" i="56" s="1"/>
  <c r="F121" i="56"/>
  <c r="F122" i="56" s="1"/>
  <c r="E121" i="56"/>
  <c r="E122" i="56" s="1"/>
  <c r="D120" i="56"/>
  <c r="D121" i="56" s="1"/>
  <c r="C120" i="56"/>
  <c r="C119" i="56"/>
  <c r="C118" i="56"/>
  <c r="C115" i="56"/>
  <c r="C114" i="56"/>
  <c r="C113" i="56"/>
  <c r="C112" i="56"/>
  <c r="H111" i="56"/>
  <c r="H116" i="56" s="1"/>
  <c r="G111" i="56"/>
  <c r="G116" i="56" s="1"/>
  <c r="F111" i="56"/>
  <c r="F116" i="56" s="1"/>
  <c r="E111" i="56"/>
  <c r="E116" i="56" s="1"/>
  <c r="D111" i="56"/>
  <c r="D116" i="56" s="1"/>
  <c r="C116" i="56" s="1"/>
  <c r="C111" i="56"/>
  <c r="H110" i="56"/>
  <c r="G110" i="56"/>
  <c r="F110" i="56"/>
  <c r="E110" i="56"/>
  <c r="D110" i="56"/>
  <c r="C110" i="56"/>
  <c r="C109" i="56"/>
  <c r="C108" i="56"/>
  <c r="C107" i="56"/>
  <c r="C106" i="56"/>
  <c r="H105" i="56"/>
  <c r="G105" i="56"/>
  <c r="F105" i="56"/>
  <c r="E105" i="56"/>
  <c r="D105" i="56"/>
  <c r="C105" i="56"/>
  <c r="C104" i="56"/>
  <c r="C103" i="56"/>
  <c r="C102" i="56"/>
  <c r="C101" i="56"/>
  <c r="C100" i="56"/>
  <c r="C98" i="56"/>
  <c r="C97" i="56"/>
  <c r="C96" i="56"/>
  <c r="C95" i="56"/>
  <c r="C94" i="56"/>
  <c r="C93" i="56"/>
  <c r="H92" i="56"/>
  <c r="H99" i="56" s="1"/>
  <c r="G92" i="56"/>
  <c r="G99" i="56" s="1"/>
  <c r="F92" i="56"/>
  <c r="F99" i="56" s="1"/>
  <c r="E92" i="56"/>
  <c r="E99" i="56" s="1"/>
  <c r="D92" i="56"/>
  <c r="C92" i="56" s="1"/>
  <c r="C91" i="56"/>
  <c r="C89" i="56"/>
  <c r="C88" i="56"/>
  <c r="C87" i="56"/>
  <c r="H86" i="56"/>
  <c r="G86" i="56"/>
  <c r="F86" i="56"/>
  <c r="E86" i="56"/>
  <c r="D86" i="56"/>
  <c r="C86" i="56" s="1"/>
  <c r="C85" i="56"/>
  <c r="H84" i="56"/>
  <c r="G84" i="56"/>
  <c r="G90" i="56" s="1"/>
  <c r="F84" i="56"/>
  <c r="E84" i="56"/>
  <c r="E90" i="56" s="1"/>
  <c r="D84" i="56"/>
  <c r="C84" i="56"/>
  <c r="C83" i="56"/>
  <c r="H82" i="56"/>
  <c r="H90" i="56" s="1"/>
  <c r="H117" i="56" s="1"/>
  <c r="H123" i="56" s="1"/>
  <c r="G82" i="56"/>
  <c r="F82" i="56"/>
  <c r="F90" i="56" s="1"/>
  <c r="F117" i="56" s="1"/>
  <c r="F123" i="56" s="1"/>
  <c r="E82" i="56"/>
  <c r="D82" i="56"/>
  <c r="D90" i="56" s="1"/>
  <c r="C81" i="56"/>
  <c r="C80" i="56"/>
  <c r="C79" i="56"/>
  <c r="H76" i="56"/>
  <c r="H77" i="56" s="1"/>
  <c r="G76" i="56"/>
  <c r="G77" i="56" s="1"/>
  <c r="F76" i="56"/>
  <c r="F77" i="56" s="1"/>
  <c r="E76" i="56"/>
  <c r="E77" i="56" s="1"/>
  <c r="D76" i="56"/>
  <c r="D77" i="56" s="1"/>
  <c r="C77" i="56" s="1"/>
  <c r="C76" i="56"/>
  <c r="C75" i="56"/>
  <c r="C74" i="56"/>
  <c r="C73" i="56"/>
  <c r="H71" i="56"/>
  <c r="G71" i="56"/>
  <c r="F71" i="56"/>
  <c r="E71" i="56"/>
  <c r="D71" i="56"/>
  <c r="C71" i="56" s="1"/>
  <c r="C70" i="56"/>
  <c r="C69" i="56"/>
  <c r="C68" i="56"/>
  <c r="H67" i="56"/>
  <c r="G67" i="56"/>
  <c r="F67" i="56"/>
  <c r="E67" i="56"/>
  <c r="D67" i="56"/>
  <c r="C67" i="56"/>
  <c r="C66" i="56"/>
  <c r="H65" i="56"/>
  <c r="G65" i="56"/>
  <c r="F65" i="56"/>
  <c r="E65" i="56"/>
  <c r="D65" i="56"/>
  <c r="C65" i="56" s="1"/>
  <c r="C64" i="56"/>
  <c r="C62" i="56"/>
  <c r="C61" i="56"/>
  <c r="C60" i="56"/>
  <c r="C59" i="56"/>
  <c r="C58" i="56"/>
  <c r="C57" i="56"/>
  <c r="C56" i="56"/>
  <c r="C54" i="56"/>
  <c r="C53" i="56"/>
  <c r="C52" i="56"/>
  <c r="C51" i="56"/>
  <c r="C50" i="56"/>
  <c r="C49" i="56"/>
  <c r="H48" i="56"/>
  <c r="G48" i="56"/>
  <c r="F48" i="56"/>
  <c r="E48" i="56"/>
  <c r="D48" i="56"/>
  <c r="C48" i="56" s="1"/>
  <c r="C47" i="56"/>
  <c r="C46" i="56"/>
  <c r="H45" i="56"/>
  <c r="H55" i="56" s="1"/>
  <c r="G45" i="56"/>
  <c r="F45" i="56"/>
  <c r="E45" i="56"/>
  <c r="D45" i="56"/>
  <c r="C45" i="56" s="1"/>
  <c r="C44" i="56"/>
  <c r="C43" i="56"/>
  <c r="C42" i="56"/>
  <c r="H41" i="56"/>
  <c r="H63" i="56" s="1"/>
  <c r="G41" i="56"/>
  <c r="G63" i="56" s="1"/>
  <c r="F41" i="56"/>
  <c r="E41" i="56"/>
  <c r="D41" i="56"/>
  <c r="D63" i="56" s="1"/>
  <c r="C41" i="56"/>
  <c r="C40" i="56"/>
  <c r="C38" i="56"/>
  <c r="C37" i="56"/>
  <c r="C36" i="56"/>
  <c r="H35" i="56"/>
  <c r="G35" i="56"/>
  <c r="F35" i="56"/>
  <c r="E35" i="56"/>
  <c r="D35" i="56"/>
  <c r="C35" i="56"/>
  <c r="H34" i="56"/>
  <c r="G34" i="56"/>
  <c r="F34" i="56"/>
  <c r="E34" i="56"/>
  <c r="D34" i="56"/>
  <c r="C34" i="56"/>
  <c r="C33" i="56"/>
  <c r="C32" i="56"/>
  <c r="C31" i="56"/>
  <c r="C30" i="56"/>
  <c r="C29" i="56"/>
  <c r="H28" i="56"/>
  <c r="H39" i="56" s="1"/>
  <c r="G28" i="56"/>
  <c r="F28" i="56"/>
  <c r="F39" i="56" s="1"/>
  <c r="E28" i="56"/>
  <c r="D28" i="56"/>
  <c r="C28" i="56" s="1"/>
  <c r="H27" i="56"/>
  <c r="F27" i="56"/>
  <c r="D27" i="56"/>
  <c r="C26" i="56"/>
  <c r="C25" i="56"/>
  <c r="C24" i="56"/>
  <c r="C23" i="56"/>
  <c r="C22" i="56"/>
  <c r="H21" i="56"/>
  <c r="G21" i="56"/>
  <c r="G27" i="56" s="1"/>
  <c r="F21" i="56"/>
  <c r="E21" i="56"/>
  <c r="E27" i="56" s="1"/>
  <c r="D21" i="56"/>
  <c r="C21" i="56"/>
  <c r="G20" i="56"/>
  <c r="E20" i="56"/>
  <c r="C19" i="56"/>
  <c r="C18" i="56"/>
  <c r="C17" i="56"/>
  <c r="C16" i="56"/>
  <c r="C15" i="56"/>
  <c r="H14" i="56"/>
  <c r="G14" i="56"/>
  <c r="F14" i="56"/>
  <c r="E14" i="56"/>
  <c r="D14" i="56"/>
  <c r="C14" i="56" s="1"/>
  <c r="H13" i="56"/>
  <c r="H20" i="56" s="1"/>
  <c r="G13" i="56"/>
  <c r="F13" i="56"/>
  <c r="F20" i="56" s="1"/>
  <c r="E13" i="56"/>
  <c r="D13" i="56"/>
  <c r="C12" i="56"/>
  <c r="C11" i="56"/>
  <c r="C10" i="56"/>
  <c r="C9" i="56"/>
  <c r="C8" i="56"/>
  <c r="C7" i="56"/>
  <c r="H121" i="55"/>
  <c r="H122" i="55" s="1"/>
  <c r="G121" i="55"/>
  <c r="G122" i="55" s="1"/>
  <c r="F121" i="55"/>
  <c r="F122" i="55" s="1"/>
  <c r="E121" i="55"/>
  <c r="E122" i="55" s="1"/>
  <c r="D121" i="55"/>
  <c r="D122" i="55" s="1"/>
  <c r="C122" i="55" s="1"/>
  <c r="C120" i="55"/>
  <c r="C119" i="55"/>
  <c r="C118" i="55"/>
  <c r="C115" i="55"/>
  <c r="C114" i="55"/>
  <c r="C113" i="55"/>
  <c r="C112" i="55"/>
  <c r="H111" i="55"/>
  <c r="H116" i="55" s="1"/>
  <c r="G111" i="55"/>
  <c r="G116" i="55" s="1"/>
  <c r="F111" i="55"/>
  <c r="F116" i="55" s="1"/>
  <c r="E111" i="55"/>
  <c r="E116" i="55" s="1"/>
  <c r="D111" i="55"/>
  <c r="D116" i="55" s="1"/>
  <c r="C116" i="55" s="1"/>
  <c r="C111" i="55"/>
  <c r="H110" i="55"/>
  <c r="G110" i="55"/>
  <c r="F110" i="55"/>
  <c r="E110" i="55"/>
  <c r="D110" i="55"/>
  <c r="C110" i="55"/>
  <c r="C109" i="55"/>
  <c r="C108" i="55"/>
  <c r="C107" i="55"/>
  <c r="C106" i="55"/>
  <c r="H105" i="55"/>
  <c r="G105" i="55"/>
  <c r="F105" i="55"/>
  <c r="E105" i="55"/>
  <c r="D105" i="55"/>
  <c r="C105" i="55"/>
  <c r="C104" i="55"/>
  <c r="C103" i="55"/>
  <c r="C102" i="55"/>
  <c r="C101" i="55"/>
  <c r="C100" i="55"/>
  <c r="C98" i="55"/>
  <c r="C97" i="55"/>
  <c r="C96" i="55"/>
  <c r="C95" i="55"/>
  <c r="C94" i="55"/>
  <c r="C93" i="55"/>
  <c r="H92" i="55"/>
  <c r="H99" i="55" s="1"/>
  <c r="G92" i="55"/>
  <c r="G99" i="55" s="1"/>
  <c r="F92" i="55"/>
  <c r="F99" i="55" s="1"/>
  <c r="E92" i="55"/>
  <c r="E99" i="55" s="1"/>
  <c r="D92" i="55"/>
  <c r="D99" i="55" s="1"/>
  <c r="C91" i="55"/>
  <c r="C89" i="55"/>
  <c r="C88" i="55"/>
  <c r="C87" i="55"/>
  <c r="H86" i="55"/>
  <c r="G86" i="55"/>
  <c r="F86" i="55"/>
  <c r="E86" i="55"/>
  <c r="D86" i="55"/>
  <c r="C86" i="55" s="1"/>
  <c r="C85" i="55"/>
  <c r="H84" i="55"/>
  <c r="G84" i="55"/>
  <c r="G90" i="55" s="1"/>
  <c r="F84" i="55"/>
  <c r="E84" i="55"/>
  <c r="E90" i="55" s="1"/>
  <c r="D84" i="55"/>
  <c r="C84" i="55"/>
  <c r="C83" i="55"/>
  <c r="H82" i="55"/>
  <c r="H90" i="55" s="1"/>
  <c r="G82" i="55"/>
  <c r="F82" i="55"/>
  <c r="F90" i="55" s="1"/>
  <c r="E82" i="55"/>
  <c r="D82" i="55"/>
  <c r="D90" i="55" s="1"/>
  <c r="C81" i="55"/>
  <c r="C80" i="55"/>
  <c r="C79" i="55"/>
  <c r="H76" i="55"/>
  <c r="H77" i="55" s="1"/>
  <c r="G76" i="55"/>
  <c r="G77" i="55" s="1"/>
  <c r="F76" i="55"/>
  <c r="F77" i="55" s="1"/>
  <c r="E76" i="55"/>
  <c r="E77" i="55" s="1"/>
  <c r="D76" i="55"/>
  <c r="D77" i="55" s="1"/>
  <c r="C76" i="55"/>
  <c r="C75" i="55"/>
  <c r="C74" i="55"/>
  <c r="C73" i="55"/>
  <c r="H71" i="55"/>
  <c r="G71" i="55"/>
  <c r="F71" i="55"/>
  <c r="E71" i="55"/>
  <c r="D71" i="55"/>
  <c r="C71" i="55" s="1"/>
  <c r="C70" i="55"/>
  <c r="C69" i="55"/>
  <c r="C68" i="55"/>
  <c r="H67" i="55"/>
  <c r="G67" i="55"/>
  <c r="F67" i="55"/>
  <c r="E67" i="55"/>
  <c r="D67" i="55"/>
  <c r="C67" i="55"/>
  <c r="C66" i="55"/>
  <c r="H65" i="55"/>
  <c r="G65" i="55"/>
  <c r="F65" i="55"/>
  <c r="E65" i="55"/>
  <c r="D65" i="55"/>
  <c r="C65" i="55" s="1"/>
  <c r="C64" i="55"/>
  <c r="C62" i="55"/>
  <c r="C61" i="55"/>
  <c r="C60" i="55"/>
  <c r="C59" i="55"/>
  <c r="C58" i="55"/>
  <c r="C57" i="55"/>
  <c r="C56" i="55"/>
  <c r="C54" i="55"/>
  <c r="C53" i="55"/>
  <c r="C52" i="55"/>
  <c r="C51" i="55"/>
  <c r="C50" i="55"/>
  <c r="C49" i="55"/>
  <c r="H48" i="55"/>
  <c r="G48" i="55"/>
  <c r="F48" i="55"/>
  <c r="E48" i="55"/>
  <c r="D48" i="55"/>
  <c r="C48" i="55"/>
  <c r="C47" i="55"/>
  <c r="C46" i="55"/>
  <c r="H45" i="55"/>
  <c r="G45" i="55"/>
  <c r="G63" i="55" s="1"/>
  <c r="F45" i="55"/>
  <c r="E45" i="55"/>
  <c r="D45" i="55"/>
  <c r="C45" i="55"/>
  <c r="C44" i="55"/>
  <c r="C43" i="55"/>
  <c r="C42" i="55"/>
  <c r="H41" i="55"/>
  <c r="H55" i="55" s="1"/>
  <c r="G41" i="55"/>
  <c r="F41" i="55"/>
  <c r="F63" i="55" s="1"/>
  <c r="E41" i="55"/>
  <c r="E55" i="55" s="1"/>
  <c r="C55" i="55" s="1"/>
  <c r="D41" i="55"/>
  <c r="D63" i="55" s="1"/>
  <c r="C40" i="55"/>
  <c r="C38" i="55"/>
  <c r="C37" i="55"/>
  <c r="C36" i="55"/>
  <c r="H35" i="55"/>
  <c r="G35" i="55"/>
  <c r="F35" i="55"/>
  <c r="E35" i="55"/>
  <c r="D35" i="55"/>
  <c r="C35" i="55" s="1"/>
  <c r="H34" i="55"/>
  <c r="G34" i="55"/>
  <c r="F34" i="55"/>
  <c r="E34" i="55"/>
  <c r="D34" i="55"/>
  <c r="C34" i="55" s="1"/>
  <c r="C33" i="55"/>
  <c r="C32" i="55"/>
  <c r="C31" i="55"/>
  <c r="C30" i="55"/>
  <c r="C29" i="55"/>
  <c r="H28" i="55"/>
  <c r="H39" i="55" s="1"/>
  <c r="G28" i="55"/>
  <c r="G39" i="55" s="1"/>
  <c r="F28" i="55"/>
  <c r="F39" i="55" s="1"/>
  <c r="E28" i="55"/>
  <c r="E39" i="55" s="1"/>
  <c r="D28" i="55"/>
  <c r="D39" i="55" s="1"/>
  <c r="C28" i="55"/>
  <c r="G27" i="55"/>
  <c r="E27" i="55"/>
  <c r="C26" i="55"/>
  <c r="C25" i="55"/>
  <c r="C24" i="55"/>
  <c r="C23" i="55"/>
  <c r="C22" i="55"/>
  <c r="H21" i="55"/>
  <c r="H27" i="55" s="1"/>
  <c r="G21" i="55"/>
  <c r="F21" i="55"/>
  <c r="F27" i="55" s="1"/>
  <c r="E21" i="55"/>
  <c r="D21" i="55"/>
  <c r="D27" i="55" s="1"/>
  <c r="C27" i="55" s="1"/>
  <c r="H20" i="55"/>
  <c r="F20" i="55"/>
  <c r="F72" i="55" s="1"/>
  <c r="F78" i="55" s="1"/>
  <c r="D20" i="55"/>
  <c r="C19" i="55"/>
  <c r="C18" i="55"/>
  <c r="C17" i="55"/>
  <c r="C16" i="55"/>
  <c r="C15" i="55"/>
  <c r="H14" i="55"/>
  <c r="G14" i="55"/>
  <c r="F14" i="55"/>
  <c r="E14" i="55"/>
  <c r="D14" i="55"/>
  <c r="C14" i="55"/>
  <c r="H13" i="55"/>
  <c r="G13" i="55"/>
  <c r="G20" i="55" s="1"/>
  <c r="G72" i="55" s="1"/>
  <c r="G78" i="55" s="1"/>
  <c r="F13" i="55"/>
  <c r="E13" i="55"/>
  <c r="E20" i="55" s="1"/>
  <c r="D13" i="55"/>
  <c r="C13" i="55"/>
  <c r="C12" i="55"/>
  <c r="C11" i="55"/>
  <c r="C10" i="55"/>
  <c r="C9" i="55"/>
  <c r="C8" i="55"/>
  <c r="C7" i="55"/>
  <c r="H123" i="54"/>
  <c r="G123" i="54"/>
  <c r="F123" i="54"/>
  <c r="E123" i="54"/>
  <c r="D123" i="54"/>
  <c r="C123" i="54"/>
  <c r="H122" i="54"/>
  <c r="G122" i="54"/>
  <c r="F122" i="54"/>
  <c r="E122" i="54"/>
  <c r="D122" i="54"/>
  <c r="C122" i="54"/>
  <c r="H121" i="54"/>
  <c r="G121" i="54"/>
  <c r="F121" i="54"/>
  <c r="E121" i="54"/>
  <c r="D121" i="54"/>
  <c r="C121" i="54"/>
  <c r="H120" i="54"/>
  <c r="G120" i="54"/>
  <c r="F120" i="54"/>
  <c r="E120" i="54"/>
  <c r="D120" i="54"/>
  <c r="C120" i="54"/>
  <c r="C119" i="54"/>
  <c r="H118" i="54"/>
  <c r="G118" i="54"/>
  <c r="F118" i="54"/>
  <c r="E118" i="54"/>
  <c r="D118" i="54"/>
  <c r="C118" i="54"/>
  <c r="H117" i="54"/>
  <c r="G117" i="54"/>
  <c r="F117" i="54"/>
  <c r="E117" i="54"/>
  <c r="D117" i="54"/>
  <c r="C117" i="54"/>
  <c r="H116" i="54"/>
  <c r="F116" i="54"/>
  <c r="D116" i="54"/>
  <c r="C116" i="54" s="1"/>
  <c r="C115" i="54"/>
  <c r="H114" i="54"/>
  <c r="G114" i="54"/>
  <c r="F114" i="54"/>
  <c r="E114" i="54"/>
  <c r="D114" i="54"/>
  <c r="C114" i="54"/>
  <c r="H113" i="54"/>
  <c r="G113" i="54"/>
  <c r="F113" i="54"/>
  <c r="E113" i="54"/>
  <c r="D113" i="54"/>
  <c r="C113" i="54"/>
  <c r="H112" i="54"/>
  <c r="G112" i="54"/>
  <c r="F112" i="54"/>
  <c r="E112" i="54"/>
  <c r="D112" i="54"/>
  <c r="C112" i="54"/>
  <c r="H111" i="54"/>
  <c r="G111" i="54"/>
  <c r="G116" i="54" s="1"/>
  <c r="F111" i="54"/>
  <c r="E111" i="54"/>
  <c r="E116" i="54" s="1"/>
  <c r="D111" i="54"/>
  <c r="C111" i="54"/>
  <c r="H110" i="54"/>
  <c r="G110" i="54"/>
  <c r="F110" i="54"/>
  <c r="E110" i="54"/>
  <c r="D110" i="54"/>
  <c r="C110" i="54"/>
  <c r="H109" i="54"/>
  <c r="G109" i="54"/>
  <c r="F109" i="54"/>
  <c r="E109" i="54"/>
  <c r="D109" i="54"/>
  <c r="C109" i="54"/>
  <c r="H108" i="54"/>
  <c r="G108" i="54"/>
  <c r="F108" i="54"/>
  <c r="E108" i="54"/>
  <c r="D108" i="54"/>
  <c r="C108" i="54"/>
  <c r="H107" i="54"/>
  <c r="G107" i="54"/>
  <c r="F107" i="54"/>
  <c r="E107" i="54"/>
  <c r="D107" i="54"/>
  <c r="C107" i="54"/>
  <c r="H106" i="54"/>
  <c r="G106" i="54"/>
  <c r="F106" i="54"/>
  <c r="E106" i="54"/>
  <c r="D106" i="54"/>
  <c r="C106" i="54"/>
  <c r="H105" i="54"/>
  <c r="G105" i="54"/>
  <c r="F105" i="54"/>
  <c r="E105" i="54"/>
  <c r="D105" i="54"/>
  <c r="C105" i="54"/>
  <c r="H104" i="54"/>
  <c r="G104" i="54"/>
  <c r="F104" i="54"/>
  <c r="E104" i="54"/>
  <c r="D104" i="54"/>
  <c r="C104" i="54"/>
  <c r="H103" i="54"/>
  <c r="G103" i="54"/>
  <c r="F103" i="54"/>
  <c r="E103" i="54"/>
  <c r="D103" i="54"/>
  <c r="C103" i="54"/>
  <c r="H102" i="54"/>
  <c r="G102" i="54"/>
  <c r="F102" i="54"/>
  <c r="E102" i="54"/>
  <c r="D102" i="54"/>
  <c r="C102" i="54"/>
  <c r="H101" i="54"/>
  <c r="G101" i="54"/>
  <c r="F101" i="54"/>
  <c r="E101" i="54"/>
  <c r="D101" i="54"/>
  <c r="C101" i="54"/>
  <c r="H100" i="54"/>
  <c r="G100" i="54"/>
  <c r="F100" i="54"/>
  <c r="E100" i="54"/>
  <c r="D100" i="54"/>
  <c r="C100" i="54"/>
  <c r="H99" i="54"/>
  <c r="G99" i="54"/>
  <c r="F99" i="54"/>
  <c r="E99" i="54"/>
  <c r="D99" i="54"/>
  <c r="C99" i="54"/>
  <c r="H98" i="54"/>
  <c r="G98" i="54"/>
  <c r="F98" i="54"/>
  <c r="E98" i="54"/>
  <c r="D98" i="54"/>
  <c r="C98" i="54"/>
  <c r="H97" i="54"/>
  <c r="G97" i="54"/>
  <c r="F97" i="54"/>
  <c r="E97" i="54"/>
  <c r="D97" i="54"/>
  <c r="C97" i="54"/>
  <c r="H96" i="54"/>
  <c r="G96" i="54"/>
  <c r="F96" i="54"/>
  <c r="E96" i="54"/>
  <c r="D96" i="54"/>
  <c r="C96" i="54"/>
  <c r="H95" i="54"/>
  <c r="G95" i="54"/>
  <c r="F95" i="54"/>
  <c r="E95" i="54"/>
  <c r="D95" i="54"/>
  <c r="C95" i="54"/>
  <c r="H94" i="54"/>
  <c r="G94" i="54"/>
  <c r="F94" i="54"/>
  <c r="E94" i="54"/>
  <c r="D94" i="54"/>
  <c r="C94" i="54"/>
  <c r="H93" i="54"/>
  <c r="G93" i="54"/>
  <c r="F93" i="54"/>
  <c r="E93" i="54"/>
  <c r="D93" i="54"/>
  <c r="C93" i="54"/>
  <c r="H92" i="54"/>
  <c r="G92" i="54"/>
  <c r="F92" i="54"/>
  <c r="E92" i="54"/>
  <c r="D92" i="54"/>
  <c r="C92" i="54"/>
  <c r="H91" i="54"/>
  <c r="G91" i="54"/>
  <c r="F91" i="54"/>
  <c r="E91" i="54"/>
  <c r="D91" i="54"/>
  <c r="C91" i="54"/>
  <c r="H90" i="54"/>
  <c r="G90" i="54"/>
  <c r="F90" i="54"/>
  <c r="E90" i="54"/>
  <c r="D90" i="54"/>
  <c r="C90" i="54"/>
  <c r="H89" i="54"/>
  <c r="G89" i="54"/>
  <c r="F89" i="54"/>
  <c r="E89" i="54"/>
  <c r="D89" i="54"/>
  <c r="C89" i="54"/>
  <c r="H88" i="54"/>
  <c r="G88" i="54"/>
  <c r="F88" i="54"/>
  <c r="E88" i="54"/>
  <c r="D88" i="54"/>
  <c r="C88" i="54"/>
  <c r="H87" i="54"/>
  <c r="G87" i="54"/>
  <c r="F87" i="54"/>
  <c r="E87" i="54"/>
  <c r="D87" i="54"/>
  <c r="C87" i="54"/>
  <c r="H86" i="54"/>
  <c r="G86" i="54"/>
  <c r="F86" i="54"/>
  <c r="E86" i="54"/>
  <c r="D86" i="54"/>
  <c r="C86" i="54"/>
  <c r="H85" i="54"/>
  <c r="G85" i="54"/>
  <c r="F85" i="54"/>
  <c r="E85" i="54"/>
  <c r="D85" i="54"/>
  <c r="C85" i="54"/>
  <c r="H84" i="54"/>
  <c r="G84" i="54"/>
  <c r="F84" i="54"/>
  <c r="E84" i="54"/>
  <c r="D84" i="54"/>
  <c r="C84" i="54"/>
  <c r="H83" i="54"/>
  <c r="G83" i="54"/>
  <c r="F83" i="54"/>
  <c r="E83" i="54"/>
  <c r="D83" i="54"/>
  <c r="C83" i="54"/>
  <c r="H82" i="54"/>
  <c r="G82" i="54"/>
  <c r="F82" i="54"/>
  <c r="E82" i="54"/>
  <c r="D82" i="54"/>
  <c r="C82" i="54"/>
  <c r="H81" i="54"/>
  <c r="G81" i="54"/>
  <c r="F81" i="54"/>
  <c r="E81" i="54"/>
  <c r="D81" i="54"/>
  <c r="C81" i="54"/>
  <c r="H80" i="54"/>
  <c r="G80" i="54"/>
  <c r="F80" i="54"/>
  <c r="E80" i="54"/>
  <c r="D80" i="54"/>
  <c r="C80" i="54"/>
  <c r="H79" i="54"/>
  <c r="G79" i="54"/>
  <c r="F79" i="54"/>
  <c r="E79" i="54"/>
  <c r="D79" i="54"/>
  <c r="C79" i="54"/>
  <c r="H78" i="54"/>
  <c r="G78" i="54"/>
  <c r="F78" i="54"/>
  <c r="E78" i="54"/>
  <c r="D78" i="54"/>
  <c r="C78" i="54"/>
  <c r="H77" i="54"/>
  <c r="G77" i="54"/>
  <c r="F77" i="54"/>
  <c r="E77" i="54"/>
  <c r="D77" i="54"/>
  <c r="C77" i="54"/>
  <c r="H76" i="54"/>
  <c r="G76" i="54"/>
  <c r="F76" i="54"/>
  <c r="E76" i="54"/>
  <c r="D76" i="54"/>
  <c r="C76" i="54"/>
  <c r="H75" i="54"/>
  <c r="G75" i="54"/>
  <c r="F75" i="54"/>
  <c r="E75" i="54"/>
  <c r="D75" i="54"/>
  <c r="C75" i="54"/>
  <c r="H74" i="54"/>
  <c r="G74" i="54"/>
  <c r="F74" i="54"/>
  <c r="E74" i="54"/>
  <c r="D74" i="54"/>
  <c r="C74" i="54"/>
  <c r="H73" i="54"/>
  <c r="G73" i="54"/>
  <c r="F73" i="54"/>
  <c r="E73" i="54"/>
  <c r="D73" i="54"/>
  <c r="C73" i="54"/>
  <c r="H72" i="54"/>
  <c r="G72" i="54"/>
  <c r="F72" i="54"/>
  <c r="E72" i="54"/>
  <c r="D72" i="54"/>
  <c r="C72" i="54"/>
  <c r="H71" i="54"/>
  <c r="G71" i="54"/>
  <c r="F71" i="54"/>
  <c r="E71" i="54"/>
  <c r="D71" i="54"/>
  <c r="C71" i="54"/>
  <c r="H70" i="54"/>
  <c r="G70" i="54"/>
  <c r="F70" i="54"/>
  <c r="E70" i="54"/>
  <c r="D70" i="54"/>
  <c r="C70" i="54"/>
  <c r="H69" i="54"/>
  <c r="G69" i="54"/>
  <c r="F69" i="54"/>
  <c r="E69" i="54"/>
  <c r="D69" i="54"/>
  <c r="C69" i="54"/>
  <c r="H68" i="54"/>
  <c r="G68" i="54"/>
  <c r="F68" i="54"/>
  <c r="E68" i="54"/>
  <c r="D68" i="54"/>
  <c r="C68" i="54"/>
  <c r="H67" i="54"/>
  <c r="G67" i="54"/>
  <c r="F67" i="54"/>
  <c r="E67" i="54"/>
  <c r="D67" i="54"/>
  <c r="C67" i="54"/>
  <c r="H66" i="54"/>
  <c r="G66" i="54"/>
  <c r="F66" i="54"/>
  <c r="E66" i="54"/>
  <c r="D66" i="54"/>
  <c r="C66" i="54"/>
  <c r="H65" i="54"/>
  <c r="G65" i="54"/>
  <c r="F65" i="54"/>
  <c r="E65" i="54"/>
  <c r="D65" i="54"/>
  <c r="C65" i="54"/>
  <c r="H64" i="54"/>
  <c r="G64" i="54"/>
  <c r="F64" i="54"/>
  <c r="E64" i="54"/>
  <c r="D64" i="54"/>
  <c r="C64" i="54"/>
  <c r="H63" i="54"/>
  <c r="G63" i="54"/>
  <c r="F63" i="54"/>
  <c r="E63" i="54"/>
  <c r="D63" i="54"/>
  <c r="C63" i="54"/>
  <c r="H62" i="54"/>
  <c r="G62" i="54"/>
  <c r="F62" i="54"/>
  <c r="E62" i="54"/>
  <c r="D62" i="54"/>
  <c r="C62" i="54"/>
  <c r="H61" i="54"/>
  <c r="G61" i="54"/>
  <c r="F61" i="54"/>
  <c r="E61" i="54"/>
  <c r="D61" i="54"/>
  <c r="C61" i="54"/>
  <c r="H60" i="54"/>
  <c r="G60" i="54"/>
  <c r="F60" i="54"/>
  <c r="E60" i="54"/>
  <c r="D60" i="54"/>
  <c r="C60" i="54"/>
  <c r="H59" i="54"/>
  <c r="G59" i="54"/>
  <c r="F59" i="54"/>
  <c r="E59" i="54"/>
  <c r="D59" i="54"/>
  <c r="C59" i="54"/>
  <c r="H58" i="54"/>
  <c r="G58" i="54"/>
  <c r="F58" i="54"/>
  <c r="E58" i="54"/>
  <c r="D58" i="54"/>
  <c r="C58" i="54"/>
  <c r="H57" i="54"/>
  <c r="G57" i="54"/>
  <c r="F57" i="54"/>
  <c r="E57" i="54"/>
  <c r="D57" i="54"/>
  <c r="C57" i="54"/>
  <c r="H56" i="54"/>
  <c r="G56" i="54"/>
  <c r="F56" i="54"/>
  <c r="E56" i="54"/>
  <c r="D56" i="54"/>
  <c r="C56" i="54"/>
  <c r="H55" i="54"/>
  <c r="G55" i="54"/>
  <c r="F55" i="54"/>
  <c r="E55" i="54"/>
  <c r="D55" i="54"/>
  <c r="C55" i="54"/>
  <c r="H54" i="54"/>
  <c r="G54" i="54"/>
  <c r="F54" i="54"/>
  <c r="E54" i="54"/>
  <c r="D54" i="54"/>
  <c r="C54" i="54"/>
  <c r="H53" i="54"/>
  <c r="G53" i="54"/>
  <c r="F53" i="54"/>
  <c r="E53" i="54"/>
  <c r="D53" i="54"/>
  <c r="C53" i="54"/>
  <c r="H52" i="54"/>
  <c r="G52" i="54"/>
  <c r="F52" i="54"/>
  <c r="E52" i="54"/>
  <c r="D52" i="54"/>
  <c r="C52" i="54"/>
  <c r="H51" i="54"/>
  <c r="G51" i="54"/>
  <c r="F51" i="54"/>
  <c r="E51" i="54"/>
  <c r="D51" i="54"/>
  <c r="C51" i="54"/>
  <c r="H50" i="54"/>
  <c r="G50" i="54"/>
  <c r="F50" i="54"/>
  <c r="E50" i="54"/>
  <c r="D50" i="54"/>
  <c r="C50" i="54"/>
  <c r="H49" i="54"/>
  <c r="G49" i="54"/>
  <c r="F49" i="54"/>
  <c r="E49" i="54"/>
  <c r="D49" i="54"/>
  <c r="C49" i="54"/>
  <c r="H48" i="54"/>
  <c r="G48" i="54"/>
  <c r="F48" i="54"/>
  <c r="E48" i="54"/>
  <c r="D48" i="54"/>
  <c r="C48" i="54"/>
  <c r="H47" i="54"/>
  <c r="G47" i="54"/>
  <c r="F47" i="54"/>
  <c r="E47" i="54"/>
  <c r="D47" i="54"/>
  <c r="C47" i="54"/>
  <c r="H46" i="54"/>
  <c r="G46" i="54"/>
  <c r="F46" i="54"/>
  <c r="E46" i="54"/>
  <c r="D46" i="54"/>
  <c r="C46" i="54"/>
  <c r="H45" i="54"/>
  <c r="G45" i="54"/>
  <c r="F45" i="54"/>
  <c r="E45" i="54"/>
  <c r="D45" i="54"/>
  <c r="C45" i="54"/>
  <c r="H44" i="54"/>
  <c r="G44" i="54"/>
  <c r="F44" i="54"/>
  <c r="E44" i="54"/>
  <c r="D44" i="54"/>
  <c r="C44" i="54"/>
  <c r="H43" i="54"/>
  <c r="G43" i="54"/>
  <c r="F43" i="54"/>
  <c r="E43" i="54"/>
  <c r="D43" i="54"/>
  <c r="C43" i="54"/>
  <c r="H42" i="54"/>
  <c r="G42" i="54"/>
  <c r="F42" i="54"/>
  <c r="E42" i="54"/>
  <c r="D42" i="54"/>
  <c r="C42" i="54"/>
  <c r="H41" i="54"/>
  <c r="G41" i="54"/>
  <c r="F41" i="54"/>
  <c r="E41" i="54"/>
  <c r="D41" i="54"/>
  <c r="C41" i="54"/>
  <c r="H40" i="54"/>
  <c r="G40" i="54"/>
  <c r="F40" i="54"/>
  <c r="E40" i="54"/>
  <c r="D40" i="54"/>
  <c r="C40" i="54"/>
  <c r="H39" i="54"/>
  <c r="G39" i="54"/>
  <c r="F39" i="54"/>
  <c r="E39" i="54"/>
  <c r="D39" i="54"/>
  <c r="C39" i="54"/>
  <c r="H38" i="54"/>
  <c r="G38" i="54"/>
  <c r="F38" i="54"/>
  <c r="E38" i="54"/>
  <c r="D38" i="54"/>
  <c r="C38" i="54"/>
  <c r="H37" i="54"/>
  <c r="G37" i="54"/>
  <c r="F37" i="54"/>
  <c r="E37" i="54"/>
  <c r="D37" i="54"/>
  <c r="C37" i="54"/>
  <c r="H36" i="54"/>
  <c r="G36" i="54"/>
  <c r="F36" i="54"/>
  <c r="E36" i="54"/>
  <c r="D36" i="54"/>
  <c r="C36" i="54"/>
  <c r="H35" i="54"/>
  <c r="G35" i="54"/>
  <c r="F35" i="54"/>
  <c r="E35" i="54"/>
  <c r="D35" i="54"/>
  <c r="C35" i="54"/>
  <c r="H34" i="54"/>
  <c r="G34" i="54"/>
  <c r="F34" i="54"/>
  <c r="E34" i="54"/>
  <c r="D34" i="54"/>
  <c r="C34" i="54"/>
  <c r="H33" i="54"/>
  <c r="G33" i="54"/>
  <c r="F33" i="54"/>
  <c r="E33" i="54"/>
  <c r="D33" i="54"/>
  <c r="C33" i="54"/>
  <c r="H32" i="54"/>
  <c r="G32" i="54"/>
  <c r="F32" i="54"/>
  <c r="E32" i="54"/>
  <c r="D32" i="54"/>
  <c r="C32" i="54"/>
  <c r="H31" i="54"/>
  <c r="G31" i="54"/>
  <c r="F31" i="54"/>
  <c r="E31" i="54"/>
  <c r="D31" i="54"/>
  <c r="C31" i="54"/>
  <c r="H30" i="54"/>
  <c r="G30" i="54"/>
  <c r="F30" i="54"/>
  <c r="E30" i="54"/>
  <c r="D30" i="54"/>
  <c r="C30" i="54"/>
  <c r="H29" i="54"/>
  <c r="G29" i="54"/>
  <c r="F29" i="54"/>
  <c r="E29" i="54"/>
  <c r="D29" i="54"/>
  <c r="C29" i="54"/>
  <c r="H28" i="54"/>
  <c r="G28" i="54"/>
  <c r="F28" i="54"/>
  <c r="E28" i="54"/>
  <c r="D28" i="54"/>
  <c r="C28" i="54"/>
  <c r="H27" i="54"/>
  <c r="G27" i="54"/>
  <c r="F27" i="54"/>
  <c r="E27" i="54"/>
  <c r="D27" i="54"/>
  <c r="C27" i="54"/>
  <c r="H26" i="54"/>
  <c r="G26" i="54"/>
  <c r="F26" i="54"/>
  <c r="E26" i="54"/>
  <c r="D26" i="54"/>
  <c r="C26" i="54"/>
  <c r="H25" i="54"/>
  <c r="G25" i="54"/>
  <c r="F25" i="54"/>
  <c r="E25" i="54"/>
  <c r="D25" i="54"/>
  <c r="C25" i="54"/>
  <c r="C24" i="54"/>
  <c r="H23" i="54"/>
  <c r="G23" i="54"/>
  <c r="F23" i="54"/>
  <c r="E23" i="54"/>
  <c r="D23" i="54"/>
  <c r="C23" i="54"/>
  <c r="H22" i="54"/>
  <c r="G22" i="54"/>
  <c r="F22" i="54"/>
  <c r="E22" i="54"/>
  <c r="D22" i="54"/>
  <c r="C22" i="54"/>
  <c r="H21" i="54"/>
  <c r="G21" i="54"/>
  <c r="F21" i="54"/>
  <c r="E21" i="54"/>
  <c r="D21" i="54"/>
  <c r="C21" i="54"/>
  <c r="H20" i="54"/>
  <c r="G20" i="54"/>
  <c r="F20" i="54"/>
  <c r="E20" i="54"/>
  <c r="D20" i="54"/>
  <c r="C20" i="54"/>
  <c r="H19" i="54"/>
  <c r="G19" i="54"/>
  <c r="F19" i="54"/>
  <c r="E19" i="54"/>
  <c r="D19" i="54"/>
  <c r="C19" i="54"/>
  <c r="H18" i="54"/>
  <c r="G18" i="54"/>
  <c r="F18" i="54"/>
  <c r="E18" i="54"/>
  <c r="D18" i="54"/>
  <c r="C18" i="54"/>
  <c r="C17" i="54"/>
  <c r="H16" i="54"/>
  <c r="G16" i="54"/>
  <c r="F16" i="54"/>
  <c r="E16" i="54"/>
  <c r="D16" i="54"/>
  <c r="C16" i="54"/>
  <c r="H15" i="54"/>
  <c r="G15" i="54"/>
  <c r="F15" i="54"/>
  <c r="E15" i="54"/>
  <c r="D15" i="54"/>
  <c r="C15" i="54"/>
  <c r="H14" i="54"/>
  <c r="G14" i="54"/>
  <c r="F14" i="54"/>
  <c r="E14" i="54"/>
  <c r="D14" i="54"/>
  <c r="C14" i="54"/>
  <c r="H13" i="54"/>
  <c r="G13" i="54"/>
  <c r="F13" i="54"/>
  <c r="E13" i="54"/>
  <c r="D13" i="54"/>
  <c r="C13" i="54"/>
  <c r="H12" i="54"/>
  <c r="G12" i="54"/>
  <c r="F12" i="54"/>
  <c r="E12" i="54"/>
  <c r="D12" i="54"/>
  <c r="C12" i="54"/>
  <c r="H11" i="54"/>
  <c r="G11" i="54"/>
  <c r="F11" i="54"/>
  <c r="E11" i="54"/>
  <c r="D11" i="54"/>
  <c r="C11" i="54"/>
  <c r="H10" i="54"/>
  <c r="G10" i="54"/>
  <c r="F10" i="54"/>
  <c r="E10" i="54"/>
  <c r="D10" i="54"/>
  <c r="C10" i="54"/>
  <c r="H9" i="54"/>
  <c r="G9" i="54"/>
  <c r="F9" i="54"/>
  <c r="E9" i="54"/>
  <c r="D9" i="54"/>
  <c r="C9" i="54"/>
  <c r="H8" i="54"/>
  <c r="G8" i="54"/>
  <c r="F8" i="54"/>
  <c r="E8" i="54"/>
  <c r="D8" i="54"/>
  <c r="C8" i="54"/>
  <c r="H7" i="54"/>
  <c r="G7" i="54"/>
  <c r="F7" i="54"/>
  <c r="E7" i="54"/>
  <c r="D7" i="54"/>
  <c r="C7" i="54"/>
  <c r="G18" i="53"/>
  <c r="G17" i="53"/>
  <c r="G16" i="53"/>
  <c r="G15" i="53"/>
  <c r="G14" i="53"/>
  <c r="G13" i="53"/>
  <c r="G12" i="53"/>
  <c r="G11" i="53"/>
  <c r="G8" i="53" s="1"/>
  <c r="F8" i="53"/>
  <c r="E8" i="53"/>
  <c r="D8" i="53"/>
  <c r="C8" i="53"/>
  <c r="D13" i="52"/>
  <c r="C13" i="52"/>
  <c r="E13" i="52" s="1"/>
  <c r="E12" i="52"/>
  <c r="E11" i="52"/>
  <c r="E10" i="52"/>
  <c r="E9" i="52"/>
  <c r="G36" i="51"/>
  <c r="D35" i="51"/>
  <c r="G34" i="51"/>
  <c r="D34" i="51"/>
  <c r="G23" i="51"/>
  <c r="D23" i="51"/>
  <c r="G22" i="51"/>
  <c r="D22" i="51"/>
  <c r="G21" i="51"/>
  <c r="G29" i="51" s="1"/>
  <c r="G31" i="51" s="1"/>
  <c r="D21" i="51"/>
  <c r="D29" i="51" s="1"/>
  <c r="G30" i="51" s="1"/>
  <c r="G12" i="51"/>
  <c r="G16" i="51" s="1"/>
  <c r="G11" i="51"/>
  <c r="D11" i="51"/>
  <c r="G10" i="51"/>
  <c r="D10" i="51"/>
  <c r="G9" i="51"/>
  <c r="D9" i="51"/>
  <c r="G8" i="51"/>
  <c r="D8" i="51"/>
  <c r="D16" i="51" s="1"/>
  <c r="H48" i="48"/>
  <c r="H49" i="48" s="1"/>
  <c r="G48" i="48"/>
  <c r="G49" i="48" s="1"/>
  <c r="F48" i="48"/>
  <c r="F49" i="48" s="1"/>
  <c r="E48" i="48"/>
  <c r="E49" i="48" s="1"/>
  <c r="D47" i="48"/>
  <c r="D48" i="48" s="1"/>
  <c r="C47" i="48"/>
  <c r="C46" i="48"/>
  <c r="C45" i="48"/>
  <c r="C42" i="48"/>
  <c r="C41" i="48"/>
  <c r="C40" i="48"/>
  <c r="C39" i="48"/>
  <c r="H38" i="48"/>
  <c r="H43" i="48" s="1"/>
  <c r="G38" i="48"/>
  <c r="G43" i="48" s="1"/>
  <c r="F38" i="48"/>
  <c r="F43" i="48" s="1"/>
  <c r="E38" i="48"/>
  <c r="E43" i="48" s="1"/>
  <c r="D38" i="48"/>
  <c r="D43" i="48" s="1"/>
  <c r="C43" i="48" s="1"/>
  <c r="C38" i="48"/>
  <c r="H37" i="48"/>
  <c r="G37" i="48"/>
  <c r="F37" i="48"/>
  <c r="E37" i="48"/>
  <c r="D37" i="48"/>
  <c r="C37" i="48"/>
  <c r="G36" i="48"/>
  <c r="C36" i="48"/>
  <c r="C35" i="48"/>
  <c r="C34" i="48"/>
  <c r="C33" i="48"/>
  <c r="H32" i="48"/>
  <c r="G32" i="48"/>
  <c r="F32" i="48"/>
  <c r="E32" i="48"/>
  <c r="D32" i="48"/>
  <c r="C32" i="48" s="1"/>
  <c r="C31" i="48"/>
  <c r="C30" i="48"/>
  <c r="C29" i="48"/>
  <c r="C28" i="48"/>
  <c r="C27" i="48"/>
  <c r="C25" i="48"/>
  <c r="C24" i="48"/>
  <c r="C23" i="48"/>
  <c r="C22" i="48"/>
  <c r="C21" i="48"/>
  <c r="C20" i="48"/>
  <c r="H19" i="48"/>
  <c r="H26" i="48" s="1"/>
  <c r="G19" i="48"/>
  <c r="G26" i="48" s="1"/>
  <c r="F19" i="48"/>
  <c r="F26" i="48" s="1"/>
  <c r="E19" i="48"/>
  <c r="E26" i="48" s="1"/>
  <c r="D19" i="48"/>
  <c r="D26" i="48" s="1"/>
  <c r="C19" i="48"/>
  <c r="C18" i="48"/>
  <c r="C16" i="48"/>
  <c r="C15" i="48"/>
  <c r="C14" i="48"/>
  <c r="H13" i="48"/>
  <c r="G13" i="48"/>
  <c r="F13" i="48"/>
  <c r="E13" i="48"/>
  <c r="D13" i="48"/>
  <c r="C13" i="48"/>
  <c r="C12" i="48"/>
  <c r="H11" i="48"/>
  <c r="H17" i="48" s="1"/>
  <c r="H44" i="48" s="1"/>
  <c r="H50" i="48" s="1"/>
  <c r="G11" i="48"/>
  <c r="F11" i="48"/>
  <c r="F17" i="48" s="1"/>
  <c r="F44" i="48" s="1"/>
  <c r="F50" i="48" s="1"/>
  <c r="E11" i="48"/>
  <c r="E17" i="48" s="1"/>
  <c r="D11" i="48"/>
  <c r="C11" i="48" s="1"/>
  <c r="C10" i="48"/>
  <c r="H9" i="48"/>
  <c r="G9" i="48"/>
  <c r="G17" i="48" s="1"/>
  <c r="F9" i="48"/>
  <c r="C9" i="48"/>
  <c r="C8" i="48"/>
  <c r="C7" i="48"/>
  <c r="C6" i="48"/>
  <c r="E47" i="47"/>
  <c r="D47" i="47"/>
  <c r="C47" i="47"/>
  <c r="F46" i="47"/>
  <c r="F45" i="47"/>
  <c r="F44" i="47"/>
  <c r="F43" i="47"/>
  <c r="F42" i="47"/>
  <c r="F41" i="47"/>
  <c r="F40" i="47"/>
  <c r="F39" i="47"/>
  <c r="F38" i="47"/>
  <c r="F37" i="47"/>
  <c r="F36" i="47"/>
  <c r="F35" i="47"/>
  <c r="F34" i="47"/>
  <c r="F33" i="47"/>
  <c r="F32" i="47"/>
  <c r="F31" i="47"/>
  <c r="F30" i="47"/>
  <c r="F29" i="47"/>
  <c r="F28" i="47"/>
  <c r="F27" i="47"/>
  <c r="F26" i="47"/>
  <c r="F25" i="47"/>
  <c r="F24" i="47"/>
  <c r="F23" i="47"/>
  <c r="F22" i="47"/>
  <c r="F21" i="47"/>
  <c r="F20" i="47"/>
  <c r="F19" i="47"/>
  <c r="F18" i="47"/>
  <c r="F17" i="47"/>
  <c r="F16" i="47"/>
  <c r="F15" i="47"/>
  <c r="F14" i="47"/>
  <c r="F13" i="47"/>
  <c r="F12" i="47"/>
  <c r="F11" i="47"/>
  <c r="F10" i="47"/>
  <c r="F9" i="47"/>
  <c r="F8" i="47"/>
  <c r="F7" i="47"/>
  <c r="F6" i="47"/>
  <c r="F47" i="47" s="1"/>
  <c r="E33" i="46"/>
  <c r="D33" i="46"/>
  <c r="C33" i="46"/>
  <c r="F32" i="46"/>
  <c r="F31" i="46"/>
  <c r="F30" i="46"/>
  <c r="F29" i="46"/>
  <c r="F28" i="46"/>
  <c r="F27" i="46"/>
  <c r="F26" i="46"/>
  <c r="F25" i="46"/>
  <c r="F24" i="46"/>
  <c r="F23" i="46"/>
  <c r="F22" i="46"/>
  <c r="F21" i="46"/>
  <c r="F20" i="46"/>
  <c r="F19" i="46"/>
  <c r="F18" i="46"/>
  <c r="F17" i="46"/>
  <c r="F16" i="46"/>
  <c r="F15" i="46"/>
  <c r="F14" i="46"/>
  <c r="F13" i="46"/>
  <c r="F12" i="46"/>
  <c r="F11" i="46"/>
  <c r="F10" i="46"/>
  <c r="F9" i="46"/>
  <c r="F8" i="46"/>
  <c r="F7" i="46"/>
  <c r="F6" i="46"/>
  <c r="F33" i="46" s="1"/>
  <c r="H76" i="44"/>
  <c r="H77" i="44" s="1"/>
  <c r="G76" i="44"/>
  <c r="G77" i="44" s="1"/>
  <c r="F76" i="44"/>
  <c r="F77" i="44" s="1"/>
  <c r="E76" i="44"/>
  <c r="E77" i="44" s="1"/>
  <c r="D76" i="44"/>
  <c r="D77" i="44" s="1"/>
  <c r="C77" i="44" s="1"/>
  <c r="C76" i="44"/>
  <c r="C75" i="44"/>
  <c r="C74" i="44"/>
  <c r="C73" i="44"/>
  <c r="H71" i="44"/>
  <c r="G71" i="44"/>
  <c r="F71" i="44"/>
  <c r="E71" i="44"/>
  <c r="D71" i="44"/>
  <c r="C71" i="44" s="1"/>
  <c r="C70" i="44"/>
  <c r="C69" i="44"/>
  <c r="C68" i="44"/>
  <c r="H67" i="44"/>
  <c r="G67" i="44"/>
  <c r="F67" i="44"/>
  <c r="E67" i="44"/>
  <c r="D67" i="44"/>
  <c r="C67" i="44"/>
  <c r="C66" i="44"/>
  <c r="H65" i="44"/>
  <c r="G65" i="44"/>
  <c r="F65" i="44"/>
  <c r="E65" i="44"/>
  <c r="D65" i="44"/>
  <c r="C65" i="44" s="1"/>
  <c r="C64" i="44"/>
  <c r="C62" i="44"/>
  <c r="C61" i="44"/>
  <c r="C60" i="44"/>
  <c r="C59" i="44"/>
  <c r="C58" i="44"/>
  <c r="C57" i="44"/>
  <c r="C56" i="44"/>
  <c r="C54" i="44"/>
  <c r="C53" i="44"/>
  <c r="C52" i="44"/>
  <c r="C51" i="44"/>
  <c r="C50" i="44"/>
  <c r="C49" i="44"/>
  <c r="H48" i="44"/>
  <c r="G48" i="44"/>
  <c r="F48" i="44"/>
  <c r="E48" i="44"/>
  <c r="D48" i="44"/>
  <c r="C48" i="44"/>
  <c r="C47" i="44"/>
  <c r="C46" i="44"/>
  <c r="H45" i="44"/>
  <c r="G45" i="44"/>
  <c r="G63" i="44" s="1"/>
  <c r="F45" i="44"/>
  <c r="E45" i="44"/>
  <c r="E63" i="44" s="1"/>
  <c r="D45" i="44"/>
  <c r="C45" i="44"/>
  <c r="C44" i="44"/>
  <c r="C43" i="44"/>
  <c r="C42" i="44"/>
  <c r="H41" i="44"/>
  <c r="H63" i="44" s="1"/>
  <c r="G41" i="44"/>
  <c r="F41" i="44"/>
  <c r="E41" i="44"/>
  <c r="E55" i="44" s="1"/>
  <c r="D41" i="44"/>
  <c r="D63" i="44" s="1"/>
  <c r="C40" i="44"/>
  <c r="C38" i="44"/>
  <c r="C37" i="44"/>
  <c r="C36" i="44"/>
  <c r="H35" i="44"/>
  <c r="G35" i="44"/>
  <c r="F35" i="44"/>
  <c r="E35" i="44"/>
  <c r="D35" i="44"/>
  <c r="C35" i="44" s="1"/>
  <c r="H34" i="44"/>
  <c r="G34" i="44"/>
  <c r="F34" i="44"/>
  <c r="E34" i="44"/>
  <c r="D34" i="44"/>
  <c r="C34" i="44" s="1"/>
  <c r="C33" i="44"/>
  <c r="C32" i="44"/>
  <c r="C31" i="44"/>
  <c r="C30" i="44"/>
  <c r="C29" i="44"/>
  <c r="H28" i="44"/>
  <c r="H39" i="44" s="1"/>
  <c r="G28" i="44"/>
  <c r="G39" i="44" s="1"/>
  <c r="F28" i="44"/>
  <c r="F39" i="44" s="1"/>
  <c r="E28" i="44"/>
  <c r="E39" i="44" s="1"/>
  <c r="D28" i="44"/>
  <c r="D39" i="44" s="1"/>
  <c r="C39" i="44" s="1"/>
  <c r="C28" i="44"/>
  <c r="G27" i="44"/>
  <c r="E27" i="44"/>
  <c r="C26" i="44"/>
  <c r="C25" i="44"/>
  <c r="C24" i="44"/>
  <c r="C23" i="44"/>
  <c r="C22" i="44"/>
  <c r="H21" i="44"/>
  <c r="H27" i="44" s="1"/>
  <c r="G21" i="44"/>
  <c r="F21" i="44"/>
  <c r="F27" i="44" s="1"/>
  <c r="E21" i="44"/>
  <c r="D21" i="44"/>
  <c r="D27" i="44" s="1"/>
  <c r="C27" i="44" s="1"/>
  <c r="H20" i="44"/>
  <c r="H72" i="44" s="1"/>
  <c r="H78" i="44" s="1"/>
  <c r="F20" i="44"/>
  <c r="D20" i="44"/>
  <c r="C20" i="44" s="1"/>
  <c r="C19" i="44"/>
  <c r="C18" i="44"/>
  <c r="C17" i="44"/>
  <c r="C16" i="44"/>
  <c r="C15" i="44"/>
  <c r="H14" i="44"/>
  <c r="G14" i="44"/>
  <c r="F14" i="44"/>
  <c r="E14" i="44"/>
  <c r="D14" i="44"/>
  <c r="C14" i="44"/>
  <c r="H13" i="44"/>
  <c r="G13" i="44"/>
  <c r="G20" i="44" s="1"/>
  <c r="F13" i="44"/>
  <c r="E13" i="44"/>
  <c r="E20" i="44" s="1"/>
  <c r="D13" i="44"/>
  <c r="C13" i="44"/>
  <c r="C12" i="44"/>
  <c r="C11" i="44"/>
  <c r="C10" i="44"/>
  <c r="C9" i="44"/>
  <c r="C8" i="44"/>
  <c r="C7" i="44"/>
  <c r="P60" i="43"/>
  <c r="O60" i="43"/>
  <c r="P59" i="43"/>
  <c r="P57" i="43" s="1"/>
  <c r="O59" i="43"/>
  <c r="X58" i="43"/>
  <c r="W57" i="43"/>
  <c r="V57" i="43"/>
  <c r="U57" i="43"/>
  <c r="T57" i="43"/>
  <c r="S57" i="43"/>
  <c r="R57" i="43"/>
  <c r="Q57" i="43"/>
  <c r="O57" i="43"/>
  <c r="N57" i="43"/>
  <c r="M57" i="43"/>
  <c r="W56" i="43"/>
  <c r="X56" i="43" s="1"/>
  <c r="W55" i="43"/>
  <c r="X55" i="43" s="1"/>
  <c r="O55" i="43"/>
  <c r="I55" i="43"/>
  <c r="I54" i="43" s="1"/>
  <c r="I10" i="43" s="1"/>
  <c r="E55" i="43"/>
  <c r="V54" i="43"/>
  <c r="U54" i="43"/>
  <c r="T54" i="43"/>
  <c r="S54" i="43"/>
  <c r="R54" i="43"/>
  <c r="Q54" i="43"/>
  <c r="P54" i="43"/>
  <c r="O54" i="43"/>
  <c r="N54" i="43"/>
  <c r="M54" i="43"/>
  <c r="J54" i="43"/>
  <c r="E54" i="43"/>
  <c r="T53" i="43"/>
  <c r="X53" i="43" s="1"/>
  <c r="O53" i="43"/>
  <c r="X52" i="43"/>
  <c r="V52" i="43"/>
  <c r="O52" i="43"/>
  <c r="M51" i="43"/>
  <c r="V51" i="43" s="1"/>
  <c r="X51" i="43" s="1"/>
  <c r="M50" i="43"/>
  <c r="V50" i="43" s="1"/>
  <c r="X50" i="43" s="1"/>
  <c r="M49" i="43"/>
  <c r="V49" i="43" s="1"/>
  <c r="X48" i="43"/>
  <c r="O48" i="43"/>
  <c r="M48" i="43"/>
  <c r="X47" i="43"/>
  <c r="O47" i="43"/>
  <c r="X46" i="43"/>
  <c r="O46" i="43"/>
  <c r="X45" i="43"/>
  <c r="O45" i="43"/>
  <c r="X44" i="43"/>
  <c r="O44" i="43"/>
  <c r="X43" i="43"/>
  <c r="O43" i="43"/>
  <c r="M42" i="43"/>
  <c r="O42" i="43" s="1"/>
  <c r="X41" i="43"/>
  <c r="M41" i="43"/>
  <c r="O41" i="43" s="1"/>
  <c r="M40" i="43"/>
  <c r="T40" i="43" s="1"/>
  <c r="X39" i="43"/>
  <c r="O39" i="43"/>
  <c r="N39" i="43"/>
  <c r="X38" i="43"/>
  <c r="M38" i="43"/>
  <c r="O38" i="43" s="1"/>
  <c r="X37" i="43"/>
  <c r="O37" i="43"/>
  <c r="X36" i="43"/>
  <c r="M36" i="43"/>
  <c r="O36" i="43" s="1"/>
  <c r="X35" i="43"/>
  <c r="W34" i="43"/>
  <c r="U34" i="43"/>
  <c r="S34" i="43"/>
  <c r="R34" i="43"/>
  <c r="Q34" i="43"/>
  <c r="P34" i="43"/>
  <c r="N34" i="43"/>
  <c r="M34" i="43"/>
  <c r="J34" i="43"/>
  <c r="I34" i="43"/>
  <c r="E34" i="43"/>
  <c r="X33" i="43"/>
  <c r="O33" i="43"/>
  <c r="U32" i="43"/>
  <c r="T32" i="43"/>
  <c r="S32" i="43"/>
  <c r="X32" i="43" s="1"/>
  <c r="O32" i="43"/>
  <c r="X31" i="43"/>
  <c r="T31" i="43"/>
  <c r="O31" i="43"/>
  <c r="M31" i="43"/>
  <c r="I31" i="43"/>
  <c r="X30" i="43"/>
  <c r="O30" i="43"/>
  <c r="M30" i="43"/>
  <c r="X29" i="43"/>
  <c r="M29" i="43"/>
  <c r="O29" i="43" s="1"/>
  <c r="U28" i="43"/>
  <c r="T28" i="43"/>
  <c r="X28" i="43" s="1"/>
  <c r="O28" i="43"/>
  <c r="M28" i="43"/>
  <c r="I28" i="43"/>
  <c r="U27" i="43"/>
  <c r="T27" i="43"/>
  <c r="S27" i="43"/>
  <c r="X27" i="43" s="1"/>
  <c r="M27" i="43"/>
  <c r="O27" i="43" s="1"/>
  <c r="I27" i="43"/>
  <c r="X26" i="43"/>
  <c r="M26" i="43"/>
  <c r="O26" i="43" s="1"/>
  <c r="I26" i="43"/>
  <c r="X25" i="43"/>
  <c r="M25" i="43"/>
  <c r="O25" i="43" s="1"/>
  <c r="X24" i="43"/>
  <c r="O24" i="43"/>
  <c r="M24" i="43"/>
  <c r="I24" i="43"/>
  <c r="X23" i="43"/>
  <c r="O23" i="43"/>
  <c r="M23" i="43"/>
  <c r="X22" i="43"/>
  <c r="M22" i="43"/>
  <c r="O22" i="43" s="1"/>
  <c r="O21" i="43" s="1"/>
  <c r="I22" i="43"/>
  <c r="W21" i="43"/>
  <c r="V21" i="43"/>
  <c r="U21" i="43"/>
  <c r="T21" i="43"/>
  <c r="S21" i="43"/>
  <c r="R21" i="43"/>
  <c r="Q21" i="43"/>
  <c r="P21" i="43"/>
  <c r="X21" i="43" s="1"/>
  <c r="N21" i="43"/>
  <c r="M21" i="43"/>
  <c r="J21" i="43"/>
  <c r="I21" i="43"/>
  <c r="E21" i="43"/>
  <c r="X20" i="43"/>
  <c r="O20" i="43"/>
  <c r="X19" i="43"/>
  <c r="O19" i="43"/>
  <c r="X18" i="43"/>
  <c r="M18" i="43"/>
  <c r="N18" i="43" s="1"/>
  <c r="X17" i="43"/>
  <c r="M17" i="43"/>
  <c r="N17" i="43" s="1"/>
  <c r="N11" i="43" s="1"/>
  <c r="N10" i="43" s="1"/>
  <c r="X16" i="43"/>
  <c r="O16" i="43"/>
  <c r="M16" i="43"/>
  <c r="X15" i="43"/>
  <c r="N15" i="43"/>
  <c r="M15" i="43"/>
  <c r="O15" i="43" s="1"/>
  <c r="X14" i="43"/>
  <c r="N14" i="43"/>
  <c r="O14" i="43" s="1"/>
  <c r="X13" i="43"/>
  <c r="O13" i="43"/>
  <c r="N13" i="43"/>
  <c r="X12" i="43"/>
  <c r="M12" i="43"/>
  <c r="O12" i="43" s="1"/>
  <c r="I12" i="43"/>
  <c r="W11" i="43"/>
  <c r="V11" i="43"/>
  <c r="U11" i="43"/>
  <c r="T11" i="43"/>
  <c r="S11" i="43"/>
  <c r="R11" i="43"/>
  <c r="Q11" i="43"/>
  <c r="P11" i="43"/>
  <c r="X11" i="43" s="1"/>
  <c r="J11" i="43"/>
  <c r="I11" i="43"/>
  <c r="F11" i="43"/>
  <c r="E11" i="43"/>
  <c r="U10" i="43"/>
  <c r="S10" i="43"/>
  <c r="R10" i="43"/>
  <c r="Q10" i="43"/>
  <c r="J10" i="43"/>
  <c r="E10" i="43"/>
  <c r="N7" i="43"/>
  <c r="J7" i="43"/>
  <c r="F7" i="43"/>
  <c r="J6" i="43"/>
  <c r="N5" i="43"/>
  <c r="J5" i="43"/>
  <c r="F5" i="43"/>
  <c r="F6" i="43" s="1"/>
  <c r="H20" i="58" l="1"/>
  <c r="M29" i="58"/>
  <c r="N19" i="58"/>
  <c r="N16" i="58" s="1"/>
  <c r="N20" i="58" s="1"/>
  <c r="L19" i="58"/>
  <c r="L16" i="58" s="1"/>
  <c r="L20" i="58" s="1"/>
  <c r="J19" i="58"/>
  <c r="J16" i="58" s="1"/>
  <c r="J20" i="58" s="1"/>
  <c r="H19" i="58"/>
  <c r="H16" i="58" s="1"/>
  <c r="F19" i="58"/>
  <c r="F16" i="58" s="1"/>
  <c r="F20" i="58" s="1"/>
  <c r="D19" i="58"/>
  <c r="G19" i="58"/>
  <c r="G16" i="58" s="1"/>
  <c r="K19" i="58"/>
  <c r="K16" i="58" s="1"/>
  <c r="O19" i="58"/>
  <c r="O16" i="58" s="1"/>
  <c r="N21" i="58"/>
  <c r="L21" i="58"/>
  <c r="J21" i="58"/>
  <c r="H21" i="58"/>
  <c r="F21" i="58"/>
  <c r="D21" i="58"/>
  <c r="G21" i="58"/>
  <c r="K21" i="58"/>
  <c r="O21" i="58"/>
  <c r="N24" i="58"/>
  <c r="L24" i="58"/>
  <c r="J24" i="58"/>
  <c r="H24" i="58"/>
  <c r="F24" i="58"/>
  <c r="D24" i="58"/>
  <c r="G24" i="58"/>
  <c r="K24" i="58"/>
  <c r="O24" i="58"/>
  <c r="N27" i="58"/>
  <c r="L27" i="58"/>
  <c r="J27" i="58"/>
  <c r="H27" i="58"/>
  <c r="F27" i="58"/>
  <c r="D27" i="58"/>
  <c r="G27" i="58"/>
  <c r="K27" i="58"/>
  <c r="O27" i="58"/>
  <c r="N32" i="58"/>
  <c r="L32" i="58"/>
  <c r="J32" i="58"/>
  <c r="H32" i="58"/>
  <c r="F32" i="58"/>
  <c r="D32" i="58"/>
  <c r="G32" i="58"/>
  <c r="K32" i="58"/>
  <c r="O32" i="58"/>
  <c r="E7" i="58"/>
  <c r="G7" i="58"/>
  <c r="I7" i="58"/>
  <c r="K7" i="58"/>
  <c r="M7" i="58"/>
  <c r="O7" i="58"/>
  <c r="O15" i="58" s="1"/>
  <c r="O20" i="58" s="1"/>
  <c r="E8" i="58"/>
  <c r="G8" i="58"/>
  <c r="P8" i="58" s="1"/>
  <c r="I8" i="58"/>
  <c r="K8" i="58"/>
  <c r="M8" i="58"/>
  <c r="E9" i="58"/>
  <c r="P9" i="58" s="1"/>
  <c r="G9" i="58"/>
  <c r="I9" i="58"/>
  <c r="K9" i="58"/>
  <c r="M9" i="58"/>
  <c r="E10" i="58"/>
  <c r="P10" i="58" s="1"/>
  <c r="G10" i="58"/>
  <c r="I10" i="58"/>
  <c r="K10" i="58"/>
  <c r="M10" i="58"/>
  <c r="E11" i="58"/>
  <c r="P11" i="58" s="1"/>
  <c r="G11" i="58"/>
  <c r="I11" i="58"/>
  <c r="K11" i="58"/>
  <c r="M11" i="58"/>
  <c r="E12" i="58"/>
  <c r="G12" i="58"/>
  <c r="P12" i="58" s="1"/>
  <c r="I12" i="58"/>
  <c r="K12" i="58"/>
  <c r="M12" i="58"/>
  <c r="E13" i="58"/>
  <c r="P13" i="58" s="1"/>
  <c r="G13" i="58"/>
  <c r="I13" i="58"/>
  <c r="K13" i="58"/>
  <c r="M13" i="58"/>
  <c r="E19" i="58"/>
  <c r="E16" i="58" s="1"/>
  <c r="I19" i="58"/>
  <c r="I16" i="58" s="1"/>
  <c r="M19" i="58"/>
  <c r="M16" i="58" s="1"/>
  <c r="E21" i="58"/>
  <c r="I21" i="58"/>
  <c r="M21" i="58"/>
  <c r="N23" i="58"/>
  <c r="L23" i="58"/>
  <c r="J23" i="58"/>
  <c r="H23" i="58"/>
  <c r="F23" i="58"/>
  <c r="D23" i="58"/>
  <c r="G23" i="58"/>
  <c r="K23" i="58"/>
  <c r="O23" i="58"/>
  <c r="E24" i="58"/>
  <c r="I24" i="58"/>
  <c r="M24" i="58"/>
  <c r="N25" i="58"/>
  <c r="L25" i="58"/>
  <c r="J25" i="58"/>
  <c r="H25" i="58"/>
  <c r="F25" i="58"/>
  <c r="D25" i="58"/>
  <c r="G25" i="58"/>
  <c r="K25" i="58"/>
  <c r="O25" i="58"/>
  <c r="E27" i="58"/>
  <c r="I27" i="58"/>
  <c r="M27" i="58"/>
  <c r="C28" i="58"/>
  <c r="C33" i="58" s="1"/>
  <c r="N30" i="58"/>
  <c r="N29" i="58" s="1"/>
  <c r="L30" i="58"/>
  <c r="L29" i="58" s="1"/>
  <c r="J30" i="58"/>
  <c r="J29" i="58" s="1"/>
  <c r="H30" i="58"/>
  <c r="H29" i="58" s="1"/>
  <c r="F30" i="58"/>
  <c r="F29" i="58" s="1"/>
  <c r="D30" i="58"/>
  <c r="G30" i="58"/>
  <c r="G29" i="58" s="1"/>
  <c r="K30" i="58"/>
  <c r="K29" i="58" s="1"/>
  <c r="O30" i="58"/>
  <c r="O29" i="58" s="1"/>
  <c r="E32" i="58"/>
  <c r="E29" i="58" s="1"/>
  <c r="I32" i="58"/>
  <c r="I29" i="58" s="1"/>
  <c r="M32" i="58"/>
  <c r="D20" i="56"/>
  <c r="C13" i="56"/>
  <c r="H72" i="56"/>
  <c r="H78" i="56" s="1"/>
  <c r="C90" i="56"/>
  <c r="E117" i="56"/>
  <c r="E123" i="56" s="1"/>
  <c r="G117" i="56"/>
  <c r="G123" i="56" s="1"/>
  <c r="C27" i="56"/>
  <c r="E39" i="56"/>
  <c r="G39" i="56"/>
  <c r="G72" i="56" s="1"/>
  <c r="G78" i="56" s="1"/>
  <c r="D39" i="56"/>
  <c r="C39" i="56" s="1"/>
  <c r="E55" i="56"/>
  <c r="D122" i="56"/>
  <c r="C122" i="56" s="1"/>
  <c r="C121" i="56"/>
  <c r="D99" i="56"/>
  <c r="C99" i="56" s="1"/>
  <c r="F55" i="56"/>
  <c r="F63" i="56" s="1"/>
  <c r="F72" i="56" s="1"/>
  <c r="F78" i="56" s="1"/>
  <c r="C82" i="56"/>
  <c r="D72" i="55"/>
  <c r="C39" i="55"/>
  <c r="E63" i="55"/>
  <c r="E72" i="55" s="1"/>
  <c r="E78" i="55" s="1"/>
  <c r="C77" i="55"/>
  <c r="C90" i="55"/>
  <c r="D117" i="55"/>
  <c r="F117" i="55"/>
  <c r="F123" i="55" s="1"/>
  <c r="H117" i="55"/>
  <c r="H123" i="55" s="1"/>
  <c r="E117" i="55"/>
  <c r="E123" i="55" s="1"/>
  <c r="G117" i="55"/>
  <c r="G123" i="55" s="1"/>
  <c r="C99" i="55"/>
  <c r="C20" i="55"/>
  <c r="C21" i="55"/>
  <c r="C41" i="55"/>
  <c r="H63" i="55"/>
  <c r="H72" i="55" s="1"/>
  <c r="H78" i="55" s="1"/>
  <c r="C82" i="55"/>
  <c r="C92" i="55"/>
  <c r="C121" i="55"/>
  <c r="D33" i="51"/>
  <c r="D37" i="51" s="1"/>
  <c r="G17" i="51"/>
  <c r="G33" i="51"/>
  <c r="G37" i="51" s="1"/>
  <c r="G18" i="51"/>
  <c r="D49" i="48"/>
  <c r="C49" i="48" s="1"/>
  <c r="C48" i="48"/>
  <c r="G44" i="48"/>
  <c r="G50" i="48" s="1"/>
  <c r="E44" i="48"/>
  <c r="E50" i="48" s="1"/>
  <c r="C26" i="48"/>
  <c r="D17" i="48"/>
  <c r="F63" i="44"/>
  <c r="C63" i="44" s="1"/>
  <c r="E72" i="44"/>
  <c r="E78" i="44" s="1"/>
  <c r="G72" i="44"/>
  <c r="G78" i="44" s="1"/>
  <c r="C55" i="44"/>
  <c r="F55" i="44"/>
  <c r="D72" i="44"/>
  <c r="C21" i="44"/>
  <c r="C41" i="44"/>
  <c r="X49" i="43"/>
  <c r="V34" i="43"/>
  <c r="V10" i="43" s="1"/>
  <c r="X40" i="43"/>
  <c r="X57" i="43"/>
  <c r="P10" i="43"/>
  <c r="O17" i="43"/>
  <c r="O18" i="43"/>
  <c r="O11" i="43" s="1"/>
  <c r="O10" i="43" s="1"/>
  <c r="O40" i="43"/>
  <c r="O34" i="43" s="1"/>
  <c r="T42" i="43"/>
  <c r="X42" i="43" s="1"/>
  <c r="O49" i="43"/>
  <c r="O50" i="43"/>
  <c r="O51" i="43"/>
  <c r="W54" i="43"/>
  <c r="W10" i="43" s="1"/>
  <c r="M11" i="43"/>
  <c r="M10" i="43" s="1"/>
  <c r="F22" i="57"/>
  <c r="E22" i="57"/>
  <c r="D22" i="57"/>
  <c r="C22" i="57"/>
  <c r="C15" i="57"/>
  <c r="C14" i="57"/>
  <c r="C13" i="57"/>
  <c r="F16" i="50"/>
  <c r="H10" i="50"/>
  <c r="G10" i="50"/>
  <c r="F10" i="50"/>
  <c r="E10" i="50"/>
  <c r="D10" i="50"/>
  <c r="C10" i="50"/>
  <c r="I9" i="50"/>
  <c r="I8" i="50"/>
  <c r="I7" i="50"/>
  <c r="I10" i="50" s="1"/>
  <c r="G48" i="49"/>
  <c r="H47" i="49"/>
  <c r="H48" i="49" s="1"/>
  <c r="G47" i="49"/>
  <c r="F47" i="49"/>
  <c r="F48" i="49" s="1"/>
  <c r="E47" i="49"/>
  <c r="E48" i="49" s="1"/>
  <c r="D47" i="49"/>
  <c r="D48" i="49" s="1"/>
  <c r="C46" i="49"/>
  <c r="C45" i="49"/>
  <c r="C44" i="49"/>
  <c r="H42" i="49"/>
  <c r="D42" i="49"/>
  <c r="C41" i="49"/>
  <c r="C40" i="49"/>
  <c r="C39" i="49"/>
  <c r="H38" i="49"/>
  <c r="G38" i="49"/>
  <c r="G42" i="49" s="1"/>
  <c r="F38" i="49"/>
  <c r="F42" i="49" s="1"/>
  <c r="E38" i="49"/>
  <c r="E42" i="49" s="1"/>
  <c r="D38" i="49"/>
  <c r="C38" i="49" s="1"/>
  <c r="H37" i="49"/>
  <c r="G37" i="49"/>
  <c r="F37" i="49"/>
  <c r="E37" i="49"/>
  <c r="D37" i="49"/>
  <c r="C37" i="49"/>
  <c r="C36" i="49"/>
  <c r="C35" i="49"/>
  <c r="C34" i="49"/>
  <c r="C33" i="49"/>
  <c r="H32" i="49"/>
  <c r="G32" i="49"/>
  <c r="F32" i="49"/>
  <c r="E32" i="49"/>
  <c r="D32" i="49"/>
  <c r="C32" i="49" s="1"/>
  <c r="C31" i="49"/>
  <c r="C30" i="49"/>
  <c r="C29" i="49"/>
  <c r="C28" i="49"/>
  <c r="C27" i="49"/>
  <c r="C25" i="49"/>
  <c r="C24" i="49"/>
  <c r="C23" i="49"/>
  <c r="C22" i="49"/>
  <c r="C21" i="49"/>
  <c r="C20" i="49"/>
  <c r="H19" i="49"/>
  <c r="H26" i="49" s="1"/>
  <c r="G19" i="49"/>
  <c r="G26" i="49" s="1"/>
  <c r="F19" i="49"/>
  <c r="F26" i="49" s="1"/>
  <c r="E19" i="49"/>
  <c r="E26" i="49" s="1"/>
  <c r="D19" i="49"/>
  <c r="C19" i="49" s="1"/>
  <c r="C18" i="49"/>
  <c r="C16" i="49"/>
  <c r="C15" i="49"/>
  <c r="C14" i="49"/>
  <c r="H13" i="49"/>
  <c r="G13" i="49"/>
  <c r="F13" i="49"/>
  <c r="E13" i="49"/>
  <c r="D13" i="49"/>
  <c r="C13" i="49" s="1"/>
  <c r="C12" i="49"/>
  <c r="H11" i="49"/>
  <c r="G11" i="49"/>
  <c r="G17" i="49" s="1"/>
  <c r="F11" i="49"/>
  <c r="E11" i="49"/>
  <c r="D11" i="49"/>
  <c r="C11" i="49"/>
  <c r="C10" i="49"/>
  <c r="H9" i="49"/>
  <c r="H17" i="49" s="1"/>
  <c r="H43" i="49" s="1"/>
  <c r="H49" i="49" s="1"/>
  <c r="G9" i="49"/>
  <c r="F9" i="49"/>
  <c r="F17" i="49" s="1"/>
  <c r="E9" i="49"/>
  <c r="E17" i="49" s="1"/>
  <c r="E43" i="49" s="1"/>
  <c r="E49" i="49" s="1"/>
  <c r="D9" i="49"/>
  <c r="D17" i="49" s="1"/>
  <c r="C8" i="49"/>
  <c r="C7" i="49"/>
  <c r="C6" i="49"/>
  <c r="E75" i="45"/>
  <c r="H74" i="45"/>
  <c r="H75" i="45" s="1"/>
  <c r="G74" i="45"/>
  <c r="G75" i="45" s="1"/>
  <c r="F74" i="45"/>
  <c r="F75" i="45" s="1"/>
  <c r="E74" i="45"/>
  <c r="D74" i="45"/>
  <c r="D75" i="45" s="1"/>
  <c r="C74" i="45"/>
  <c r="C73" i="45"/>
  <c r="C72" i="45"/>
  <c r="C71" i="45"/>
  <c r="H69" i="45"/>
  <c r="G69" i="45"/>
  <c r="F69" i="45"/>
  <c r="E69" i="45"/>
  <c r="C68" i="45"/>
  <c r="C67" i="45"/>
  <c r="D66" i="45"/>
  <c r="D69" i="45" s="1"/>
  <c r="C69" i="45" s="1"/>
  <c r="C66" i="45"/>
  <c r="H65" i="45"/>
  <c r="G65" i="45"/>
  <c r="F65" i="45"/>
  <c r="E65" i="45"/>
  <c r="D65" i="45"/>
  <c r="C65" i="45" s="1"/>
  <c r="C64" i="45"/>
  <c r="H63" i="45"/>
  <c r="G63" i="45"/>
  <c r="F63" i="45"/>
  <c r="E63" i="45"/>
  <c r="D63" i="45"/>
  <c r="C63" i="45"/>
  <c r="C62" i="45"/>
  <c r="C60" i="45"/>
  <c r="C59" i="45"/>
  <c r="C58" i="45"/>
  <c r="C57" i="45"/>
  <c r="C56" i="45"/>
  <c r="C55" i="45"/>
  <c r="C54" i="45"/>
  <c r="C53" i="45"/>
  <c r="C52" i="45"/>
  <c r="C51" i="45"/>
  <c r="C50" i="45"/>
  <c r="C49" i="45"/>
  <c r="C48" i="45"/>
  <c r="C47" i="45"/>
  <c r="H46" i="45"/>
  <c r="G46" i="45"/>
  <c r="F46" i="45"/>
  <c r="C46" i="45" s="1"/>
  <c r="E46" i="45"/>
  <c r="D46" i="45"/>
  <c r="C45" i="45"/>
  <c r="C44" i="45"/>
  <c r="H43" i="45"/>
  <c r="G43" i="45"/>
  <c r="F43" i="45"/>
  <c r="C43" i="45" s="1"/>
  <c r="E43" i="45"/>
  <c r="D43" i="45"/>
  <c r="C42" i="45"/>
  <c r="C41" i="45"/>
  <c r="C40" i="45"/>
  <c r="H39" i="45"/>
  <c r="H61" i="45" s="1"/>
  <c r="G39" i="45"/>
  <c r="G61" i="45" s="1"/>
  <c r="F39" i="45"/>
  <c r="E39" i="45"/>
  <c r="E61" i="45" s="1"/>
  <c r="D39" i="45"/>
  <c r="D61" i="45" s="1"/>
  <c r="C39" i="45"/>
  <c r="C38" i="45"/>
  <c r="C36" i="45"/>
  <c r="C35" i="45"/>
  <c r="C34" i="45"/>
  <c r="H33" i="45"/>
  <c r="G33" i="45"/>
  <c r="F33" i="45"/>
  <c r="C33" i="45" s="1"/>
  <c r="H32" i="45"/>
  <c r="G32" i="45"/>
  <c r="F32" i="45"/>
  <c r="E32" i="45"/>
  <c r="D32" i="45"/>
  <c r="C32" i="45"/>
  <c r="C31" i="45"/>
  <c r="C30" i="45"/>
  <c r="C29" i="45"/>
  <c r="C28" i="45"/>
  <c r="C27" i="45"/>
  <c r="H26" i="45"/>
  <c r="H37" i="45" s="1"/>
  <c r="G26" i="45"/>
  <c r="G37" i="45" s="1"/>
  <c r="F26" i="45"/>
  <c r="F37" i="45" s="1"/>
  <c r="E26" i="45"/>
  <c r="E37" i="45" s="1"/>
  <c r="D26" i="45"/>
  <c r="D37" i="45" s="1"/>
  <c r="H25" i="45"/>
  <c r="E25" i="45"/>
  <c r="D25" i="45"/>
  <c r="C25" i="45" s="1"/>
  <c r="C24" i="45"/>
  <c r="C23" i="45"/>
  <c r="C22" i="45"/>
  <c r="C21" i="45"/>
  <c r="H20" i="45"/>
  <c r="G20" i="45"/>
  <c r="G25" i="45" s="1"/>
  <c r="F20" i="45"/>
  <c r="F25" i="45" s="1"/>
  <c r="E20" i="45"/>
  <c r="D20" i="45"/>
  <c r="C18" i="45"/>
  <c r="C17" i="45"/>
  <c r="C16" i="45"/>
  <c r="C15" i="45"/>
  <c r="H14" i="45"/>
  <c r="G14" i="45"/>
  <c r="F14" i="45"/>
  <c r="C14" i="45" s="1"/>
  <c r="E14" i="45"/>
  <c r="D14" i="45"/>
  <c r="H13" i="45"/>
  <c r="H19" i="45" s="1"/>
  <c r="H70" i="45" s="1"/>
  <c r="H76" i="45" s="1"/>
  <c r="H77" i="45" s="1"/>
  <c r="G13" i="45"/>
  <c r="G19" i="45" s="1"/>
  <c r="G70" i="45" s="1"/>
  <c r="G76" i="45" s="1"/>
  <c r="G77" i="45" s="1"/>
  <c r="F13" i="45"/>
  <c r="F19" i="45" s="1"/>
  <c r="E13" i="45"/>
  <c r="E19" i="45" s="1"/>
  <c r="D13" i="45"/>
  <c r="C13" i="45" s="1"/>
  <c r="C12" i="45"/>
  <c r="C11" i="45"/>
  <c r="C10" i="45"/>
  <c r="C9" i="45"/>
  <c r="C8" i="45"/>
  <c r="C7" i="45"/>
  <c r="P25" i="58" l="1"/>
  <c r="P23" i="58"/>
  <c r="M28" i="58"/>
  <c r="M33" i="58" s="1"/>
  <c r="E28" i="58"/>
  <c r="E33" i="58" s="1"/>
  <c r="K15" i="58"/>
  <c r="K20" i="58" s="1"/>
  <c r="G15" i="58"/>
  <c r="G20" i="58" s="1"/>
  <c r="P27" i="58"/>
  <c r="K28" i="58"/>
  <c r="K33" i="58" s="1"/>
  <c r="D28" i="58"/>
  <c r="P21" i="58"/>
  <c r="H28" i="58"/>
  <c r="H33" i="58" s="1"/>
  <c r="L28" i="58"/>
  <c r="L33" i="58" s="1"/>
  <c r="P30" i="58"/>
  <c r="D29" i="58"/>
  <c r="P29" i="58" s="1"/>
  <c r="I28" i="58"/>
  <c r="I33" i="58" s="1"/>
  <c r="M15" i="58"/>
  <c r="M20" i="58" s="1"/>
  <c r="I15" i="58"/>
  <c r="I20" i="58" s="1"/>
  <c r="E15" i="58"/>
  <c r="P32" i="58"/>
  <c r="P24" i="58"/>
  <c r="O28" i="58"/>
  <c r="O33" i="58" s="1"/>
  <c r="G28" i="58"/>
  <c r="G33" i="58" s="1"/>
  <c r="F28" i="58"/>
  <c r="F33" i="58" s="1"/>
  <c r="J28" i="58"/>
  <c r="J33" i="58" s="1"/>
  <c r="N28" i="58"/>
  <c r="N33" i="58" s="1"/>
  <c r="P19" i="58"/>
  <c r="D16" i="58"/>
  <c r="P7" i="58"/>
  <c r="C55" i="56"/>
  <c r="D117" i="56"/>
  <c r="E63" i="56"/>
  <c r="C63" i="56" s="1"/>
  <c r="D72" i="56"/>
  <c r="C20" i="56"/>
  <c r="D78" i="55"/>
  <c r="C78" i="55" s="1"/>
  <c r="C72" i="55"/>
  <c r="D123" i="55"/>
  <c r="C123" i="55" s="1"/>
  <c r="C117" i="55"/>
  <c r="C63" i="55"/>
  <c r="D44" i="48"/>
  <c r="C17" i="48"/>
  <c r="D78" i="44"/>
  <c r="C72" i="44"/>
  <c r="F72" i="44"/>
  <c r="F78" i="44" s="1"/>
  <c r="X54" i="43"/>
  <c r="T34" i="43"/>
  <c r="C42" i="49"/>
  <c r="F43" i="49"/>
  <c r="F49" i="49" s="1"/>
  <c r="G43" i="49"/>
  <c r="G49" i="49" s="1"/>
  <c r="C48" i="49"/>
  <c r="C17" i="49"/>
  <c r="C9" i="49"/>
  <c r="D26" i="49"/>
  <c r="C26" i="49" s="1"/>
  <c r="C47" i="49"/>
  <c r="E70" i="45"/>
  <c r="E76" i="45" s="1"/>
  <c r="E77" i="45" s="1"/>
  <c r="C75" i="45"/>
  <c r="F70" i="45"/>
  <c r="F76" i="45" s="1"/>
  <c r="F77" i="45" s="1"/>
  <c r="C37" i="45"/>
  <c r="C61" i="45"/>
  <c r="F61" i="45"/>
  <c r="C20" i="45"/>
  <c r="C26" i="45"/>
  <c r="D19" i="45"/>
  <c r="E20" i="58" l="1"/>
  <c r="P15" i="58"/>
  <c r="P16" i="58"/>
  <c r="D20" i="58"/>
  <c r="D33" i="58"/>
  <c r="P33" i="58" s="1"/>
  <c r="P28" i="58"/>
  <c r="D78" i="56"/>
  <c r="D123" i="56"/>
  <c r="C123" i="56" s="1"/>
  <c r="C117" i="56"/>
  <c r="E72" i="56"/>
  <c r="E78" i="56" s="1"/>
  <c r="D50" i="48"/>
  <c r="C50" i="48" s="1"/>
  <c r="C44" i="48"/>
  <c r="C78" i="44"/>
  <c r="T10" i="43"/>
  <c r="X10" i="43" s="1"/>
  <c r="X34" i="43"/>
  <c r="D43" i="49"/>
  <c r="C19" i="45"/>
  <c r="D70" i="45"/>
  <c r="P20" i="58" l="1"/>
  <c r="C72" i="56"/>
  <c r="C78" i="56"/>
  <c r="D49" i="49"/>
  <c r="C49" i="49" s="1"/>
  <c r="C43" i="49"/>
  <c r="C70" i="45"/>
  <c r="D76" i="45"/>
  <c r="D77" i="45" l="1"/>
  <c r="C76" i="45"/>
  <c r="C77" i="45" s="1"/>
  <c r="B58" i="8" l="1"/>
  <c r="B59" i="8"/>
  <c r="B60" i="8"/>
  <c r="J58" i="8"/>
  <c r="I58" i="8"/>
  <c r="D61" i="8"/>
  <c r="E61" i="8"/>
  <c r="F61" i="8"/>
  <c r="G61" i="8"/>
  <c r="H61" i="8"/>
  <c r="I61" i="8"/>
  <c r="J61" i="8"/>
  <c r="C61" i="8"/>
  <c r="H60" i="8"/>
  <c r="G58" i="8"/>
  <c r="F59" i="8"/>
  <c r="C58" i="8"/>
  <c r="E59" i="8"/>
  <c r="D58" i="8"/>
  <c r="C59" i="8"/>
  <c r="D73" i="17"/>
  <c r="I72" i="17"/>
  <c r="H72" i="17"/>
  <c r="H74" i="17" s="1"/>
  <c r="G72" i="17"/>
  <c r="G74" i="17"/>
  <c r="F72" i="17"/>
  <c r="F74" i="17" s="1"/>
  <c r="E72" i="17"/>
  <c r="E74" i="17"/>
  <c r="D71" i="17"/>
  <c r="D70" i="17"/>
  <c r="D69" i="17"/>
  <c r="D68" i="17"/>
  <c r="D67" i="17"/>
  <c r="D66" i="17"/>
  <c r="D65" i="17"/>
  <c r="D64" i="17"/>
  <c r="I62" i="17"/>
  <c r="H62" i="17"/>
  <c r="G62" i="17"/>
  <c r="F62" i="17"/>
  <c r="E62" i="17"/>
  <c r="D62" i="17" s="1"/>
  <c r="D61" i="17"/>
  <c r="D60" i="17"/>
  <c r="D59" i="17"/>
  <c r="D58" i="17"/>
  <c r="D57" i="17"/>
  <c r="D56" i="17"/>
  <c r="D55" i="17"/>
  <c r="D54" i="17"/>
  <c r="I53" i="17"/>
  <c r="H53" i="17"/>
  <c r="G53" i="17"/>
  <c r="G63" i="17" s="1"/>
  <c r="G75" i="17" s="1"/>
  <c r="F53" i="17"/>
  <c r="E53" i="17"/>
  <c r="D52" i="17"/>
  <c r="D51" i="17"/>
  <c r="D50" i="17"/>
  <c r="D49" i="17"/>
  <c r="I48" i="17"/>
  <c r="H48" i="17"/>
  <c r="G48" i="17"/>
  <c r="F48" i="17"/>
  <c r="E48" i="17"/>
  <c r="D48" i="17" s="1"/>
  <c r="D47" i="17"/>
  <c r="D46" i="17"/>
  <c r="D45" i="17"/>
  <c r="D44" i="17"/>
  <c r="D43" i="17"/>
  <c r="D42" i="17"/>
  <c r="D41" i="17"/>
  <c r="D39" i="17"/>
  <c r="D38" i="17"/>
  <c r="D37" i="17"/>
  <c r="D36" i="17"/>
  <c r="D35" i="17"/>
  <c r="D34" i="17"/>
  <c r="D33" i="17"/>
  <c r="D32" i="17"/>
  <c r="D31" i="17"/>
  <c r="D30" i="17"/>
  <c r="D29" i="17"/>
  <c r="D28" i="17"/>
  <c r="D27" i="17"/>
  <c r="D26" i="17"/>
  <c r="I25" i="17"/>
  <c r="I40" i="17"/>
  <c r="H25" i="17"/>
  <c r="H40" i="17"/>
  <c r="G25" i="17"/>
  <c r="G40" i="17" s="1"/>
  <c r="F25" i="17"/>
  <c r="F40" i="17"/>
  <c r="F63" i="17" s="1"/>
  <c r="F75" i="17" s="1"/>
  <c r="E25" i="17"/>
  <c r="E40" i="17" s="1"/>
  <c r="D40" i="17" s="1"/>
  <c r="D24" i="17"/>
  <c r="D23" i="17"/>
  <c r="D22" i="17"/>
  <c r="D21" i="17"/>
  <c r="D20" i="17"/>
  <c r="I19" i="17"/>
  <c r="I63" i="17" s="1"/>
  <c r="H19" i="17"/>
  <c r="G19" i="17"/>
  <c r="F19" i="17"/>
  <c r="E19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87" i="16"/>
  <c r="D85" i="16"/>
  <c r="D84" i="16"/>
  <c r="D83" i="16"/>
  <c r="D82" i="16"/>
  <c r="D81" i="16"/>
  <c r="I80" i="16"/>
  <c r="I86" i="16" s="1"/>
  <c r="I88" i="16" s="1"/>
  <c r="H80" i="16"/>
  <c r="H86" i="16"/>
  <c r="H88" i="16" s="1"/>
  <c r="G80" i="16"/>
  <c r="G86" i="16" s="1"/>
  <c r="G88" i="16" s="1"/>
  <c r="F80" i="16"/>
  <c r="F86" i="16" s="1"/>
  <c r="F88" i="16" s="1"/>
  <c r="E80" i="16"/>
  <c r="D79" i="16"/>
  <c r="D78" i="16"/>
  <c r="D77" i="16"/>
  <c r="D76" i="16"/>
  <c r="I74" i="16"/>
  <c r="H74" i="16"/>
  <c r="G74" i="16"/>
  <c r="F74" i="16"/>
  <c r="E74" i="16"/>
  <c r="D73" i="16"/>
  <c r="D72" i="16"/>
  <c r="D71" i="16"/>
  <c r="I70" i="16"/>
  <c r="H70" i="16"/>
  <c r="G70" i="16"/>
  <c r="F70" i="16"/>
  <c r="E70" i="16"/>
  <c r="D70" i="16"/>
  <c r="D69" i="16"/>
  <c r="D68" i="16"/>
  <c r="D67" i="16"/>
  <c r="I66" i="16"/>
  <c r="H66" i="16"/>
  <c r="G66" i="16"/>
  <c r="F66" i="16"/>
  <c r="E66" i="16"/>
  <c r="D66" i="16" s="1"/>
  <c r="D65" i="16"/>
  <c r="D64" i="16"/>
  <c r="D63" i="16"/>
  <c r="D62" i="16"/>
  <c r="D61" i="16"/>
  <c r="E60" i="16"/>
  <c r="D59" i="16"/>
  <c r="D58" i="16"/>
  <c r="D57" i="16"/>
  <c r="D56" i="16"/>
  <c r="D55" i="16"/>
  <c r="D54" i="16"/>
  <c r="D53" i="16"/>
  <c r="D52" i="16"/>
  <c r="D51" i="16"/>
  <c r="I50" i="16"/>
  <c r="I60" i="16" s="1"/>
  <c r="H50" i="16"/>
  <c r="H60" i="16"/>
  <c r="G50" i="16"/>
  <c r="G60" i="16"/>
  <c r="F50" i="16"/>
  <c r="F60" i="16"/>
  <c r="E50" i="16"/>
  <c r="D50" i="16"/>
  <c r="D49" i="16"/>
  <c r="D48" i="16"/>
  <c r="D46" i="16"/>
  <c r="I45" i="16"/>
  <c r="H45" i="16"/>
  <c r="G45" i="16"/>
  <c r="F45" i="16"/>
  <c r="E45" i="16"/>
  <c r="D45" i="16"/>
  <c r="D44" i="16"/>
  <c r="D43" i="16"/>
  <c r="D42" i="16"/>
  <c r="D41" i="16"/>
  <c r="D40" i="16"/>
  <c r="D39" i="16"/>
  <c r="D38" i="16"/>
  <c r="D37" i="16"/>
  <c r="I36" i="16"/>
  <c r="I47" i="16"/>
  <c r="H36" i="16"/>
  <c r="G36" i="16"/>
  <c r="G47" i="16" s="1"/>
  <c r="F36" i="16"/>
  <c r="F47" i="16" s="1"/>
  <c r="E36" i="16"/>
  <c r="E47" i="16" s="1"/>
  <c r="D35" i="16"/>
  <c r="D34" i="16"/>
  <c r="I33" i="16"/>
  <c r="H33" i="16"/>
  <c r="G33" i="16"/>
  <c r="F33" i="16"/>
  <c r="E33" i="16"/>
  <c r="D33" i="16" s="1"/>
  <c r="D32" i="16"/>
  <c r="D31" i="16"/>
  <c r="D30" i="16"/>
  <c r="D29" i="16"/>
  <c r="D28" i="16"/>
  <c r="D26" i="16"/>
  <c r="D25" i="16"/>
  <c r="D24" i="16"/>
  <c r="D23" i="16"/>
  <c r="D22" i="16"/>
  <c r="D21" i="16"/>
  <c r="D20" i="16"/>
  <c r="I19" i="16"/>
  <c r="H19" i="16"/>
  <c r="G19" i="16"/>
  <c r="F19" i="16"/>
  <c r="D19" i="16" s="1"/>
  <c r="E19" i="16"/>
  <c r="D18" i="16"/>
  <c r="D17" i="16"/>
  <c r="D16" i="16"/>
  <c r="D15" i="16"/>
  <c r="I14" i="16"/>
  <c r="I27" i="16"/>
  <c r="I75" i="16" s="1"/>
  <c r="I89" i="16" s="1"/>
  <c r="H14" i="16"/>
  <c r="H27" i="16" s="1"/>
  <c r="G14" i="16"/>
  <c r="G27" i="16" s="1"/>
  <c r="F14" i="16"/>
  <c r="F27" i="16" s="1"/>
  <c r="F75" i="16" s="1"/>
  <c r="F89" i="16" s="1"/>
  <c r="E14" i="16"/>
  <c r="D13" i="16"/>
  <c r="D12" i="16"/>
  <c r="D11" i="16"/>
  <c r="D10" i="16"/>
  <c r="D9" i="16"/>
  <c r="D8" i="16"/>
  <c r="F13" i="15"/>
  <c r="D13" i="15"/>
  <c r="C13" i="15"/>
  <c r="E12" i="15"/>
  <c r="E11" i="15"/>
  <c r="E10" i="15"/>
  <c r="E9" i="15"/>
  <c r="E8" i="15"/>
  <c r="I24" i="12"/>
  <c r="H24" i="12"/>
  <c r="G24" i="12"/>
  <c r="F24" i="12"/>
  <c r="E24" i="12"/>
  <c r="J23" i="12"/>
  <c r="J20" i="12"/>
  <c r="D22" i="11"/>
  <c r="C22" i="11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7" i="8"/>
  <c r="B48" i="8"/>
  <c r="B49" i="8"/>
  <c r="B50" i="8"/>
  <c r="B51" i="8"/>
  <c r="B52" i="8"/>
  <c r="B53" i="8"/>
  <c r="B54" i="8"/>
  <c r="B55" i="8"/>
  <c r="B56" i="8"/>
  <c r="B7" i="8"/>
  <c r="I57" i="8"/>
  <c r="J57" i="8"/>
  <c r="H57" i="8"/>
  <c r="G57" i="8"/>
  <c r="F57" i="8"/>
  <c r="E57" i="8"/>
  <c r="D57" i="8"/>
  <c r="C57" i="8"/>
  <c r="H63" i="17"/>
  <c r="H75" i="17" s="1"/>
  <c r="D60" i="16"/>
  <c r="G37" i="1"/>
  <c r="G36" i="1"/>
  <c r="C36" i="1" s="1"/>
  <c r="H37" i="1"/>
  <c r="C69" i="2"/>
  <c r="D45" i="1" s="1"/>
  <c r="C45" i="1" s="1"/>
  <c r="C7" i="1"/>
  <c r="C8" i="1"/>
  <c r="C10" i="1"/>
  <c r="C12" i="1"/>
  <c r="C14" i="1"/>
  <c r="C15" i="1"/>
  <c r="C16" i="1"/>
  <c r="C18" i="1"/>
  <c r="C20" i="1"/>
  <c r="C21" i="1"/>
  <c r="C22" i="1"/>
  <c r="C23" i="1"/>
  <c r="C24" i="1"/>
  <c r="C25" i="1"/>
  <c r="C27" i="1"/>
  <c r="C28" i="1"/>
  <c r="C29" i="1"/>
  <c r="C30" i="1"/>
  <c r="C33" i="1"/>
  <c r="C34" i="1"/>
  <c r="C35" i="1"/>
  <c r="C39" i="1"/>
  <c r="C40" i="1"/>
  <c r="C41" i="1"/>
  <c r="C44" i="1"/>
  <c r="C6" i="1"/>
  <c r="C8" i="2"/>
  <c r="C9" i="2"/>
  <c r="C10" i="2"/>
  <c r="C11" i="2"/>
  <c r="C14" i="2"/>
  <c r="C15" i="2"/>
  <c r="C16" i="2"/>
  <c r="C17" i="2"/>
  <c r="C20" i="2"/>
  <c r="C21" i="2"/>
  <c r="C22" i="2"/>
  <c r="C23" i="2"/>
  <c r="C26" i="2"/>
  <c r="C27" i="2"/>
  <c r="C28" i="2"/>
  <c r="C29" i="2"/>
  <c r="C30" i="2"/>
  <c r="C33" i="2"/>
  <c r="C34" i="2"/>
  <c r="C35" i="2"/>
  <c r="C38" i="2"/>
  <c r="C39" i="2"/>
  <c r="C40" i="2"/>
  <c r="C42" i="2"/>
  <c r="C43" i="2"/>
  <c r="C45" i="2"/>
  <c r="C46" i="2"/>
  <c r="C47" i="2"/>
  <c r="C48" i="2"/>
  <c r="C49" i="2"/>
  <c r="C50" i="2"/>
  <c r="C52" i="2"/>
  <c r="C53" i="2"/>
  <c r="C54" i="2"/>
  <c r="C55" i="2"/>
  <c r="C56" i="2"/>
  <c r="C57" i="2"/>
  <c r="C58" i="2"/>
  <c r="C60" i="2"/>
  <c r="C62" i="2"/>
  <c r="C63" i="2"/>
  <c r="C64" i="2"/>
  <c r="C67" i="2"/>
  <c r="C68" i="2"/>
  <c r="C7" i="2"/>
  <c r="H70" i="2"/>
  <c r="H71" i="2"/>
  <c r="H65" i="2"/>
  <c r="H61" i="2"/>
  <c r="H44" i="2"/>
  <c r="H41" i="2"/>
  <c r="H37" i="2"/>
  <c r="H32" i="2"/>
  <c r="H31" i="2"/>
  <c r="H25" i="2"/>
  <c r="H36" i="2" s="1"/>
  <c r="H19" i="2"/>
  <c r="H24" i="2"/>
  <c r="H13" i="2"/>
  <c r="H12" i="2"/>
  <c r="H18" i="2" s="1"/>
  <c r="G70" i="2"/>
  <c r="G71" i="2"/>
  <c r="G65" i="2"/>
  <c r="G61" i="2"/>
  <c r="G44" i="2"/>
  <c r="G41" i="2"/>
  <c r="G37" i="2"/>
  <c r="G32" i="2"/>
  <c r="G36" i="2" s="1"/>
  <c r="G31" i="2"/>
  <c r="G25" i="2"/>
  <c r="G19" i="2"/>
  <c r="G24" i="2"/>
  <c r="G13" i="2"/>
  <c r="G12" i="2"/>
  <c r="F70" i="2"/>
  <c r="F71" i="2"/>
  <c r="F65" i="2"/>
  <c r="F61" i="2"/>
  <c r="F44" i="2"/>
  <c r="F41" i="2"/>
  <c r="F37" i="2"/>
  <c r="F32" i="2"/>
  <c r="F31" i="2"/>
  <c r="F25" i="2"/>
  <c r="C25" i="2" s="1"/>
  <c r="F19" i="2"/>
  <c r="F24" i="2"/>
  <c r="F13" i="2"/>
  <c r="F12" i="2"/>
  <c r="C12" i="2" s="1"/>
  <c r="E70" i="2"/>
  <c r="E71" i="2"/>
  <c r="E65" i="2"/>
  <c r="E61" i="2"/>
  <c r="C61" i="2" s="1"/>
  <c r="E44" i="2"/>
  <c r="E41" i="2"/>
  <c r="E37" i="2"/>
  <c r="E32" i="2"/>
  <c r="E31" i="2"/>
  <c r="E25" i="2"/>
  <c r="E19" i="2"/>
  <c r="E24" i="2"/>
  <c r="E13" i="2"/>
  <c r="E12" i="2"/>
  <c r="D70" i="2"/>
  <c r="D71" i="2"/>
  <c r="C71" i="2" s="1"/>
  <c r="D65" i="2"/>
  <c r="D61" i="2"/>
  <c r="D44" i="2"/>
  <c r="D41" i="2"/>
  <c r="C41" i="2" s="1"/>
  <c r="D37" i="2"/>
  <c r="D32" i="2"/>
  <c r="C32" i="2" s="1"/>
  <c r="D31" i="2"/>
  <c r="D25" i="2"/>
  <c r="D19" i="2"/>
  <c r="D24" i="2" s="1"/>
  <c r="C24" i="2" s="1"/>
  <c r="D13" i="2"/>
  <c r="C13" i="2" s="1"/>
  <c r="D12" i="2"/>
  <c r="H46" i="1"/>
  <c r="H47" i="1" s="1"/>
  <c r="H38" i="1"/>
  <c r="H32" i="1"/>
  <c r="H19" i="1"/>
  <c r="H13" i="1"/>
  <c r="H11" i="1"/>
  <c r="H9" i="1"/>
  <c r="H17" i="1" s="1"/>
  <c r="G46" i="1"/>
  <c r="G47" i="1"/>
  <c r="G38" i="1"/>
  <c r="G42" i="1"/>
  <c r="G32" i="1"/>
  <c r="G19" i="1"/>
  <c r="G26" i="1" s="1"/>
  <c r="G13" i="1"/>
  <c r="G17" i="1" s="1"/>
  <c r="G43" i="1" s="1"/>
  <c r="G48" i="1" s="1"/>
  <c r="G11" i="1"/>
  <c r="G9" i="1"/>
  <c r="F46" i="1"/>
  <c r="F47" i="1"/>
  <c r="F38" i="1"/>
  <c r="F42" i="1"/>
  <c r="F37" i="1"/>
  <c r="F31" i="1"/>
  <c r="F32" i="1" s="1"/>
  <c r="F19" i="1"/>
  <c r="F26" i="1" s="1"/>
  <c r="F13" i="1"/>
  <c r="F17" i="1" s="1"/>
  <c r="F11" i="1"/>
  <c r="F9" i="1"/>
  <c r="E46" i="1"/>
  <c r="E47" i="1"/>
  <c r="E38" i="1"/>
  <c r="E42" i="1"/>
  <c r="E37" i="1"/>
  <c r="E19" i="1"/>
  <c r="E26" i="1"/>
  <c r="E13" i="1"/>
  <c r="E17" i="1" s="1"/>
  <c r="E11" i="1"/>
  <c r="E9" i="1"/>
  <c r="D46" i="1"/>
  <c r="D47" i="1"/>
  <c r="D38" i="1"/>
  <c r="D42" i="1"/>
  <c r="D37" i="1"/>
  <c r="D32" i="1"/>
  <c r="D19" i="1"/>
  <c r="D26" i="1"/>
  <c r="D13" i="1"/>
  <c r="D11" i="1"/>
  <c r="D9" i="1"/>
  <c r="C9" i="1"/>
  <c r="C11" i="1"/>
  <c r="C46" i="1"/>
  <c r="G18" i="2"/>
  <c r="G66" i="2" s="1"/>
  <c r="G72" i="2" s="1"/>
  <c r="F36" i="2"/>
  <c r="C44" i="2"/>
  <c r="F18" i="2"/>
  <c r="C37" i="2"/>
  <c r="C65" i="2"/>
  <c r="C19" i="2"/>
  <c r="E18" i="2"/>
  <c r="E36" i="2"/>
  <c r="C70" i="2"/>
  <c r="D18" i="2"/>
  <c r="C18" i="2" s="1"/>
  <c r="G59" i="2"/>
  <c r="E51" i="2"/>
  <c r="D59" i="2"/>
  <c r="C37" i="1" l="1"/>
  <c r="B61" i="8"/>
  <c r="C13" i="1"/>
  <c r="D17" i="1"/>
  <c r="H42" i="1"/>
  <c r="C38" i="1"/>
  <c r="C47" i="1"/>
  <c r="C42" i="1"/>
  <c r="F51" i="2"/>
  <c r="F59" i="2"/>
  <c r="H59" i="2"/>
  <c r="H75" i="16"/>
  <c r="H89" i="16" s="1"/>
  <c r="E59" i="2"/>
  <c r="C51" i="2"/>
  <c r="E66" i="2"/>
  <c r="E72" i="2" s="1"/>
  <c r="F66" i="2"/>
  <c r="F72" i="2" s="1"/>
  <c r="E32" i="1"/>
  <c r="C31" i="1"/>
  <c r="F43" i="1"/>
  <c r="H26" i="1"/>
  <c r="H43" i="1" s="1"/>
  <c r="C19" i="1"/>
  <c r="C31" i="2"/>
  <c r="D36" i="2"/>
  <c r="C36" i="2" s="1"/>
  <c r="B57" i="8"/>
  <c r="D36" i="16"/>
  <c r="E63" i="17"/>
  <c r="J24" i="12"/>
  <c r="G75" i="16"/>
  <c r="G89" i="16" s="1"/>
  <c r="H47" i="16"/>
  <c r="E13" i="15"/>
  <c r="D47" i="16"/>
  <c r="D74" i="16"/>
  <c r="D53" i="17"/>
  <c r="I74" i="17"/>
  <c r="I75" i="17" s="1"/>
  <c r="D72" i="17"/>
  <c r="E27" i="16"/>
  <c r="D14" i="16"/>
  <c r="D80" i="16"/>
  <c r="E86" i="16"/>
  <c r="D25" i="17"/>
  <c r="C32" i="1" l="1"/>
  <c r="H66" i="2"/>
  <c r="C59" i="2"/>
  <c r="H48" i="1"/>
  <c r="F48" i="1"/>
  <c r="D74" i="17"/>
  <c r="C26" i="1"/>
  <c r="D27" i="16"/>
  <c r="E75" i="16"/>
  <c r="D66" i="2"/>
  <c r="E43" i="1"/>
  <c r="D43" i="1"/>
  <c r="C17" i="1"/>
  <c r="D86" i="16"/>
  <c r="E88" i="16"/>
  <c r="D88" i="16" s="1"/>
  <c r="D63" i="17"/>
  <c r="E75" i="17"/>
  <c r="D75" i="17" s="1"/>
  <c r="H72" i="2" l="1"/>
  <c r="E48" i="1"/>
  <c r="D48" i="1"/>
  <c r="C48" i="1" s="1"/>
  <c r="C43" i="1"/>
  <c r="C66" i="2"/>
  <c r="D72" i="2"/>
  <c r="C72" i="2" s="1"/>
  <c r="E89" i="16"/>
  <c r="D89" i="16" s="1"/>
  <c r="D75" i="16"/>
</calcChain>
</file>

<file path=xl/sharedStrings.xml><?xml version="1.0" encoding="utf-8"?>
<sst xmlns="http://schemas.openxmlformats.org/spreadsheetml/2006/main" count="1910" uniqueCount="923">
  <si>
    <t>Berhida Város Önkormányzata</t>
  </si>
  <si>
    <t>Sor-
szám</t>
  </si>
  <si>
    <t>Rovat megnevezése</t>
  </si>
  <si>
    <t>Eredeti előirányzat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</si>
  <si>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</si>
  <si>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</si>
  <si>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</si>
  <si>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</si>
  <si>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</si>
  <si>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</si>
  <si>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</si>
  <si>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</si>
  <si>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</si>
  <si>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</si>
  <si>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ebből: önkorm. Saját hatáskörben adott (K48139)</t>
  </si>
  <si>
    <t>Ellátottak pénzbeli juttatásai (K4)</t>
  </si>
  <si>
    <t>Elvonások és befizetések  (K5023)</t>
  </si>
  <si>
    <t>Egyéb működési célú támogatások államháztartáson belülre (K506)</t>
  </si>
  <si>
    <t>ebből: egyéb fejezeti kezelésű előirányzatok (K506132)</t>
  </si>
  <si>
    <t>ebből: elkülönített állami pénzalap   (K50615)</t>
  </si>
  <si>
    <t>ebből: önkormányzatok és költségv-i szerveik K50616)</t>
  </si>
  <si>
    <t>ebből: társulások és költségvetési szerveik (K50617)</t>
  </si>
  <si>
    <t>Egyéb működési célú támogatások államháztartáson kívülre non-profit szervezet (K512142)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</si>
  <si>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</si>
  <si>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</si>
  <si>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</si>
  <si>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</si>
  <si>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</si>
  <si>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</si>
  <si>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</si>
  <si>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</si>
  <si>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</si>
  <si>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Informatikai eszköz felújítása (K7211)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</si>
  <si>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</si>
  <si>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</si>
  <si>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</si>
  <si>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</si>
  <si>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ebből: egyházi jogi személyek (K89)</t>
  </si>
  <si>
    <t>ebből: nonprofit gazdasági társaságok (K89)</t>
  </si>
  <si>
    <t>ebből:önkormányzati többségi tulajdonú nem pénzügyi vállalkozások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</si>
  <si>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</si>
  <si>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</si>
  <si>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</si>
  <si>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</si>
  <si>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</si>
  <si>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</si>
  <si>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</si>
  <si>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</si>
  <si>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</si>
  <si>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</si>
  <si>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</si>
  <si>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Kultúr</t>
  </si>
  <si>
    <t>Süni</t>
  </si>
  <si>
    <t>Hétszín</t>
  </si>
  <si>
    <t>Helyi önkormányzatok működésének általános támogatása (B1111)</t>
  </si>
  <si>
    <t>Települési önkormányzatok egyes köznevelési feladatainak támogatása (B1121)</t>
  </si>
  <si>
    <t>Települési önkormányzatok szociális, gyermekjóléti  és gyermekétkeztetési feladatainak támogatása (B1131)</t>
  </si>
  <si>
    <t>Települési önkormányzatok kulturális feladatainak támogatása (B1141)</t>
  </si>
  <si>
    <t>Működési célú költségvetési támogatások és kiegészítő támogatások (B1151)</t>
  </si>
  <si>
    <t>Önkormányzatok működési támogatásai (B11)</t>
  </si>
  <si>
    <t>Egyéb működési célú támogatások bevételei államháztartáson belülről (B16)</t>
  </si>
  <si>
    <t>ebből: egyéb fejezeti kezelésű előirányzatok (B16132)</t>
  </si>
  <si>
    <t>ebből: társadalombiztosítás pénzügyi alapjai (B1614)</t>
  </si>
  <si>
    <t>ebből: elkülönített állami pénzal (B1615)</t>
  </si>
  <si>
    <t>ebből: önkormányzat és kv-i szerveik (B 1616)</t>
  </si>
  <si>
    <t>Működési célú támogatások államháztartáson belülről (B1)</t>
  </si>
  <si>
    <t>Felhalmozási célú önkormányzati támogatások (B21)</t>
  </si>
  <si>
    <t>ebből egyéb központi fc tám (B2119)</t>
  </si>
  <si>
    <t>ebből: egyéb fejezeti kezelésű előirányzatok fc (B2513)</t>
  </si>
  <si>
    <t>ebből: elkülönített állami pénzal fc (B2515)</t>
  </si>
  <si>
    <t>ebből: önkorm és kv-i szervek fc tám (B2516)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</si>
  <si>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</si>
  <si>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</si>
  <si>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</si>
  <si>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</si>
  <si>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</si>
  <si>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Gépjárműadó (B354121)</t>
  </si>
  <si>
    <t>Egyéb áruhasználati és szolgáltatási adók, környezetterh díj (B355122)</t>
  </si>
  <si>
    <t>Termékek és szolgáltatások adói  (B35)</t>
  </si>
  <si>
    <t>Egyéb közhatalmi bevételek (B36)</t>
  </si>
  <si>
    <t>ebből: szabálysértési pénz- és helyszíni bírság és a közlekedési szabályszegések után kiszabott közigazgatási bírság helyi önkormányzatot megillető része (B361225)</t>
  </si>
  <si>
    <t>ebből: egyéb bírság (B361229)</t>
  </si>
  <si>
    <t>ebből: egyéb települési adók (B36128)</t>
  </si>
  <si>
    <t>Közhatalmi bevételek (B3)</t>
  </si>
  <si>
    <t>Szolgáltatások (B4021)</t>
  </si>
  <si>
    <t>ebből: alkalmazottak térítési díj (B40211)</t>
  </si>
  <si>
    <t>ebből: bérleti díj bev (B40212)</t>
  </si>
  <si>
    <t>ebből: egyéb szolgáltatás (40214)</t>
  </si>
  <si>
    <t>Közvetített szolgáltatások ellenértéke  (B403)</t>
  </si>
  <si>
    <t>ebből: államháztartáson belül (B40311)</t>
  </si>
  <si>
    <t>ebből: államháztartáson kívül (B40312)</t>
  </si>
  <si>
    <t>Tulajdonosi bevételek (B404)</t>
  </si>
  <si>
    <t>ebből: önkormányzati vagyon üzemeltetéséből, koncesszióból származó bevétel (B404131)</t>
  </si>
  <si>
    <t>ebből: önkormányzati vagyon vagyonkezelésbe adásából származó bevétel (B404133)</t>
  </si>
  <si>
    <t>ebből: egy önk-i vagyon bérbeadásából (404134)</t>
  </si>
  <si>
    <t>ebből egyéb önkorm vagyon haszonbérbeadásából (B404135)</t>
  </si>
  <si>
    <t>ebből: egy önk tulajdonosi bevétel (B404139)</t>
  </si>
  <si>
    <t>Ellátási díjak (B40511)</t>
  </si>
  <si>
    <t>Kiszámlázott általános forgalmi adó (B40611)</t>
  </si>
  <si>
    <t>Általános forgalmi adó visszatérítése (B4071)</t>
  </si>
  <si>
    <t>Egyéb kapott (járó) kamatok és kamatjellegű bevételek ÁHK(B408129)</t>
  </si>
  <si>
    <t>Más egyéb pénzügyi műveletek bevételei (B4092)</t>
  </si>
  <si>
    <t>ebből: valuta és deviza eszközök realizált árfolyamnyeresége (B4092)</t>
  </si>
  <si>
    <t>Egyéb pénzügyi műveletek bevételei B409199)</t>
  </si>
  <si>
    <t>Biztosító által fizetett kártérítés (B4101)</t>
  </si>
  <si>
    <t>Egyéb működési bevételek (B411199)</t>
  </si>
  <si>
    <t>Működési bevételek (B4)</t>
  </si>
  <si>
    <t>Ingatlanok értékesítése (B52)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</si>
  <si>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</si>
  <si>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</si>
  <si>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</si>
  <si>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</si>
  <si>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</si>
  <si>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</si>
  <si>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Előző év költségvetési maradványának igénybevétele (B8131)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</si>
  <si>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</si>
  <si>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</si>
  <si>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</si>
  <si>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</si>
  <si>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2016. évi költségvetés</t>
  </si>
  <si>
    <t>Bevételek</t>
  </si>
  <si>
    <t>Kiadások</t>
  </si>
  <si>
    <t>Ft-ban</t>
  </si>
  <si>
    <t>Irányító szervi támogatás B816</t>
  </si>
  <si>
    <t>1.a melléklet</t>
  </si>
  <si>
    <t>IPA alap</t>
  </si>
  <si>
    <t>elvonás</t>
  </si>
  <si>
    <t>0,55 %-nak</t>
  </si>
  <si>
    <t>30 %-a</t>
  </si>
  <si>
    <t>75 %-a</t>
  </si>
  <si>
    <t>1 lakosra jutó adóerőképesség</t>
  </si>
  <si>
    <t>Önkorm</t>
  </si>
  <si>
    <t>Vilonyai Óvoda</t>
  </si>
  <si>
    <t>Csal.Szolg</t>
  </si>
  <si>
    <t>fő</t>
  </si>
  <si>
    <t>beszámítás</t>
  </si>
  <si>
    <t>2017 tényl</t>
  </si>
  <si>
    <t>Rovatrend</t>
  </si>
  <si>
    <t>Forint</t>
  </si>
  <si>
    <t xml:space="preserve">Önkormányzatok működési támogatásai      </t>
  </si>
  <si>
    <t>1.)Helyi önkormányzatok működésének általános támogatása</t>
  </si>
  <si>
    <t>B111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</si>
  <si>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</si>
  <si>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</si>
  <si>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</si>
  <si>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</si>
  <si>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</si>
  <si>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</si>
  <si>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</si>
  <si>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</si>
  <si>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B112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</si>
  <si>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</si>
  <si>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</si>
  <si>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</si>
  <si>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</si>
  <si>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óvodapedagógusok bértámog KIEGÉSZÍTÉS  3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</si>
  <si>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</si>
  <si>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</si>
  <si>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</si>
  <si>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3.) Tel önk szociális, gyermekjóléti és gyermekétk fel tám</t>
  </si>
  <si>
    <t>B113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</si>
  <si>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</si>
  <si>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</si>
  <si>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</si>
  <si>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</si>
  <si>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Bölcsődei ellátás</t>
  </si>
  <si>
    <t>bölcsődei ellátás hátrányos helyzetű gyermek</t>
  </si>
  <si>
    <t>Családsegítés  B: 6118   Vi: 662 = 6780 fő           (6072,671)</t>
  </si>
  <si>
    <t>gyermekjóléti szolgálat</t>
  </si>
  <si>
    <t>Családsegítés  Kiegészítő  támog.</t>
  </si>
  <si>
    <t xml:space="preserve">gyermekjóléti szolg. Kiegészítő  támog. 0-17 B: 1292   Vi: 128 </t>
  </si>
  <si>
    <t>Családsegítés és gyermekjóléti szolgáltatás</t>
  </si>
  <si>
    <t>szociális étkeztetés</t>
  </si>
  <si>
    <t>házi segítségnyújtás</t>
  </si>
  <si>
    <t>időskorúak nappali ellátása</t>
  </si>
  <si>
    <t>4.) Tel önk kulturális feladatainak támogatása</t>
  </si>
  <si>
    <t>B114</t>
  </si>
  <si>
    <t xml:space="preserve">Költségvetési szervek engedélyezett létszám kerete </t>
  </si>
  <si>
    <t>2017. évi költségvetés</t>
  </si>
  <si>
    <t>A</t>
  </si>
  <si>
    <t>B</t>
  </si>
  <si>
    <t>C</t>
  </si>
  <si>
    <t>D</t>
  </si>
  <si>
    <t>E</t>
  </si>
  <si>
    <t>F</t>
  </si>
  <si>
    <t>G</t>
  </si>
  <si>
    <t>H</t>
  </si>
  <si>
    <t>BEVÉTELI JOGCÍMEK</t>
  </si>
  <si>
    <t>Kultúrház</t>
  </si>
  <si>
    <t>Műv.ház</t>
  </si>
  <si>
    <t>TESZ, közf.</t>
  </si>
  <si>
    <t>Köz Önk.Hiv.</t>
  </si>
  <si>
    <t>ÖSSZESEN</t>
  </si>
  <si>
    <t>Intézm.létszámkeret  fő:</t>
  </si>
  <si>
    <t>2017.03.20-10.31-ig párhuz fogl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</si>
  <si>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</si>
  <si>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</si>
  <si>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</si>
  <si>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</si>
  <si>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</si>
  <si>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</si>
  <si>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</si>
  <si>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</si>
  <si>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2/a. melléklet</t>
  </si>
  <si>
    <t>Felújítások</t>
  </si>
  <si>
    <t>Eredeti előir</t>
  </si>
  <si>
    <t>ÖNK Süni óvoda tető felújítás adósságkonsz pály+kieg kv-i m</t>
  </si>
  <si>
    <t>ÖNK Önk Hivatal vizesblokk felújítás kv-i mar</t>
  </si>
  <si>
    <t>TESZ jármű felújítás</t>
  </si>
  <si>
    <t>ÖH informatikai eszköz felújítás</t>
  </si>
  <si>
    <t>ÖNK Pgytp 1848-49 emlékmű felújítás</t>
  </si>
  <si>
    <t>2/b. melléklet</t>
  </si>
  <si>
    <t>Beruházások</t>
  </si>
  <si>
    <t>ÖNK intézményi beruházásokhoz kapcs tervek   kv-i m</t>
  </si>
  <si>
    <t>ÖNK Veszprémi-Orgona út között telkek villamosterv  kv-i m</t>
  </si>
  <si>
    <t>ÖNK TESZ telephely vásárlás</t>
  </si>
  <si>
    <t>ÖH imm javak + áfa</t>
  </si>
  <si>
    <t>TESZ imm javak +áfa</t>
  </si>
  <si>
    <t>Kultúrház könyv beszerzés (éven túli)</t>
  </si>
  <si>
    <t>TESZ informatikai eszközök+áfa</t>
  </si>
  <si>
    <t>ÖH informatikai eszközök + áfa</t>
  </si>
  <si>
    <t>ÖH egyéb gép, berend + áfa</t>
  </si>
  <si>
    <t>ÖNK önkormányzati WEB lap készítés</t>
  </si>
  <si>
    <t>ÖNK Péti úti temető urnafal építés</t>
  </si>
  <si>
    <t>TESZ hosszú közfoglalkoztatás eszközbeszerzés</t>
  </si>
  <si>
    <t>ÖNK közkutak vízmérő kialakítási munkák HKA</t>
  </si>
  <si>
    <t>ÖNK út-járda felújítások+műsz ell kv-i m ad. Konsz II.pály</t>
  </si>
  <si>
    <t>adatok Ft-ban</t>
  </si>
  <si>
    <t>ÖNK Jázmin 1.. szolg. Lakás ablakcsere</t>
  </si>
  <si>
    <t xml:space="preserve">ÖNK Jázmin u. 2 db garázsajtó </t>
  </si>
  <si>
    <t>ÖNK Hunyadi tér orvosi rendelő felújítás</t>
  </si>
  <si>
    <t>ÖNK pályázatokhoz kapcsolódó tervek</t>
  </si>
  <si>
    <t>ÖNK közvilágítás korszerűsítés kiviteli terv</t>
  </si>
  <si>
    <t xml:space="preserve">ÖNK külterületi utak pályázat tervek </t>
  </si>
  <si>
    <t xml:space="preserve">Süni Óvoda konyhai eszközök </t>
  </si>
  <si>
    <t>Süni egyéb tárgyi eszköz felújítás</t>
  </si>
  <si>
    <t>Süni egyéb óvodai tárgyi eszköz + áfa</t>
  </si>
  <si>
    <t>Kultúrház egyéb tárgyi eszköz  pály-hoz önrész</t>
  </si>
  <si>
    <t>ÖNK közvilágítási lámpatestek beszerzése (napelemes stb…)</t>
  </si>
  <si>
    <t xml:space="preserve">TESZ egyéb tárgyi eszközök beszerz út-híd </t>
  </si>
  <si>
    <t>TESZ egyéb te+áfa zöldterület (padok, kerékgumi stb)</t>
  </si>
  <si>
    <t>TESZ padok, kuka köztemető</t>
  </si>
  <si>
    <t>TESZ egyéb gép, berendezés szekrények + áfa</t>
  </si>
  <si>
    <t>ÖNK inform eszköz  modem</t>
  </si>
  <si>
    <t>ellátottak pénzbeli juttatásai</t>
  </si>
  <si>
    <t>6. melléklet</t>
  </si>
  <si>
    <t>2017. év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</si>
  <si>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</si>
  <si>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</si>
  <si>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</si>
  <si>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</si>
  <si>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</si>
  <si>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</si>
  <si>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</si>
  <si>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</si>
  <si>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</si>
  <si>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</si>
  <si>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</si>
  <si>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</si>
  <si>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Nem intézményi ell. Ebből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</si>
  <si>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</si>
  <si>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</si>
  <si>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</si>
  <si>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</si>
  <si>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</si>
  <si>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</si>
  <si>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</si>
  <si>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1. melléklet</t>
  </si>
  <si>
    <t>2. melléklet</t>
  </si>
  <si>
    <t xml:space="preserve">                                                                            BERHIDA VÁROS ÖNKORMÁNYZATA</t>
  </si>
  <si>
    <t>2/c melléklet</t>
  </si>
  <si>
    <t>I</t>
  </si>
  <si>
    <t>J</t>
  </si>
  <si>
    <t xml:space="preserve">személyi </t>
  </si>
  <si>
    <t>járulék</t>
  </si>
  <si>
    <t xml:space="preserve">                                    BERHIDA VÁROS ÖNKORMÁNYZATA</t>
  </si>
  <si>
    <t>4. melléklet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</si>
  <si>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</si>
  <si>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</si>
  <si>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</si>
  <si>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</si>
  <si>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</si>
  <si>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</si>
  <si>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</si>
  <si>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</si>
  <si>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</si>
  <si>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</si>
  <si>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</si>
  <si>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</si>
  <si>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</si>
  <si>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</si>
  <si>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</si>
  <si>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</si>
  <si>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</si>
  <si>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</si>
  <si>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</si>
  <si>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</si>
  <si>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</si>
  <si>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</si>
  <si>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Műk. C. maradvány igénybevét.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</si>
  <si>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</si>
  <si>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</si>
  <si>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</si>
  <si>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</si>
  <si>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</si>
  <si>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</si>
  <si>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</si>
  <si>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</si>
  <si>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</si>
  <si>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</si>
  <si>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</si>
  <si>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</si>
  <si>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</si>
  <si>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</si>
  <si>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</si>
  <si>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</si>
  <si>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</si>
  <si>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</si>
  <si>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Felhalm c maradvány igénybev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</si>
  <si>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</si>
  <si>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</si>
  <si>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</si>
  <si>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</si>
  <si>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</si>
  <si>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</si>
  <si>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</si>
  <si>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</si>
  <si>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</si>
  <si>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</si>
  <si>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</si>
  <si>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</si>
  <si>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</si>
  <si>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</si>
  <si>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>5. melléklet</t>
  </si>
  <si>
    <t xml:space="preserve">               Közösségi szolgáltatások támogatása </t>
  </si>
  <si>
    <t>I.)   Sporttámogatás működési célú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</si>
  <si>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</si>
  <si>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</si>
  <si>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</si>
  <si>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</si>
  <si>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</si>
  <si>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2017 évi költségvetés</t>
  </si>
  <si>
    <t>2017.évi MÉRLEGTERV</t>
  </si>
  <si>
    <t xml:space="preserve">                               2017. évi költségvetési tervben a költségvetési maradvány igénybevétel és hiány részletezése</t>
  </si>
  <si>
    <t>adatok  Ft-ban</t>
  </si>
  <si>
    <t>kv-i mar finansz célú</t>
  </si>
  <si>
    <t>kv-i maradvány</t>
  </si>
  <si>
    <t>céltart</t>
  </si>
  <si>
    <t>Felújítás</t>
  </si>
  <si>
    <t>Felhalm</t>
  </si>
  <si>
    <t>dologi</t>
  </si>
  <si>
    <t>állami megel</t>
  </si>
  <si>
    <t>HKA</t>
  </si>
  <si>
    <t>tc társulási 2016</t>
  </si>
  <si>
    <t>külterületi utak önrész céltartba</t>
  </si>
  <si>
    <t>Süni Óvoda tető felúj</t>
  </si>
  <si>
    <t>Adósságkonsz pály út-járda felúj+műsz ell</t>
  </si>
  <si>
    <t>állami támogatás elszám. Étkeztetés</t>
  </si>
  <si>
    <t>ingatlan havaria céltartalékba</t>
  </si>
  <si>
    <t>iskola egészségügy Dankáné 2016</t>
  </si>
  <si>
    <t>Hivatal vizesblokk felúk</t>
  </si>
  <si>
    <t>Hunyaditér orvosi rendelő felúj</t>
  </si>
  <si>
    <t>Ady vizesblokk felúj</t>
  </si>
  <si>
    <t>Jázmin u. szolg. Lakás ablakcsere</t>
  </si>
  <si>
    <t>Jázmin u. 2 db garázs ajtó csere</t>
  </si>
  <si>
    <t>Pgytp emlékmű felúj</t>
  </si>
  <si>
    <t>felújítás tervek</t>
  </si>
  <si>
    <t>beruházás tervek</t>
  </si>
  <si>
    <t>közvilágítás kiviteli tervek</t>
  </si>
  <si>
    <t>külterületi utak felúj pály tervek</t>
  </si>
  <si>
    <t>telkek villamosterv</t>
  </si>
  <si>
    <t>TESZ telephely vásárlás</t>
  </si>
  <si>
    <t>betegség megel inf modem</t>
  </si>
  <si>
    <t>betegség megel hűtőtáska</t>
  </si>
  <si>
    <t>WEB lap készítés</t>
  </si>
  <si>
    <t>urnafal készítés</t>
  </si>
  <si>
    <t>TOPOS pályázat Megyei önk díj</t>
  </si>
  <si>
    <t>védőnői szolg. Egyéb eszköz beszerzés</t>
  </si>
  <si>
    <t>Süni eszköz felújítás</t>
  </si>
  <si>
    <t>Hivatal inform eszköz felúj</t>
  </si>
  <si>
    <t>TESZ jármű felúj</t>
  </si>
  <si>
    <t>állami megelőlegezés</t>
  </si>
  <si>
    <t>Lieder 2017 támogatás</t>
  </si>
  <si>
    <t>város üzemeltetési feladat</t>
  </si>
  <si>
    <t>pályázati tartalék</t>
  </si>
  <si>
    <t>Mindösszesen</t>
  </si>
  <si>
    <t>TESZ közfoglak</t>
  </si>
  <si>
    <t>Berhida Város Önkormányzatának</t>
  </si>
  <si>
    <t>Az önkormányzat által adott közvetett támogatások, kedvezmények</t>
  </si>
  <si>
    <t>7.  melléklet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</si>
  <si>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</si>
  <si>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</si>
  <si>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</si>
  <si>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</si>
  <si>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</si>
  <si>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</si>
  <si>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bevétel  e/Ft</t>
  </si>
  <si>
    <t>e/Ft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</si>
  <si>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</si>
  <si>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</si>
  <si>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</si>
  <si>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</si>
  <si>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</si>
  <si>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</si>
  <si>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</si>
  <si>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gépjármű adó bevétel</t>
  </si>
  <si>
    <t>5.</t>
  </si>
  <si>
    <t>magánsz kommunális adó bev</t>
  </si>
  <si>
    <t>6.</t>
  </si>
  <si>
    <t>7.</t>
  </si>
  <si>
    <t>8.</t>
  </si>
  <si>
    <t>9.</t>
  </si>
  <si>
    <t>27.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</si>
  <si>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</si>
  <si>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</si>
  <si>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</si>
  <si>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</si>
  <si>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</si>
  <si>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</si>
  <si>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</si>
  <si>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</si>
  <si>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</si>
  <si>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2018.</t>
  </si>
  <si>
    <t>2019.</t>
  </si>
  <si>
    <t>kifizetés</t>
  </si>
  <si>
    <t>Működési célú</t>
  </si>
  <si>
    <t xml:space="preserve">Felhalmozási célú </t>
  </si>
  <si>
    <t>10.</t>
  </si>
  <si>
    <t>11.</t>
  </si>
  <si>
    <t>Összesen: (1+6)</t>
  </si>
  <si>
    <t xml:space="preserve">Az Önkormányzat saját bevételének alakulásáról </t>
  </si>
  <si>
    <t>10.  melléklet</t>
  </si>
  <si>
    <t xml:space="preserve">F </t>
  </si>
  <si>
    <t>2018 év</t>
  </si>
  <si>
    <t>2019 év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</si>
  <si>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</si>
  <si>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</si>
  <si>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</si>
  <si>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</si>
  <si>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</si>
  <si>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</si>
  <si>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</si>
  <si>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</si>
  <si>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</si>
  <si>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</si>
  <si>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</si>
  <si>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</si>
  <si>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</si>
  <si>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</si>
  <si>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</si>
  <si>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</si>
  <si>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</si>
  <si>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</si>
  <si>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</si>
  <si>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</si>
  <si>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</si>
  <si>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</si>
  <si>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</si>
  <si>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</si>
  <si>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</si>
  <si>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</si>
  <si>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</si>
  <si>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</si>
  <si>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</si>
  <si>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</si>
  <si>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</si>
  <si>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</si>
  <si>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</si>
  <si>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</si>
  <si>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</si>
  <si>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</si>
  <si>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</si>
  <si>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</si>
  <si>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</si>
  <si>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</si>
  <si>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</si>
  <si>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</si>
  <si>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</si>
  <si>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14.  melléklet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</si>
  <si>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</si>
  <si>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</si>
  <si>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</si>
  <si>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</si>
  <si>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</si>
  <si>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</si>
  <si>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Kiadás</t>
  </si>
  <si>
    <t>2017. Évi költségvetéséhez</t>
  </si>
  <si>
    <t>2020 év</t>
  </si>
  <si>
    <t>2020.</t>
  </si>
  <si>
    <t>2020. után</t>
  </si>
  <si>
    <t>Rovat
száma</t>
  </si>
  <si>
    <t>Eredeti ei</t>
  </si>
  <si>
    <t>01</t>
  </si>
  <si>
    <t>Helyi önkormányzatok működésének általános támogatása</t>
  </si>
  <si>
    <t>02</t>
  </si>
  <si>
    <t>Települési önkormányzatok egyes köznevelési feladatainak támogatása</t>
  </si>
  <si>
    <t>03</t>
  </si>
  <si>
    <t>Tel önkorm szociális és gyermekjóléti, gyermekétk  feladatainak támogatása</t>
  </si>
  <si>
    <t>04</t>
  </si>
  <si>
    <t>Települési önkormányzatok kulturális feladatainak támogatása</t>
  </si>
  <si>
    <t>05</t>
  </si>
  <si>
    <t>Működési célú költségvetési támogatások és kiegészítő támogatások</t>
  </si>
  <si>
    <t>B115</t>
  </si>
  <si>
    <t>06</t>
  </si>
  <si>
    <t xml:space="preserve">Elszámolásból származó  bevételek </t>
  </si>
  <si>
    <t>B116</t>
  </si>
  <si>
    <t>07</t>
  </si>
  <si>
    <t xml:space="preserve">Önkormányzatok működési támogatásai </t>
  </si>
  <si>
    <t>B11</t>
  </si>
  <si>
    <t>08</t>
  </si>
  <si>
    <t>Elvonások és befizetések bevételei</t>
  </si>
  <si>
    <t>B12</t>
  </si>
  <si>
    <t>09</t>
  </si>
  <si>
    <t>Működési célú garancia- és kezességvállalásból származó megtérülések államháztartáson belülről</t>
  </si>
  <si>
    <t>B13</t>
  </si>
  <si>
    <t>10</t>
  </si>
  <si>
    <t>Működési célú visszatérítendő támogatások, kölcsönök visszatérülése államháztartáson belülről</t>
  </si>
  <si>
    <t>B14</t>
  </si>
  <si>
    <t>11</t>
  </si>
  <si>
    <t>Működési célú visszatérítendő támogatások, kölcsönök igénybevétele államháztartáson belülről</t>
  </si>
  <si>
    <t>B15</t>
  </si>
  <si>
    <t>12</t>
  </si>
  <si>
    <t>Egyéb működési célú támogatások bevételei államháztartáson belülről</t>
  </si>
  <si>
    <t>B16</t>
  </si>
  <si>
    <t xml:space="preserve">  - ebből központi költségvetési szervek</t>
  </si>
  <si>
    <t>B161</t>
  </si>
  <si>
    <t xml:space="preserve">  - ebből Társadalombiztosítási Alapok</t>
  </si>
  <si>
    <t>B162</t>
  </si>
  <si>
    <r>
      <t xml:space="preserve">  - ebből elkülönített állami alapok </t>
    </r>
    <r>
      <rPr>
        <b/>
        <sz val="10"/>
        <color indexed="8"/>
        <rFont val="Arial"/>
        <family val="2"/>
        <charset val="238"/>
      </rPr>
      <t>(MUNKAÜGYI KP  közfoglalk)</t>
    </r>
  </si>
  <si>
    <t>B163</t>
  </si>
  <si>
    <t xml:space="preserve">  - ebből helyi önkormányzatok és költségvetési szerveik</t>
  </si>
  <si>
    <t>B164</t>
  </si>
  <si>
    <t xml:space="preserve">  - ebből társulások és költségvetési szerveik</t>
  </si>
  <si>
    <t>B165</t>
  </si>
  <si>
    <t xml:space="preserve">  - ebből nemzetiségi önkormányzatok és költségvetési szerveik</t>
  </si>
  <si>
    <t>B166</t>
  </si>
  <si>
    <t xml:space="preserve">  - ebből fejezeti kezelésű </t>
  </si>
  <si>
    <t>B167</t>
  </si>
  <si>
    <t>13</t>
  </si>
  <si>
    <t xml:space="preserve">Működési célú támogatások államháztartáson belülről </t>
  </si>
  <si>
    <t>B1</t>
  </si>
  <si>
    <t>14</t>
  </si>
  <si>
    <t>Felhalmozási célú önkormányzati támogatások</t>
  </si>
  <si>
    <t>B21</t>
  </si>
  <si>
    <t>15</t>
  </si>
  <si>
    <t>Felhalmozási célú garancia- és kezességvállalásból származó megtérülések államháztartáson belülről</t>
  </si>
  <si>
    <t>B22</t>
  </si>
  <si>
    <t>16</t>
  </si>
  <si>
    <t>Felhalmozási célú visszatérítendő támogatások, kölcsönök visszatérülése államháztartáson belülről</t>
  </si>
  <si>
    <t>B23</t>
  </si>
  <si>
    <t>17</t>
  </si>
  <si>
    <t>Felhalmozási célú visszatérítendő támogatások, kölcsönök igénybevétele államháztartáson belülről</t>
  </si>
  <si>
    <t>B24</t>
  </si>
  <si>
    <t>18</t>
  </si>
  <si>
    <t>Egyéb felhalmozási célú támogatások bevételei államháztartáson belülről</t>
  </si>
  <si>
    <t>B25</t>
  </si>
  <si>
    <t>19</t>
  </si>
  <si>
    <t xml:space="preserve">Felhalmozási célú támogatások államháztartáson belülről </t>
  </si>
  <si>
    <t>B2</t>
  </si>
  <si>
    <t>20</t>
  </si>
  <si>
    <t>Magánszemélyek jövedelemadói</t>
  </si>
  <si>
    <t>B311</t>
  </si>
  <si>
    <t>21</t>
  </si>
  <si>
    <t xml:space="preserve">Társaságok jövedelemadói </t>
  </si>
  <si>
    <t>B312</t>
  </si>
  <si>
    <t>22</t>
  </si>
  <si>
    <t>Jövedelemadók</t>
  </si>
  <si>
    <t>B31</t>
  </si>
  <si>
    <t>23</t>
  </si>
  <si>
    <t>Szociális hozzájárulási adó és járulékok</t>
  </si>
  <si>
    <t>B32</t>
  </si>
  <si>
    <t>24</t>
  </si>
  <si>
    <t>Bérhez és foglalkoztatáshoz kapcsolódó adók</t>
  </si>
  <si>
    <t>B33</t>
  </si>
  <si>
    <t>25</t>
  </si>
  <si>
    <t xml:space="preserve">Vagyoni tipusú adók </t>
  </si>
  <si>
    <t>B34</t>
  </si>
  <si>
    <t>26</t>
  </si>
  <si>
    <t xml:space="preserve">Értékesítési és forgalmi adók </t>
  </si>
  <si>
    <t>B351</t>
  </si>
  <si>
    <t>27</t>
  </si>
  <si>
    <t xml:space="preserve">Fogyasztási adók </t>
  </si>
  <si>
    <t>B352</t>
  </si>
  <si>
    <t>28</t>
  </si>
  <si>
    <t xml:space="preserve">Pénzügyi monopóliumok nyereségét terhelő adók </t>
  </si>
  <si>
    <t>B353</t>
  </si>
  <si>
    <t>29</t>
  </si>
  <si>
    <t>Gépjárműadók</t>
  </si>
  <si>
    <t>B354</t>
  </si>
  <si>
    <t>30</t>
  </si>
  <si>
    <t xml:space="preserve">Egyéb áruhasználati és szolgáltatási adók </t>
  </si>
  <si>
    <t>B355</t>
  </si>
  <si>
    <t>31</t>
  </si>
  <si>
    <t xml:space="preserve">Termékek és szolgáltatások adói </t>
  </si>
  <si>
    <t>B35</t>
  </si>
  <si>
    <t>32</t>
  </si>
  <si>
    <t xml:space="preserve">Egyéb közhatalmi bevételek </t>
  </si>
  <si>
    <t>B36</t>
  </si>
  <si>
    <t>33</t>
  </si>
  <si>
    <t xml:space="preserve">Közhatalmi bevételek </t>
  </si>
  <si>
    <t>B3</t>
  </si>
  <si>
    <t>34</t>
  </si>
  <si>
    <t>Áru- és készletértékesítés ellenértéke</t>
  </si>
  <si>
    <t>B401</t>
  </si>
  <si>
    <t>35</t>
  </si>
  <si>
    <t>Szolgáltatások ellenértéke</t>
  </si>
  <si>
    <t>B402</t>
  </si>
  <si>
    <t>36</t>
  </si>
  <si>
    <t>Közvetített szolgáltatások értéke</t>
  </si>
  <si>
    <t>B403</t>
  </si>
  <si>
    <t xml:space="preserve">    - ebből ÁHT-n belülre közvetített</t>
  </si>
  <si>
    <t>B4031</t>
  </si>
  <si>
    <t xml:space="preserve">    - ebből áht-n kívülre közvetített</t>
  </si>
  <si>
    <t>B4032</t>
  </si>
  <si>
    <t>37</t>
  </si>
  <si>
    <t xml:space="preserve">Tulajdonosi bevételek </t>
  </si>
  <si>
    <t>B404</t>
  </si>
  <si>
    <t>38</t>
  </si>
  <si>
    <t>Ellátási díjak</t>
  </si>
  <si>
    <t>B405</t>
  </si>
  <si>
    <t>39</t>
  </si>
  <si>
    <t>Kiszámlázott általános forgalmi adó</t>
  </si>
  <si>
    <t>B406</t>
  </si>
  <si>
    <t>40</t>
  </si>
  <si>
    <t>Általános forgalmi adó visszatérítése</t>
  </si>
  <si>
    <t>B407</t>
  </si>
  <si>
    <t>41</t>
  </si>
  <si>
    <t>Kamatbevételek</t>
  </si>
  <si>
    <t>B408</t>
  </si>
  <si>
    <t>42</t>
  </si>
  <si>
    <t>Egyéb pénzügyi műveletek bevételei</t>
  </si>
  <si>
    <t>B409</t>
  </si>
  <si>
    <t>43</t>
  </si>
  <si>
    <t>Egyéb működési bevételek</t>
  </si>
  <si>
    <t>B410</t>
  </si>
  <si>
    <t>44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</si>
  <si>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</si>
  <si>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</si>
  <si>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</si>
  <si>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</si>
  <si>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</si>
  <si>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</si>
  <si>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</si>
  <si>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</si>
  <si>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</si>
  <si>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</si>
  <si>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</si>
  <si>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</si>
  <si>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</si>
  <si>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</si>
  <si>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</si>
  <si>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</si>
  <si>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</si>
  <si>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</si>
  <si>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</si>
  <si>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</si>
  <si>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</si>
  <si>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</si>
  <si>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</si>
  <si>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</si>
  <si>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</si>
  <si>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</si>
  <si>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</si>
  <si>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</si>
  <si>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</si>
  <si>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 xml:space="preserve">Költségvetési bevételek </t>
  </si>
  <si>
    <t>B1-B7</t>
  </si>
  <si>
    <t xml:space="preserve">Hitel-, kölcsönfelvétel államháztartáson kívülről </t>
  </si>
  <si>
    <t>B811</t>
  </si>
  <si>
    <t>Belföldi értékpapírok bevételei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</si>
  <si>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</si>
  <si>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</si>
  <si>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</si>
  <si>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</si>
  <si>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</si>
  <si>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</si>
  <si>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</si>
  <si>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</si>
  <si>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</si>
  <si>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</si>
  <si>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</si>
  <si>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</si>
  <si>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</si>
  <si>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</si>
  <si>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</si>
  <si>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</si>
  <si>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</si>
  <si>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</si>
  <si>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</si>
  <si>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Külföldi finanszírozás bevételei</t>
  </si>
  <si>
    <t>B82</t>
  </si>
  <si>
    <t xml:space="preserve">Finanszírozási bevételek </t>
  </si>
  <si>
    <t>B8</t>
  </si>
  <si>
    <t xml:space="preserve">Összes bevétel </t>
  </si>
  <si>
    <t xml:space="preserve">Kultúrház 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</si>
  <si>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</si>
  <si>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</si>
  <si>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</si>
  <si>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</si>
  <si>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</si>
  <si>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</si>
  <si>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</si>
  <si>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</si>
  <si>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</si>
  <si>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</si>
  <si>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</si>
  <si>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</si>
  <si>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</si>
  <si>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</si>
  <si>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</si>
  <si>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</si>
  <si>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</si>
  <si>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</si>
  <si>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</si>
  <si>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</si>
  <si>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</si>
  <si>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</si>
  <si>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</si>
  <si>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</si>
  <si>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</si>
  <si>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</si>
  <si>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</si>
  <si>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</si>
  <si>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</si>
  <si>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</si>
  <si>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</si>
  <si>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</si>
  <si>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</si>
  <si>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</si>
  <si>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</si>
  <si>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K5061</t>
  </si>
  <si>
    <t>K5062</t>
  </si>
  <si>
    <t xml:space="preserve">  - ebből elkülönített állami alapok</t>
  </si>
  <si>
    <t>K5063</t>
  </si>
  <si>
    <t>K5064</t>
  </si>
  <si>
    <t>K50651</t>
  </si>
  <si>
    <t xml:space="preserve">  - ebből köznevelési társulásnak </t>
  </si>
  <si>
    <t>K50652</t>
  </si>
  <si>
    <t xml:space="preserve">  - ebből szociális társulásnak</t>
  </si>
  <si>
    <t>K50653</t>
  </si>
  <si>
    <t>K5066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</si>
  <si>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</si>
  <si>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</si>
  <si>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</si>
  <si>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</si>
  <si>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</si>
  <si>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</si>
  <si>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</si>
  <si>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</si>
  <si>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Egyéb működési célú támogatások államháztartáson kívülre</t>
  </si>
  <si>
    <t>K511</t>
  </si>
  <si>
    <t>Tartalékok</t>
  </si>
  <si>
    <t>K512</t>
  </si>
  <si>
    <t xml:space="preserve">Egyéb működési célú kiadások </t>
  </si>
  <si>
    <t>K5</t>
  </si>
  <si>
    <t>Immateriális javak, vagy jogok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</si>
  <si>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</si>
  <si>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</si>
  <si>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</si>
  <si>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</si>
  <si>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</si>
  <si>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</si>
  <si>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</si>
  <si>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</si>
  <si>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</si>
  <si>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</si>
  <si>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</si>
  <si>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</si>
  <si>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</si>
  <si>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</si>
  <si>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</si>
  <si>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</si>
  <si>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</si>
  <si>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</si>
  <si>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</si>
  <si>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</si>
  <si>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</si>
  <si>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</si>
  <si>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</si>
  <si>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</si>
  <si>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</si>
  <si>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</si>
  <si>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</si>
  <si>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</si>
  <si>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</si>
  <si>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</si>
  <si>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</si>
  <si>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</si>
  <si>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</si>
  <si>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</si>
  <si>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</si>
  <si>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</si>
  <si>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</si>
  <si>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</si>
  <si>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</si>
  <si>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>K88</t>
  </si>
  <si>
    <t xml:space="preserve">Egyéb felhalmozási célú kiadások </t>
  </si>
  <si>
    <t>K8</t>
  </si>
  <si>
    <t>K1-K8</t>
  </si>
  <si>
    <t>Hitel-, kölcsöntörlesztés államháztartáson kívülre</t>
  </si>
  <si>
    <t>K911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</si>
  <si>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</si>
  <si>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</si>
  <si>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</si>
  <si>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</si>
  <si>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</si>
  <si>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</si>
  <si>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</si>
  <si>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</si>
  <si>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</si>
  <si>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</si>
  <si>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</si>
  <si>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</si>
  <si>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</si>
  <si>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</si>
  <si>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</si>
  <si>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</si>
  <si>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Külföldi finanszírozás kiadásai</t>
  </si>
  <si>
    <t>K92</t>
  </si>
  <si>
    <t>K9</t>
  </si>
  <si>
    <t xml:space="preserve">Összes kiadás </t>
  </si>
  <si>
    <t>11. melléklet</t>
  </si>
  <si>
    <t>12. melléklet</t>
  </si>
  <si>
    <t>Felhalmozási célú</t>
  </si>
  <si>
    <t>Műk célú Tám</t>
  </si>
  <si>
    <t>finanszírozási célú</t>
  </si>
  <si>
    <t>Müködési célú</t>
  </si>
  <si>
    <t>9/b. melléklet</t>
  </si>
  <si>
    <t>9/c. melléklet</t>
  </si>
  <si>
    <t>9/a. melléklet</t>
  </si>
  <si>
    <t>ÁLLAMIGAZGATÁSI feladatok</t>
  </si>
  <si>
    <t>KÖTELEZŐ feladatok</t>
  </si>
  <si>
    <t>ÖNKÉNT VÁLLALT feladatok</t>
  </si>
  <si>
    <t>a 2/2017. (II. 24 .) önkormányzati rendelethez</t>
  </si>
  <si>
    <t>ágazati pótlék</t>
  </si>
  <si>
    <t>bölcsődei pótlék</t>
  </si>
  <si>
    <t>Kulturális pótlék</t>
  </si>
  <si>
    <t>5.)Helyi önkorm. Kiegészítő támogatásai</t>
  </si>
  <si>
    <t>2017. évi bérkompenzáció</t>
  </si>
  <si>
    <t>a 2/2017. (II.24.) önkormányzati rendelethez</t>
  </si>
  <si>
    <t>1.b. melléklet</t>
  </si>
  <si>
    <t>Módosított Előirányzat</t>
  </si>
  <si>
    <t>Áru- és készletértékesítés ellenértéke (B401)</t>
  </si>
  <si>
    <t>Egyéb működési célú átvett pénzeszközök (65)</t>
  </si>
  <si>
    <t>Működési célú átvett pénzeszközök (B6)</t>
  </si>
  <si>
    <t>Mód előir</t>
  </si>
  <si>
    <t>változás</t>
  </si>
  <si>
    <t>Mód jav előir</t>
  </si>
  <si>
    <t>ÖNK Ady régi isk vizesblokk felújítás áthúzódó (tanári+konyhai)</t>
  </si>
  <si>
    <t>ÖNK Kultúrház homlokzat felújítás, nyílászáró csere</t>
  </si>
  <si>
    <t>ÖNK Petőfi műv ház  lapostető szigetelés, javítás</t>
  </si>
  <si>
    <t>ÖNK Petőfi Műv ház színpadi kapcsoló szekrény cseréje</t>
  </si>
  <si>
    <t>ÖNK Hivatal Keleti szárny tetőszigetelés, kapcsolódó munkák</t>
  </si>
  <si>
    <t>ÖNK Péti úti temető ravatalozó utcai homlokzat felújítás</t>
  </si>
  <si>
    <t>ÖNK Sportöltöző villamosszekrény felújítása</t>
  </si>
  <si>
    <t>mód javaslat</t>
  </si>
  <si>
    <t xml:space="preserve">ÖNK védőnői szolg. Egyéb eszközbeszerzés  </t>
  </si>
  <si>
    <t>ÖNK Péti úti temető új kapu Csokonai u.</t>
  </si>
  <si>
    <t>ÖNK Kiskovácsi temető múrvázott útépítés</t>
  </si>
  <si>
    <t>ÖNK Kiskovácsi temető ravatalozó bővítés</t>
  </si>
  <si>
    <t xml:space="preserve">ÖNK urnafal, temetkezési hely kialakítás </t>
  </si>
  <si>
    <t>ÖNK Iskola szék, asztal, egyéb eszköz vásárlás</t>
  </si>
  <si>
    <t>ÖNK Péti uton buszmegálló beszerzés+ alépítmény</t>
  </si>
  <si>
    <t>TESZ vagyongazdálkodás egyéb tárgyi eszköz beszerzés+áfa</t>
  </si>
  <si>
    <t>Kultúrház mikrofonok, egyéb gép, eszköz beszerzés+áfa</t>
  </si>
  <si>
    <t>Kultúrház szakkörök kisértékű tárgyi eszk beszerz</t>
  </si>
  <si>
    <t>2.d melléklet</t>
  </si>
  <si>
    <t>ebből: nonprofit</t>
  </si>
  <si>
    <t>Befektetési célú értékpapírok, kötvények vásárlása</t>
  </si>
  <si>
    <t>befek. Célő értékp vásárl</t>
  </si>
  <si>
    <t>2.e. melléklet</t>
  </si>
  <si>
    <t>Teljesítés</t>
  </si>
  <si>
    <t>Településarculati kézikkönyv készítésének támogatása</t>
  </si>
  <si>
    <t>Kieg tám. Óv pedag minősítéséhez II. kategóriába sorolt 2015-ben</t>
  </si>
  <si>
    <t>Kieg tám. Óv pedag minősítéséhez II. kategóriába sorolt 2016-ben min</t>
  </si>
  <si>
    <t>Óvodapedagógus munkát közvetlenül segítők kiegészítő támog</t>
  </si>
  <si>
    <t>Bölcsőde kiegészítő támogatása</t>
  </si>
  <si>
    <t xml:space="preserve">könyvtári és közművelődési feladat tám Berhida: </t>
  </si>
  <si>
    <t>polgármesteri béremelés különbözetének támogatása</t>
  </si>
  <si>
    <t xml:space="preserve">minimálbér és garantált bérminimum emelés,valamint szociális hozzájárulási adó csökkentés tám
</t>
  </si>
  <si>
    <t>1.c. melléklet</t>
  </si>
  <si>
    <t>ÖNK. Erkel F. u. forg.rend. terv. kivitelezés</t>
  </si>
  <si>
    <t>ÖNK Süni parketta anyag költség</t>
  </si>
  <si>
    <t>ÖNK Orgona u.1. ABC nyílászárók cseréje</t>
  </si>
  <si>
    <t>ÖNK Hősök tere, Pgytp zászlótér térkövezés</t>
  </si>
  <si>
    <t>ÖNK Süni Óvoda beépített szekrény 7 db</t>
  </si>
  <si>
    <t>ÖNK Rezeda u. 19. redőny, szunyogháló beszerz</t>
  </si>
  <si>
    <t>ÖNK ASP informatikai eszköz beszerzés</t>
  </si>
  <si>
    <t>ÖNK ingatlanvásárlás Péti úti buszmegállóhoz</t>
  </si>
  <si>
    <t>ÖNK építési telek villamos hálózat kialakítás kivit.</t>
  </si>
  <si>
    <t xml:space="preserve">Áht megelőleg </t>
  </si>
  <si>
    <t>13. melléklet</t>
  </si>
  <si>
    <t xml:space="preserve">ÁHT belüli megelőlegezések </t>
  </si>
  <si>
    <t>Köznevelési intézmények működt kapcs támogatás</t>
  </si>
  <si>
    <t>házi segítségnyújtás - szociális segítés</t>
  </si>
  <si>
    <t>Elszámolásból származó bevételek (B116)</t>
  </si>
  <si>
    <t>Teljesítés 09.30</t>
  </si>
  <si>
    <t>ÖNK Orgona u. 1/3.  fittnes terem felújítás vásárlás</t>
  </si>
  <si>
    <t xml:space="preserve">ÖNK Péti úti temetőnél útöböl, út, járda térkövezés </t>
  </si>
  <si>
    <t>ebből: egyéb fejezeti és kp-i kezelésű előirányzatok</t>
  </si>
  <si>
    <t>25.  melléklet</t>
  </si>
  <si>
    <t>előző évről áthúzódó bérkompenzáció</t>
  </si>
  <si>
    <t>Polgárőrség pályázati támogatása</t>
  </si>
  <si>
    <t>2/2017. (II. 24 .) önkormányzati rendelethez</t>
  </si>
  <si>
    <t>ebből: fejezeti EU program műk c 16</t>
  </si>
  <si>
    <t>ebből egyéb központi fc tám (B21)</t>
  </si>
  <si>
    <t>ebből: fejezeti EU program felhalm c 25</t>
  </si>
  <si>
    <t>Egyéb felhalmozási célú átvett pénzeszközök pl: EU (B75)</t>
  </si>
  <si>
    <t xml:space="preserve"> 2/2017. (II. 24 .) önkormányzati rendelethez</t>
  </si>
  <si>
    <t>ÖNK Ibolya-Rezeda-Orgona u. csatorna ép.</t>
  </si>
  <si>
    <t>2/2017. (II. 24.) önkormányzati rendelethez</t>
  </si>
  <si>
    <t>ÖNK egyéb tárgyi eszköz (vérszáll. hűtőtáska)</t>
  </si>
  <si>
    <t>ÖNK KEHOP szennyvíztisztító telep fejl pályázat nettó</t>
  </si>
  <si>
    <t>ÖNK TAK elkészítés imm.javak beszerzése +áfa</t>
  </si>
  <si>
    <t>2/2017. (II.24 .) önkormányzati rendelethez</t>
  </si>
  <si>
    <t>Elvonások és befizetések  (K502</t>
  </si>
  <si>
    <t xml:space="preserve">Egyéb működési célú támogatások államháztartáson kívülre </t>
  </si>
  <si>
    <t>Felhalmozási célú támog Áht belülre</t>
  </si>
  <si>
    <t>a /2017. (II. 24.) önkormányzati rendelethez</t>
  </si>
  <si>
    <t>működési célú</t>
  </si>
  <si>
    <t>Középfokú képz megszerz tám</t>
  </si>
  <si>
    <t xml:space="preserve"> 1/2018. (II. 23  .) önkormányzati rendelethez</t>
  </si>
  <si>
    <t xml:space="preserve"> 2/2017. (II. 24.)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</si>
</sst>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F_t_-;\-* #,##0.00\ _F_t_-;_-* &quot;-&quot;??\ _F_t_-;_-@_-"/>
    <numFmt numFmtId="164" formatCode="00"/>
    <numFmt numFmtId="165" formatCode="_-* #,##0\ _F_t_-;\-* #,##0\ _F_t_-;_-* &quot;-&quot;??\ _F_t_-;_-@_-"/>
    <numFmt numFmtId="166" formatCode="_-* #,##0.0\ _F_t_-;\-* #,##0.0\ _F_t_-;_-* &quot;-&quot;??\ _F_t_-;_-@_-"/>
    <numFmt numFmtId="167" formatCode="0__"/>
    <numFmt numFmtId="168" formatCode="\ ##########"/>
    <numFmt numFmtId="169" formatCode="0.0"/>
    <numFmt numFmtId="170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name val="Arial CE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color indexed="8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0"/>
      <color indexed="14"/>
      <name val="Arial CE"/>
      <family val="2"/>
      <charset val="238"/>
    </font>
    <font>
      <sz val="12"/>
      <color indexed="8"/>
      <name val="Times New Roman"/>
      <family val="1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ck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 style="thick">
        <color indexed="64"/>
      </left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n">
        <color indexed="64"/>
      </left>
      <right style="thin">
        <color indexed="64"/>
      </right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43" fontId="1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1" fillId="0" borderId="0"/>
    <xf numFmtId="0" fontId="61" fillId="0" borderId="0"/>
    <xf numFmtId="0" fontId="9" fillId="0" borderId="0"/>
    <xf numFmtId="0" fontId="61" fillId="0" borderId="0"/>
    <xf numFmtId="0" fontId="61" fillId="0" borderId="0"/>
    <xf numFmtId="0" fontId="6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5" fillId="0" borderId="0"/>
    <xf numFmtId="0" fontId="51" fillId="0" borderId="0"/>
    <xf numFmtId="0" fontId="15" fillId="0" borderId="0"/>
    <xf numFmtId="0" fontId="4" fillId="0" borderId="0"/>
    <xf numFmtId="43" fontId="5" fillId="0" borderId="0" applyFont="0" applyFill="0" applyBorder="0" applyAlignment="0" applyProtection="0"/>
    <xf numFmtId="0" fontId="11" fillId="0" borderId="0"/>
    <xf numFmtId="0" fontId="4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0" fontId="15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91">
    <xf numFmtId="0" fontId="0" fillId="0" borderId="0" xfId="0"/>
    <xf numFmtId="0" fontId="0" fillId="0" borderId="1" xfId="0" applyBorder="1"/>
    <xf numFmtId="16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right" vertical="top" wrapText="1"/>
    </xf>
    <xf numFmtId="3" fontId="9" fillId="2" borderId="1" xfId="0" applyNumberFormat="1" applyFont="1" applyFill="1" applyBorder="1" applyAlignment="1">
      <alignment horizontal="right" vertical="top" wrapText="1"/>
    </xf>
    <xf numFmtId="3" fontId="9" fillId="3" borderId="1" xfId="0" applyNumberFormat="1" applyFont="1" applyFill="1" applyBorder="1" applyAlignment="1">
      <alignment horizontal="right" vertical="top" wrapText="1"/>
    </xf>
    <xf numFmtId="3" fontId="9" fillId="4" borderId="1" xfId="0" applyNumberFormat="1" applyFont="1" applyFill="1" applyBorder="1" applyAlignment="1">
      <alignment horizontal="right" vertical="top" wrapText="1"/>
    </xf>
    <xf numFmtId="3" fontId="8" fillId="5" borderId="1" xfId="0" applyNumberFormat="1" applyFont="1" applyFill="1" applyBorder="1" applyAlignment="1">
      <alignment horizontal="right" vertical="top" wrapText="1"/>
    </xf>
    <xf numFmtId="3" fontId="8" fillId="6" borderId="1" xfId="0" applyNumberFormat="1" applyFont="1" applyFill="1" applyBorder="1" applyAlignment="1">
      <alignment horizontal="right" vertical="top" wrapText="1"/>
    </xf>
    <xf numFmtId="3" fontId="8" fillId="6" borderId="2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1" xfId="0" applyFill="1" applyBorder="1"/>
    <xf numFmtId="0" fontId="0" fillId="3" borderId="0" xfId="0" applyFill="1" applyBorder="1"/>
    <xf numFmtId="0" fontId="6" fillId="3" borderId="1" xfId="0" applyFont="1" applyFill="1" applyBorder="1"/>
    <xf numFmtId="3" fontId="9" fillId="7" borderId="1" xfId="0" applyNumberFormat="1" applyFont="1" applyFill="1" applyBorder="1" applyAlignment="1">
      <alignment horizontal="right" vertical="top" wrapText="1"/>
    </xf>
    <xf numFmtId="3" fontId="8" fillId="7" borderId="1" xfId="0" applyNumberFormat="1" applyFont="1" applyFill="1" applyBorder="1" applyAlignment="1">
      <alignment horizontal="right" vertical="top" wrapText="1"/>
    </xf>
    <xf numFmtId="3" fontId="9" fillId="8" borderId="1" xfId="0" applyNumberFormat="1" applyFont="1" applyFill="1" applyBorder="1" applyAlignment="1">
      <alignment horizontal="right" vertical="top" wrapText="1"/>
    </xf>
    <xf numFmtId="3" fontId="8" fillId="2" borderId="1" xfId="0" applyNumberFormat="1" applyFont="1" applyFill="1" applyBorder="1" applyAlignment="1">
      <alignment horizontal="right" vertical="top" wrapText="1"/>
    </xf>
    <xf numFmtId="3" fontId="9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10" fillId="3" borderId="1" xfId="0" applyFont="1" applyFill="1" applyBorder="1"/>
    <xf numFmtId="0" fontId="7" fillId="0" borderId="2" xfId="0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 vertical="top" wrapText="1"/>
    </xf>
    <xf numFmtId="3" fontId="8" fillId="5" borderId="5" xfId="0" applyNumberFormat="1" applyFont="1" applyFill="1" applyBorder="1" applyAlignment="1">
      <alignment horizontal="right" vertical="top" wrapText="1"/>
    </xf>
    <xf numFmtId="0" fontId="12" fillId="0" borderId="0" xfId="8" applyFont="1"/>
    <xf numFmtId="0" fontId="13" fillId="3" borderId="6" xfId="0" applyFont="1" applyFill="1" applyBorder="1"/>
    <xf numFmtId="0" fontId="14" fillId="0" borderId="0" xfId="0" applyFont="1"/>
    <xf numFmtId="0" fontId="0" fillId="8" borderId="1" xfId="0" applyFill="1" applyBorder="1"/>
    <xf numFmtId="0" fontId="9" fillId="0" borderId="7" xfId="0" applyFont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8" fillId="6" borderId="7" xfId="0" applyFont="1" applyFill="1" applyBorder="1" applyAlignment="1">
      <alignment horizontal="left" vertical="top" wrapText="1"/>
    </xf>
    <xf numFmtId="0" fontId="8" fillId="6" borderId="9" xfId="0" applyFont="1" applyFill="1" applyBorder="1" applyAlignment="1">
      <alignment horizontal="left" vertical="top" wrapText="1"/>
    </xf>
    <xf numFmtId="0" fontId="0" fillId="0" borderId="10" xfId="0" applyBorder="1"/>
    <xf numFmtId="3" fontId="9" fillId="0" borderId="11" xfId="0" applyNumberFormat="1" applyFont="1" applyBorder="1" applyAlignment="1">
      <alignment horizontal="right" vertical="top" wrapText="1"/>
    </xf>
    <xf numFmtId="3" fontId="9" fillId="7" borderId="11" xfId="0" applyNumberFormat="1" applyFont="1" applyFill="1" applyBorder="1" applyAlignment="1">
      <alignment horizontal="right" vertical="top" wrapText="1"/>
    </xf>
    <xf numFmtId="3" fontId="9" fillId="2" borderId="11" xfId="0" applyNumberFormat="1" applyFont="1" applyFill="1" applyBorder="1" applyAlignment="1">
      <alignment horizontal="right" vertical="top" wrapText="1"/>
    </xf>
    <xf numFmtId="3" fontId="8" fillId="7" borderId="11" xfId="0" applyNumberFormat="1" applyFont="1" applyFill="1" applyBorder="1" applyAlignment="1">
      <alignment horizontal="right" vertical="top" wrapText="1"/>
    </xf>
    <xf numFmtId="3" fontId="8" fillId="0" borderId="11" xfId="0" applyNumberFormat="1" applyFont="1" applyBorder="1" applyAlignment="1">
      <alignment horizontal="right" vertical="top" wrapText="1"/>
    </xf>
    <xf numFmtId="3" fontId="9" fillId="8" borderId="11" xfId="0" applyNumberFormat="1" applyFont="1" applyFill="1" applyBorder="1" applyAlignment="1">
      <alignment horizontal="right" vertical="top" wrapText="1"/>
    </xf>
    <xf numFmtId="3" fontId="9" fillId="3" borderId="11" xfId="0" applyNumberFormat="1" applyFont="1" applyFill="1" applyBorder="1" applyAlignment="1">
      <alignment horizontal="right" vertical="top" wrapText="1"/>
    </xf>
    <xf numFmtId="3" fontId="9" fillId="4" borderId="11" xfId="0" applyNumberFormat="1" applyFont="1" applyFill="1" applyBorder="1" applyAlignment="1">
      <alignment horizontal="right" vertical="top" wrapText="1"/>
    </xf>
    <xf numFmtId="3" fontId="8" fillId="2" borderId="11" xfId="0" applyNumberFormat="1" applyFont="1" applyFill="1" applyBorder="1" applyAlignment="1">
      <alignment horizontal="right" vertical="top" wrapText="1"/>
    </xf>
    <xf numFmtId="3" fontId="9" fillId="6" borderId="11" xfId="0" applyNumberFormat="1" applyFont="1" applyFill="1" applyBorder="1" applyAlignment="1">
      <alignment horizontal="right" vertical="top" wrapText="1"/>
    </xf>
    <xf numFmtId="3" fontId="0" fillId="6" borderId="12" xfId="0" applyNumberFormat="1" applyFill="1" applyBorder="1"/>
    <xf numFmtId="0" fontId="8" fillId="5" borderId="7" xfId="0" applyFont="1" applyFill="1" applyBorder="1" applyAlignment="1">
      <alignment horizontal="left" vertical="top" wrapText="1"/>
    </xf>
    <xf numFmtId="0" fontId="8" fillId="5" borderId="13" xfId="0" applyFont="1" applyFill="1" applyBorder="1" applyAlignment="1">
      <alignment horizontal="left" vertical="top" wrapText="1"/>
    </xf>
    <xf numFmtId="0" fontId="0" fillId="0" borderId="14" xfId="0" applyBorder="1"/>
    <xf numFmtId="3" fontId="8" fillId="5" borderId="11" xfId="0" applyNumberFormat="1" applyFont="1" applyFill="1" applyBorder="1" applyAlignment="1">
      <alignment horizontal="right" vertical="top" wrapText="1"/>
    </xf>
    <xf numFmtId="3" fontId="8" fillId="5" borderId="15" xfId="0" applyNumberFormat="1" applyFont="1" applyFill="1" applyBorder="1" applyAlignment="1">
      <alignment horizontal="right" vertical="top" wrapText="1"/>
    </xf>
    <xf numFmtId="3" fontId="8" fillId="6" borderId="11" xfId="0" applyNumberFormat="1" applyFont="1" applyFill="1" applyBorder="1" applyAlignment="1">
      <alignment horizontal="right" vertical="top" wrapText="1"/>
    </xf>
    <xf numFmtId="3" fontId="8" fillId="6" borderId="12" xfId="0" applyNumberFormat="1" applyFont="1" applyFill="1" applyBorder="1" applyAlignment="1">
      <alignment horizontal="right" vertical="top" wrapText="1"/>
    </xf>
    <xf numFmtId="3" fontId="8" fillId="8" borderId="16" xfId="0" applyNumberFormat="1" applyFont="1" applyFill="1" applyBorder="1" applyAlignment="1">
      <alignment horizontal="right" vertical="top" wrapText="1"/>
    </xf>
    <xf numFmtId="3" fontId="8" fillId="8" borderId="17" xfId="0" applyNumberFormat="1" applyFont="1" applyFill="1" applyBorder="1" applyAlignment="1">
      <alignment horizontal="right" vertical="top" wrapText="1"/>
    </xf>
    <xf numFmtId="3" fontId="8" fillId="8" borderId="18" xfId="0" applyNumberFormat="1" applyFont="1" applyFill="1" applyBorder="1" applyAlignment="1">
      <alignment horizontal="right" vertical="top" wrapText="1"/>
    </xf>
    <xf numFmtId="3" fontId="9" fillId="8" borderId="17" xfId="0" applyNumberFormat="1" applyFont="1" applyFill="1" applyBorder="1" applyAlignment="1">
      <alignment horizontal="right" vertical="top" wrapText="1"/>
    </xf>
    <xf numFmtId="0" fontId="0" fillId="0" borderId="0" xfId="0" applyFont="1"/>
    <xf numFmtId="0" fontId="17" fillId="0" borderId="0" xfId="8" applyFont="1" applyAlignment="1"/>
    <xf numFmtId="0" fontId="11" fillId="0" borderId="0" xfId="8" applyAlignment="1"/>
    <xf numFmtId="0" fontId="9" fillId="0" borderId="0" xfId="18" applyFont="1"/>
    <xf numFmtId="0" fontId="9" fillId="3" borderId="0" xfId="18" applyFont="1" applyFill="1"/>
    <xf numFmtId="0" fontId="17" fillId="0" borderId="0" xfId="8" applyFont="1" applyBorder="1" applyAlignment="1"/>
    <xf numFmtId="0" fontId="11" fillId="3" borderId="0" xfId="8" applyFill="1"/>
    <xf numFmtId="0" fontId="9" fillId="0" borderId="0" xfId="9" applyFont="1" applyAlignment="1">
      <alignment horizontal="left"/>
    </xf>
    <xf numFmtId="0" fontId="11" fillId="0" borderId="0" xfId="8"/>
    <xf numFmtId="0" fontId="19" fillId="0" borderId="0" xfId="8" applyFont="1" applyAlignment="1"/>
    <xf numFmtId="0" fontId="19" fillId="0" borderId="0" xfId="8" applyFont="1"/>
    <xf numFmtId="165" fontId="21" fillId="6" borderId="20" xfId="2" applyNumberFormat="1" applyFont="1" applyFill="1" applyBorder="1" applyAlignment="1">
      <alignment horizontal="left"/>
    </xf>
    <xf numFmtId="0" fontId="11" fillId="6" borderId="20" xfId="8" applyFill="1" applyBorder="1"/>
    <xf numFmtId="165" fontId="22" fillId="6" borderId="21" xfId="2" applyNumberFormat="1" applyFont="1" applyFill="1" applyBorder="1"/>
    <xf numFmtId="165" fontId="22" fillId="6" borderId="20" xfId="2" applyNumberFormat="1" applyFont="1" applyFill="1" applyBorder="1"/>
    <xf numFmtId="0" fontId="11" fillId="6" borderId="22" xfId="8" applyFill="1" applyBorder="1" applyAlignment="1"/>
    <xf numFmtId="0" fontId="11" fillId="6" borderId="0" xfId="8" applyFill="1" applyBorder="1"/>
    <xf numFmtId="165" fontId="22" fillId="6" borderId="23" xfId="2" applyNumberFormat="1" applyFont="1" applyFill="1" applyBorder="1"/>
    <xf numFmtId="165" fontId="22" fillId="6" borderId="0" xfId="2" applyNumberFormat="1" applyFont="1" applyFill="1" applyBorder="1"/>
    <xf numFmtId="0" fontId="11" fillId="6" borderId="24" xfId="8" applyFill="1" applyBorder="1" applyAlignment="1"/>
    <xf numFmtId="0" fontId="11" fillId="4" borderId="25" xfId="8" applyFill="1" applyBorder="1" applyAlignment="1"/>
    <xf numFmtId="165" fontId="11" fillId="6" borderId="25" xfId="8" applyNumberFormat="1" applyFill="1" applyBorder="1" applyAlignment="1"/>
    <xf numFmtId="0" fontId="17" fillId="4" borderId="25" xfId="8" applyFont="1" applyFill="1" applyBorder="1" applyAlignment="1"/>
    <xf numFmtId="0" fontId="11" fillId="6" borderId="25" xfId="8" applyFill="1" applyBorder="1"/>
    <xf numFmtId="165" fontId="22" fillId="6" borderId="26" xfId="2" applyNumberFormat="1" applyFont="1" applyFill="1" applyBorder="1"/>
    <xf numFmtId="165" fontId="22" fillId="6" borderId="25" xfId="2" applyNumberFormat="1" applyFont="1" applyFill="1" applyBorder="1"/>
    <xf numFmtId="0" fontId="23" fillId="6" borderId="0" xfId="8" applyFont="1" applyFill="1" applyBorder="1" applyAlignment="1"/>
    <xf numFmtId="165" fontId="23" fillId="4" borderId="0" xfId="8" applyNumberFormat="1" applyFont="1" applyFill="1" applyBorder="1" applyAlignment="1"/>
    <xf numFmtId="0" fontId="24" fillId="6" borderId="0" xfId="8" applyFont="1" applyFill="1" applyBorder="1" applyAlignment="1"/>
    <xf numFmtId="0" fontId="23" fillId="6" borderId="0" xfId="8" applyFont="1" applyFill="1" applyBorder="1"/>
    <xf numFmtId="165" fontId="25" fillId="4" borderId="0" xfId="2" applyNumberFormat="1" applyFont="1" applyFill="1" applyBorder="1"/>
    <xf numFmtId="0" fontId="27" fillId="0" borderId="0" xfId="8" applyFont="1" applyAlignment="1">
      <alignment horizontal="center"/>
    </xf>
    <xf numFmtId="0" fontId="10" fillId="0" borderId="28" xfId="24" applyFont="1" applyBorder="1"/>
    <xf numFmtId="0" fontId="10" fillId="0" borderId="0" xfId="24" applyFont="1" applyBorder="1"/>
    <xf numFmtId="0" fontId="23" fillId="0" borderId="0" xfId="8" applyFont="1"/>
    <xf numFmtId="0" fontId="23" fillId="3" borderId="0" xfId="8" applyFont="1" applyFill="1"/>
    <xf numFmtId="0" fontId="23" fillId="0" borderId="9" xfId="8" applyFont="1" applyBorder="1"/>
    <xf numFmtId="0" fontId="23" fillId="0" borderId="2" xfId="8" applyFont="1" applyBorder="1"/>
    <xf numFmtId="0" fontId="23" fillId="0" borderId="29" xfId="8" applyFont="1" applyBorder="1"/>
    <xf numFmtId="0" fontId="23" fillId="0" borderId="30" xfId="8" applyFont="1" applyBorder="1"/>
    <xf numFmtId="0" fontId="11" fillId="0" borderId="2" xfId="8" applyBorder="1" applyAlignment="1">
      <alignment horizontal="center"/>
    </xf>
    <xf numFmtId="0" fontId="11" fillId="3" borderId="30" xfId="8" applyFill="1" applyBorder="1" applyAlignment="1">
      <alignment horizontal="center"/>
    </xf>
    <xf numFmtId="0" fontId="23" fillId="0" borderId="31" xfId="8" applyFont="1" applyBorder="1"/>
    <xf numFmtId="0" fontId="23" fillId="0" borderId="32" xfId="8" applyFont="1" applyBorder="1"/>
    <xf numFmtId="0" fontId="11" fillId="0" borderId="33" xfId="8" applyBorder="1"/>
    <xf numFmtId="0" fontId="11" fillId="0" borderId="31" xfId="8" applyBorder="1"/>
    <xf numFmtId="3" fontId="23" fillId="10" borderId="34" xfId="3" applyNumberFormat="1" applyFont="1" applyFill="1" applyBorder="1" applyProtection="1"/>
    <xf numFmtId="3" fontId="23" fillId="3" borderId="31" xfId="3" applyNumberFormat="1" applyFont="1" applyFill="1" applyBorder="1" applyProtection="1"/>
    <xf numFmtId="3" fontId="23" fillId="11" borderId="34" xfId="3" applyNumberFormat="1" applyFont="1" applyFill="1" applyBorder="1" applyProtection="1"/>
    <xf numFmtId="0" fontId="23" fillId="0" borderId="35" xfId="8" applyFont="1" applyBorder="1"/>
    <xf numFmtId="3" fontId="23" fillId="5" borderId="34" xfId="3" applyNumberFormat="1" applyFont="1" applyFill="1" applyBorder="1" applyProtection="1"/>
    <xf numFmtId="3" fontId="29" fillId="5" borderId="33" xfId="3" applyNumberFormat="1" applyFont="1" applyFill="1" applyBorder="1" applyProtection="1"/>
    <xf numFmtId="3" fontId="29" fillId="5" borderId="34" xfId="3" applyNumberFormat="1" applyFont="1" applyFill="1" applyBorder="1" applyProtection="1"/>
    <xf numFmtId="0" fontId="30" fillId="0" borderId="8" xfId="16" applyFont="1" applyFill="1" applyBorder="1"/>
    <xf numFmtId="0" fontId="30" fillId="0" borderId="36" xfId="16" applyFont="1" applyFill="1" applyBorder="1"/>
    <xf numFmtId="165" fontId="31" fillId="0" borderId="37" xfId="3" applyNumberFormat="1" applyFont="1" applyFill="1" applyBorder="1" applyProtection="1"/>
    <xf numFmtId="166" fontId="31" fillId="0" borderId="38" xfId="3" applyNumberFormat="1" applyFont="1" applyFill="1" applyBorder="1" applyProtection="1"/>
    <xf numFmtId="3" fontId="11" fillId="4" borderId="39" xfId="3" applyNumberFormat="1" applyFill="1" applyBorder="1" applyProtection="1"/>
    <xf numFmtId="3" fontId="11" fillId="3" borderId="38" xfId="3" applyNumberFormat="1" applyFill="1" applyBorder="1" applyProtection="1"/>
    <xf numFmtId="43" fontId="31" fillId="3" borderId="38" xfId="3" applyNumberFormat="1" applyFont="1" applyFill="1" applyBorder="1" applyProtection="1"/>
    <xf numFmtId="3" fontId="30" fillId="3" borderId="40" xfId="3" applyNumberFormat="1" applyFont="1" applyFill="1" applyBorder="1" applyProtection="1"/>
    <xf numFmtId="3" fontId="30" fillId="3" borderId="39" xfId="3" applyNumberFormat="1" applyFont="1" applyFill="1" applyBorder="1" applyProtection="1"/>
    <xf numFmtId="0" fontId="30" fillId="3" borderId="8" xfId="16" applyFont="1" applyFill="1" applyBorder="1"/>
    <xf numFmtId="165" fontId="31" fillId="0" borderId="38" xfId="3" applyNumberFormat="1" applyFont="1" applyFill="1" applyBorder="1" applyProtection="1"/>
    <xf numFmtId="3" fontId="11" fillId="4" borderId="41" xfId="3" applyNumberFormat="1" applyFill="1" applyBorder="1" applyProtection="1"/>
    <xf numFmtId="165" fontId="31" fillId="3" borderId="38" xfId="3" applyNumberFormat="1" applyFont="1" applyFill="1" applyBorder="1" applyProtection="1"/>
    <xf numFmtId="3" fontId="30" fillId="3" borderId="42" xfId="3" applyNumberFormat="1" applyFont="1" applyFill="1" applyBorder="1" applyProtection="1"/>
    <xf numFmtId="3" fontId="30" fillId="3" borderId="41" xfId="3" applyNumberFormat="1" applyFont="1" applyFill="1" applyBorder="1" applyProtection="1"/>
    <xf numFmtId="166" fontId="31" fillId="3" borderId="38" xfId="3" applyNumberFormat="1" applyFont="1" applyFill="1" applyBorder="1" applyProtection="1"/>
    <xf numFmtId="165" fontId="31" fillId="3" borderId="37" xfId="3" applyNumberFormat="1" applyFont="1" applyFill="1" applyBorder="1" applyProtection="1"/>
    <xf numFmtId="0" fontId="30" fillId="3" borderId="43" xfId="8" applyFont="1" applyFill="1" applyBorder="1"/>
    <xf numFmtId="0" fontId="30" fillId="0" borderId="36" xfId="8" applyFont="1" applyFill="1" applyBorder="1"/>
    <xf numFmtId="0" fontId="30" fillId="0" borderId="43" xfId="8" applyFont="1" applyFill="1" applyBorder="1"/>
    <xf numFmtId="165" fontId="11" fillId="0" borderId="28" xfId="3" applyNumberFormat="1" applyFont="1" applyFill="1" applyBorder="1" applyProtection="1"/>
    <xf numFmtId="165" fontId="11" fillId="0" borderId="0" xfId="3" applyNumberFormat="1" applyFont="1" applyFill="1" applyBorder="1" applyProtection="1"/>
    <xf numFmtId="3" fontId="30" fillId="4" borderId="44" xfId="3" applyNumberFormat="1" applyFont="1" applyFill="1" applyBorder="1" applyProtection="1"/>
    <xf numFmtId="3" fontId="30" fillId="3" borderId="0" xfId="3" applyNumberFormat="1" applyFont="1" applyFill="1" applyBorder="1" applyProtection="1"/>
    <xf numFmtId="3" fontId="30" fillId="3" borderId="45" xfId="3" applyNumberFormat="1" applyFont="1" applyFill="1" applyBorder="1" applyProtection="1"/>
    <xf numFmtId="3" fontId="30" fillId="3" borderId="44" xfId="3" applyNumberFormat="1" applyFont="1" applyFill="1" applyBorder="1" applyProtection="1"/>
    <xf numFmtId="0" fontId="23" fillId="0" borderId="35" xfId="8" applyFont="1" applyFill="1" applyBorder="1"/>
    <xf numFmtId="0" fontId="23" fillId="0" borderId="32" xfId="8" applyFont="1" applyFill="1" applyBorder="1"/>
    <xf numFmtId="165" fontId="23" fillId="0" borderId="33" xfId="3" applyNumberFormat="1" applyFont="1" applyFill="1" applyBorder="1" applyProtection="1"/>
    <xf numFmtId="165" fontId="23" fillId="0" borderId="31" xfId="3" applyNumberFormat="1" applyFont="1" applyFill="1" applyBorder="1" applyProtection="1"/>
    <xf numFmtId="3" fontId="23" fillId="11" borderId="46" xfId="3" applyNumberFormat="1" applyFont="1" applyFill="1" applyBorder="1" applyProtection="1"/>
    <xf numFmtId="3" fontId="29" fillId="11" borderId="47" xfId="3" applyNumberFormat="1" applyFont="1" applyFill="1" applyBorder="1" applyProtection="1"/>
    <xf numFmtId="3" fontId="29" fillId="11" borderId="46" xfId="3" applyNumberFormat="1" applyFont="1" applyFill="1" applyBorder="1" applyProtection="1"/>
    <xf numFmtId="0" fontId="11" fillId="0" borderId="22" xfId="8" applyFont="1" applyFill="1" applyBorder="1"/>
    <xf numFmtId="0" fontId="11" fillId="0" borderId="36" xfId="8" applyFont="1" applyFill="1" applyBorder="1"/>
    <xf numFmtId="165" fontId="31" fillId="4" borderId="39" xfId="3" applyNumberFormat="1" applyFont="1" applyFill="1" applyBorder="1"/>
    <xf numFmtId="165" fontId="31" fillId="3" borderId="38" xfId="3" applyNumberFormat="1" applyFont="1" applyFill="1" applyBorder="1"/>
    <xf numFmtId="165" fontId="34" fillId="3" borderId="37" xfId="3" applyNumberFormat="1" applyFont="1" applyFill="1" applyBorder="1" applyProtection="1"/>
    <xf numFmtId="165" fontId="30" fillId="3" borderId="40" xfId="3" applyNumberFormat="1" applyFont="1" applyFill="1" applyBorder="1"/>
    <xf numFmtId="165" fontId="30" fillId="3" borderId="39" xfId="3" applyNumberFormat="1" applyFont="1" applyFill="1" applyBorder="1"/>
    <xf numFmtId="0" fontId="11" fillId="0" borderId="48" xfId="8" applyFont="1" applyFill="1" applyBorder="1"/>
    <xf numFmtId="0" fontId="11" fillId="0" borderId="49" xfId="8" applyFont="1" applyFill="1" applyBorder="1"/>
    <xf numFmtId="165" fontId="31" fillId="3" borderId="50" xfId="3" applyNumberFormat="1" applyFont="1" applyFill="1" applyBorder="1" applyProtection="1"/>
    <xf numFmtId="165" fontId="31" fillId="4" borderId="41" xfId="3" applyNumberFormat="1" applyFont="1" applyFill="1" applyBorder="1"/>
    <xf numFmtId="165" fontId="30" fillId="3" borderId="42" xfId="3" applyNumberFormat="1" applyFont="1" applyFill="1" applyBorder="1"/>
    <xf numFmtId="165" fontId="30" fillId="3" borderId="41" xfId="3" applyNumberFormat="1" applyFont="1" applyFill="1" applyBorder="1"/>
    <xf numFmtId="165" fontId="34" fillId="3" borderId="50" xfId="3" applyNumberFormat="1" applyFont="1" applyFill="1" applyBorder="1" applyProtection="1"/>
    <xf numFmtId="165" fontId="31" fillId="4" borderId="51" xfId="3" applyNumberFormat="1" applyFont="1" applyFill="1" applyBorder="1"/>
    <xf numFmtId="165" fontId="30" fillId="3" borderId="52" xfId="3" applyNumberFormat="1" applyFont="1" applyFill="1" applyBorder="1"/>
    <xf numFmtId="165" fontId="30" fillId="3" borderId="51" xfId="3" applyNumberFormat="1" applyFont="1" applyFill="1" applyBorder="1"/>
    <xf numFmtId="165" fontId="31" fillId="4" borderId="1" xfId="3" applyNumberFormat="1" applyFont="1" applyFill="1" applyBorder="1"/>
    <xf numFmtId="165" fontId="30" fillId="3" borderId="27" xfId="3" applyNumberFormat="1" applyFont="1" applyFill="1" applyBorder="1"/>
    <xf numFmtId="165" fontId="30" fillId="3" borderId="1" xfId="3" applyNumberFormat="1" applyFont="1" applyFill="1" applyBorder="1"/>
    <xf numFmtId="165" fontId="31" fillId="4" borderId="53" xfId="3" applyNumberFormat="1" applyFont="1" applyFill="1" applyBorder="1"/>
    <xf numFmtId="165" fontId="30" fillId="3" borderId="54" xfId="3" applyNumberFormat="1" applyFont="1" applyFill="1" applyBorder="1"/>
    <xf numFmtId="165" fontId="30" fillId="3" borderId="53" xfId="3" applyNumberFormat="1" applyFont="1" applyFill="1" applyBorder="1"/>
    <xf numFmtId="165" fontId="34" fillId="0" borderId="55" xfId="3" applyNumberFormat="1" applyFont="1" applyFill="1" applyBorder="1" applyProtection="1"/>
    <xf numFmtId="165" fontId="34" fillId="0" borderId="31" xfId="3" applyNumberFormat="1" applyFont="1" applyFill="1" applyBorder="1" applyProtection="1"/>
    <xf numFmtId="165" fontId="23" fillId="11" borderId="46" xfId="3" applyNumberFormat="1" applyFont="1" applyFill="1" applyBorder="1"/>
    <xf numFmtId="165" fontId="23" fillId="3" borderId="31" xfId="3" applyNumberFormat="1" applyFont="1" applyFill="1" applyBorder="1"/>
    <xf numFmtId="165" fontId="23" fillId="5" borderId="34" xfId="3" applyNumberFormat="1" applyFont="1" applyFill="1" applyBorder="1"/>
    <xf numFmtId="165" fontId="29" fillId="11" borderId="47" xfId="3" applyNumberFormat="1" applyFont="1" applyFill="1" applyBorder="1"/>
    <xf numFmtId="165" fontId="29" fillId="11" borderId="46" xfId="3" applyNumberFormat="1" applyFont="1" applyFill="1" applyBorder="1"/>
    <xf numFmtId="0" fontId="11" fillId="0" borderId="56" xfId="8" applyFont="1" applyFill="1" applyBorder="1"/>
    <xf numFmtId="0" fontId="11" fillId="0" borderId="57" xfId="8" applyFont="1" applyFill="1" applyBorder="1"/>
    <xf numFmtId="165" fontId="31" fillId="0" borderId="58" xfId="3" applyNumberFormat="1" applyFont="1" applyFill="1" applyBorder="1" applyProtection="1"/>
    <xf numFmtId="165" fontId="31" fillId="4" borderId="36" xfId="3" applyNumberFormat="1" applyFont="1" applyFill="1" applyBorder="1"/>
    <xf numFmtId="165" fontId="30" fillId="3" borderId="37" xfId="3" applyNumberFormat="1" applyFont="1" applyFill="1" applyBorder="1"/>
    <xf numFmtId="165" fontId="30" fillId="3" borderId="36" xfId="3" applyNumberFormat="1" applyFont="1" applyFill="1" applyBorder="1"/>
    <xf numFmtId="0" fontId="11" fillId="0" borderId="59" xfId="8" applyFont="1" applyFill="1" applyBorder="1"/>
    <xf numFmtId="0" fontId="11" fillId="0" borderId="60" xfId="8" applyFont="1" applyFill="1" applyBorder="1"/>
    <xf numFmtId="165" fontId="31" fillId="0" borderId="61" xfId="3" applyNumberFormat="1" applyFont="1" applyFill="1" applyBorder="1" applyProtection="1"/>
    <xf numFmtId="165" fontId="31" fillId="4" borderId="62" xfId="3" applyNumberFormat="1" applyFont="1" applyFill="1" applyBorder="1"/>
    <xf numFmtId="165" fontId="30" fillId="3" borderId="62" xfId="3" applyNumberFormat="1" applyFont="1" applyFill="1" applyBorder="1"/>
    <xf numFmtId="165" fontId="31" fillId="0" borderId="0" xfId="3" applyNumberFormat="1" applyFont="1" applyFill="1" applyBorder="1" applyProtection="1"/>
    <xf numFmtId="0" fontId="11" fillId="3" borderId="59" xfId="8" applyFont="1" applyFill="1" applyBorder="1"/>
    <xf numFmtId="165" fontId="31" fillId="6" borderId="61" xfId="3" applyNumberFormat="1" applyFont="1" applyFill="1" applyBorder="1" applyProtection="1"/>
    <xf numFmtId="165" fontId="31" fillId="0" borderId="50" xfId="3" applyNumberFormat="1" applyFont="1" applyFill="1" applyBorder="1" applyProtection="1"/>
    <xf numFmtId="165" fontId="31" fillId="4" borderId="63" xfId="3" applyNumberFormat="1" applyFont="1" applyFill="1" applyBorder="1"/>
    <xf numFmtId="0" fontId="23" fillId="0" borderId="19" xfId="8" applyFont="1" applyFill="1" applyBorder="1"/>
    <xf numFmtId="0" fontId="23" fillId="0" borderId="64" xfId="8" applyFont="1" applyFill="1" applyBorder="1"/>
    <xf numFmtId="165" fontId="34" fillId="0" borderId="65" xfId="3" applyNumberFormat="1" applyFont="1" applyFill="1" applyBorder="1" applyProtection="1"/>
    <xf numFmtId="0" fontId="36" fillId="0" borderId="0" xfId="10" applyFont="1"/>
    <xf numFmtId="0" fontId="21" fillId="0" borderId="0" xfId="10" applyFont="1"/>
    <xf numFmtId="0" fontId="37" fillId="0" borderId="0" xfId="10" applyFont="1"/>
    <xf numFmtId="0" fontId="9" fillId="0" borderId="0" xfId="17" applyFont="1"/>
    <xf numFmtId="0" fontId="38" fillId="0" borderId="0" xfId="10" applyFont="1"/>
    <xf numFmtId="0" fontId="9" fillId="0" borderId="0" xfId="10" applyFont="1" applyAlignment="1">
      <alignment horizontal="left"/>
    </xf>
    <xf numFmtId="0" fontId="36" fillId="0" borderId="0" xfId="17" applyFont="1"/>
    <xf numFmtId="0" fontId="38" fillId="10" borderId="1" xfId="10" applyFont="1" applyFill="1" applyBorder="1"/>
    <xf numFmtId="0" fontId="38" fillId="0" borderId="64" xfId="10" applyFont="1" applyBorder="1"/>
    <xf numFmtId="0" fontId="38" fillId="0" borderId="36" xfId="10" applyFont="1" applyBorder="1"/>
    <xf numFmtId="0" fontId="38" fillId="0" borderId="36" xfId="10" applyFont="1" applyFill="1" applyBorder="1"/>
    <xf numFmtId="0" fontId="38" fillId="0" borderId="53" xfId="10" applyFont="1" applyBorder="1"/>
    <xf numFmtId="0" fontId="38" fillId="10" borderId="66" xfId="10" applyFont="1" applyFill="1" applyBorder="1"/>
    <xf numFmtId="0" fontId="38" fillId="10" borderId="32" xfId="10" applyFont="1" applyFill="1" applyBorder="1"/>
    <xf numFmtId="0" fontId="9" fillId="0" borderId="0" xfId="10"/>
    <xf numFmtId="0" fontId="9" fillId="0" borderId="0" xfId="10" applyFill="1"/>
    <xf numFmtId="0" fontId="39" fillId="0" borderId="0" xfId="9" applyFont="1" applyBorder="1"/>
    <xf numFmtId="0" fontId="27" fillId="0" borderId="0" xfId="18" applyFont="1"/>
    <xf numFmtId="0" fontId="12" fillId="3" borderId="0" xfId="9" applyFont="1" applyFill="1" applyBorder="1"/>
    <xf numFmtId="0" fontId="27" fillId="0" borderId="1" xfId="21" applyFont="1" applyBorder="1"/>
    <xf numFmtId="0" fontId="27" fillId="0" borderId="1" xfId="21" applyFont="1" applyFill="1" applyBorder="1"/>
    <xf numFmtId="0" fontId="27" fillId="0" borderId="1" xfId="0" applyFont="1" applyFill="1" applyBorder="1"/>
    <xf numFmtId="0" fontId="15" fillId="0" borderId="0" xfId="22" applyBorder="1"/>
    <xf numFmtId="0" fontId="15" fillId="0" borderId="0" xfId="22"/>
    <xf numFmtId="0" fontId="10" fillId="0" borderId="0" xfId="22" applyFont="1"/>
    <xf numFmtId="0" fontId="10" fillId="0" borderId="0" xfId="22" applyFont="1" applyAlignment="1">
      <alignment horizontal="left"/>
    </xf>
    <xf numFmtId="0" fontId="15" fillId="0" borderId="0" xfId="22" applyFont="1"/>
    <xf numFmtId="0" fontId="10" fillId="10" borderId="2" xfId="22" applyFont="1" applyFill="1" applyBorder="1"/>
    <xf numFmtId="0" fontId="10" fillId="10" borderId="5" xfId="22" applyFont="1" applyFill="1" applyBorder="1"/>
    <xf numFmtId="0" fontId="15" fillId="8" borderId="1" xfId="22" applyFill="1" applyBorder="1"/>
    <xf numFmtId="0" fontId="10" fillId="0" borderId="1" xfId="22" applyFont="1" applyBorder="1"/>
    <xf numFmtId="0" fontId="10" fillId="0" borderId="36" xfId="22" applyFont="1" applyBorder="1"/>
    <xf numFmtId="0" fontId="15" fillId="0" borderId="36" xfId="22" applyFont="1" applyBorder="1"/>
    <xf numFmtId="0" fontId="15" fillId="0" borderId="36" xfId="22" applyBorder="1"/>
    <xf numFmtId="0" fontId="42" fillId="0" borderId="0" xfId="22" applyFont="1"/>
    <xf numFmtId="0" fontId="15" fillId="0" borderId="0" xfId="22" applyFill="1" applyBorder="1"/>
    <xf numFmtId="0" fontId="48" fillId="10" borderId="12" xfId="10" applyFont="1" applyFill="1" applyBorder="1" applyAlignment="1">
      <alignment horizontal="center"/>
    </xf>
    <xf numFmtId="0" fontId="15" fillId="0" borderId="8" xfId="22" applyFill="1" applyBorder="1"/>
    <xf numFmtId="0" fontId="15" fillId="0" borderId="8" xfId="22" applyBorder="1"/>
    <xf numFmtId="0" fontId="34" fillId="0" borderId="0" xfId="10" applyFont="1" applyAlignment="1">
      <alignment horizontal="left"/>
    </xf>
    <xf numFmtId="0" fontId="8" fillId="0" borderId="0" xfId="10" applyFont="1" applyAlignment="1">
      <alignment horizontal="left"/>
    </xf>
    <xf numFmtId="0" fontId="8" fillId="0" borderId="0" xfId="10" applyFont="1"/>
    <xf numFmtId="0" fontId="9" fillId="0" borderId="0" xfId="10" applyAlignment="1">
      <alignment horizontal="left"/>
    </xf>
    <xf numFmtId="0" fontId="36" fillId="0" borderId="0" xfId="18" applyFont="1"/>
    <xf numFmtId="0" fontId="9" fillId="0" borderId="0" xfId="14"/>
    <xf numFmtId="0" fontId="8" fillId="0" borderId="0" xfId="14" applyFont="1" applyAlignment="1">
      <alignment horizontal="left"/>
    </xf>
    <xf numFmtId="0" fontId="8" fillId="0" borderId="0" xfId="14" applyFont="1"/>
    <xf numFmtId="0" fontId="36" fillId="0" borderId="0" xfId="14" applyFont="1"/>
    <xf numFmtId="0" fontId="9" fillId="8" borderId="36" xfId="14" applyFill="1" applyBorder="1"/>
    <xf numFmtId="0" fontId="9" fillId="0" borderId="36" xfId="14" applyBorder="1"/>
    <xf numFmtId="0" fontId="9" fillId="0" borderId="36" xfId="14" applyFont="1" applyBorder="1"/>
    <xf numFmtId="0" fontId="9" fillId="8" borderId="1" xfId="14" applyFill="1" applyBorder="1"/>
    <xf numFmtId="0" fontId="9" fillId="0" borderId="5" xfId="14" applyBorder="1"/>
    <xf numFmtId="0" fontId="9" fillId="0" borderId="36" xfId="14" applyFill="1" applyBorder="1"/>
    <xf numFmtId="0" fontId="9" fillId="10" borderId="1" xfId="14" applyFill="1" applyBorder="1"/>
    <xf numFmtId="0" fontId="9" fillId="0" borderId="0" xfId="14" applyBorder="1"/>
    <xf numFmtId="0" fontId="9" fillId="0" borderId="0" xfId="14" applyFont="1" applyBorder="1"/>
    <xf numFmtId="0" fontId="8" fillId="0" borderId="0" xfId="14" applyFont="1" applyAlignment="1">
      <alignment horizontal="center"/>
    </xf>
    <xf numFmtId="0" fontId="9" fillId="0" borderId="0" xfId="19" applyFont="1"/>
    <xf numFmtId="0" fontId="36" fillId="0" borderId="0" xfId="19" applyFont="1"/>
    <xf numFmtId="0" fontId="9" fillId="10" borderId="1" xfId="14" applyFont="1" applyFill="1" applyBorder="1"/>
    <xf numFmtId="0" fontId="8" fillId="10" borderId="67" xfId="14" applyFont="1" applyFill="1" applyBorder="1"/>
    <xf numFmtId="0" fontId="8" fillId="8" borderId="5" xfId="14" applyFont="1" applyFill="1" applyBorder="1"/>
    <xf numFmtId="0" fontId="8" fillId="0" borderId="32" xfId="14" applyFont="1" applyBorder="1"/>
    <xf numFmtId="0" fontId="9" fillId="14" borderId="32" xfId="14" applyFont="1" applyFill="1" applyBorder="1"/>
    <xf numFmtId="165" fontId="15" fillId="8" borderId="1" xfId="1" applyNumberFormat="1" applyFill="1" applyBorder="1"/>
    <xf numFmtId="165" fontId="15" fillId="0" borderId="1" xfId="1" applyNumberFormat="1" applyFont="1" applyBorder="1"/>
    <xf numFmtId="165" fontId="15" fillId="0" borderId="36" xfId="1" applyNumberFormat="1" applyFont="1" applyBorder="1"/>
    <xf numFmtId="165" fontId="15" fillId="0" borderId="5" xfId="1" applyNumberFormat="1" applyFont="1" applyBorder="1"/>
    <xf numFmtId="165" fontId="8" fillId="10" borderId="67" xfId="1" applyNumberFormat="1" applyFont="1" applyFill="1" applyBorder="1"/>
    <xf numFmtId="165" fontId="8" fillId="8" borderId="5" xfId="1" applyNumberFormat="1" applyFont="1" applyFill="1" applyBorder="1"/>
    <xf numFmtId="165" fontId="9" fillId="0" borderId="36" xfId="1" applyNumberFormat="1" applyFont="1" applyBorder="1"/>
    <xf numFmtId="165" fontId="8" fillId="0" borderId="32" xfId="1" applyNumberFormat="1" applyFont="1" applyBorder="1"/>
    <xf numFmtId="165" fontId="9" fillId="14" borderId="32" xfId="1" applyNumberFormat="1" applyFont="1" applyFill="1" applyBorder="1"/>
    <xf numFmtId="165" fontId="9" fillId="3" borderId="36" xfId="1" applyNumberFormat="1" applyFont="1" applyFill="1" applyBorder="1"/>
    <xf numFmtId="165" fontId="9" fillId="8" borderId="1" xfId="1" applyNumberFormat="1" applyFont="1" applyFill="1" applyBorder="1"/>
    <xf numFmtId="165" fontId="9" fillId="10" borderId="1" xfId="1" applyNumberFormat="1" applyFont="1" applyFill="1" applyBorder="1"/>
    <xf numFmtId="165" fontId="9" fillId="0" borderId="0" xfId="1" applyNumberFormat="1" applyFont="1"/>
    <xf numFmtId="165" fontId="9" fillId="0" borderId="0" xfId="1" applyNumberFormat="1" applyFont="1" applyBorder="1"/>
    <xf numFmtId="0" fontId="11" fillId="0" borderId="1" xfId="9" applyFont="1" applyBorder="1"/>
    <xf numFmtId="0" fontId="18" fillId="0" borderId="1" xfId="9" applyFont="1" applyBorder="1"/>
    <xf numFmtId="0" fontId="11" fillId="0" borderId="1" xfId="21" applyFont="1" applyFill="1" applyBorder="1"/>
    <xf numFmtId="0" fontId="11" fillId="0" borderId="1" xfId="9" applyFont="1" applyFill="1" applyBorder="1"/>
    <xf numFmtId="0" fontId="11" fillId="0" borderId="1" xfId="0" applyFont="1" applyBorder="1"/>
    <xf numFmtId="165" fontId="30" fillId="0" borderId="1" xfId="1" applyNumberFormat="1" applyFont="1" applyBorder="1"/>
    <xf numFmtId="0" fontId="11" fillId="0" borderId="0" xfId="0" applyFont="1"/>
    <xf numFmtId="0" fontId="31" fillId="0" borderId="0" xfId="10" applyFont="1"/>
    <xf numFmtId="0" fontId="11" fillId="0" borderId="5" xfId="0" applyFont="1" applyBorder="1"/>
    <xf numFmtId="165" fontId="23" fillId="0" borderId="5" xfId="1" applyNumberFormat="1" applyFont="1" applyBorder="1"/>
    <xf numFmtId="0" fontId="11" fillId="0" borderId="2" xfId="0" applyFont="1" applyBorder="1"/>
    <xf numFmtId="0" fontId="9" fillId="0" borderId="1" xfId="10" applyBorder="1"/>
    <xf numFmtId="0" fontId="9" fillId="0" borderId="5" xfId="10" applyBorder="1"/>
    <xf numFmtId="0" fontId="9" fillId="0" borderId="2" xfId="10" applyBorder="1"/>
    <xf numFmtId="0" fontId="23" fillId="8" borderId="66" xfId="0" applyFont="1" applyFill="1" applyBorder="1"/>
    <xf numFmtId="0" fontId="23" fillId="8" borderId="32" xfId="0" applyFont="1" applyFill="1" applyBorder="1"/>
    <xf numFmtId="0" fontId="23" fillId="8" borderId="34" xfId="0" applyFont="1" applyFill="1" applyBorder="1"/>
    <xf numFmtId="0" fontId="8" fillId="8" borderId="66" xfId="10" applyFont="1" applyFill="1" applyBorder="1"/>
    <xf numFmtId="0" fontId="8" fillId="8" borderId="46" xfId="10" applyFont="1" applyFill="1" applyBorder="1"/>
    <xf numFmtId="0" fontId="11" fillId="8" borderId="66" xfId="0" applyFont="1" applyFill="1" applyBorder="1"/>
    <xf numFmtId="165" fontId="29" fillId="8" borderId="32" xfId="1" applyNumberFormat="1" applyFont="1" applyFill="1" applyBorder="1"/>
    <xf numFmtId="165" fontId="30" fillId="8" borderId="32" xfId="1" applyNumberFormat="1" applyFont="1" applyFill="1" applyBorder="1"/>
    <xf numFmtId="165" fontId="30" fillId="8" borderId="34" xfId="1" applyNumberFormat="1" applyFont="1" applyFill="1" applyBorder="1"/>
    <xf numFmtId="165" fontId="11" fillId="0" borderId="5" xfId="1" applyNumberFormat="1" applyFont="1" applyBorder="1"/>
    <xf numFmtId="165" fontId="11" fillId="0" borderId="13" xfId="1" applyNumberFormat="1" applyFont="1" applyBorder="1"/>
    <xf numFmtId="165" fontId="9" fillId="0" borderId="5" xfId="1" applyNumberFormat="1" applyFont="1" applyBorder="1"/>
    <xf numFmtId="165" fontId="11" fillId="0" borderId="1" xfId="1" applyNumberFormat="1" applyFont="1" applyBorder="1"/>
    <xf numFmtId="165" fontId="11" fillId="0" borderId="7" xfId="1" applyNumberFormat="1" applyFont="1" applyBorder="1"/>
    <xf numFmtId="165" fontId="9" fillId="0" borderId="1" xfId="1" applyNumberFormat="1" applyFont="1" applyBorder="1"/>
    <xf numFmtId="165" fontId="30" fillId="0" borderId="7" xfId="1" applyNumberFormat="1" applyFont="1" applyBorder="1"/>
    <xf numFmtId="165" fontId="30" fillId="0" borderId="1" xfId="1" applyNumberFormat="1" applyFont="1" applyFill="1" applyBorder="1"/>
    <xf numFmtId="165" fontId="30" fillId="0" borderId="2" xfId="1" applyNumberFormat="1" applyFont="1" applyBorder="1"/>
    <xf numFmtId="165" fontId="30" fillId="0" borderId="9" xfId="1" applyNumberFormat="1" applyFont="1" applyBorder="1"/>
    <xf numFmtId="165" fontId="21" fillId="0" borderId="2" xfId="1" applyNumberFormat="1" applyFont="1" applyBorder="1"/>
    <xf numFmtId="0" fontId="9" fillId="0" borderId="0" xfId="15"/>
    <xf numFmtId="0" fontId="8" fillId="0" borderId="0" xfId="15" applyFont="1"/>
    <xf numFmtId="0" fontId="9" fillId="0" borderId="0" xfId="15" applyAlignment="1">
      <alignment horizontal="center"/>
    </xf>
    <xf numFmtId="0" fontId="36" fillId="0" borderId="0" xfId="20" applyFont="1"/>
    <xf numFmtId="0" fontId="36" fillId="0" borderId="0" xfId="15" applyFont="1"/>
    <xf numFmtId="0" fontId="45" fillId="10" borderId="2" xfId="15" applyFont="1" applyFill="1" applyBorder="1" applyAlignment="1">
      <alignment horizontal="center"/>
    </xf>
    <xf numFmtId="0" fontId="45" fillId="10" borderId="12" xfId="15" applyFont="1" applyFill="1" applyBorder="1" applyAlignment="1">
      <alignment horizontal="center"/>
    </xf>
    <xf numFmtId="0" fontId="46" fillId="10" borderId="36" xfId="15" applyFont="1" applyFill="1" applyBorder="1"/>
    <xf numFmtId="0" fontId="46" fillId="10" borderId="38" xfId="15" applyFont="1" applyFill="1" applyBorder="1"/>
    <xf numFmtId="0" fontId="45" fillId="10" borderId="38" xfId="15" applyFont="1" applyFill="1" applyBorder="1" applyAlignment="1">
      <alignment horizontal="center"/>
    </xf>
    <xf numFmtId="0" fontId="45" fillId="10" borderId="5" xfId="15" applyFont="1" applyFill="1" applyBorder="1" applyAlignment="1">
      <alignment horizontal="center"/>
    </xf>
    <xf numFmtId="0" fontId="45" fillId="10" borderId="15" xfId="15" applyFont="1" applyFill="1" applyBorder="1" applyAlignment="1">
      <alignment horizontal="center"/>
    </xf>
    <xf numFmtId="0" fontId="47" fillId="0" borderId="1" xfId="15" applyFont="1" applyBorder="1" applyAlignment="1">
      <alignment horizontal="center"/>
    </xf>
    <xf numFmtId="0" fontId="47" fillId="0" borderId="11" xfId="15" applyFont="1" applyBorder="1"/>
    <xf numFmtId="165" fontId="47" fillId="3" borderId="11" xfId="4" applyNumberFormat="1" applyFont="1" applyFill="1" applyBorder="1" applyAlignment="1">
      <alignment horizontal="right"/>
    </xf>
    <xf numFmtId="165" fontId="47" fillId="3" borderId="1" xfId="5" applyNumberFormat="1" applyFont="1" applyFill="1" applyBorder="1" applyAlignment="1">
      <alignment horizontal="right"/>
    </xf>
    <xf numFmtId="165" fontId="47" fillId="3" borderId="11" xfId="5" applyNumberFormat="1" applyFont="1" applyFill="1" applyBorder="1" applyAlignment="1">
      <alignment horizontal="right"/>
    </xf>
    <xf numFmtId="165" fontId="47" fillId="0" borderId="11" xfId="5" applyNumberFormat="1" applyFont="1" applyBorder="1" applyAlignment="1">
      <alignment horizontal="right"/>
    </xf>
    <xf numFmtId="165" fontId="47" fillId="0" borderId="1" xfId="5" applyNumberFormat="1" applyFont="1" applyBorder="1" applyAlignment="1">
      <alignment horizontal="right"/>
    </xf>
    <xf numFmtId="0" fontId="48" fillId="10" borderId="1" xfId="15" applyFont="1" applyFill="1" applyBorder="1" applyAlignment="1">
      <alignment horizontal="center"/>
    </xf>
    <xf numFmtId="0" fontId="48" fillId="10" borderId="1" xfId="15" applyFont="1" applyFill="1" applyBorder="1"/>
    <xf numFmtId="165" fontId="48" fillId="10" borderId="1" xfId="5" applyNumberFormat="1" applyFont="1" applyFill="1" applyBorder="1" applyAlignment="1">
      <alignment horizontal="right"/>
    </xf>
    <xf numFmtId="0" fontId="9" fillId="0" borderId="0" xfId="10" applyAlignment="1"/>
    <xf numFmtId="0" fontId="37" fillId="0" borderId="0" xfId="10" applyFont="1" applyAlignment="1">
      <alignment horizontal="center"/>
    </xf>
    <xf numFmtId="0" fontId="9" fillId="0" borderId="0" xfId="17"/>
    <xf numFmtId="0" fontId="48" fillId="0" borderId="2" xfId="10" applyFont="1" applyBorder="1" applyAlignment="1">
      <alignment horizontal="center"/>
    </xf>
    <xf numFmtId="0" fontId="48" fillId="10" borderId="2" xfId="10" applyFont="1" applyFill="1" applyBorder="1" applyAlignment="1">
      <alignment horizontal="center"/>
    </xf>
    <xf numFmtId="0" fontId="48" fillId="10" borderId="9" xfId="10" applyFont="1" applyFill="1" applyBorder="1" applyAlignment="1">
      <alignment horizontal="center"/>
    </xf>
    <xf numFmtId="0" fontId="47" fillId="0" borderId="36" xfId="10" applyFont="1" applyBorder="1" applyAlignment="1">
      <alignment horizontal="center"/>
    </xf>
    <xf numFmtId="0" fontId="48" fillId="10" borderId="36" xfId="10" applyFont="1" applyFill="1" applyBorder="1" applyAlignment="1">
      <alignment horizontal="center"/>
    </xf>
    <xf numFmtId="0" fontId="48" fillId="10" borderId="38" xfId="10" applyFont="1" applyFill="1" applyBorder="1" applyAlignment="1">
      <alignment horizontal="center"/>
    </xf>
    <xf numFmtId="0" fontId="48" fillId="10" borderId="0" xfId="10" applyFont="1" applyFill="1" applyBorder="1" applyAlignment="1">
      <alignment horizontal="center"/>
    </xf>
    <xf numFmtId="0" fontId="9" fillId="10" borderId="36" xfId="10" applyFill="1" applyBorder="1"/>
    <xf numFmtId="0" fontId="47" fillId="0" borderId="5" xfId="10" applyFont="1" applyBorder="1" applyAlignment="1">
      <alignment horizontal="center"/>
    </xf>
    <xf numFmtId="0" fontId="47" fillId="10" borderId="5" xfId="10" applyFont="1" applyFill="1" applyBorder="1" applyAlignment="1">
      <alignment horizontal="center"/>
    </xf>
    <xf numFmtId="0" fontId="48" fillId="10" borderId="15" xfId="10" applyFont="1" applyFill="1" applyBorder="1" applyAlignment="1">
      <alignment horizontal="center"/>
    </xf>
    <xf numFmtId="0" fontId="47" fillId="10" borderId="15" xfId="10" applyFont="1" applyFill="1" applyBorder="1" applyAlignment="1">
      <alignment horizontal="center"/>
    </xf>
    <xf numFmtId="0" fontId="47" fillId="10" borderId="13" xfId="10" applyFont="1" applyFill="1" applyBorder="1" applyAlignment="1">
      <alignment horizontal="center"/>
    </xf>
    <xf numFmtId="0" fontId="9" fillId="10" borderId="5" xfId="10" applyFill="1" applyBorder="1"/>
    <xf numFmtId="0" fontId="48" fillId="0" borderId="68" xfId="10" applyFont="1" applyBorder="1" applyAlignment="1">
      <alignment horizontal="center"/>
    </xf>
    <xf numFmtId="0" fontId="48" fillId="0" borderId="53" xfId="10" applyFont="1" applyBorder="1" applyAlignment="1">
      <alignment horizontal="center"/>
    </xf>
    <xf numFmtId="0" fontId="48" fillId="0" borderId="69" xfId="10" applyFont="1" applyBorder="1" applyAlignment="1">
      <alignment horizontal="center"/>
    </xf>
    <xf numFmtId="0" fontId="48" fillId="0" borderId="0" xfId="10" applyFont="1" applyBorder="1" applyAlignment="1">
      <alignment horizontal="center"/>
    </xf>
    <xf numFmtId="0" fontId="48" fillId="0" borderId="70" xfId="10" applyFont="1" applyBorder="1" applyAlignment="1">
      <alignment horizontal="center"/>
    </xf>
    <xf numFmtId="0" fontId="48" fillId="0" borderId="70" xfId="10" applyFont="1" applyBorder="1"/>
    <xf numFmtId="0" fontId="47" fillId="0" borderId="70" xfId="10" applyFont="1" applyFill="1" applyBorder="1"/>
    <xf numFmtId="0" fontId="47" fillId="0" borderId="70" xfId="10" applyFont="1" applyBorder="1"/>
    <xf numFmtId="0" fontId="47" fillId="0" borderId="35" xfId="10" applyFont="1" applyBorder="1"/>
    <xf numFmtId="0" fontId="9" fillId="0" borderId="32" xfId="10" applyBorder="1"/>
    <xf numFmtId="0" fontId="48" fillId="0" borderId="5" xfId="10" applyFont="1" applyBorder="1" applyAlignment="1">
      <alignment horizontal="center"/>
    </xf>
    <xf numFmtId="0" fontId="47" fillId="0" borderId="5" xfId="10" applyFont="1" applyFill="1" applyBorder="1"/>
    <xf numFmtId="0" fontId="47" fillId="0" borderId="5" xfId="10" applyFont="1" applyBorder="1"/>
    <xf numFmtId="0" fontId="47" fillId="0" borderId="13" xfId="10" applyFont="1" applyBorder="1"/>
    <xf numFmtId="0" fontId="48" fillId="0" borderId="1" xfId="10" applyFont="1" applyBorder="1" applyAlignment="1">
      <alignment horizontal="center"/>
    </xf>
    <xf numFmtId="0" fontId="47" fillId="0" borderId="1" xfId="10" applyFont="1" applyFill="1" applyBorder="1"/>
    <xf numFmtId="0" fontId="47" fillId="0" borderId="1" xfId="10" applyFont="1" applyBorder="1"/>
    <xf numFmtId="0" fontId="47" fillId="0" borderId="7" xfId="10" applyFont="1" applyBorder="1"/>
    <xf numFmtId="0" fontId="47" fillId="0" borderId="2" xfId="10" applyFont="1" applyFill="1" applyBorder="1"/>
    <xf numFmtId="0" fontId="47" fillId="0" borderId="2" xfId="10" applyFont="1" applyBorder="1"/>
    <xf numFmtId="0" fontId="47" fillId="0" borderId="9" xfId="10" applyFont="1" applyBorder="1"/>
    <xf numFmtId="3" fontId="48" fillId="0" borderId="70" xfId="10" applyNumberFormat="1" applyFont="1" applyBorder="1"/>
    <xf numFmtId="3" fontId="48" fillId="0" borderId="35" xfId="10" applyNumberFormat="1" applyFont="1" applyBorder="1"/>
    <xf numFmtId="3" fontId="47" fillId="0" borderId="5" xfId="10" applyNumberFormat="1" applyFont="1" applyBorder="1"/>
    <xf numFmtId="3" fontId="47" fillId="0" borderId="13" xfId="10" applyNumberFormat="1" applyFont="1" applyBorder="1"/>
    <xf numFmtId="165" fontId="9" fillId="0" borderId="5" xfId="4" applyNumberFormat="1" applyFont="1" applyBorder="1"/>
    <xf numFmtId="3" fontId="49" fillId="0" borderId="1" xfId="10" applyNumberFormat="1" applyFont="1" applyBorder="1"/>
    <xf numFmtId="3" fontId="49" fillId="0" borderId="7" xfId="10" applyNumberFormat="1" applyFont="1" applyBorder="1"/>
    <xf numFmtId="165" fontId="50" fillId="0" borderId="5" xfId="4" applyNumberFormat="1" applyFont="1" applyBorder="1"/>
    <xf numFmtId="0" fontId="50" fillId="0" borderId="0" xfId="10" applyFont="1"/>
    <xf numFmtId="3" fontId="49" fillId="0" borderId="2" xfId="10" applyNumberFormat="1" applyFont="1" applyBorder="1"/>
    <xf numFmtId="3" fontId="49" fillId="0" borderId="9" xfId="10" applyNumberFormat="1" applyFont="1" applyBorder="1"/>
    <xf numFmtId="0" fontId="48" fillId="10" borderId="70" xfId="10" applyFont="1" applyFill="1" applyBorder="1"/>
    <xf numFmtId="0" fontId="47" fillId="10" borderId="70" xfId="10" applyFont="1" applyFill="1" applyBorder="1"/>
    <xf numFmtId="3" fontId="48" fillId="10" borderId="70" xfId="10" applyNumberFormat="1" applyFont="1" applyFill="1" applyBorder="1"/>
    <xf numFmtId="3" fontId="48" fillId="10" borderId="35" xfId="10" applyNumberFormat="1" applyFont="1" applyFill="1" applyBorder="1"/>
    <xf numFmtId="165" fontId="9" fillId="10" borderId="32" xfId="4" applyNumberFormat="1" applyFill="1" applyBorder="1"/>
    <xf numFmtId="165" fontId="9" fillId="0" borderId="0" xfId="4" applyNumberFormat="1"/>
    <xf numFmtId="165" fontId="9" fillId="0" borderId="0" xfId="4" applyNumberFormat="1" applyAlignment="1"/>
    <xf numFmtId="0" fontId="9" fillId="0" borderId="0" xfId="10" applyAlignment="1">
      <alignment horizontal="center"/>
    </xf>
    <xf numFmtId="0" fontId="45" fillId="10" borderId="2" xfId="10" applyFont="1" applyFill="1" applyBorder="1" applyAlignment="1">
      <alignment horizontal="center"/>
    </xf>
    <xf numFmtId="0" fontId="45" fillId="10" borderId="12" xfId="10" applyFont="1" applyFill="1" applyBorder="1" applyAlignment="1">
      <alignment horizontal="center"/>
    </xf>
    <xf numFmtId="0" fontId="46" fillId="10" borderId="36" xfId="10" applyFont="1" applyFill="1" applyBorder="1"/>
    <xf numFmtId="0" fontId="46" fillId="10" borderId="38" xfId="10" applyFont="1" applyFill="1" applyBorder="1"/>
    <xf numFmtId="0" fontId="45" fillId="10" borderId="38" xfId="10" applyFont="1" applyFill="1" applyBorder="1" applyAlignment="1">
      <alignment horizontal="center"/>
    </xf>
    <xf numFmtId="0" fontId="45" fillId="10" borderId="5" xfId="10" applyFont="1" applyFill="1" applyBorder="1" applyAlignment="1">
      <alignment horizontal="center"/>
    </xf>
    <xf numFmtId="0" fontId="45" fillId="10" borderId="15" xfId="10" applyFont="1" applyFill="1" applyBorder="1" applyAlignment="1">
      <alignment horizontal="center"/>
    </xf>
    <xf numFmtId="0" fontId="47" fillId="0" borderId="1" xfId="10" applyFont="1" applyBorder="1" applyAlignment="1">
      <alignment horizontal="center"/>
    </xf>
    <xf numFmtId="0" fontId="47" fillId="0" borderId="11" xfId="10" applyFont="1" applyBorder="1"/>
    <xf numFmtId="165" fontId="47" fillId="0" borderId="11" xfId="4" applyNumberFormat="1" applyFont="1" applyBorder="1" applyAlignment="1">
      <alignment horizontal="right"/>
    </xf>
    <xf numFmtId="0" fontId="48" fillId="10" borderId="1" xfId="10" applyFont="1" applyFill="1" applyBorder="1" applyAlignment="1">
      <alignment horizontal="center"/>
    </xf>
    <xf numFmtId="0" fontId="48" fillId="10" borderId="1" xfId="10" applyFont="1" applyFill="1" applyBorder="1"/>
    <xf numFmtId="165" fontId="48" fillId="10" borderId="1" xfId="4" applyNumberFormat="1" applyFont="1" applyFill="1" applyBorder="1" applyAlignment="1">
      <alignment horizontal="right"/>
    </xf>
    <xf numFmtId="0" fontId="34" fillId="0" borderId="0" xfId="10" applyFont="1"/>
    <xf numFmtId="0" fontId="34" fillId="11" borderId="1" xfId="10" applyFont="1" applyFill="1" applyBorder="1"/>
    <xf numFmtId="0" fontId="31" fillId="11" borderId="36" xfId="10" applyFont="1" applyFill="1" applyBorder="1"/>
    <xf numFmtId="0" fontId="31" fillId="0" borderId="1" xfId="10" applyFont="1" applyBorder="1" applyAlignment="1">
      <alignment horizontal="justify" wrapText="1"/>
    </xf>
    <xf numFmtId="165" fontId="31" fillId="0" borderId="1" xfId="4" applyNumberFormat="1" applyFont="1" applyBorder="1" applyAlignment="1">
      <alignment horizontal="right" wrapText="1"/>
    </xf>
    <xf numFmtId="1" fontId="9" fillId="0" borderId="0" xfId="10" applyNumberFormat="1" applyFont="1"/>
    <xf numFmtId="0" fontId="31" fillId="0" borderId="1" xfId="10" applyFont="1" applyFill="1" applyBorder="1" applyAlignment="1">
      <alignment horizontal="justify" wrapText="1"/>
    </xf>
    <xf numFmtId="165" fontId="31" fillId="0" borderId="1" xfId="4" applyNumberFormat="1" applyFont="1" applyFill="1" applyBorder="1" applyAlignment="1">
      <alignment horizontal="right" wrapText="1"/>
    </xf>
    <xf numFmtId="0" fontId="34" fillId="13" borderId="1" xfId="10" applyFont="1" applyFill="1" applyBorder="1" applyAlignment="1">
      <alignment horizontal="justify" wrapText="1"/>
    </xf>
    <xf numFmtId="165" fontId="31" fillId="13" borderId="1" xfId="4" applyNumberFormat="1" applyFont="1" applyFill="1" applyBorder="1" applyAlignment="1">
      <alignment horizontal="right" wrapText="1"/>
    </xf>
    <xf numFmtId="0" fontId="34" fillId="13" borderId="1" xfId="10" applyFont="1" applyFill="1" applyBorder="1" applyAlignment="1">
      <alignment wrapText="1"/>
    </xf>
    <xf numFmtId="165" fontId="34" fillId="13" borderId="1" xfId="4" applyNumberFormat="1" applyFont="1" applyFill="1" applyBorder="1" applyAlignment="1">
      <alignment horizontal="right" wrapText="1"/>
    </xf>
    <xf numFmtId="1" fontId="9" fillId="0" borderId="0" xfId="10" applyNumberFormat="1"/>
    <xf numFmtId="0" fontId="15" fillId="3" borderId="0" xfId="22" applyFont="1" applyFill="1" applyBorder="1"/>
    <xf numFmtId="0" fontId="31" fillId="3" borderId="1" xfId="10" applyFont="1" applyFill="1" applyBorder="1" applyAlignment="1">
      <alignment wrapText="1"/>
    </xf>
    <xf numFmtId="165" fontId="31" fillId="3" borderId="1" xfId="4" applyNumberFormat="1" applyFont="1" applyFill="1" applyBorder="1" applyAlignment="1">
      <alignment horizontal="right" wrapText="1"/>
    </xf>
    <xf numFmtId="0" fontId="9" fillId="3" borderId="0" xfId="10" applyFont="1" applyFill="1"/>
    <xf numFmtId="0" fontId="31" fillId="0" borderId="1" xfId="10" applyFont="1" applyBorder="1" applyAlignment="1">
      <alignment wrapText="1"/>
    </xf>
    <xf numFmtId="165" fontId="34" fillId="0" borderId="1" xfId="4" applyNumberFormat="1" applyFont="1" applyBorder="1" applyAlignment="1">
      <alignment horizontal="right" wrapText="1"/>
    </xf>
    <xf numFmtId="0" fontId="34" fillId="11" borderId="1" xfId="10" applyFont="1" applyFill="1" applyBorder="1" applyAlignment="1">
      <alignment wrapText="1"/>
    </xf>
    <xf numFmtId="165" fontId="34" fillId="11" borderId="1" xfId="4" applyNumberFormat="1" applyFont="1" applyFill="1" applyBorder="1" applyAlignment="1">
      <alignment horizontal="right" wrapText="1"/>
    </xf>
    <xf numFmtId="0" fontId="31" fillId="0" borderId="1" xfId="10" applyFont="1" applyFill="1" applyBorder="1" applyAlignment="1">
      <alignment wrapText="1"/>
    </xf>
    <xf numFmtId="167" fontId="52" fillId="0" borderId="1" xfId="23" applyNumberFormat="1" applyFont="1" applyFill="1" applyBorder="1" applyAlignment="1">
      <alignment horizontal="left" vertical="center" wrapText="1"/>
    </xf>
    <xf numFmtId="165" fontId="52" fillId="0" borderId="1" xfId="4" applyNumberFormat="1" applyFont="1" applyFill="1" applyBorder="1" applyAlignment="1">
      <alignment horizontal="right" vertical="center" wrapText="1"/>
    </xf>
    <xf numFmtId="0" fontId="10" fillId="0" borderId="0" xfId="22" applyFont="1" applyFill="1" applyBorder="1"/>
    <xf numFmtId="167" fontId="53" fillId="13" borderId="1" xfId="23" applyNumberFormat="1" applyFont="1" applyFill="1" applyBorder="1" applyAlignment="1">
      <alignment horizontal="left" vertical="center" wrapText="1"/>
    </xf>
    <xf numFmtId="165" fontId="53" fillId="13" borderId="1" xfId="4" applyNumberFormat="1" applyFont="1" applyFill="1" applyBorder="1" applyAlignment="1">
      <alignment horizontal="right" vertical="center" wrapText="1"/>
    </xf>
    <xf numFmtId="1" fontId="8" fillId="0" borderId="0" xfId="10" applyNumberFormat="1" applyFont="1"/>
    <xf numFmtId="0" fontId="15" fillId="0" borderId="0" xfId="22" applyFont="1" applyFill="1" applyBorder="1"/>
    <xf numFmtId="0" fontId="9" fillId="0" borderId="0" xfId="10" applyFont="1"/>
    <xf numFmtId="165" fontId="53" fillId="0" borderId="1" xfId="4" applyNumberFormat="1" applyFont="1" applyFill="1" applyBorder="1" applyAlignment="1">
      <alignment horizontal="right" vertical="center" wrapText="1"/>
    </xf>
    <xf numFmtId="167" fontId="53" fillId="11" borderId="1" xfId="23" applyNumberFormat="1" applyFont="1" applyFill="1" applyBorder="1" applyAlignment="1">
      <alignment horizontal="left" vertical="center" wrapText="1"/>
    </xf>
    <xf numFmtId="165" fontId="53" fillId="11" borderId="1" xfId="4" applyNumberFormat="1" applyFont="1" applyFill="1" applyBorder="1" applyAlignment="1">
      <alignment horizontal="right" vertical="center" wrapText="1"/>
    </xf>
    <xf numFmtId="0" fontId="45" fillId="10" borderId="1" xfId="10" applyFont="1" applyFill="1" applyBorder="1" applyAlignment="1">
      <alignment horizontal="center" wrapText="1"/>
    </xf>
    <xf numFmtId="0" fontId="45" fillId="10" borderId="11" xfId="10" applyFont="1" applyFill="1" applyBorder="1" applyAlignment="1">
      <alignment horizontal="center" wrapText="1"/>
    </xf>
    <xf numFmtId="0" fontId="45" fillId="10" borderId="11" xfId="10" applyFont="1" applyFill="1" applyBorder="1" applyAlignment="1">
      <alignment horizontal="center"/>
    </xf>
    <xf numFmtId="0" fontId="47" fillId="0" borderId="11" xfId="10" applyFont="1" applyBorder="1" applyAlignment="1">
      <alignment wrapText="1"/>
    </xf>
    <xf numFmtId="165" fontId="31" fillId="0" borderId="0" xfId="1" applyNumberFormat="1" applyFont="1"/>
    <xf numFmtId="165" fontId="9" fillId="0" borderId="0" xfId="1" applyNumberFormat="1" applyFont="1" applyAlignment="1">
      <alignment horizontal="center"/>
    </xf>
    <xf numFmtId="165" fontId="36" fillId="0" borderId="0" xfId="1" applyNumberFormat="1" applyFont="1"/>
    <xf numFmtId="165" fontId="31" fillId="11" borderId="1" xfId="1" applyNumberFormat="1" applyFont="1" applyFill="1" applyBorder="1"/>
    <xf numFmtId="165" fontId="31" fillId="0" borderId="1" xfId="1" applyNumberFormat="1" applyFont="1" applyBorder="1"/>
    <xf numFmtId="165" fontId="31" fillId="13" borderId="1" xfId="1" applyNumberFormat="1" applyFont="1" applyFill="1" applyBorder="1" applyAlignment="1">
      <alignment horizontal="right" wrapText="1"/>
    </xf>
    <xf numFmtId="165" fontId="34" fillId="13" borderId="1" xfId="1" applyNumberFormat="1" applyFont="1" applyFill="1" applyBorder="1" applyAlignment="1">
      <alignment horizontal="right" wrapText="1"/>
    </xf>
    <xf numFmtId="165" fontId="31" fillId="3" borderId="1" xfId="1" applyNumberFormat="1" applyFont="1" applyFill="1" applyBorder="1" applyAlignment="1">
      <alignment horizontal="right" wrapText="1"/>
    </xf>
    <xf numFmtId="165" fontId="34" fillId="11" borderId="1" xfId="1" applyNumberFormat="1" applyFont="1" applyFill="1" applyBorder="1" applyAlignment="1">
      <alignment horizontal="right" wrapText="1"/>
    </xf>
    <xf numFmtId="165" fontId="53" fillId="13" borderId="1" xfId="1" applyNumberFormat="1" applyFont="1" applyFill="1" applyBorder="1" applyAlignment="1">
      <alignment horizontal="right" vertical="center" wrapText="1"/>
    </xf>
    <xf numFmtId="165" fontId="53" fillId="11" borderId="1" xfId="1" applyNumberFormat="1" applyFont="1" applyFill="1" applyBorder="1" applyAlignment="1">
      <alignment horizontal="right" vertical="center" wrapText="1"/>
    </xf>
    <xf numFmtId="0" fontId="61" fillId="0" borderId="0" xfId="11"/>
    <xf numFmtId="0" fontId="54" fillId="0" borderId="71" xfId="11" applyFont="1" applyBorder="1"/>
    <xf numFmtId="0" fontId="13" fillId="3" borderId="6" xfId="11" applyFont="1" applyFill="1" applyBorder="1"/>
    <xf numFmtId="0" fontId="28" fillId="0" borderId="72" xfId="11" applyFont="1" applyBorder="1"/>
    <xf numFmtId="0" fontId="28" fillId="0" borderId="0" xfId="11" applyFont="1"/>
    <xf numFmtId="0" fontId="13" fillId="0" borderId="73" xfId="11" applyFont="1" applyBorder="1"/>
    <xf numFmtId="0" fontId="13" fillId="0" borderId="0" xfId="11" applyFont="1" applyBorder="1"/>
    <xf numFmtId="0" fontId="55" fillId="0" borderId="0" xfId="11" applyFont="1"/>
    <xf numFmtId="164" fontId="7" fillId="0" borderId="1" xfId="11" applyNumberFormat="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/>
    </xf>
    <xf numFmtId="0" fontId="7" fillId="0" borderId="1" xfId="11" applyFont="1" applyFill="1" applyBorder="1" applyAlignment="1">
      <alignment horizontal="center" vertical="center" wrapText="1"/>
    </xf>
    <xf numFmtId="0" fontId="8" fillId="0" borderId="1" xfId="11" applyFont="1" applyBorder="1" applyAlignment="1">
      <alignment horizontal="center" vertical="center" wrapText="1"/>
    </xf>
    <xf numFmtId="1" fontId="56" fillId="0" borderId="7" xfId="11" applyNumberFormat="1" applyFont="1" applyFill="1" applyBorder="1" applyAlignment="1">
      <alignment horizontal="center" vertical="center"/>
    </xf>
    <xf numFmtId="0" fontId="56" fillId="0" borderId="7" xfId="11" applyFont="1" applyFill="1" applyBorder="1" applyAlignment="1">
      <alignment horizontal="center" vertical="center"/>
    </xf>
    <xf numFmtId="0" fontId="56" fillId="0" borderId="1" xfId="11" applyFont="1" applyFill="1" applyBorder="1" applyAlignment="1">
      <alignment horizontal="center" vertical="center"/>
    </xf>
    <xf numFmtId="0" fontId="56" fillId="0" borderId="7" xfId="11" quotePrefix="1" applyFont="1" applyFill="1" applyBorder="1" applyAlignment="1">
      <alignment horizontal="center" vertical="center"/>
    </xf>
    <xf numFmtId="0" fontId="56" fillId="0" borderId="7" xfId="11" applyFont="1" applyFill="1" applyBorder="1" applyAlignment="1">
      <alignment vertical="center" wrapText="1"/>
    </xf>
    <xf numFmtId="0" fontId="56" fillId="0" borderId="7" xfId="11" applyFont="1" applyFill="1" applyBorder="1" applyAlignment="1">
      <alignment horizontal="left" vertical="center"/>
    </xf>
    <xf numFmtId="3" fontId="56" fillId="2" borderId="1" xfId="11" applyNumberFormat="1" applyFont="1" applyFill="1" applyBorder="1" applyAlignment="1">
      <alignment horizontal="center" vertical="center"/>
    </xf>
    <xf numFmtId="3" fontId="56" fillId="0" borderId="1" xfId="11" applyNumberFormat="1" applyFont="1" applyFill="1" applyBorder="1" applyAlignment="1">
      <alignment horizontal="center" vertical="center"/>
    </xf>
    <xf numFmtId="0" fontId="56" fillId="0" borderId="7" xfId="11" applyFont="1" applyFill="1" applyBorder="1" applyAlignment="1">
      <alignment horizontal="left" vertical="center" wrapText="1"/>
    </xf>
    <xf numFmtId="0" fontId="7" fillId="0" borderId="7" xfId="11" quotePrefix="1" applyFont="1" applyFill="1" applyBorder="1" applyAlignment="1">
      <alignment horizontal="center" vertical="center"/>
    </xf>
    <xf numFmtId="0" fontId="7" fillId="0" borderId="7" xfId="11" applyFont="1" applyFill="1" applyBorder="1" applyAlignment="1">
      <alignment horizontal="left" vertical="center" wrapText="1"/>
    </xf>
    <xf numFmtId="0" fontId="7" fillId="0" borderId="7" xfId="11" applyFont="1" applyFill="1" applyBorder="1" applyAlignment="1">
      <alignment horizontal="left" vertical="center"/>
    </xf>
    <xf numFmtId="0" fontId="56" fillId="3" borderId="7" xfId="11" applyFont="1" applyFill="1" applyBorder="1" applyAlignment="1">
      <alignment horizontal="left" vertical="center" wrapText="1"/>
    </xf>
    <xf numFmtId="0" fontId="9" fillId="0" borderId="7" xfId="11" applyFont="1" applyFill="1" applyBorder="1" applyAlignment="1">
      <alignment horizontal="left" vertical="center" wrapText="1"/>
    </xf>
    <xf numFmtId="3" fontId="56" fillId="3" borderId="1" xfId="11" applyNumberFormat="1" applyFont="1" applyFill="1" applyBorder="1" applyAlignment="1">
      <alignment horizontal="center" vertical="center"/>
    </xf>
    <xf numFmtId="0" fontId="8" fillId="0" borderId="7" xfId="11" applyFont="1" applyFill="1" applyBorder="1" applyAlignment="1">
      <alignment horizontal="left" vertical="center" wrapText="1"/>
    </xf>
    <xf numFmtId="0" fontId="7" fillId="0" borderId="9" xfId="11" quotePrefix="1" applyFont="1" applyFill="1" applyBorder="1" applyAlignment="1">
      <alignment horizontal="center" vertical="center"/>
    </xf>
    <xf numFmtId="0" fontId="7" fillId="0" borderId="9" xfId="11" applyFont="1" applyFill="1" applyBorder="1" applyAlignment="1">
      <alignment horizontal="left" vertical="center" wrapText="1"/>
    </xf>
    <xf numFmtId="0" fontId="7" fillId="0" borderId="9" xfId="11" applyFont="1" applyFill="1" applyBorder="1" applyAlignment="1">
      <alignment horizontal="left" vertical="center"/>
    </xf>
    <xf numFmtId="3" fontId="56" fillId="2" borderId="2" xfId="11" applyNumberFormat="1" applyFont="1" applyFill="1" applyBorder="1" applyAlignment="1">
      <alignment horizontal="center" vertical="center"/>
    </xf>
    <xf numFmtId="0" fontId="7" fillId="0" borderId="70" xfId="11" quotePrefix="1" applyFont="1" applyFill="1" applyBorder="1" applyAlignment="1">
      <alignment horizontal="center" vertical="center"/>
    </xf>
    <xf numFmtId="0" fontId="8" fillId="0" borderId="70" xfId="11" applyFont="1" applyFill="1" applyBorder="1" applyAlignment="1">
      <alignment horizontal="left" vertical="center" wrapText="1"/>
    </xf>
    <xf numFmtId="0" fontId="7" fillId="0" borderId="70" xfId="11" applyFont="1" applyFill="1" applyBorder="1" applyAlignment="1">
      <alignment horizontal="left" vertical="center"/>
    </xf>
    <xf numFmtId="3" fontId="56" fillId="2" borderId="70" xfId="11" applyNumberFormat="1" applyFont="1" applyFill="1" applyBorder="1" applyAlignment="1">
      <alignment horizontal="center" vertical="center"/>
    </xf>
    <xf numFmtId="0" fontId="7" fillId="0" borderId="13" xfId="11" quotePrefix="1" applyFont="1" applyFill="1" applyBorder="1" applyAlignment="1">
      <alignment horizontal="center" vertical="center"/>
    </xf>
    <xf numFmtId="0" fontId="8" fillId="0" borderId="13" xfId="11" applyFont="1" applyFill="1" applyBorder="1" applyAlignment="1">
      <alignment horizontal="left" vertical="center" wrapText="1"/>
    </xf>
    <xf numFmtId="0" fontId="28" fillId="0" borderId="5" xfId="11" applyFont="1" applyBorder="1"/>
    <xf numFmtId="0" fontId="8" fillId="0" borderId="7" xfId="11" applyFont="1" applyFill="1" applyBorder="1" applyAlignment="1">
      <alignment horizontal="left" vertical="center"/>
    </xf>
    <xf numFmtId="0" fontId="28" fillId="0" borderId="1" xfId="11" applyFont="1" applyBorder="1"/>
    <xf numFmtId="0" fontId="9" fillId="0" borderId="7" xfId="11" applyFont="1" applyFill="1" applyBorder="1" applyAlignment="1">
      <alignment horizontal="left" vertical="center"/>
    </xf>
    <xf numFmtId="165" fontId="28" fillId="3" borderId="1" xfId="6" applyNumberFormat="1" applyFont="1" applyFill="1" applyBorder="1"/>
    <xf numFmtId="165" fontId="57" fillId="3" borderId="1" xfId="6" applyNumberFormat="1" applyFont="1" applyFill="1" applyBorder="1"/>
    <xf numFmtId="165" fontId="28" fillId="0" borderId="1" xfId="6" applyNumberFormat="1" applyFont="1" applyBorder="1"/>
    <xf numFmtId="165" fontId="57" fillId="0" borderId="1" xfId="6" applyNumberFormat="1" applyFont="1" applyBorder="1"/>
    <xf numFmtId="165" fontId="52" fillId="0" borderId="1" xfId="6" applyNumberFormat="1" applyFont="1" applyBorder="1"/>
    <xf numFmtId="0" fontId="58" fillId="0" borderId="1" xfId="11" applyFont="1" applyFill="1" applyBorder="1" applyAlignment="1">
      <alignment horizontal="center" vertical="center"/>
    </xf>
    <xf numFmtId="0" fontId="58" fillId="0" borderId="1" xfId="11" applyFont="1" applyBorder="1"/>
    <xf numFmtId="3" fontId="58" fillId="0" borderId="1" xfId="11" applyNumberFormat="1" applyFont="1" applyBorder="1"/>
    <xf numFmtId="3" fontId="59" fillId="0" borderId="1" xfId="11" applyNumberFormat="1" applyFont="1" applyBorder="1"/>
    <xf numFmtId="165" fontId="43" fillId="0" borderId="0" xfId="6" applyNumberFormat="1" applyFont="1"/>
    <xf numFmtId="3" fontId="61" fillId="0" borderId="0" xfId="11" applyNumberFormat="1"/>
    <xf numFmtId="0" fontId="43" fillId="0" borderId="0" xfId="11" applyFont="1"/>
    <xf numFmtId="164" fontId="7" fillId="0" borderId="7" xfId="11" quotePrefix="1" applyNumberFormat="1" applyFont="1" applyFill="1" applyBorder="1" applyAlignment="1">
      <alignment horizontal="center" vertical="center"/>
    </xf>
    <xf numFmtId="0" fontId="7" fillId="0" borderId="7" xfId="11" applyFont="1" applyFill="1" applyBorder="1" applyAlignment="1">
      <alignment vertical="center" wrapText="1"/>
    </xf>
    <xf numFmtId="168" fontId="7" fillId="0" borderId="1" xfId="11" applyNumberFormat="1" applyFont="1" applyFill="1" applyBorder="1" applyAlignment="1">
      <alignment vertical="center"/>
    </xf>
    <xf numFmtId="3" fontId="7" fillId="2" borderId="1" xfId="11" applyNumberFormat="1" applyFont="1" applyFill="1" applyBorder="1" applyAlignment="1">
      <alignment horizontal="right" vertical="center"/>
    </xf>
    <xf numFmtId="168" fontId="56" fillId="0" borderId="1" xfId="11" applyNumberFormat="1" applyFont="1" applyFill="1" applyBorder="1" applyAlignment="1">
      <alignment vertical="center"/>
    </xf>
    <xf numFmtId="3" fontId="56" fillId="0" borderId="1" xfId="11" applyNumberFormat="1" applyFont="1" applyFill="1" applyBorder="1" applyAlignment="1">
      <alignment horizontal="right" vertical="center"/>
    </xf>
    <xf numFmtId="0" fontId="9" fillId="3" borderId="7" xfId="11" applyFont="1" applyFill="1" applyBorder="1" applyAlignment="1">
      <alignment horizontal="left" vertical="center" wrapText="1"/>
    </xf>
    <xf numFmtId="0" fontId="9" fillId="0" borderId="7" xfId="11" applyFont="1" applyFill="1" applyBorder="1" applyAlignment="1">
      <alignment vertical="center" wrapText="1"/>
    </xf>
    <xf numFmtId="3" fontId="56" fillId="2" borderId="1" xfId="11" applyNumberFormat="1" applyFont="1" applyFill="1" applyBorder="1" applyAlignment="1">
      <alignment horizontal="right" vertical="center"/>
    </xf>
    <xf numFmtId="164" fontId="56" fillId="0" borderId="7" xfId="11" quotePrefix="1" applyNumberFormat="1" applyFont="1" applyFill="1" applyBorder="1" applyAlignment="1">
      <alignment horizontal="center" vertical="center"/>
    </xf>
    <xf numFmtId="0" fontId="9" fillId="0" borderId="7" xfId="11" applyFont="1" applyFill="1" applyBorder="1" applyAlignment="1">
      <alignment vertical="center"/>
    </xf>
    <xf numFmtId="167" fontId="56" fillId="0" borderId="7" xfId="11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vertical="center" wrapText="1"/>
    </xf>
    <xf numFmtId="168" fontId="7" fillId="0" borderId="2" xfId="11" applyNumberFormat="1" applyFont="1" applyFill="1" applyBorder="1" applyAlignment="1">
      <alignment vertical="center"/>
    </xf>
    <xf numFmtId="3" fontId="7" fillId="2" borderId="2" xfId="11" applyNumberFormat="1" applyFont="1" applyFill="1" applyBorder="1" applyAlignment="1">
      <alignment horizontal="right" vertical="center"/>
    </xf>
    <xf numFmtId="0" fontId="7" fillId="0" borderId="34" xfId="11" applyFont="1" applyFill="1" applyBorder="1" applyAlignment="1">
      <alignment horizontal="left" vertical="center"/>
    </xf>
    <xf numFmtId="168" fontId="7" fillId="0" borderId="34" xfId="11" applyNumberFormat="1" applyFont="1" applyFill="1" applyBorder="1" applyAlignment="1">
      <alignment vertical="center"/>
    </xf>
    <xf numFmtId="3" fontId="7" fillId="2" borderId="70" xfId="11" applyNumberFormat="1" applyFont="1" applyFill="1" applyBorder="1" applyAlignment="1">
      <alignment horizontal="right" vertical="center"/>
    </xf>
    <xf numFmtId="0" fontId="61" fillId="0" borderId="5" xfId="11" applyBorder="1"/>
    <xf numFmtId="0" fontId="61" fillId="0" borderId="1" xfId="11" applyBorder="1"/>
    <xf numFmtId="0" fontId="61" fillId="2" borderId="1" xfId="11" applyFill="1" applyBorder="1"/>
    <xf numFmtId="0" fontId="8" fillId="0" borderId="9" xfId="11" applyFont="1" applyFill="1" applyBorder="1" applyAlignment="1">
      <alignment horizontal="left" vertical="center"/>
    </xf>
    <xf numFmtId="0" fontId="28" fillId="0" borderId="2" xfId="11" applyFont="1" applyBorder="1"/>
    <xf numFmtId="0" fontId="61" fillId="2" borderId="2" xfId="11" applyFill="1" applyBorder="1"/>
    <xf numFmtId="0" fontId="8" fillId="0" borderId="70" xfId="11" applyFont="1" applyFill="1" applyBorder="1" applyAlignment="1">
      <alignment horizontal="left" vertical="center"/>
    </xf>
    <xf numFmtId="0" fontId="61" fillId="0" borderId="70" xfId="11" applyBorder="1"/>
    <xf numFmtId="3" fontId="61" fillId="0" borderId="70" xfId="11" applyNumberFormat="1" applyBorder="1"/>
    <xf numFmtId="0" fontId="8" fillId="0" borderId="0" xfId="11" applyFont="1" applyFill="1" applyBorder="1" applyAlignment="1">
      <alignment horizontal="left" vertical="center"/>
    </xf>
    <xf numFmtId="165" fontId="11" fillId="0" borderId="0" xfId="0" applyNumberFormat="1" applyFont="1"/>
    <xf numFmtId="0" fontId="11" fillId="0" borderId="0" xfId="10" applyFont="1"/>
    <xf numFmtId="165" fontId="11" fillId="0" borderId="0" xfId="10" applyNumberFormat="1" applyFont="1"/>
    <xf numFmtId="0" fontId="10" fillId="0" borderId="10" xfId="0" applyFont="1" applyBorder="1"/>
    <xf numFmtId="3" fontId="10" fillId="0" borderId="4" xfId="0" applyNumberFormat="1" applyFont="1" applyBorder="1"/>
    <xf numFmtId="3" fontId="9" fillId="15" borderId="16" xfId="0" applyNumberFormat="1" applyFont="1" applyFill="1" applyBorder="1" applyAlignment="1">
      <alignment horizontal="right" vertical="top" wrapText="1"/>
    </xf>
    <xf numFmtId="0" fontId="10" fillId="0" borderId="14" xfId="0" applyFont="1" applyBorder="1"/>
    <xf numFmtId="3" fontId="10" fillId="0" borderId="3" xfId="0" applyNumberFormat="1" applyFont="1" applyBorder="1"/>
    <xf numFmtId="3" fontId="0" fillId="0" borderId="0" xfId="0" applyNumberFormat="1"/>
    <xf numFmtId="3" fontId="8" fillId="16" borderId="16" xfId="0" applyNumberFormat="1" applyFont="1" applyFill="1" applyBorder="1" applyAlignment="1">
      <alignment horizontal="right" vertical="top" wrapText="1"/>
    </xf>
    <xf numFmtId="0" fontId="9" fillId="16" borderId="7" xfId="0" applyFont="1" applyFill="1" applyBorder="1" applyAlignment="1">
      <alignment horizontal="left" vertical="top" wrapText="1"/>
    </xf>
    <xf numFmtId="0" fontId="9" fillId="16" borderId="13" xfId="0" applyFont="1" applyFill="1" applyBorder="1" applyAlignment="1">
      <alignment horizontal="left" vertical="top" wrapText="1"/>
    </xf>
    <xf numFmtId="3" fontId="9" fillId="16" borderId="16" xfId="0" applyNumberFormat="1" applyFont="1" applyFill="1" applyBorder="1" applyAlignment="1">
      <alignment horizontal="right" vertical="top" wrapText="1"/>
    </xf>
    <xf numFmtId="3" fontId="9" fillId="16" borderId="11" xfId="0" applyNumberFormat="1" applyFont="1" applyFill="1" applyBorder="1" applyAlignment="1">
      <alignment horizontal="right" vertical="top" wrapText="1"/>
    </xf>
    <xf numFmtId="3" fontId="9" fillId="16" borderId="1" xfId="0" applyNumberFormat="1" applyFont="1" applyFill="1" applyBorder="1" applyAlignment="1">
      <alignment horizontal="right" vertical="top" wrapText="1"/>
    </xf>
    <xf numFmtId="3" fontId="9" fillId="16" borderId="17" xfId="0" applyNumberFormat="1" applyFont="1" applyFill="1" applyBorder="1" applyAlignment="1">
      <alignment horizontal="right" vertical="top" wrapText="1"/>
    </xf>
    <xf numFmtId="3" fontId="9" fillId="16" borderId="15" xfId="0" applyNumberFormat="1" applyFont="1" applyFill="1" applyBorder="1" applyAlignment="1">
      <alignment horizontal="right" vertical="top" wrapText="1"/>
    </xf>
    <xf numFmtId="3" fontId="9" fillId="16" borderId="5" xfId="0" applyNumberFormat="1" applyFont="1" applyFill="1" applyBorder="1" applyAlignment="1">
      <alignment horizontal="right" vertical="top" wrapText="1"/>
    </xf>
    <xf numFmtId="165" fontId="33" fillId="0" borderId="0" xfId="26" applyNumberFormat="1" applyFont="1"/>
    <xf numFmtId="165" fontId="31" fillId="0" borderId="0" xfId="26" applyNumberFormat="1" applyFont="1" applyFill="1" applyBorder="1" applyProtection="1"/>
    <xf numFmtId="165" fontId="31" fillId="3" borderId="0" xfId="26" applyNumberFormat="1" applyFont="1" applyFill="1"/>
    <xf numFmtId="165" fontId="31" fillId="6" borderId="50" xfId="3" applyNumberFormat="1" applyFont="1" applyFill="1" applyBorder="1" applyProtection="1"/>
    <xf numFmtId="165" fontId="34" fillId="0" borderId="20" xfId="3" applyNumberFormat="1" applyFont="1" applyFill="1" applyBorder="1" applyProtection="1"/>
    <xf numFmtId="165" fontId="23" fillId="11" borderId="74" xfId="3" applyNumberFormat="1" applyFont="1" applyFill="1" applyBorder="1"/>
    <xf numFmtId="165" fontId="23" fillId="3" borderId="20" xfId="3" applyNumberFormat="1" applyFont="1" applyFill="1" applyBorder="1"/>
    <xf numFmtId="0" fontId="11" fillId="0" borderId="2" xfId="8" applyFont="1" applyFill="1" applyBorder="1"/>
    <xf numFmtId="0" fontId="11" fillId="0" borderId="75" xfId="8" applyFont="1" applyFill="1" applyBorder="1"/>
    <xf numFmtId="165" fontId="31" fillId="0" borderId="12" xfId="3" applyNumberFormat="1" applyFont="1" applyFill="1" applyBorder="1" applyProtection="1"/>
    <xf numFmtId="165" fontId="31" fillId="0" borderId="2" xfId="3" applyNumberFormat="1" applyFont="1" applyFill="1" applyBorder="1" applyProtection="1"/>
    <xf numFmtId="165" fontId="31" fillId="4" borderId="2" xfId="3" applyNumberFormat="1" applyFont="1" applyFill="1" applyBorder="1"/>
    <xf numFmtId="165" fontId="31" fillId="3" borderId="75" xfId="3" applyNumberFormat="1" applyFont="1" applyFill="1" applyBorder="1"/>
    <xf numFmtId="165" fontId="30" fillId="3" borderId="2" xfId="3" applyNumberFormat="1" applyFont="1" applyFill="1" applyBorder="1"/>
    <xf numFmtId="0" fontId="11" fillId="0" borderId="67" xfId="8" applyFont="1" applyFill="1" applyBorder="1"/>
    <xf numFmtId="0" fontId="23" fillId="0" borderId="66" xfId="27" applyFont="1" applyFill="1" applyBorder="1"/>
    <xf numFmtId="0" fontId="11" fillId="0" borderId="5" xfId="27" applyFont="1" applyFill="1" applyBorder="1"/>
    <xf numFmtId="165" fontId="27" fillId="0" borderId="1" xfId="31" applyNumberFormat="1" applyFont="1" applyBorder="1"/>
    <xf numFmtId="165" fontId="27" fillId="0" borderId="1" xfId="31" applyNumberFormat="1" applyFont="1" applyFill="1" applyBorder="1"/>
    <xf numFmtId="165" fontId="27" fillId="16" borderId="1" xfId="31" applyNumberFormat="1" applyFont="1" applyFill="1" applyBorder="1"/>
    <xf numFmtId="0" fontId="27" fillId="16" borderId="1" xfId="32" applyFont="1" applyFill="1" applyBorder="1"/>
    <xf numFmtId="0" fontId="27" fillId="0" borderId="1" xfId="32" applyFont="1" applyBorder="1"/>
    <xf numFmtId="0" fontId="41" fillId="3" borderId="1" xfId="32" applyFont="1" applyFill="1" applyBorder="1"/>
    <xf numFmtId="165" fontId="14" fillId="11" borderId="1" xfId="31" applyNumberFormat="1" applyFont="1" applyFill="1" applyBorder="1"/>
    <xf numFmtId="0" fontId="41" fillId="3" borderId="80" xfId="32" applyFont="1" applyFill="1" applyBorder="1"/>
    <xf numFmtId="0" fontId="27" fillId="0" borderId="80" xfId="32" applyFont="1" applyBorder="1"/>
    <xf numFmtId="0" fontId="27" fillId="3" borderId="1" xfId="32" applyFont="1" applyFill="1" applyBorder="1"/>
    <xf numFmtId="0" fontId="27" fillId="0" borderId="1" xfId="0" applyFont="1" applyBorder="1" applyAlignment="1">
      <alignment wrapText="1"/>
    </xf>
    <xf numFmtId="3" fontId="8" fillId="18" borderId="2" xfId="0" applyNumberFormat="1" applyFont="1" applyFill="1" applyBorder="1" applyAlignment="1">
      <alignment horizontal="right" vertical="top" wrapText="1"/>
    </xf>
    <xf numFmtId="3" fontId="8" fillId="18" borderId="1" xfId="0" applyNumberFormat="1" applyFont="1" applyFill="1" applyBorder="1" applyAlignment="1">
      <alignment horizontal="right" vertical="top" wrapText="1"/>
    </xf>
    <xf numFmtId="169" fontId="0" fillId="0" borderId="0" xfId="0" applyNumberFormat="1"/>
    <xf numFmtId="170" fontId="0" fillId="0" borderId="0" xfId="0" applyNumberFormat="1"/>
    <xf numFmtId="0" fontId="30" fillId="19" borderId="43" xfId="8" applyFont="1" applyFill="1" applyBorder="1"/>
    <xf numFmtId="3" fontId="30" fillId="19" borderId="44" xfId="3" applyNumberFormat="1" applyFont="1" applyFill="1" applyBorder="1" applyProtection="1"/>
    <xf numFmtId="166" fontId="31" fillId="19" borderId="38" xfId="3" applyNumberFormat="1" applyFont="1" applyFill="1" applyBorder="1" applyProtection="1"/>
    <xf numFmtId="165" fontId="31" fillId="19" borderId="39" xfId="3" applyNumberFormat="1" applyFont="1" applyFill="1" applyBorder="1"/>
    <xf numFmtId="165" fontId="31" fillId="19" borderId="41" xfId="3" applyNumberFormat="1" applyFont="1" applyFill="1" applyBorder="1"/>
    <xf numFmtId="165" fontId="31" fillId="19" borderId="51" xfId="3" applyNumberFormat="1" applyFont="1" applyFill="1" applyBorder="1"/>
    <xf numFmtId="0" fontId="11" fillId="19" borderId="48" xfId="8" applyFont="1" applyFill="1" applyBorder="1"/>
    <xf numFmtId="165" fontId="31" fillId="19" borderId="1" xfId="3" applyNumberFormat="1" applyFont="1" applyFill="1" applyBorder="1"/>
    <xf numFmtId="165" fontId="31" fillId="19" borderId="36" xfId="3" applyNumberFormat="1" applyFont="1" applyFill="1" applyBorder="1"/>
    <xf numFmtId="165" fontId="31" fillId="19" borderId="38" xfId="3" applyNumberFormat="1" applyFont="1" applyFill="1" applyBorder="1" applyProtection="1"/>
    <xf numFmtId="0" fontId="11" fillId="19" borderId="59" xfId="8" applyFont="1" applyFill="1" applyBorder="1"/>
    <xf numFmtId="0" fontId="27" fillId="0" borderId="0" xfId="0" applyFont="1"/>
    <xf numFmtId="0" fontId="27" fillId="0" borderId="0" xfId="0" applyFont="1" applyAlignment="1">
      <alignment horizontal="justify" vertical="center" wrapText="1"/>
    </xf>
    <xf numFmtId="0" fontId="27" fillId="0" borderId="0" xfId="0" applyFont="1" applyAlignment="1">
      <alignment wrapText="1"/>
    </xf>
    <xf numFmtId="0" fontId="27" fillId="0" borderId="1" xfId="0" applyFont="1" applyBorder="1"/>
    <xf numFmtId="0" fontId="9" fillId="0" borderId="0" xfId="42" applyFont="1" applyAlignment="1">
      <alignment horizontal="left"/>
    </xf>
    <xf numFmtId="166" fontId="31" fillId="20" borderId="38" xfId="3" applyNumberFormat="1" applyFont="1" applyFill="1" applyBorder="1" applyProtection="1"/>
    <xf numFmtId="43" fontId="31" fillId="20" borderId="38" xfId="3" applyNumberFormat="1" applyFont="1" applyFill="1" applyBorder="1" applyProtection="1"/>
    <xf numFmtId="165" fontId="31" fillId="20" borderId="0" xfId="3" applyNumberFormat="1" applyFont="1" applyFill="1" applyBorder="1" applyProtection="1"/>
    <xf numFmtId="165" fontId="31" fillId="20" borderId="38" xfId="3" applyNumberFormat="1" applyFont="1" applyFill="1" applyBorder="1" applyProtection="1"/>
    <xf numFmtId="165" fontId="31" fillId="16" borderId="50" xfId="3" applyNumberFormat="1" applyFont="1" applyFill="1" applyBorder="1" applyProtection="1"/>
    <xf numFmtId="0" fontId="39" fillId="0" borderId="0" xfId="44" applyFont="1" applyBorder="1"/>
    <xf numFmtId="0" fontId="12" fillId="3" borderId="0" xfId="44" applyFont="1" applyFill="1" applyBorder="1"/>
    <xf numFmtId="0" fontId="9" fillId="0" borderId="7" xfId="45" applyFont="1" applyFill="1" applyBorder="1" applyAlignment="1">
      <alignment horizontal="left" vertical="center" wrapText="1"/>
    </xf>
    <xf numFmtId="0" fontId="7" fillId="17" borderId="7" xfId="45" applyFont="1" applyFill="1" applyBorder="1" applyAlignment="1">
      <alignment horizontal="left" vertical="center" wrapText="1"/>
    </xf>
    <xf numFmtId="0" fontId="27" fillId="16" borderId="80" xfId="32" applyFont="1" applyFill="1" applyBorder="1"/>
    <xf numFmtId="0" fontId="41" fillId="16" borderId="80" xfId="32" applyFont="1" applyFill="1" applyBorder="1"/>
    <xf numFmtId="0" fontId="13" fillId="3" borderId="6" xfId="49" applyFont="1" applyFill="1" applyBorder="1"/>
    <xf numFmtId="3" fontId="8" fillId="16" borderId="17" xfId="0" applyNumberFormat="1" applyFont="1" applyFill="1" applyBorder="1" applyAlignment="1">
      <alignment horizontal="right" vertical="top" wrapText="1"/>
    </xf>
    <xf numFmtId="3" fontId="8" fillId="20" borderId="17" xfId="0" applyNumberFormat="1" applyFont="1" applyFill="1" applyBorder="1" applyAlignment="1">
      <alignment horizontal="right" vertical="top" wrapText="1"/>
    </xf>
    <xf numFmtId="3" fontId="8" fillId="20" borderId="16" xfId="0" applyNumberFormat="1" applyFont="1" applyFill="1" applyBorder="1" applyAlignment="1">
      <alignment horizontal="right" vertical="top" wrapText="1"/>
    </xf>
    <xf numFmtId="0" fontId="9" fillId="10" borderId="1" xfId="14" applyFill="1" applyBorder="1" applyAlignment="1">
      <alignment horizontal="center"/>
    </xf>
    <xf numFmtId="0" fontId="10" fillId="10" borderId="9" xfId="22" applyFont="1" applyFill="1" applyBorder="1" applyAlignment="1">
      <alignment horizontal="center"/>
    </xf>
    <xf numFmtId="0" fontId="10" fillId="10" borderId="12" xfId="22" applyFont="1" applyFill="1" applyBorder="1" applyAlignment="1">
      <alignment horizontal="center"/>
    </xf>
    <xf numFmtId="0" fontId="44" fillId="0" borderId="0" xfId="15" applyFont="1" applyAlignment="1">
      <alignment horizontal="center"/>
    </xf>
    <xf numFmtId="0" fontId="37" fillId="0" borderId="0" xfId="10" applyFont="1" applyAlignment="1">
      <alignment horizontal="center"/>
    </xf>
    <xf numFmtId="0" fontId="48" fillId="10" borderId="9" xfId="10" applyFont="1" applyFill="1" applyBorder="1" applyAlignment="1">
      <alignment horizontal="center"/>
    </xf>
    <xf numFmtId="0" fontId="48" fillId="10" borderId="30" xfId="10" applyFont="1" applyFill="1" applyBorder="1" applyAlignment="1">
      <alignment horizontal="center"/>
    </xf>
    <xf numFmtId="0" fontId="48" fillId="10" borderId="12" xfId="10" applyFont="1" applyFill="1" applyBorder="1" applyAlignment="1">
      <alignment horizontal="center"/>
    </xf>
    <xf numFmtId="0" fontId="44" fillId="0" borderId="0" xfId="10" applyFont="1" applyAlignment="1">
      <alignment horizontal="center"/>
    </xf>
    <xf numFmtId="0" fontId="44" fillId="0" borderId="0" xfId="10" applyFont="1" applyAlignment="1">
      <alignment horizontal="center" wrapText="1"/>
    </xf>
    <xf numFmtId="0" fontId="3" fillId="0" borderId="0" xfId="35"/>
    <xf numFmtId="0" fontId="18" fillId="0" borderId="0" xfId="35" applyFont="1"/>
    <xf numFmtId="0" fontId="9" fillId="0" borderId="0" xfId="35" applyFont="1" applyAlignment="1">
      <alignment horizontal="left"/>
    </xf>
    <xf numFmtId="0" fontId="9" fillId="3" borderId="0" xfId="35" applyFont="1" applyFill="1" applyAlignment="1">
      <alignment horizontal="left"/>
    </xf>
    <xf numFmtId="0" fontId="20" fillId="0" borderId="0" xfId="35" applyFont="1"/>
    <xf numFmtId="0" fontId="9" fillId="6" borderId="19" xfId="35" applyFont="1" applyFill="1" applyBorder="1" applyAlignment="1">
      <alignment horizontal="left"/>
    </xf>
    <xf numFmtId="0" fontId="3" fillId="6" borderId="20" xfId="35" applyFill="1" applyBorder="1"/>
    <xf numFmtId="0" fontId="3" fillId="6" borderId="21" xfId="35" applyFill="1" applyBorder="1"/>
    <xf numFmtId="9" fontId="9" fillId="6" borderId="0" xfId="35" applyNumberFormat="1" applyFont="1" applyFill="1" applyBorder="1" applyAlignment="1">
      <alignment horizontal="left"/>
    </xf>
    <xf numFmtId="165" fontId="9" fillId="6" borderId="0" xfId="35" applyNumberFormat="1" applyFont="1" applyFill="1" applyBorder="1" applyAlignment="1">
      <alignment horizontal="left"/>
    </xf>
    <xf numFmtId="0" fontId="3" fillId="6" borderId="0" xfId="35" applyFill="1" applyBorder="1"/>
    <xf numFmtId="0" fontId="3" fillId="6" borderId="23" xfId="35" applyFill="1" applyBorder="1"/>
    <xf numFmtId="0" fontId="13" fillId="3" borderId="6" xfId="35" applyFont="1" applyFill="1" applyBorder="1"/>
    <xf numFmtId="0" fontId="9" fillId="6" borderId="24" xfId="35" applyFont="1" applyFill="1" applyBorder="1" applyAlignment="1">
      <alignment horizontal="left"/>
    </xf>
    <xf numFmtId="0" fontId="9" fillId="6" borderId="25" xfId="35" applyFont="1" applyFill="1" applyBorder="1" applyAlignment="1">
      <alignment horizontal="left"/>
    </xf>
    <xf numFmtId="0" fontId="3" fillId="6" borderId="26" xfId="35" applyFill="1" applyBorder="1"/>
    <xf numFmtId="0" fontId="13" fillId="3" borderId="0" xfId="35" applyFont="1" applyFill="1" applyBorder="1"/>
    <xf numFmtId="165" fontId="16" fillId="4" borderId="0" xfId="35" applyNumberFormat="1" applyFont="1" applyFill="1" applyBorder="1"/>
    <xf numFmtId="0" fontId="16" fillId="9" borderId="0" xfId="35" applyFont="1" applyFill="1" applyBorder="1"/>
    <xf numFmtId="0" fontId="26" fillId="7" borderId="27" xfId="35" applyFont="1" applyFill="1" applyBorder="1"/>
    <xf numFmtId="0" fontId="26" fillId="7" borderId="1" xfId="35" applyFont="1" applyFill="1" applyBorder="1"/>
    <xf numFmtId="0" fontId="28" fillId="0" borderId="0" xfId="35" applyFont="1"/>
    <xf numFmtId="0" fontId="3" fillId="5" borderId="0" xfId="35" applyFill="1"/>
    <xf numFmtId="0" fontId="18" fillId="0" borderId="28" xfId="35" applyFont="1" applyBorder="1"/>
    <xf numFmtId="3" fontId="3" fillId="0" borderId="0" xfId="35" applyNumberFormat="1"/>
    <xf numFmtId="165" fontId="18" fillId="5" borderId="0" xfId="35" applyNumberFormat="1" applyFont="1" applyFill="1"/>
    <xf numFmtId="3" fontId="30" fillId="21" borderId="44" xfId="3" applyNumberFormat="1" applyFont="1" applyFill="1" applyBorder="1" applyProtection="1"/>
    <xf numFmtId="0" fontId="3" fillId="12" borderId="0" xfId="35" applyFill="1"/>
    <xf numFmtId="1" fontId="3" fillId="12" borderId="0" xfId="35" applyNumberFormat="1" applyFill="1"/>
    <xf numFmtId="0" fontId="3" fillId="0" borderId="75" xfId="35" applyBorder="1"/>
    <xf numFmtId="165" fontId="18" fillId="5" borderId="2" xfId="35" applyNumberFormat="1" applyFont="1" applyFill="1" applyBorder="1"/>
    <xf numFmtId="0" fontId="3" fillId="0" borderId="76" xfId="35" applyBorder="1"/>
    <xf numFmtId="0" fontId="3" fillId="0" borderId="38" xfId="35" applyBorder="1"/>
    <xf numFmtId="0" fontId="3" fillId="0" borderId="36" xfId="35" applyBorder="1"/>
    <xf numFmtId="0" fontId="3" fillId="3" borderId="76" xfId="35" applyFill="1" applyBorder="1"/>
    <xf numFmtId="0" fontId="35" fillId="0" borderId="36" xfId="35" applyFont="1" applyBorder="1"/>
    <xf numFmtId="0" fontId="3" fillId="0" borderId="77" xfId="35" applyBorder="1"/>
    <xf numFmtId="0" fontId="3" fillId="0" borderId="78" xfId="35" applyBorder="1"/>
    <xf numFmtId="0" fontId="3" fillId="0" borderId="32" xfId="35" applyBorder="1"/>
    <xf numFmtId="0" fontId="3" fillId="3" borderId="77" xfId="35" applyFill="1" applyBorder="1"/>
    <xf numFmtId="0" fontId="3" fillId="0" borderId="79" xfId="35" applyBorder="1"/>
    <xf numFmtId="0" fontId="3" fillId="0" borderId="15" xfId="35" applyBorder="1"/>
    <xf numFmtId="0" fontId="3" fillId="0" borderId="5" xfId="35" applyBorder="1"/>
    <xf numFmtId="0" fontId="3" fillId="3" borderId="79" xfId="35" applyFill="1" applyBorder="1"/>
    <xf numFmtId="0" fontId="18" fillId="0" borderId="5" xfId="35" applyFont="1" applyBorder="1"/>
    <xf numFmtId="0" fontId="3" fillId="3" borderId="0" xfId="35" applyFill="1"/>
    <xf numFmtId="0" fontId="9" fillId="0" borderId="7" xfId="28" applyFont="1" applyFill="1" applyBorder="1" applyAlignment="1">
      <alignment horizontal="left" vertical="center" wrapText="1"/>
    </xf>
    <xf numFmtId="0" fontId="7" fillId="17" borderId="7" xfId="28" applyFont="1" applyFill="1" applyBorder="1" applyAlignment="1">
      <alignment horizontal="left" vertical="center" wrapText="1"/>
    </xf>
    <xf numFmtId="0" fontId="27" fillId="0" borderId="0" xfId="50" applyFont="1"/>
    <xf numFmtId="0" fontId="39" fillId="0" borderId="0" xfId="50" applyFont="1" applyBorder="1"/>
    <xf numFmtId="0" fontId="1" fillId="0" borderId="0" xfId="50"/>
    <xf numFmtId="0" fontId="27" fillId="0" borderId="0" xfId="50" applyFont="1" applyBorder="1"/>
    <xf numFmtId="0" fontId="12" fillId="3" borderId="0" xfId="50" applyFont="1" applyFill="1" applyBorder="1"/>
    <xf numFmtId="0" fontId="9" fillId="0" borderId="0" xfId="50" applyFont="1" applyAlignment="1">
      <alignment horizontal="left"/>
    </xf>
    <xf numFmtId="0" fontId="14" fillId="11" borderId="1" xfId="50" applyFont="1" applyFill="1" applyBorder="1"/>
    <xf numFmtId="0" fontId="27" fillId="11" borderId="1" xfId="50" applyFont="1" applyFill="1" applyBorder="1"/>
    <xf numFmtId="0" fontId="27" fillId="0" borderId="1" xfId="50" applyFont="1" applyBorder="1"/>
    <xf numFmtId="0" fontId="27" fillId="0" borderId="1" xfId="51" applyFont="1" applyBorder="1"/>
    <xf numFmtId="0" fontId="27" fillId="0" borderId="1" xfId="50" applyFont="1" applyFill="1" applyBorder="1"/>
    <xf numFmtId="0" fontId="27" fillId="0" borderId="0" xfId="50" applyFont="1" applyAlignment="1">
      <alignment horizontal="left"/>
    </xf>
    <xf numFmtId="0" fontId="41" fillId="0" borderId="1" xfId="50" applyFont="1" applyBorder="1"/>
    <xf numFmtId="0" fontId="27" fillId="0" borderId="80" xfId="52" applyFont="1" applyBorder="1"/>
    <xf numFmtId="0" fontId="27" fillId="0" borderId="7" xfId="50" applyFont="1" applyBorder="1"/>
    <xf numFmtId="0" fontId="40" fillId="0" borderId="0" xfId="50" applyFont="1"/>
    <xf numFmtId="0" fontId="9" fillId="22" borderId="1" xfId="14" applyFont="1" applyFill="1" applyBorder="1"/>
    <xf numFmtId="0" fontId="9" fillId="22" borderId="1" xfId="14" applyFill="1" applyBorder="1"/>
    <xf numFmtId="0" fontId="0" fillId="0" borderId="5" xfId="22" applyFont="1" applyBorder="1"/>
    <xf numFmtId="0" fontId="9" fillId="0" borderId="7" xfId="52" applyFont="1" applyFill="1" applyBorder="1" applyAlignment="1">
      <alignment horizontal="left" vertical="center" wrapText="1"/>
    </xf>
    <xf numFmtId="0" fontId="7" fillId="17" borderId="7" xfId="52" applyFont="1" applyFill="1" applyBorder="1" applyAlignment="1">
      <alignment horizontal="left" vertical="center" wrapText="1"/>
    </xf>
  </cellXfs>
  <cellStyles count="53">
    <cellStyle name="Ezres" xfId="1" builtinId="3"/>
    <cellStyle name="Ezres 2" xfId="2"/>
    <cellStyle name="Ezres 2 2" xfId="3"/>
    <cellStyle name="Ezres 3" xfId="4"/>
    <cellStyle name="Ezres 4 2" xfId="5"/>
    <cellStyle name="Ezres 4 3" xfId="33"/>
    <cellStyle name="Ezres 4 3 2" xfId="40"/>
    <cellStyle name="Ezres 4 3 2 2" xfId="47"/>
    <cellStyle name="Ezres 6" xfId="6"/>
    <cellStyle name="Ezres 6 2" xfId="26"/>
    <cellStyle name="Ezres 7 2" xfId="7"/>
    <cellStyle name="Ezres 7 2 2" xfId="31"/>
    <cellStyle name="Normál" xfId="0" builtinId="0"/>
    <cellStyle name="Normál 2" xfId="8"/>
    <cellStyle name="Normál 2 3" xfId="27"/>
    <cellStyle name="Normál 3" xfId="9"/>
    <cellStyle name="Normál 3 2" xfId="10"/>
    <cellStyle name="Normál 3 3 2" xfId="41"/>
    <cellStyle name="Normál 3 3 2 2" xfId="49"/>
    <cellStyle name="Normál 3 4" xfId="29"/>
    <cellStyle name="Normál 3 4 2" xfId="37"/>
    <cellStyle name="Normál 3 4 2 2" xfId="44"/>
    <cellStyle name="Normál 3 4 2 3" xfId="50"/>
    <cellStyle name="Normál 3 5" xfId="25"/>
    <cellStyle name="Normál 3 5 2" xfId="35"/>
    <cellStyle name="Normál 3 5 2 2" xfId="42"/>
    <cellStyle name="Normál 4" xfId="11"/>
    <cellStyle name="Normál 4 2" xfId="12"/>
    <cellStyle name="Normál 4 2 2" xfId="13"/>
    <cellStyle name="Normál 4 2 5" xfId="30"/>
    <cellStyle name="Normál 4 2 5 2" xfId="39"/>
    <cellStyle name="Normál 4 2 5 2 2" xfId="46"/>
    <cellStyle name="Normál 4 2 5 2 3" xfId="51"/>
    <cellStyle name="Normál 4 3" xfId="14"/>
    <cellStyle name="Normál 5" xfId="28"/>
    <cellStyle name="Normál 5 2" xfId="15"/>
    <cellStyle name="Normál 5 3" xfId="34"/>
    <cellStyle name="Normál 5 3 2" xfId="38"/>
    <cellStyle name="Normál 5 3 2 2" xfId="45"/>
    <cellStyle name="Normál 5 3 3" xfId="48"/>
    <cellStyle name="Normál 5 3 4" xfId="52"/>
    <cellStyle name="Normál 5 4" xfId="36"/>
    <cellStyle name="Normál 5 5" xfId="43"/>
    <cellStyle name="Normál 6 2" xfId="32"/>
    <cellStyle name="Normál_2006. július felülv." xfId="16"/>
    <cellStyle name="Normál_2007.költségv.táblák 2" xfId="17"/>
    <cellStyle name="Normál_2007.költségv.táblák 3" xfId="18"/>
    <cellStyle name="Normál_2007.költségv.táblák 3 2" xfId="19"/>
    <cellStyle name="Normál_2007.költségv.táblák 4" xfId="20"/>
    <cellStyle name="Normál_2-1, 2-2 melléklet 2006" xfId="21"/>
    <cellStyle name="Normál_6.MELL.szoc.tábla" xfId="22"/>
    <cellStyle name="Normál_97ûrlap" xfId="23"/>
    <cellStyle name="Normál_Intézményi kiadás 2008" xfId="24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jegyz&#337;/Desktop/2017%20III.nev%20tabla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7%20k&#246;lts&#233;gvet&#233;s\2017.%20I.%20f&#233;l&#233;v\KT%20anyag%20m&#243;d\2017%20I.f&#233;l&#233;v%20t&#225;bl&#225;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UMOK%20P1\2017%20k&#246;lts&#233;gvet&#233;s\2017%20&#233;vi%20eredeti\KT%20anyag\2017%20k&#246;lts&#233;gv%20t&#225;bl&#225;k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1%20-%202017%20utols&#243;%20ei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1c"/>
      <sheetName val="2a"/>
      <sheetName val="2b"/>
      <sheetName val="2d"/>
      <sheetName val="2e"/>
      <sheetName val="3"/>
      <sheetName val="4"/>
      <sheetName val="5"/>
      <sheetName val="6"/>
      <sheetName val="9a"/>
      <sheetName val="9b"/>
      <sheetName val="9c"/>
      <sheetName val="10 mell"/>
      <sheetName val="13"/>
    </sheetNames>
    <sheetDataSet>
      <sheetData sheetId="0"/>
      <sheetData sheetId="1">
        <row r="12">
          <cell r="C12">
            <v>25538</v>
          </cell>
        </row>
        <row r="27">
          <cell r="D27">
            <v>90794883</v>
          </cell>
        </row>
        <row r="29">
          <cell r="D29">
            <v>182983484</v>
          </cell>
        </row>
        <row r="76">
          <cell r="C76">
            <v>1900256472</v>
          </cell>
          <cell r="D76">
            <v>1280580291</v>
          </cell>
          <cell r="E76">
            <v>187963749</v>
          </cell>
          <cell r="F76">
            <v>212671225</v>
          </cell>
          <cell r="G76">
            <v>67487608</v>
          </cell>
          <cell r="H76">
            <v>151553599</v>
          </cell>
        </row>
      </sheetData>
      <sheetData sheetId="2"/>
      <sheetData sheetId="3"/>
      <sheetData sheetId="4"/>
      <sheetData sheetId="5">
        <row r="6">
          <cell r="C6">
            <v>368477245</v>
          </cell>
        </row>
      </sheetData>
      <sheetData sheetId="6"/>
      <sheetData sheetId="7"/>
      <sheetData sheetId="8"/>
      <sheetData sheetId="9"/>
      <sheetData sheetId="10"/>
      <sheetData sheetId="11"/>
      <sheetData sheetId="12">
        <row r="12">
          <cell r="C12">
            <v>0</v>
          </cell>
        </row>
      </sheetData>
      <sheetData sheetId="13">
        <row r="12">
          <cell r="C12">
            <v>0</v>
          </cell>
        </row>
      </sheetData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1c"/>
      <sheetName val="2a"/>
      <sheetName val="2b"/>
      <sheetName val="2d"/>
      <sheetName val="2e"/>
      <sheetName val="3"/>
      <sheetName val="4"/>
      <sheetName val="5"/>
      <sheetName val="6"/>
      <sheetName val="9a"/>
      <sheetName val="9b"/>
      <sheetName val="9c"/>
      <sheetName val="13"/>
    </sheetNames>
    <sheetDataSet>
      <sheetData sheetId="0" refreshError="1"/>
      <sheetData sheetId="1" refreshError="1">
        <row r="7">
          <cell r="C7">
            <v>107085367</v>
          </cell>
          <cell r="D7">
            <v>107085367</v>
          </cell>
        </row>
        <row r="8">
          <cell r="C8">
            <v>137134950</v>
          </cell>
          <cell r="D8">
            <v>137134950</v>
          </cell>
        </row>
        <row r="9">
          <cell r="C9">
            <v>96130465</v>
          </cell>
          <cell r="D9">
            <v>96130465</v>
          </cell>
        </row>
        <row r="10">
          <cell r="C10">
            <v>7914773</v>
          </cell>
          <cell r="D10">
            <v>7914773</v>
          </cell>
        </row>
        <row r="11">
          <cell r="C11">
            <v>5336879</v>
          </cell>
          <cell r="D11">
            <v>5336879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E13">
            <v>0</v>
          </cell>
          <cell r="F13">
            <v>62036504</v>
          </cell>
          <cell r="G13">
            <v>0</v>
          </cell>
          <cell r="H13">
            <v>0</v>
          </cell>
        </row>
        <row r="16">
          <cell r="F16">
            <v>62036504</v>
          </cell>
        </row>
        <row r="18">
          <cell r="E18">
            <v>0</v>
          </cell>
          <cell r="F18">
            <v>62036504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G37">
            <v>28500</v>
          </cell>
        </row>
        <row r="38">
          <cell r="E38">
            <v>335000</v>
          </cell>
          <cell r="F38">
            <v>400000</v>
          </cell>
          <cell r="G38">
            <v>940000</v>
          </cell>
          <cell r="H38">
            <v>5267704</v>
          </cell>
        </row>
        <row r="39">
          <cell r="H39">
            <v>562880</v>
          </cell>
        </row>
        <row r="40">
          <cell r="E40">
            <v>335000</v>
          </cell>
          <cell r="F40">
            <v>400000</v>
          </cell>
          <cell r="G40">
            <v>760000</v>
          </cell>
        </row>
        <row r="41">
          <cell r="G41">
            <v>180000</v>
          </cell>
          <cell r="H41">
            <v>4704824</v>
          </cell>
        </row>
        <row r="42">
          <cell r="E42">
            <v>1200000</v>
          </cell>
          <cell r="F42">
            <v>1242000</v>
          </cell>
          <cell r="G42">
            <v>0</v>
          </cell>
          <cell r="H42">
            <v>0</v>
          </cell>
        </row>
        <row r="43">
          <cell r="E43">
            <v>1200000</v>
          </cell>
        </row>
        <row r="44">
          <cell r="F44">
            <v>1242000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</row>
        <row r="51">
          <cell r="H51">
            <v>898775</v>
          </cell>
        </row>
        <row r="52">
          <cell r="E52">
            <v>414450</v>
          </cell>
          <cell r="F52">
            <v>443340.00000000006</v>
          </cell>
          <cell r="H52">
            <v>1664949</v>
          </cell>
        </row>
        <row r="59">
          <cell r="F59">
            <v>12000</v>
          </cell>
        </row>
        <row r="60">
          <cell r="E60">
            <v>1949450</v>
          </cell>
          <cell r="F60">
            <v>2097340</v>
          </cell>
          <cell r="G60">
            <v>968500</v>
          </cell>
          <cell r="H60">
            <v>7831428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G63">
            <v>445000</v>
          </cell>
        </row>
        <row r="64">
          <cell r="E64">
            <v>0</v>
          </cell>
          <cell r="F64">
            <v>0</v>
          </cell>
          <cell r="G64">
            <v>445000</v>
          </cell>
          <cell r="H64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E69">
            <v>1949450</v>
          </cell>
          <cell r="F69">
            <v>64133844</v>
          </cell>
          <cell r="G69">
            <v>1413500</v>
          </cell>
          <cell r="H69">
            <v>7831428</v>
          </cell>
        </row>
        <row r="70">
          <cell r="E70">
            <v>11731989</v>
          </cell>
          <cell r="F70">
            <v>18551194</v>
          </cell>
          <cell r="G70">
            <v>1725483</v>
          </cell>
          <cell r="H70">
            <v>5077891</v>
          </cell>
        </row>
        <row r="72">
          <cell r="E72">
            <v>174012411</v>
          </cell>
          <cell r="F72">
            <v>129986187</v>
          </cell>
          <cell r="G72">
            <v>63276835</v>
          </cell>
          <cell r="H72">
            <v>138644280</v>
          </cell>
        </row>
        <row r="73">
          <cell r="E73">
            <v>185744400</v>
          </cell>
          <cell r="F73">
            <v>148537381</v>
          </cell>
          <cell r="G73">
            <v>65002318</v>
          </cell>
          <cell r="H73">
            <v>143722171</v>
          </cell>
        </row>
        <row r="74">
          <cell r="E74">
            <v>185744400</v>
          </cell>
          <cell r="F74">
            <v>148537381</v>
          </cell>
          <cell r="G74">
            <v>65002318</v>
          </cell>
          <cell r="H74">
            <v>143722171</v>
          </cell>
        </row>
        <row r="75">
          <cell r="E75">
            <v>187693850</v>
          </cell>
          <cell r="F75">
            <v>212671225</v>
          </cell>
          <cell r="G75">
            <v>66415818</v>
          </cell>
          <cell r="H75">
            <v>151553599</v>
          </cell>
        </row>
      </sheetData>
      <sheetData sheetId="2" refreshError="1"/>
      <sheetData sheetId="3" refreshError="1"/>
      <sheetData sheetId="4" refreshError="1"/>
      <sheetData sheetId="5" refreshError="1">
        <row r="6">
          <cell r="C6">
            <v>368716874</v>
          </cell>
          <cell r="D6">
            <v>34016851</v>
          </cell>
          <cell r="E6">
            <v>118439276</v>
          </cell>
          <cell r="F6">
            <v>108757038</v>
          </cell>
          <cell r="G6">
            <v>24908395</v>
          </cell>
          <cell r="H6">
            <v>82595314</v>
          </cell>
        </row>
        <row r="7">
          <cell r="C7">
            <v>80433713</v>
          </cell>
          <cell r="D7">
            <v>8861058</v>
          </cell>
          <cell r="E7">
            <v>28588065</v>
          </cell>
          <cell r="F7">
            <v>17473562</v>
          </cell>
          <cell r="G7">
            <v>5659390</v>
          </cell>
          <cell r="H7">
            <v>19851638</v>
          </cell>
        </row>
        <row r="8">
          <cell r="C8">
            <v>258319323</v>
          </cell>
          <cell r="D8">
            <v>60956949</v>
          </cell>
          <cell r="E8">
            <v>34456509</v>
          </cell>
          <cell r="F8">
            <v>81487925</v>
          </cell>
          <cell r="G8">
            <v>33087293</v>
          </cell>
          <cell r="H8">
            <v>48330647</v>
          </cell>
        </row>
        <row r="9">
          <cell r="C9">
            <v>2542000</v>
          </cell>
          <cell r="D9">
            <v>2542000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2542000</v>
          </cell>
          <cell r="D10">
            <v>2542000</v>
          </cell>
        </row>
        <row r="11">
          <cell r="C11">
            <v>2700000</v>
          </cell>
          <cell r="D11">
            <v>2700000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2700000</v>
          </cell>
          <cell r="D12">
            <v>2700000</v>
          </cell>
        </row>
        <row r="13">
          <cell r="C13">
            <v>9300000</v>
          </cell>
          <cell r="D13">
            <v>9300000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900000</v>
          </cell>
          <cell r="D14">
            <v>900000</v>
          </cell>
        </row>
        <row r="15">
          <cell r="C15">
            <v>8400000</v>
          </cell>
          <cell r="D15">
            <v>8400000</v>
          </cell>
        </row>
        <row r="16">
          <cell r="C16">
            <v>0</v>
          </cell>
        </row>
        <row r="17">
          <cell r="C17">
            <v>14542000</v>
          </cell>
          <cell r="D17">
            <v>14542000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C18">
            <v>822459</v>
          </cell>
          <cell r="D18">
            <v>822459</v>
          </cell>
        </row>
        <row r="19">
          <cell r="C19">
            <v>157984520</v>
          </cell>
          <cell r="D19">
            <v>157241820</v>
          </cell>
          <cell r="E19">
            <v>0</v>
          </cell>
          <cell r="F19">
            <v>742700</v>
          </cell>
          <cell r="G19">
            <v>0</v>
          </cell>
          <cell r="H19">
            <v>0</v>
          </cell>
        </row>
        <row r="20">
          <cell r="C20">
            <v>500000</v>
          </cell>
          <cell r="D20">
            <v>500000</v>
          </cell>
        </row>
        <row r="21">
          <cell r="C21">
            <v>742700</v>
          </cell>
          <cell r="F21">
            <v>742700</v>
          </cell>
        </row>
        <row r="22">
          <cell r="C22">
            <v>0</v>
          </cell>
        </row>
        <row r="23">
          <cell r="C23">
            <v>156741820</v>
          </cell>
          <cell r="D23">
            <v>156741820</v>
          </cell>
        </row>
        <row r="24">
          <cell r="C24">
            <v>4861520</v>
          </cell>
          <cell r="D24">
            <v>4861520</v>
          </cell>
        </row>
        <row r="25">
          <cell r="C25">
            <v>91783069</v>
          </cell>
          <cell r="D25">
            <v>91783069</v>
          </cell>
        </row>
        <row r="26">
          <cell r="C26">
            <v>255451568</v>
          </cell>
          <cell r="D26">
            <v>254708868</v>
          </cell>
          <cell r="E26">
            <v>0</v>
          </cell>
          <cell r="F26">
            <v>742700</v>
          </cell>
          <cell r="G26">
            <v>0</v>
          </cell>
          <cell r="H26">
            <v>0</v>
          </cell>
        </row>
        <row r="27">
          <cell r="C27">
            <v>930760</v>
          </cell>
          <cell r="E27">
            <v>730760</v>
          </cell>
          <cell r="F27">
            <v>200000</v>
          </cell>
        </row>
        <row r="28">
          <cell r="C28">
            <v>18306594</v>
          </cell>
          <cell r="D28">
            <v>18306594</v>
          </cell>
        </row>
        <row r="29">
          <cell r="C29">
            <v>5430265</v>
          </cell>
          <cell r="D29">
            <v>2570315</v>
          </cell>
          <cell r="E29">
            <v>2599950</v>
          </cell>
          <cell r="F29">
            <v>260000</v>
          </cell>
        </row>
        <row r="30">
          <cell r="C30">
            <v>10370698</v>
          </cell>
          <cell r="D30">
            <v>3952900</v>
          </cell>
          <cell r="E30">
            <v>1459050</v>
          </cell>
          <cell r="F30">
            <v>2134960</v>
          </cell>
          <cell r="G30">
            <v>2332764</v>
          </cell>
          <cell r="H30">
            <v>491024</v>
          </cell>
        </row>
        <row r="31">
          <cell r="C31">
            <v>9119432</v>
          </cell>
          <cell r="D31">
            <v>6565000</v>
          </cell>
          <cell r="E31">
            <v>1293240</v>
          </cell>
          <cell r="F31">
            <v>700640</v>
          </cell>
          <cell r="G31">
            <v>427976</v>
          </cell>
          <cell r="H31">
            <v>132576</v>
          </cell>
        </row>
        <row r="32">
          <cell r="C32">
            <v>44157749</v>
          </cell>
          <cell r="D32">
            <v>31394809</v>
          </cell>
          <cell r="E32">
            <v>6083000</v>
          </cell>
          <cell r="F32">
            <v>3295600</v>
          </cell>
          <cell r="G32">
            <v>2760740</v>
          </cell>
          <cell r="H32">
            <v>623600</v>
          </cell>
        </row>
        <row r="33">
          <cell r="C33">
            <v>226956074</v>
          </cell>
          <cell r="D33">
            <v>226956074</v>
          </cell>
        </row>
        <row r="34">
          <cell r="C34">
            <v>100000</v>
          </cell>
          <cell r="E34">
            <v>100000</v>
          </cell>
        </row>
        <row r="35">
          <cell r="C35">
            <v>840000</v>
          </cell>
          <cell r="F35">
            <v>720000</v>
          </cell>
          <cell r="H35">
            <v>120000</v>
          </cell>
        </row>
        <row r="36">
          <cell r="C36">
            <v>54440623</v>
          </cell>
          <cell r="D36">
            <v>54186823</v>
          </cell>
          <cell r="E36">
            <v>27000</v>
          </cell>
          <cell r="F36">
            <v>194400</v>
          </cell>
          <cell r="G36">
            <v>0</v>
          </cell>
          <cell r="H36">
            <v>32400</v>
          </cell>
        </row>
        <row r="37">
          <cell r="C37">
            <v>282336697</v>
          </cell>
          <cell r="D37">
            <v>281142897</v>
          </cell>
          <cell r="E37">
            <v>127000</v>
          </cell>
          <cell r="F37">
            <v>914400</v>
          </cell>
          <cell r="G37">
            <v>0</v>
          </cell>
          <cell r="H37">
            <v>152400</v>
          </cell>
        </row>
        <row r="38">
          <cell r="C38">
            <v>1500000</v>
          </cell>
          <cell r="D38">
            <v>1500000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0</v>
          </cell>
        </row>
        <row r="40">
          <cell r="C40">
            <v>1500000</v>
          </cell>
          <cell r="D40">
            <v>1500000</v>
          </cell>
        </row>
        <row r="41">
          <cell r="C41">
            <v>0</v>
          </cell>
        </row>
        <row r="43">
          <cell r="C43">
            <v>1305457924</v>
          </cell>
          <cell r="D43">
            <v>687123432</v>
          </cell>
          <cell r="E43">
            <v>187693850</v>
          </cell>
          <cell r="F43">
            <v>212671225</v>
          </cell>
          <cell r="G43">
            <v>66415818</v>
          </cell>
          <cell r="H43">
            <v>151553599</v>
          </cell>
        </row>
        <row r="44">
          <cell r="C44">
            <v>22907484</v>
          </cell>
          <cell r="D44">
            <v>22907484</v>
          </cell>
        </row>
        <row r="45">
          <cell r="C45">
            <v>60000000</v>
          </cell>
        </row>
        <row r="46">
          <cell r="C46">
            <v>505919713</v>
          </cell>
          <cell r="D46">
            <v>505919713</v>
          </cell>
        </row>
        <row r="47">
          <cell r="C47">
            <v>588827197</v>
          </cell>
          <cell r="D47">
            <v>588827197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588827197</v>
          </cell>
          <cell r="D48">
            <v>588827197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C49">
            <v>1894285121</v>
          </cell>
          <cell r="D49">
            <v>1275950629</v>
          </cell>
          <cell r="E49">
            <v>187693850</v>
          </cell>
          <cell r="F49">
            <v>212671225</v>
          </cell>
          <cell r="G49">
            <v>66415818</v>
          </cell>
          <cell r="H49">
            <v>151553599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E37">
            <v>0</v>
          </cell>
          <cell r="F37">
            <v>0</v>
          </cell>
          <cell r="G37">
            <v>100000</v>
          </cell>
          <cell r="H37">
            <v>0</v>
          </cell>
        </row>
        <row r="40">
          <cell r="G40">
            <v>100000</v>
          </cell>
        </row>
        <row r="41">
          <cell r="E41">
            <v>0</v>
          </cell>
          <cell r="F41">
            <v>1200000</v>
          </cell>
          <cell r="G41">
            <v>0</v>
          </cell>
          <cell r="H41">
            <v>0</v>
          </cell>
        </row>
        <row r="43">
          <cell r="F43">
            <v>1200000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51">
          <cell r="E51">
            <v>0</v>
          </cell>
          <cell r="F51">
            <v>324000</v>
          </cell>
          <cell r="H51">
            <v>0</v>
          </cell>
        </row>
        <row r="59">
          <cell r="E59">
            <v>0</v>
          </cell>
          <cell r="F59">
            <v>1524000</v>
          </cell>
          <cell r="G59">
            <v>100000</v>
          </cell>
          <cell r="H59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E66">
            <v>0</v>
          </cell>
          <cell r="F66">
            <v>1524000</v>
          </cell>
          <cell r="G66">
            <v>100000</v>
          </cell>
          <cell r="H66">
            <v>0</v>
          </cell>
        </row>
        <row r="69">
          <cell r="F69">
            <v>2457600</v>
          </cell>
          <cell r="G69">
            <v>1170000</v>
          </cell>
        </row>
        <row r="70">
          <cell r="E70">
            <v>0</v>
          </cell>
          <cell r="F70">
            <v>2457600</v>
          </cell>
          <cell r="G70">
            <v>1170000</v>
          </cell>
          <cell r="H70">
            <v>0</v>
          </cell>
        </row>
        <row r="71">
          <cell r="E71">
            <v>0</v>
          </cell>
          <cell r="F71">
            <v>2457600</v>
          </cell>
          <cell r="G71">
            <v>1170000</v>
          </cell>
          <cell r="H71">
            <v>0</v>
          </cell>
        </row>
        <row r="72">
          <cell r="E72">
            <v>0</v>
          </cell>
          <cell r="F72">
            <v>3981600</v>
          </cell>
          <cell r="G72">
            <v>1270000</v>
          </cell>
          <cell r="H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8564700</v>
          </cell>
          <cell r="D75">
            <v>3313100</v>
          </cell>
          <cell r="F75">
            <v>3981600</v>
          </cell>
          <cell r="G75">
            <v>1270000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3900000</v>
          </cell>
          <cell r="D91">
            <v>3900000</v>
          </cell>
        </row>
        <row r="92">
          <cell r="C92">
            <v>5000000</v>
          </cell>
          <cell r="D92">
            <v>5000000</v>
          </cell>
        </row>
        <row r="93">
          <cell r="C93">
            <v>8900000</v>
          </cell>
          <cell r="D93">
            <v>8900000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90000</v>
          </cell>
          <cell r="D96">
            <v>90000</v>
          </cell>
        </row>
        <row r="97">
          <cell r="C97">
            <v>29050</v>
          </cell>
          <cell r="D97">
            <v>29050</v>
          </cell>
        </row>
        <row r="98">
          <cell r="C98">
            <v>32144</v>
          </cell>
          <cell r="D98">
            <v>32144</v>
          </cell>
        </row>
        <row r="99">
          <cell r="C99">
            <v>151194</v>
          </cell>
          <cell r="D99">
            <v>151194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10">
          <cell r="C110">
            <v>17615894</v>
          </cell>
          <cell r="D110">
            <v>12364294</v>
          </cell>
          <cell r="E110">
            <v>0</v>
          </cell>
          <cell r="F110">
            <v>3981600</v>
          </cell>
          <cell r="G110">
            <v>1270000</v>
          </cell>
          <cell r="H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3627600</v>
          </cell>
          <cell r="D113">
            <v>3627600</v>
          </cell>
        </row>
        <row r="114">
          <cell r="C114">
            <v>3627600</v>
          </cell>
          <cell r="D114">
            <v>3627600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3627600</v>
          </cell>
          <cell r="D115">
            <v>3627600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21243494</v>
          </cell>
          <cell r="D116">
            <v>15991894</v>
          </cell>
          <cell r="E116">
            <v>0</v>
          </cell>
          <cell r="F116">
            <v>3981600</v>
          </cell>
          <cell r="G116">
            <v>1270000</v>
          </cell>
          <cell r="H116">
            <v>0</v>
          </cell>
        </row>
      </sheetData>
      <sheetData sheetId="13" refreshError="1"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</row>
        <row r="36"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4"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51">
          <cell r="E51">
            <v>0</v>
          </cell>
          <cell r="F51">
            <v>0</v>
          </cell>
          <cell r="H51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9">
          <cell r="E69">
            <v>7858323</v>
          </cell>
        </row>
        <row r="70">
          <cell r="E70">
            <v>7858323</v>
          </cell>
          <cell r="F70">
            <v>0</v>
          </cell>
          <cell r="G70">
            <v>0</v>
          </cell>
          <cell r="H70">
            <v>0</v>
          </cell>
        </row>
        <row r="71">
          <cell r="E71">
            <v>7858323</v>
          </cell>
          <cell r="F71">
            <v>0</v>
          </cell>
          <cell r="G71">
            <v>0</v>
          </cell>
          <cell r="H71">
            <v>0</v>
          </cell>
        </row>
        <row r="72">
          <cell r="E72">
            <v>7858323</v>
          </cell>
          <cell r="F72">
            <v>0</v>
          </cell>
          <cell r="G72">
            <v>0</v>
          </cell>
          <cell r="H72">
            <v>0</v>
          </cell>
        </row>
        <row r="73">
          <cell r="C73">
            <v>5893795</v>
          </cell>
          <cell r="E73">
            <v>5893795</v>
          </cell>
        </row>
        <row r="74">
          <cell r="C74">
            <v>1356368</v>
          </cell>
          <cell r="E74">
            <v>1356368</v>
          </cell>
        </row>
        <row r="75">
          <cell r="C75">
            <v>608160</v>
          </cell>
          <cell r="E75">
            <v>608160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C81">
            <v>0</v>
          </cell>
        </row>
        <row r="82">
          <cell r="C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</row>
        <row r="90">
          <cell r="C90">
            <v>0</v>
          </cell>
        </row>
        <row r="91">
          <cell r="C91">
            <v>0</v>
          </cell>
        </row>
        <row r="92">
          <cell r="C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10">
          <cell r="C110">
            <v>7858323</v>
          </cell>
          <cell r="D110">
            <v>0</v>
          </cell>
          <cell r="E110">
            <v>7858323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</row>
        <row r="112">
          <cell r="C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7858323</v>
          </cell>
          <cell r="D116">
            <v>0</v>
          </cell>
          <cell r="E116">
            <v>7858323</v>
          </cell>
          <cell r="F116">
            <v>0</v>
          </cell>
          <cell r="G116">
            <v>0</v>
          </cell>
          <cell r="H116">
            <v>0</v>
          </cell>
        </row>
      </sheetData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.mell. 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"/>
      <sheetName val="12"/>
      <sheetName val="13. mell"/>
      <sheetName val="14 mell"/>
    </sheetNames>
    <sheetDataSet>
      <sheetData sheetId="0">
        <row r="26">
          <cell r="C26">
            <v>84512950</v>
          </cell>
        </row>
        <row r="27">
          <cell r="C27">
            <v>17637689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"/>
      <sheetName val="1b"/>
      <sheetName val="2a"/>
      <sheetName val="2b"/>
      <sheetName val="2d"/>
      <sheetName val="4"/>
      <sheetName val="5"/>
      <sheetName val="6"/>
      <sheetName val="9a"/>
      <sheetName val="9b"/>
      <sheetName val="9c"/>
      <sheetName val="13"/>
    </sheetNames>
    <sheetDataSet>
      <sheetData sheetId="0"/>
      <sheetData sheetId="1">
        <row r="12">
          <cell r="C12">
            <v>25538</v>
          </cell>
          <cell r="D12">
            <v>25538</v>
          </cell>
        </row>
        <row r="13">
          <cell r="C13">
            <v>354341112</v>
          </cell>
          <cell r="D13">
            <v>354341112</v>
          </cell>
        </row>
        <row r="14">
          <cell r="C14">
            <v>300818446</v>
          </cell>
          <cell r="D14">
            <v>238781942</v>
          </cell>
        </row>
        <row r="15">
          <cell r="C15">
            <v>4914158</v>
          </cell>
          <cell r="D15">
            <v>4914158</v>
          </cell>
        </row>
        <row r="16">
          <cell r="C16">
            <v>14430000</v>
          </cell>
          <cell r="D16">
            <v>14430000</v>
          </cell>
        </row>
        <row r="18">
          <cell r="C18">
            <v>62036504</v>
          </cell>
        </row>
        <row r="19">
          <cell r="C19">
            <v>0</v>
          </cell>
        </row>
        <row r="20">
          <cell r="C20">
            <v>655159558</v>
          </cell>
          <cell r="D20">
            <v>593123054</v>
          </cell>
        </row>
        <row r="21">
          <cell r="C21">
            <v>783323369</v>
          </cell>
          <cell r="D21">
            <v>783323369</v>
          </cell>
        </row>
        <row r="22">
          <cell r="C22">
            <v>3382814</v>
          </cell>
          <cell r="D22">
            <v>3382814</v>
          </cell>
        </row>
        <row r="23">
          <cell r="C23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783323369</v>
          </cell>
          <cell r="D27">
            <v>783323369</v>
          </cell>
        </row>
        <row r="28">
          <cell r="C28">
            <v>108432572</v>
          </cell>
          <cell r="D28">
            <v>108432572</v>
          </cell>
        </row>
        <row r="29">
          <cell r="C29">
            <v>90794883</v>
          </cell>
          <cell r="D29">
            <v>90794883</v>
          </cell>
        </row>
        <row r="30">
          <cell r="C30">
            <v>17637689</v>
          </cell>
          <cell r="D30">
            <v>17637689</v>
          </cell>
        </row>
        <row r="31">
          <cell r="C31">
            <v>182983484</v>
          </cell>
          <cell r="D31">
            <v>182983484</v>
          </cell>
        </row>
        <row r="32">
          <cell r="C32">
            <v>11678757</v>
          </cell>
          <cell r="D32">
            <v>11678757</v>
          </cell>
        </row>
        <row r="33">
          <cell r="C33">
            <v>110000</v>
          </cell>
          <cell r="D33">
            <v>110000</v>
          </cell>
        </row>
        <row r="34">
          <cell r="C34">
            <v>194772241</v>
          </cell>
          <cell r="D34">
            <v>194772241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303204813</v>
          </cell>
          <cell r="D39">
            <v>303204813</v>
          </cell>
        </row>
        <row r="40">
          <cell r="C40">
            <v>44200</v>
          </cell>
        </row>
        <row r="41">
          <cell r="C41">
            <v>7407954</v>
          </cell>
          <cell r="D41">
            <v>0</v>
          </cell>
        </row>
        <row r="42">
          <cell r="C42">
            <v>562880</v>
          </cell>
        </row>
        <row r="43">
          <cell r="C43">
            <v>1495000</v>
          </cell>
        </row>
        <row r="44">
          <cell r="C44">
            <v>5350074</v>
          </cell>
        </row>
        <row r="45">
          <cell r="C45">
            <v>3772000</v>
          </cell>
          <cell r="D45">
            <v>1330000</v>
          </cell>
        </row>
        <row r="46">
          <cell r="C46">
            <v>2530000</v>
          </cell>
          <cell r="D46">
            <v>1330000</v>
          </cell>
        </row>
        <row r="47">
          <cell r="C47">
            <v>1242000</v>
          </cell>
        </row>
        <row r="48">
          <cell r="C48">
            <v>20202742</v>
          </cell>
          <cell r="D48">
            <v>20202742</v>
          </cell>
        </row>
        <row r="49">
          <cell r="C49">
            <v>9611212</v>
          </cell>
          <cell r="D49">
            <v>9611212</v>
          </cell>
        </row>
        <row r="50">
          <cell r="C50">
            <v>812030</v>
          </cell>
          <cell r="D50">
            <v>812030</v>
          </cell>
        </row>
        <row r="51">
          <cell r="C51">
            <v>9269500</v>
          </cell>
          <cell r="D51">
            <v>9269500</v>
          </cell>
        </row>
        <row r="52">
          <cell r="C52">
            <v>0</v>
          </cell>
        </row>
        <row r="53">
          <cell r="C53">
            <v>510000</v>
          </cell>
          <cell r="D53">
            <v>510000</v>
          </cell>
        </row>
        <row r="54">
          <cell r="C54">
            <v>898775</v>
          </cell>
        </row>
        <row r="55">
          <cell r="C55">
            <v>8065896</v>
          </cell>
          <cell r="D55">
            <v>5543157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12000</v>
          </cell>
        </row>
        <row r="63">
          <cell r="C63">
            <v>40403567</v>
          </cell>
          <cell r="D63">
            <v>27075899</v>
          </cell>
        </row>
        <row r="64">
          <cell r="C64">
            <v>180000</v>
          </cell>
          <cell r="D64">
            <v>180000</v>
          </cell>
        </row>
        <row r="65">
          <cell r="C65">
            <v>180000</v>
          </cell>
          <cell r="D65">
            <v>180000</v>
          </cell>
        </row>
        <row r="66">
          <cell r="C66">
            <v>445000</v>
          </cell>
        </row>
        <row r="67">
          <cell r="C67">
            <v>445000</v>
          </cell>
          <cell r="D67">
            <v>0</v>
          </cell>
        </row>
        <row r="68">
          <cell r="C68">
            <v>0</v>
          </cell>
        </row>
        <row r="69">
          <cell r="C69">
            <v>435500</v>
          </cell>
          <cell r="D69">
            <v>435500</v>
          </cell>
        </row>
        <row r="70">
          <cell r="C70">
            <v>0</v>
          </cell>
        </row>
        <row r="71">
          <cell r="C71">
            <v>435500</v>
          </cell>
          <cell r="D71">
            <v>435500</v>
          </cell>
        </row>
        <row r="72">
          <cell r="C72">
            <v>1783151807</v>
          </cell>
          <cell r="D72">
            <v>1707342635</v>
          </cell>
        </row>
        <row r="73">
          <cell r="C73">
            <v>590723141</v>
          </cell>
          <cell r="D73">
            <v>553636584</v>
          </cell>
        </row>
        <row r="74">
          <cell r="C74">
            <v>32617229</v>
          </cell>
          <cell r="D74">
            <v>32617229</v>
          </cell>
        </row>
        <row r="75">
          <cell r="C75">
            <v>506780452</v>
          </cell>
        </row>
        <row r="76">
          <cell r="C76">
            <v>1130120822</v>
          </cell>
          <cell r="D76">
            <v>586253813</v>
          </cell>
        </row>
        <row r="77">
          <cell r="C77">
            <v>1130120822</v>
          </cell>
          <cell r="D77">
            <v>586253813</v>
          </cell>
        </row>
        <row r="78">
          <cell r="C78">
            <v>2913272629</v>
          </cell>
          <cell r="D78">
            <v>2293596448</v>
          </cell>
        </row>
      </sheetData>
      <sheetData sheetId="2"/>
      <sheetData sheetId="3"/>
      <sheetData sheetId="4">
        <row r="6">
          <cell r="C6">
            <v>368477245</v>
          </cell>
        </row>
        <row r="7">
          <cell r="C7">
            <v>80381073</v>
          </cell>
        </row>
        <row r="8">
          <cell r="C8">
            <v>471879423</v>
          </cell>
        </row>
        <row r="17">
          <cell r="C17">
            <v>14421500</v>
          </cell>
        </row>
        <row r="26">
          <cell r="C26">
            <v>254608842</v>
          </cell>
        </row>
        <row r="32">
          <cell r="C32">
            <v>823937933</v>
          </cell>
        </row>
        <row r="37">
          <cell r="C37">
            <v>285652667</v>
          </cell>
        </row>
        <row r="43">
          <cell r="C43">
            <v>3082417</v>
          </cell>
        </row>
        <row r="45">
          <cell r="C45">
            <v>44051077</v>
          </cell>
        </row>
        <row r="46">
          <cell r="C46">
            <v>60000000</v>
          </cell>
        </row>
        <row r="47">
          <cell r="C47">
            <v>506780452</v>
          </cell>
        </row>
      </sheetData>
      <sheetData sheetId="5"/>
      <sheetData sheetId="6"/>
      <sheetData sheetId="7"/>
      <sheetData sheetId="8"/>
      <sheetData sheetId="9">
        <row r="12">
          <cell r="C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</row>
        <row r="16">
          <cell r="C16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</row>
        <row r="23">
          <cell r="C23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3198364</v>
          </cell>
          <cell r="D28">
            <v>3198364</v>
          </cell>
        </row>
        <row r="29">
          <cell r="C29">
            <v>3198364</v>
          </cell>
          <cell r="D29">
            <v>3198364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3198364</v>
          </cell>
          <cell r="D39">
            <v>3198364</v>
          </cell>
        </row>
        <row r="40">
          <cell r="C40">
            <v>0</v>
          </cell>
        </row>
        <row r="41">
          <cell r="C41">
            <v>100000</v>
          </cell>
          <cell r="D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100000</v>
          </cell>
        </row>
        <row r="45">
          <cell r="C45">
            <v>1200000</v>
          </cell>
          <cell r="D45">
            <v>0</v>
          </cell>
        </row>
        <row r="46">
          <cell r="C46">
            <v>0</v>
          </cell>
        </row>
        <row r="47">
          <cell r="C47">
            <v>1200000</v>
          </cell>
        </row>
        <row r="48">
          <cell r="C48">
            <v>9589000</v>
          </cell>
          <cell r="D48">
            <v>9589000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9079000</v>
          </cell>
          <cell r="D51">
            <v>9079000</v>
          </cell>
        </row>
        <row r="52">
          <cell r="C52">
            <v>0</v>
          </cell>
        </row>
        <row r="53">
          <cell r="C53">
            <v>510000</v>
          </cell>
          <cell r="D53">
            <v>510000</v>
          </cell>
        </row>
        <row r="54">
          <cell r="C54">
            <v>0</v>
          </cell>
        </row>
        <row r="55">
          <cell r="C55">
            <v>2913030</v>
          </cell>
          <cell r="D55">
            <v>2589030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13802030</v>
          </cell>
          <cell r="D63">
            <v>12178030</v>
          </cell>
        </row>
        <row r="64">
          <cell r="C64">
            <v>180000</v>
          </cell>
          <cell r="D64">
            <v>180000</v>
          </cell>
        </row>
        <row r="65">
          <cell r="C65">
            <v>180000</v>
          </cell>
          <cell r="D65">
            <v>180000</v>
          </cell>
        </row>
        <row r="66">
          <cell r="C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</row>
        <row r="69">
          <cell r="C69">
            <v>435500</v>
          </cell>
          <cell r="D69">
            <v>435500</v>
          </cell>
        </row>
        <row r="70">
          <cell r="C70">
            <v>0</v>
          </cell>
        </row>
        <row r="71">
          <cell r="C71">
            <v>435500</v>
          </cell>
          <cell r="D71">
            <v>435500</v>
          </cell>
        </row>
        <row r="72">
          <cell r="C72">
            <v>17615894</v>
          </cell>
          <cell r="D72">
            <v>15991894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3627600</v>
          </cell>
        </row>
        <row r="76">
          <cell r="C76">
            <v>3627600</v>
          </cell>
          <cell r="D76">
            <v>0</v>
          </cell>
        </row>
        <row r="77">
          <cell r="C77">
            <v>3627600</v>
          </cell>
          <cell r="D77">
            <v>0</v>
          </cell>
        </row>
        <row r="78">
          <cell r="C78">
            <v>21243494</v>
          </cell>
          <cell r="D78">
            <v>15991894</v>
          </cell>
        </row>
      </sheetData>
      <sheetData sheetId="10">
        <row r="12">
          <cell r="C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</row>
        <row r="16">
          <cell r="C16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</row>
        <row r="23">
          <cell r="C23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  <cell r="D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7858323</v>
          </cell>
        </row>
        <row r="76">
          <cell r="C76">
            <v>7858323</v>
          </cell>
          <cell r="D76">
            <v>0</v>
          </cell>
        </row>
        <row r="77">
          <cell r="C77">
            <v>7858323</v>
          </cell>
          <cell r="D77">
            <v>0</v>
          </cell>
        </row>
        <row r="78">
          <cell r="C78">
            <v>7858323</v>
          </cell>
          <cell r="D78">
            <v>0</v>
          </cell>
        </row>
      </sheetData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pane ySplit="7" topLeftCell="A11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8" ht="18.75" x14ac:dyDescent="0.3">
      <c r="B1" s="212" t="s">
        <v>0</v>
      </c>
      <c r="C1" s="213" t="s">
        <v>267</v>
      </c>
    </row>
    <row r="2" spans="1:8" ht="18.75" x14ac:dyDescent="0.3">
      <c r="B2" s="214" t="s">
        <v>178</v>
      </c>
      <c r="C2" s="68" t="s">
        <v>833</v>
      </c>
    </row>
    <row r="3" spans="1:8" ht="18.75" x14ac:dyDescent="0.3">
      <c r="B3" s="29"/>
    </row>
    <row r="4" spans="1:8" ht="15.75" x14ac:dyDescent="0.25">
      <c r="B4" s="30" t="s">
        <v>120</v>
      </c>
      <c r="C4" t="s">
        <v>122</v>
      </c>
    </row>
    <row r="5" spans="1:8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8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8" ht="25.5" x14ac:dyDescent="0.2">
      <c r="A7" s="5">
        <v>1</v>
      </c>
      <c r="B7" s="32" t="s">
        <v>54</v>
      </c>
      <c r="C7" s="57">
        <f t="shared" ref="C7:C38" si="0">SUM(D7:H7)</f>
        <v>106085367</v>
      </c>
      <c r="D7" s="39">
        <v>106085367</v>
      </c>
      <c r="E7" s="6"/>
      <c r="F7" s="6"/>
      <c r="G7" s="6"/>
      <c r="H7" s="6"/>
    </row>
    <row r="8" spans="1:8" ht="25.5" x14ac:dyDescent="0.2">
      <c r="A8" s="5">
        <v>2</v>
      </c>
      <c r="B8" s="32" t="s">
        <v>55</v>
      </c>
      <c r="C8" s="58">
        <f t="shared" si="0"/>
        <v>127904640</v>
      </c>
      <c r="D8" s="39">
        <v>127904640</v>
      </c>
      <c r="E8" s="6"/>
      <c r="F8" s="6"/>
      <c r="G8" s="6"/>
      <c r="H8" s="6"/>
    </row>
    <row r="9" spans="1:8" ht="25.5" x14ac:dyDescent="0.2">
      <c r="A9" s="5">
        <v>3</v>
      </c>
      <c r="B9" s="32" t="s">
        <v>56</v>
      </c>
      <c r="C9" s="58">
        <f t="shared" si="0"/>
        <v>90729626</v>
      </c>
      <c r="D9" s="39">
        <v>90729626</v>
      </c>
      <c r="E9" s="6"/>
      <c r="F9" s="6"/>
      <c r="G9" s="6"/>
      <c r="H9" s="6"/>
    </row>
    <row r="10" spans="1:8" ht="25.5" x14ac:dyDescent="0.2">
      <c r="A10" s="5">
        <v>4</v>
      </c>
      <c r="B10" s="32" t="s">
        <v>57</v>
      </c>
      <c r="C10" s="58">
        <f t="shared" si="0"/>
        <v>6854820</v>
      </c>
      <c r="D10" s="39">
        <v>6854820</v>
      </c>
      <c r="E10" s="6"/>
      <c r="F10" s="6"/>
      <c r="G10" s="6"/>
      <c r="H10" s="6"/>
    </row>
    <row r="11" spans="1:8" ht="25.5" x14ac:dyDescent="0.2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8" x14ac:dyDescent="0.2">
      <c r="A12" s="5">
        <v>6</v>
      </c>
      <c r="B12" s="32" t="s">
        <v>59</v>
      </c>
      <c r="C12" s="58">
        <f t="shared" si="0"/>
        <v>331574453</v>
      </c>
      <c r="D12" s="40">
        <f>SUM(D7:D11)</f>
        <v>331574453</v>
      </c>
      <c r="E12" s="17">
        <f>SUM(E7:E11)</f>
        <v>0</v>
      </c>
      <c r="F12" s="17">
        <f>SUM(F7:F11)</f>
        <v>0</v>
      </c>
      <c r="G12" s="17">
        <f>SUM(G7:G11)</f>
        <v>0</v>
      </c>
      <c r="H12" s="17">
        <f>SUM(H7:H11)</f>
        <v>0</v>
      </c>
    </row>
    <row r="13" spans="1:8" ht="25.5" x14ac:dyDescent="0.2">
      <c r="A13" s="5">
        <v>7</v>
      </c>
      <c r="B13" s="32" t="s">
        <v>60</v>
      </c>
      <c r="C13" s="58">
        <f t="shared" si="0"/>
        <v>84703526</v>
      </c>
      <c r="D13" s="40">
        <f>SUM(D14:D17)</f>
        <v>22667022</v>
      </c>
      <c r="E13" s="17">
        <f>SUM(E14:E17)</f>
        <v>0</v>
      </c>
      <c r="F13" s="17">
        <f>SUM(F14:F17)</f>
        <v>62036504</v>
      </c>
      <c r="G13" s="17">
        <f>SUM(G14:G17)</f>
        <v>0</v>
      </c>
      <c r="H13" s="17">
        <f>SUM(H14:H17)</f>
        <v>0</v>
      </c>
    </row>
    <row r="14" spans="1:8" x14ac:dyDescent="0.2">
      <c r="A14" s="5">
        <v>8</v>
      </c>
      <c r="B14" s="32" t="s">
        <v>61</v>
      </c>
      <c r="C14" s="58">
        <f t="shared" si="0"/>
        <v>8237022</v>
      </c>
      <c r="D14" s="39">
        <v>8237022</v>
      </c>
      <c r="E14" s="6"/>
      <c r="F14" s="6"/>
      <c r="G14" s="6"/>
      <c r="H14" s="6"/>
    </row>
    <row r="15" spans="1:8" x14ac:dyDescent="0.2">
      <c r="A15" s="5">
        <v>9</v>
      </c>
      <c r="B15" s="32" t="s">
        <v>62</v>
      </c>
      <c r="C15" s="58">
        <f t="shared" si="0"/>
        <v>14430000</v>
      </c>
      <c r="D15" s="39">
        <v>14430000</v>
      </c>
      <c r="E15" s="6"/>
      <c r="F15" s="6"/>
      <c r="G15" s="6"/>
      <c r="H15" s="6"/>
    </row>
    <row r="16" spans="1:8" x14ac:dyDescent="0.2">
      <c r="A16" s="5">
        <v>10</v>
      </c>
      <c r="B16" s="32" t="s">
        <v>63</v>
      </c>
      <c r="C16" s="58">
        <f t="shared" si="0"/>
        <v>62036504</v>
      </c>
      <c r="D16" s="39"/>
      <c r="E16" s="6"/>
      <c r="F16" s="6">
        <v>62036504</v>
      </c>
      <c r="G16" s="6"/>
      <c r="H16" s="8"/>
    </row>
    <row r="17" spans="1:8" x14ac:dyDescent="0.2">
      <c r="A17" s="5">
        <v>11</v>
      </c>
      <c r="B17" s="32" t="s">
        <v>64</v>
      </c>
      <c r="C17" s="58">
        <f t="shared" si="0"/>
        <v>0</v>
      </c>
      <c r="D17" s="39"/>
      <c r="E17" s="6"/>
      <c r="F17" s="6"/>
      <c r="G17" s="6"/>
      <c r="H17" s="6"/>
    </row>
    <row r="18" spans="1:8" ht="25.5" x14ac:dyDescent="0.2">
      <c r="A18" s="5">
        <v>12</v>
      </c>
      <c r="B18" s="33" t="s">
        <v>65</v>
      </c>
      <c r="C18" s="58">
        <f t="shared" si="0"/>
        <v>416277979</v>
      </c>
      <c r="D18" s="41">
        <f>D12+D13</f>
        <v>354241475</v>
      </c>
      <c r="E18" s="7">
        <f>E12+E13</f>
        <v>0</v>
      </c>
      <c r="F18" s="7">
        <f>F12+F13</f>
        <v>62036504</v>
      </c>
      <c r="G18" s="7">
        <f>G12+G13</f>
        <v>0</v>
      </c>
      <c r="H18" s="7">
        <f>H12+H13</f>
        <v>0</v>
      </c>
    </row>
    <row r="19" spans="1:8" x14ac:dyDescent="0.2">
      <c r="A19" s="5">
        <v>13</v>
      </c>
      <c r="B19" s="32" t="s">
        <v>66</v>
      </c>
      <c r="C19" s="58">
        <f t="shared" si="0"/>
        <v>0</v>
      </c>
      <c r="D19" s="42">
        <f>SUM(D20:D23)</f>
        <v>0</v>
      </c>
      <c r="E19" s="18">
        <f>SUM(E20:E23)</f>
        <v>0</v>
      </c>
      <c r="F19" s="18">
        <f>SUM(F20:F23)</f>
        <v>0</v>
      </c>
      <c r="G19" s="18">
        <f>SUM(G20:G23)</f>
        <v>0</v>
      </c>
      <c r="H19" s="18">
        <f>SUM(H20:H23)</f>
        <v>0</v>
      </c>
    </row>
    <row r="20" spans="1:8" x14ac:dyDescent="0.2">
      <c r="A20" s="5">
        <v>14</v>
      </c>
      <c r="B20" s="32" t="s">
        <v>67</v>
      </c>
      <c r="C20" s="58">
        <f t="shared" si="0"/>
        <v>0</v>
      </c>
      <c r="D20" s="43"/>
      <c r="E20" s="4"/>
      <c r="F20" s="4"/>
      <c r="G20" s="4"/>
      <c r="H20" s="4"/>
    </row>
    <row r="21" spans="1:8" x14ac:dyDescent="0.2">
      <c r="A21" s="5">
        <v>15</v>
      </c>
      <c r="B21" s="32" t="s">
        <v>68</v>
      </c>
      <c r="C21" s="58">
        <f t="shared" si="0"/>
        <v>0</v>
      </c>
      <c r="D21" s="43"/>
      <c r="E21" s="4"/>
      <c r="F21" s="4"/>
      <c r="G21" s="4"/>
      <c r="H21" s="4"/>
    </row>
    <row r="22" spans="1:8" x14ac:dyDescent="0.2">
      <c r="A22" s="5">
        <v>16</v>
      </c>
      <c r="B22" s="32" t="s">
        <v>69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17</v>
      </c>
      <c r="B23" s="34" t="s">
        <v>70</v>
      </c>
      <c r="C23" s="58">
        <f t="shared" si="0"/>
        <v>0</v>
      </c>
      <c r="D23" s="43"/>
      <c r="E23" s="4"/>
      <c r="F23" s="4"/>
      <c r="G23" s="4"/>
      <c r="H23" s="4"/>
    </row>
    <row r="24" spans="1:8" ht="25.5" x14ac:dyDescent="0.2">
      <c r="A24" s="5">
        <v>18</v>
      </c>
      <c r="B24" s="33" t="s">
        <v>71</v>
      </c>
      <c r="C24" s="58">
        <f t="shared" si="0"/>
        <v>0</v>
      </c>
      <c r="D24" s="41">
        <f>D19</f>
        <v>0</v>
      </c>
      <c r="E24" s="7">
        <f>E19</f>
        <v>0</v>
      </c>
      <c r="F24" s="7">
        <f>F19</f>
        <v>0</v>
      </c>
      <c r="G24" s="7">
        <f>G19</f>
        <v>0</v>
      </c>
      <c r="H24" s="7">
        <f>H19</f>
        <v>0</v>
      </c>
    </row>
    <row r="25" spans="1:8" x14ac:dyDescent="0.2">
      <c r="A25" s="5">
        <v>19</v>
      </c>
      <c r="B25" s="32" t="s">
        <v>72</v>
      </c>
      <c r="C25" s="58">
        <f t="shared" si="0"/>
        <v>102150639</v>
      </c>
      <c r="D25" s="40">
        <f>SUM(D26:D27)</f>
        <v>102150639</v>
      </c>
      <c r="E25" s="17">
        <f>SUM(E26:E27)</f>
        <v>0</v>
      </c>
      <c r="F25" s="17">
        <f>SUM(F26:F27)</f>
        <v>0</v>
      </c>
      <c r="G25" s="17">
        <f>SUM(G26:G27)</f>
        <v>0</v>
      </c>
      <c r="H25" s="17">
        <f>SUM(H26:H27)</f>
        <v>0</v>
      </c>
    </row>
    <row r="26" spans="1:8" x14ac:dyDescent="0.2">
      <c r="A26" s="5">
        <v>20</v>
      </c>
      <c r="B26" s="32" t="s">
        <v>73</v>
      </c>
      <c r="C26" s="58">
        <f t="shared" si="0"/>
        <v>84512950</v>
      </c>
      <c r="D26" s="39">
        <v>84512950</v>
      </c>
      <c r="E26" s="6"/>
      <c r="F26" s="6"/>
      <c r="G26" s="6"/>
      <c r="H26" s="6"/>
    </row>
    <row r="27" spans="1:8" ht="16.5" customHeight="1" x14ac:dyDescent="0.2">
      <c r="A27" s="5">
        <v>21</v>
      </c>
      <c r="B27" s="32" t="s">
        <v>74</v>
      </c>
      <c r="C27" s="58">
        <f t="shared" si="0"/>
        <v>17637689</v>
      </c>
      <c r="D27" s="39">
        <v>17637689</v>
      </c>
      <c r="E27" s="6"/>
      <c r="F27" s="6"/>
      <c r="G27" s="6"/>
      <c r="H27" s="6"/>
    </row>
    <row r="28" spans="1:8" ht="18.75" customHeight="1" x14ac:dyDescent="0.2">
      <c r="A28" s="5">
        <v>22</v>
      </c>
      <c r="B28" s="32" t="s">
        <v>75</v>
      </c>
      <c r="C28" s="58">
        <f t="shared" si="0"/>
        <v>189265417</v>
      </c>
      <c r="D28" s="39">
        <v>189265417</v>
      </c>
      <c r="E28" s="6"/>
      <c r="F28" s="6"/>
      <c r="G28" s="6"/>
      <c r="H28" s="6"/>
    </row>
    <row r="29" spans="1:8" x14ac:dyDescent="0.2">
      <c r="A29" s="5">
        <v>23</v>
      </c>
      <c r="B29" s="32" t="s">
        <v>76</v>
      </c>
      <c r="C29" s="58">
        <f t="shared" si="0"/>
        <v>11678757</v>
      </c>
      <c r="D29" s="39">
        <v>11678757</v>
      </c>
      <c r="E29" s="6"/>
      <c r="F29" s="6"/>
      <c r="G29" s="6"/>
      <c r="H29" s="6"/>
    </row>
    <row r="30" spans="1:8" ht="25.5" x14ac:dyDescent="0.2">
      <c r="A30" s="5">
        <v>24</v>
      </c>
      <c r="B30" s="32" t="s">
        <v>77</v>
      </c>
      <c r="C30" s="58">
        <f t="shared" si="0"/>
        <v>110000</v>
      </c>
      <c r="D30" s="39">
        <v>110000</v>
      </c>
      <c r="E30" s="6"/>
      <c r="F30" s="6"/>
      <c r="G30" s="6"/>
      <c r="H30" s="6"/>
    </row>
    <row r="31" spans="1:8" x14ac:dyDescent="0.2">
      <c r="A31" s="5">
        <v>25</v>
      </c>
      <c r="B31" s="32" t="s">
        <v>78</v>
      </c>
      <c r="C31" s="58">
        <f t="shared" si="0"/>
        <v>201054174</v>
      </c>
      <c r="D31" s="40">
        <f>SUM(D28:D30)</f>
        <v>201054174</v>
      </c>
      <c r="E31" s="17">
        <f>SUM(E28:E30)</f>
        <v>0</v>
      </c>
      <c r="F31" s="17">
        <f>SUM(F28:F30)</f>
        <v>0</v>
      </c>
      <c r="G31" s="17">
        <f>SUM(G28:G30)</f>
        <v>0</v>
      </c>
      <c r="H31" s="17">
        <f>SUM(H28:H30)</f>
        <v>0</v>
      </c>
    </row>
    <row r="32" spans="1:8" x14ac:dyDescent="0.2">
      <c r="A32" s="5">
        <v>26</v>
      </c>
      <c r="B32" s="32" t="s">
        <v>79</v>
      </c>
      <c r="C32" s="58">
        <f t="shared" si="0"/>
        <v>0</v>
      </c>
      <c r="D32" s="40">
        <f>SUM(D33:D35)</f>
        <v>0</v>
      </c>
      <c r="E32" s="17">
        <f>SUM(E33:E35)</f>
        <v>0</v>
      </c>
      <c r="F32" s="17">
        <f>SUM(F33:F35)</f>
        <v>0</v>
      </c>
      <c r="G32" s="17">
        <f>SUM(G33:G35)</f>
        <v>0</v>
      </c>
      <c r="H32" s="17">
        <f>SUM(H33:H35)</f>
        <v>0</v>
      </c>
    </row>
    <row r="33" spans="1:8" ht="51" x14ac:dyDescent="0.2">
      <c r="A33" s="5">
        <v>27</v>
      </c>
      <c r="B33" s="32" t="s">
        <v>80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28</v>
      </c>
      <c r="B34" s="32" t="s">
        <v>81</v>
      </c>
      <c r="C34" s="58">
        <f t="shared" si="0"/>
        <v>0</v>
      </c>
      <c r="D34" s="39"/>
      <c r="E34" s="6"/>
      <c r="F34" s="6"/>
      <c r="G34" s="6"/>
      <c r="H34" s="6"/>
    </row>
    <row r="35" spans="1:8" x14ac:dyDescent="0.2">
      <c r="A35" s="5">
        <v>29</v>
      </c>
      <c r="B35" s="32" t="s">
        <v>82</v>
      </c>
      <c r="C35" s="58">
        <f t="shared" si="0"/>
        <v>0</v>
      </c>
      <c r="D35" s="43"/>
      <c r="E35" s="4"/>
      <c r="F35" s="4"/>
      <c r="G35" s="4"/>
      <c r="H35" s="4"/>
    </row>
    <row r="36" spans="1:8" x14ac:dyDescent="0.2">
      <c r="A36" s="5">
        <v>30</v>
      </c>
      <c r="B36" s="33" t="s">
        <v>83</v>
      </c>
      <c r="C36" s="58">
        <f t="shared" si="0"/>
        <v>303204813</v>
      </c>
      <c r="D36" s="41">
        <f>D25+D31+D32</f>
        <v>303204813</v>
      </c>
      <c r="E36" s="7">
        <f>E25+E31+E32</f>
        <v>0</v>
      </c>
      <c r="F36" s="7">
        <f>F25+F31+F32</f>
        <v>0</v>
      </c>
      <c r="G36" s="7">
        <f>G25+G31+G32</f>
        <v>0</v>
      </c>
      <c r="H36" s="7">
        <f>H25+H31+H32</f>
        <v>0</v>
      </c>
    </row>
    <row r="37" spans="1:8" x14ac:dyDescent="0.2">
      <c r="A37" s="5">
        <v>31</v>
      </c>
      <c r="B37" s="35" t="s">
        <v>84</v>
      </c>
      <c r="C37" s="58">
        <f t="shared" si="0"/>
        <v>6922704</v>
      </c>
      <c r="D37" s="44">
        <f>SUM(D38:D40)</f>
        <v>0</v>
      </c>
      <c r="E37" s="19">
        <f>SUM(E38:E40)</f>
        <v>335000</v>
      </c>
      <c r="F37" s="19">
        <f>SUM(F38:F40)</f>
        <v>400000</v>
      </c>
      <c r="G37" s="19">
        <f>SUM(G38:G40)</f>
        <v>920000</v>
      </c>
      <c r="H37" s="19">
        <f>SUM(H38:H40)</f>
        <v>5267704</v>
      </c>
    </row>
    <row r="38" spans="1:8" x14ac:dyDescent="0.2">
      <c r="A38" s="5">
        <v>32</v>
      </c>
      <c r="B38" s="35" t="s">
        <v>85</v>
      </c>
      <c r="C38" s="58">
        <f t="shared" si="0"/>
        <v>562880</v>
      </c>
      <c r="D38" s="45"/>
      <c r="E38" s="8"/>
      <c r="F38" s="8"/>
      <c r="G38" s="8"/>
      <c r="H38" s="8">
        <v>562880</v>
      </c>
    </row>
    <row r="39" spans="1:8" x14ac:dyDescent="0.2">
      <c r="A39" s="5">
        <v>33</v>
      </c>
      <c r="B39" s="35" t="s">
        <v>86</v>
      </c>
      <c r="C39" s="58">
        <f t="shared" ref="C39:C70" si="1">SUM(D39:H39)</f>
        <v>1475000</v>
      </c>
      <c r="D39" s="45"/>
      <c r="E39" s="8">
        <v>335000</v>
      </c>
      <c r="F39" s="8">
        <v>400000</v>
      </c>
      <c r="G39" s="8">
        <v>740000</v>
      </c>
      <c r="H39" s="8"/>
    </row>
    <row r="40" spans="1:8" x14ac:dyDescent="0.2">
      <c r="A40" s="5">
        <v>34</v>
      </c>
      <c r="B40" s="35" t="s">
        <v>87</v>
      </c>
      <c r="C40" s="58">
        <f t="shared" si="1"/>
        <v>4884824</v>
      </c>
      <c r="D40" s="45"/>
      <c r="E40" s="8"/>
      <c r="F40" s="8"/>
      <c r="G40" s="8">
        <v>180000</v>
      </c>
      <c r="H40" s="8">
        <v>4704824</v>
      </c>
    </row>
    <row r="41" spans="1:8" x14ac:dyDescent="0.2">
      <c r="A41" s="5">
        <v>35</v>
      </c>
      <c r="B41" s="32" t="s">
        <v>88</v>
      </c>
      <c r="C41" s="58">
        <f t="shared" si="1"/>
        <v>3772000</v>
      </c>
      <c r="D41" s="44">
        <f>SUM(D42:D43)</f>
        <v>1330000</v>
      </c>
      <c r="E41" s="19">
        <f>SUM(E42:E43)</f>
        <v>1200000</v>
      </c>
      <c r="F41" s="19">
        <f>SUM(F42:F43)</f>
        <v>1242000</v>
      </c>
      <c r="G41" s="19">
        <f>SUM(G42:G43)</f>
        <v>0</v>
      </c>
      <c r="H41" s="19">
        <f>SUM(H42:H43)</f>
        <v>0</v>
      </c>
    </row>
    <row r="42" spans="1:8" x14ac:dyDescent="0.2">
      <c r="A42" s="5">
        <v>36</v>
      </c>
      <c r="B42" s="32" t="s">
        <v>89</v>
      </c>
      <c r="C42" s="58">
        <f t="shared" si="1"/>
        <v>2530000</v>
      </c>
      <c r="D42" s="39">
        <v>1330000</v>
      </c>
      <c r="E42" s="6">
        <v>1200000</v>
      </c>
      <c r="F42" s="6"/>
      <c r="G42" s="6"/>
      <c r="H42" s="6"/>
    </row>
    <row r="43" spans="1:8" x14ac:dyDescent="0.2">
      <c r="A43" s="5">
        <v>37</v>
      </c>
      <c r="B43" s="32" t="s">
        <v>90</v>
      </c>
      <c r="C43" s="58">
        <f t="shared" si="1"/>
        <v>1242000</v>
      </c>
      <c r="D43" s="39"/>
      <c r="E43" s="6"/>
      <c r="F43" s="6">
        <v>1242000</v>
      </c>
      <c r="G43" s="6"/>
      <c r="H43" s="6"/>
    </row>
    <row r="44" spans="1:8" x14ac:dyDescent="0.2">
      <c r="A44" s="5">
        <v>38</v>
      </c>
      <c r="B44" s="32" t="s">
        <v>91</v>
      </c>
      <c r="C44" s="58">
        <f t="shared" si="1"/>
        <v>19200212</v>
      </c>
      <c r="D44" s="44">
        <f>SUM(D45:D49)</f>
        <v>19200212</v>
      </c>
      <c r="E44" s="19">
        <f>SUM(E45:E49)</f>
        <v>0</v>
      </c>
      <c r="F44" s="19">
        <f>SUM(F45:F49)</f>
        <v>0</v>
      </c>
      <c r="G44" s="19">
        <f>SUM(G45:G49)</f>
        <v>0</v>
      </c>
      <c r="H44" s="19">
        <f>SUM(H45:H49)</f>
        <v>0</v>
      </c>
    </row>
    <row r="45" spans="1:8" ht="25.5" x14ac:dyDescent="0.2">
      <c r="A45" s="5">
        <v>39</v>
      </c>
      <c r="B45" s="32" t="s">
        <v>92</v>
      </c>
      <c r="C45" s="58">
        <f t="shared" si="1"/>
        <v>9611212</v>
      </c>
      <c r="D45" s="39">
        <v>9611212</v>
      </c>
      <c r="E45" s="6"/>
      <c r="F45" s="6"/>
      <c r="G45" s="6"/>
      <c r="H45" s="6"/>
    </row>
    <row r="46" spans="1:8" ht="25.5" x14ac:dyDescent="0.2">
      <c r="A46" s="5">
        <v>40</v>
      </c>
      <c r="B46" s="32" t="s">
        <v>93</v>
      </c>
      <c r="C46" s="58">
        <f t="shared" si="1"/>
        <v>0</v>
      </c>
      <c r="D46" s="39"/>
      <c r="E46" s="6"/>
      <c r="F46" s="6"/>
      <c r="G46" s="6"/>
      <c r="H46" s="6"/>
    </row>
    <row r="47" spans="1:8" x14ac:dyDescent="0.2">
      <c r="A47" s="5">
        <v>41</v>
      </c>
      <c r="B47" s="32" t="s">
        <v>94</v>
      </c>
      <c r="C47" s="58">
        <f t="shared" si="1"/>
        <v>9079000</v>
      </c>
      <c r="D47" s="39">
        <v>9079000</v>
      </c>
      <c r="E47" s="6"/>
      <c r="F47" s="6"/>
      <c r="G47" s="6"/>
      <c r="H47" s="6"/>
    </row>
    <row r="48" spans="1:8" ht="25.5" x14ac:dyDescent="0.2">
      <c r="A48" s="5">
        <v>42</v>
      </c>
      <c r="B48" s="32" t="s">
        <v>95</v>
      </c>
      <c r="C48" s="58">
        <f t="shared" si="1"/>
        <v>0</v>
      </c>
      <c r="D48" s="39"/>
      <c r="E48" s="6"/>
      <c r="F48" s="6"/>
      <c r="G48" s="6"/>
      <c r="H48" s="6"/>
    </row>
    <row r="49" spans="1:8" x14ac:dyDescent="0.2">
      <c r="A49" s="5">
        <v>43</v>
      </c>
      <c r="B49" s="32" t="s">
        <v>96</v>
      </c>
      <c r="C49" s="58">
        <f t="shared" si="1"/>
        <v>510000</v>
      </c>
      <c r="D49" s="39">
        <v>510000</v>
      </c>
      <c r="E49" s="6"/>
      <c r="F49" s="6"/>
      <c r="G49" s="6"/>
      <c r="H49" s="6"/>
    </row>
    <row r="50" spans="1:8" x14ac:dyDescent="0.2">
      <c r="A50" s="5">
        <v>44</v>
      </c>
      <c r="B50" s="32" t="s">
        <v>97</v>
      </c>
      <c r="C50" s="58">
        <f t="shared" si="1"/>
        <v>898775</v>
      </c>
      <c r="D50" s="39"/>
      <c r="E50" s="6"/>
      <c r="F50" s="6"/>
      <c r="G50" s="6"/>
      <c r="H50" s="6">
        <v>898775</v>
      </c>
    </row>
    <row r="51" spans="1:8" x14ac:dyDescent="0.2">
      <c r="A51" s="5">
        <v>45</v>
      </c>
      <c r="B51" s="32" t="s">
        <v>98</v>
      </c>
      <c r="C51" s="58">
        <f t="shared" si="1"/>
        <v>8065896</v>
      </c>
      <c r="D51" s="46">
        <v>5543157</v>
      </c>
      <c r="E51" s="9">
        <f>(E37+E41+E44+E50)*0.27</f>
        <v>414450</v>
      </c>
      <c r="F51" s="9">
        <f>(F37+F41+F44+F50)*0.27</f>
        <v>443340.00000000006</v>
      </c>
      <c r="G51" s="9"/>
      <c r="H51" s="9">
        <v>1664949</v>
      </c>
    </row>
    <row r="52" spans="1:8" x14ac:dyDescent="0.2">
      <c r="A52" s="5">
        <v>46</v>
      </c>
      <c r="B52" s="32" t="s">
        <v>99</v>
      </c>
      <c r="C52" s="58">
        <f t="shared" si="1"/>
        <v>0</v>
      </c>
      <c r="D52" s="39"/>
      <c r="E52" s="6"/>
      <c r="F52" s="6"/>
      <c r="G52" s="6"/>
      <c r="H52" s="6"/>
    </row>
    <row r="53" spans="1:8" ht="25.5" x14ac:dyDescent="0.2">
      <c r="A53" s="5">
        <v>47</v>
      </c>
      <c r="B53" s="32" t="s">
        <v>100</v>
      </c>
      <c r="C53" s="58">
        <f t="shared" si="1"/>
        <v>0</v>
      </c>
      <c r="D53" s="39"/>
      <c r="E53" s="6"/>
      <c r="F53" s="6"/>
      <c r="G53" s="6"/>
      <c r="H53" s="6"/>
    </row>
    <row r="54" spans="1:8" x14ac:dyDescent="0.2">
      <c r="A54" s="5">
        <v>48</v>
      </c>
      <c r="B54" s="32" t="s">
        <v>101</v>
      </c>
      <c r="C54" s="58">
        <f t="shared" si="1"/>
        <v>0</v>
      </c>
      <c r="D54" s="39"/>
      <c r="E54" s="6"/>
      <c r="F54" s="6"/>
      <c r="G54" s="6"/>
      <c r="H54" s="6"/>
    </row>
    <row r="55" spans="1:8" ht="25.5" x14ac:dyDescent="0.2">
      <c r="A55" s="5">
        <v>49</v>
      </c>
      <c r="B55" s="32" t="s">
        <v>102</v>
      </c>
      <c r="C55" s="58">
        <f t="shared" si="1"/>
        <v>0</v>
      </c>
      <c r="D55" s="39"/>
      <c r="E55" s="6"/>
      <c r="F55" s="6"/>
      <c r="G55" s="6"/>
      <c r="H55" s="6"/>
    </row>
    <row r="56" spans="1:8" x14ac:dyDescent="0.2">
      <c r="A56" s="5">
        <v>50</v>
      </c>
      <c r="B56" s="32" t="s">
        <v>103</v>
      </c>
      <c r="C56" s="58">
        <f t="shared" si="1"/>
        <v>0</v>
      </c>
      <c r="D56" s="39"/>
      <c r="E56" s="6"/>
      <c r="F56" s="6"/>
      <c r="G56" s="6"/>
      <c r="H56" s="6"/>
    </row>
    <row r="57" spans="1:8" x14ac:dyDescent="0.2">
      <c r="A57" s="5">
        <v>51</v>
      </c>
      <c r="B57" s="32" t="s">
        <v>104</v>
      </c>
      <c r="C57" s="58">
        <f t="shared" si="1"/>
        <v>0</v>
      </c>
      <c r="D57" s="39"/>
      <c r="E57" s="6"/>
      <c r="F57" s="6"/>
      <c r="G57" s="6"/>
      <c r="H57" s="6"/>
    </row>
    <row r="58" spans="1:8" s="61" customFormat="1" x14ac:dyDescent="0.2">
      <c r="A58" s="5">
        <v>52</v>
      </c>
      <c r="B58" s="32" t="s">
        <v>105</v>
      </c>
      <c r="C58" s="60">
        <f t="shared" si="1"/>
        <v>12000</v>
      </c>
      <c r="D58" s="39"/>
      <c r="E58" s="6"/>
      <c r="F58" s="6">
        <v>12000</v>
      </c>
      <c r="G58" s="6"/>
      <c r="H58" s="6"/>
    </row>
    <row r="59" spans="1:8" x14ac:dyDescent="0.2">
      <c r="A59" s="5">
        <v>53</v>
      </c>
      <c r="B59" s="33" t="s">
        <v>106</v>
      </c>
      <c r="C59" s="58">
        <f t="shared" si="1"/>
        <v>38871587</v>
      </c>
      <c r="D59" s="41">
        <f>D37+D41+D44+D50+D51+D52+D53+D54+D55+D56+D57+D58</f>
        <v>26073369</v>
      </c>
      <c r="E59" s="7">
        <f>E37+E41+E44+E50+E51+E52+E53+E54+E55+E56+E57+E58</f>
        <v>1949450</v>
      </c>
      <c r="F59" s="7">
        <f>F37+F41+F44+F50+F51+F52+F53+F54+F55+F56+F57+F58</f>
        <v>2097340</v>
      </c>
      <c r="G59" s="7">
        <f>G37+G41+G44+G50+G51+G52+G53+G54+G55+G56+G57+G58</f>
        <v>920000</v>
      </c>
      <c r="H59" s="7">
        <f>H37+H41+H44+H50+H51+H52+H53+H54+H55+H56+H57+H58</f>
        <v>7831428</v>
      </c>
    </row>
    <row r="60" spans="1:8" s="61" customFormat="1" x14ac:dyDescent="0.2">
      <c r="A60" s="5">
        <v>54</v>
      </c>
      <c r="B60" s="32" t="s">
        <v>107</v>
      </c>
      <c r="C60" s="60">
        <f t="shared" si="1"/>
        <v>180000</v>
      </c>
      <c r="D60" s="39">
        <v>180000</v>
      </c>
      <c r="E60" s="6"/>
      <c r="F60" s="6"/>
      <c r="G60" s="6"/>
      <c r="H60" s="6"/>
    </row>
    <row r="61" spans="1:8" x14ac:dyDescent="0.2">
      <c r="A61" s="5">
        <v>55</v>
      </c>
      <c r="B61" s="33" t="s">
        <v>108</v>
      </c>
      <c r="C61" s="58">
        <f t="shared" si="1"/>
        <v>180000</v>
      </c>
      <c r="D61" s="41">
        <f>D60</f>
        <v>180000</v>
      </c>
      <c r="E61" s="7">
        <f>E60</f>
        <v>0</v>
      </c>
      <c r="F61" s="7">
        <f>F60</f>
        <v>0</v>
      </c>
      <c r="G61" s="7">
        <f>G60</f>
        <v>0</v>
      </c>
      <c r="H61" s="7">
        <f>H60</f>
        <v>0</v>
      </c>
    </row>
    <row r="62" spans="1:8" ht="25.5" x14ac:dyDescent="0.2">
      <c r="A62" s="5">
        <v>56</v>
      </c>
      <c r="B62" s="32" t="s">
        <v>109</v>
      </c>
      <c r="C62" s="58">
        <f t="shared" si="1"/>
        <v>0</v>
      </c>
      <c r="D62" s="39"/>
      <c r="E62" s="6"/>
      <c r="F62" s="6"/>
      <c r="G62" s="6"/>
      <c r="H62" s="6"/>
    </row>
    <row r="63" spans="1:8" x14ac:dyDescent="0.2">
      <c r="A63" s="5">
        <v>57</v>
      </c>
      <c r="B63" s="32" t="s">
        <v>110</v>
      </c>
      <c r="C63" s="58">
        <f t="shared" si="1"/>
        <v>435500</v>
      </c>
      <c r="D63" s="39">
        <v>435500</v>
      </c>
      <c r="E63" s="6"/>
      <c r="F63" s="6"/>
      <c r="G63" s="6"/>
      <c r="H63" s="6"/>
    </row>
    <row r="64" spans="1:8" x14ac:dyDescent="0.2">
      <c r="A64" s="5">
        <v>58</v>
      </c>
      <c r="B64" s="32" t="s">
        <v>111</v>
      </c>
      <c r="C64" s="58">
        <f t="shared" si="1"/>
        <v>0</v>
      </c>
      <c r="D64" s="43"/>
      <c r="E64" s="4"/>
      <c r="F64" s="4"/>
      <c r="G64" s="4"/>
      <c r="H64" s="4"/>
    </row>
    <row r="65" spans="1:8" x14ac:dyDescent="0.2">
      <c r="A65" s="5">
        <v>59</v>
      </c>
      <c r="B65" s="33" t="s">
        <v>112</v>
      </c>
      <c r="C65" s="58">
        <f t="shared" si="1"/>
        <v>435500</v>
      </c>
      <c r="D65" s="47">
        <f>SUM(D62:D64)</f>
        <v>435500</v>
      </c>
      <c r="E65" s="20">
        <f>SUM(E62:E64)</f>
        <v>0</v>
      </c>
      <c r="F65" s="20">
        <f>SUM(F62:F64)</f>
        <v>0</v>
      </c>
      <c r="G65" s="20">
        <f>SUM(G62:G64)</f>
        <v>0</v>
      </c>
      <c r="H65" s="20">
        <f>SUM(H62:H64)</f>
        <v>0</v>
      </c>
    </row>
    <row r="66" spans="1:8" x14ac:dyDescent="0.2">
      <c r="A66" s="5">
        <v>60</v>
      </c>
      <c r="B66" s="36" t="s">
        <v>113</v>
      </c>
      <c r="C66" s="58">
        <f t="shared" si="1"/>
        <v>758969879</v>
      </c>
      <c r="D66" s="48">
        <f>D18+D24+D36+D59+D61+D65</f>
        <v>684135157</v>
      </c>
      <c r="E66" s="21">
        <f>E18+E24+E36+E59+E61+E65</f>
        <v>1949450</v>
      </c>
      <c r="F66" s="21">
        <f>F18+F24+F36+F59+F61+F65</f>
        <v>64133844</v>
      </c>
      <c r="G66" s="21">
        <f>G18+G24+G36+G59+G61+G65</f>
        <v>920000</v>
      </c>
      <c r="H66" s="21">
        <f>H18+H24+H36+H59+H61+H65</f>
        <v>7831428</v>
      </c>
    </row>
    <row r="67" spans="1:8" ht="25.5" x14ac:dyDescent="0.2">
      <c r="A67" s="5">
        <v>61</v>
      </c>
      <c r="B67" s="32" t="s">
        <v>114</v>
      </c>
      <c r="C67" s="58">
        <f t="shared" si="1"/>
        <v>459034248</v>
      </c>
      <c r="D67" s="39">
        <v>452306545</v>
      </c>
      <c r="E67" s="6"/>
      <c r="F67" s="6">
        <v>6727703</v>
      </c>
      <c r="G67" s="6"/>
      <c r="H67" s="6"/>
    </row>
    <row r="68" spans="1:8" x14ac:dyDescent="0.2">
      <c r="A68" s="5">
        <v>62</v>
      </c>
      <c r="B68" s="32" t="s">
        <v>115</v>
      </c>
      <c r="C68" s="58">
        <f t="shared" si="1"/>
        <v>0</v>
      </c>
      <c r="D68" s="39"/>
      <c r="E68" s="6"/>
      <c r="F68" s="6"/>
      <c r="G68" s="6"/>
      <c r="H68" s="6"/>
    </row>
    <row r="69" spans="1:8" x14ac:dyDescent="0.2">
      <c r="A69" s="5">
        <v>63</v>
      </c>
      <c r="B69" s="32" t="s">
        <v>123</v>
      </c>
      <c r="C69" s="58">
        <f t="shared" si="1"/>
        <v>475776396</v>
      </c>
      <c r="D69" s="39"/>
      <c r="E69" s="6">
        <v>170104644</v>
      </c>
      <c r="F69" s="6">
        <v>118546267</v>
      </c>
      <c r="G69" s="6">
        <v>54049820</v>
      </c>
      <c r="H69" s="6">
        <v>133075665</v>
      </c>
    </row>
    <row r="70" spans="1:8" x14ac:dyDescent="0.2">
      <c r="A70" s="5">
        <v>64</v>
      </c>
      <c r="B70" s="32" t="s">
        <v>116</v>
      </c>
      <c r="C70" s="58">
        <f t="shared" si="1"/>
        <v>934810644</v>
      </c>
      <c r="D70" s="42">
        <f>SUM(D67:D69)</f>
        <v>452306545</v>
      </c>
      <c r="E70" s="18">
        <f>SUM(E67:E69)</f>
        <v>170104644</v>
      </c>
      <c r="F70" s="18">
        <f>SUM(F67:F69)</f>
        <v>125273970</v>
      </c>
      <c r="G70" s="18">
        <f>SUM(G67:G69)</f>
        <v>54049820</v>
      </c>
      <c r="H70" s="18">
        <f>SUM(H67:H69)</f>
        <v>133075665</v>
      </c>
    </row>
    <row r="71" spans="1:8" ht="13.5" thickBot="1" x14ac:dyDescent="0.25">
      <c r="A71" s="5">
        <v>65</v>
      </c>
      <c r="B71" s="37" t="s">
        <v>117</v>
      </c>
      <c r="C71" s="58">
        <f>SUM(D71:H71)</f>
        <v>934810644</v>
      </c>
      <c r="D71" s="49">
        <f>D70</f>
        <v>452306545</v>
      </c>
      <c r="E71" s="22">
        <f>E70</f>
        <v>170104644</v>
      </c>
      <c r="F71" s="22">
        <f>F70</f>
        <v>125273970</v>
      </c>
      <c r="G71" s="22">
        <f>G70</f>
        <v>54049820</v>
      </c>
      <c r="H71" s="22">
        <f>H70</f>
        <v>133075665</v>
      </c>
    </row>
    <row r="72" spans="1:8" ht="14.25" thickTop="1" thickBot="1" x14ac:dyDescent="0.25">
      <c r="A72" s="5">
        <v>66</v>
      </c>
      <c r="B72" s="38" t="s">
        <v>46</v>
      </c>
      <c r="C72" s="59">
        <f>SUM(D72:H72)</f>
        <v>1693780523</v>
      </c>
      <c r="D72" s="23">
        <f>D66+D71</f>
        <v>1136441702</v>
      </c>
      <c r="E72" s="23">
        <f>E66+E71</f>
        <v>172054094</v>
      </c>
      <c r="F72" s="23">
        <f>F66+F71</f>
        <v>189407814</v>
      </c>
      <c r="G72" s="23">
        <f>G66+G71</f>
        <v>54969820</v>
      </c>
      <c r="H72" s="23">
        <f>H66+H71</f>
        <v>140907093</v>
      </c>
    </row>
    <row r="73" spans="1:8" ht="13.5" thickTop="1" x14ac:dyDescent="0.2"/>
  </sheetData>
  <phoneticPr fontId="60" type="noConversion"/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1"/>
  <sheetViews>
    <sheetView workbookViewId="0">
      <selection activeCell="E2" sqref="E2"/>
    </sheetView>
  </sheetViews>
  <sheetFormatPr defaultColWidth="9.140625" defaultRowHeight="15" x14ac:dyDescent="0.25"/>
  <cols>
    <col min="1" max="1" width="48.42578125" style="622" customWidth="1"/>
    <col min="2" max="2" width="9.140625" style="622"/>
    <col min="3" max="3" width="12.5703125" style="622" customWidth="1"/>
    <col min="4" max="4" width="9.140625" style="622"/>
    <col min="5" max="5" width="15.140625" style="622" customWidth="1"/>
    <col min="6" max="6" width="15.140625" style="667" customWidth="1"/>
    <col min="7" max="7" width="12.7109375" style="622" customWidth="1"/>
    <col min="8" max="8" width="9.140625" style="622"/>
    <col min="9" max="9" width="14.5703125" style="622" customWidth="1"/>
    <col min="10" max="10" width="14" style="622" customWidth="1"/>
    <col min="11" max="11" width="11.7109375" style="622" customWidth="1"/>
    <col min="12" max="12" width="8.85546875" style="622" customWidth="1"/>
    <col min="13" max="13" width="14.42578125" style="622" customWidth="1"/>
    <col min="14" max="14" width="13" style="622" customWidth="1"/>
    <col min="15" max="15" width="12.42578125" style="622" customWidth="1"/>
    <col min="16" max="20" width="12.5703125" style="623" customWidth="1"/>
    <col min="21" max="21" width="11.42578125" style="623" customWidth="1"/>
    <col min="22" max="23" width="12.5703125" style="623" customWidth="1"/>
    <col min="24" max="24" width="10.85546875" style="622" customWidth="1"/>
    <col min="25" max="16384" width="9.140625" style="622"/>
  </cols>
  <sheetData>
    <row r="1" spans="1:24" ht="18.75" x14ac:dyDescent="0.3">
      <c r="A1" s="28" t="s">
        <v>0</v>
      </c>
      <c r="B1" s="28"/>
      <c r="C1" s="62"/>
      <c r="D1" s="63"/>
      <c r="E1" s="64" t="s">
        <v>124</v>
      </c>
      <c r="F1" s="65"/>
      <c r="H1" s="66"/>
      <c r="I1" s="67"/>
    </row>
    <row r="2" spans="1:24" ht="18.75" x14ac:dyDescent="0.3">
      <c r="A2" s="28" t="s">
        <v>118</v>
      </c>
      <c r="B2" s="28"/>
      <c r="C2" s="62"/>
      <c r="D2" s="63"/>
      <c r="E2" s="624" t="s">
        <v>903</v>
      </c>
      <c r="F2" s="625"/>
      <c r="H2" s="66"/>
      <c r="I2" s="69"/>
    </row>
    <row r="3" spans="1:24" ht="23.25" thickBot="1" x14ac:dyDescent="0.4">
      <c r="A3" s="28"/>
      <c r="B3" s="28"/>
      <c r="C3" s="62"/>
      <c r="D3" s="63"/>
      <c r="E3" s="70">
        <v>2015</v>
      </c>
      <c r="F3" s="625"/>
      <c r="H3" s="66"/>
      <c r="I3" s="71">
        <v>2016</v>
      </c>
      <c r="M3" s="626">
        <v>2017</v>
      </c>
    </row>
    <row r="4" spans="1:24" ht="18.75" x14ac:dyDescent="0.3">
      <c r="A4" s="28"/>
      <c r="B4" s="28"/>
      <c r="C4" s="62"/>
      <c r="D4" s="627" t="s">
        <v>125</v>
      </c>
      <c r="E4" s="628"/>
      <c r="F4" s="72">
        <v>6444418912</v>
      </c>
      <c r="G4" s="627" t="s">
        <v>125</v>
      </c>
      <c r="H4" s="628"/>
      <c r="I4" s="73"/>
      <c r="J4" s="74">
        <v>8925457446</v>
      </c>
      <c r="K4" s="627" t="s">
        <v>125</v>
      </c>
      <c r="L4" s="628"/>
      <c r="M4" s="628"/>
      <c r="N4" s="75">
        <v>9676175196</v>
      </c>
      <c r="O4" s="629"/>
    </row>
    <row r="5" spans="1:24" ht="18.75" x14ac:dyDescent="0.3">
      <c r="A5" s="28"/>
      <c r="B5" s="28"/>
      <c r="C5" s="62"/>
      <c r="D5" s="76" t="s">
        <v>126</v>
      </c>
      <c r="E5" s="630" t="s">
        <v>127</v>
      </c>
      <c r="F5" s="631">
        <f>F4*0.0055</f>
        <v>35444304.015999995</v>
      </c>
      <c r="G5" s="76" t="s">
        <v>126</v>
      </c>
      <c r="H5" s="630" t="s">
        <v>127</v>
      </c>
      <c r="I5" s="77"/>
      <c r="J5" s="78">
        <f>J4*0.0055</f>
        <v>49090015.952999994</v>
      </c>
      <c r="K5" s="76" t="s">
        <v>126</v>
      </c>
      <c r="L5" s="630" t="s">
        <v>127</v>
      </c>
      <c r="M5" s="632"/>
      <c r="N5" s="79">
        <f>N4*0.0055</f>
        <v>53218963.577999994</v>
      </c>
      <c r="O5" s="633"/>
    </row>
    <row r="6" spans="1:24" ht="19.5" thickBot="1" x14ac:dyDescent="0.35">
      <c r="A6" s="634" t="s">
        <v>178</v>
      </c>
      <c r="B6" s="28"/>
      <c r="C6" s="62"/>
      <c r="D6" s="80"/>
      <c r="E6" s="81" t="s">
        <v>128</v>
      </c>
      <c r="F6" s="82">
        <f>F5*0.3</f>
        <v>10633291.204799999</v>
      </c>
      <c r="G6" s="635"/>
      <c r="H6" s="83" t="s">
        <v>129</v>
      </c>
      <c r="I6" s="84"/>
      <c r="J6" s="85">
        <f>J5*0.75</f>
        <v>36817511.964749992</v>
      </c>
      <c r="K6" s="636"/>
      <c r="L6" s="83" t="s">
        <v>129</v>
      </c>
      <c r="M6" s="84"/>
      <c r="N6" s="86">
        <v>39914222</v>
      </c>
      <c r="O6" s="637"/>
    </row>
    <row r="7" spans="1:24" ht="18.75" x14ac:dyDescent="0.3">
      <c r="A7" s="638"/>
      <c r="B7" s="28"/>
      <c r="D7" s="87" t="s">
        <v>130</v>
      </c>
      <c r="E7" s="87"/>
      <c r="F7" s="88">
        <f>F4*0.014/6072</f>
        <v>14858.673380764165</v>
      </c>
      <c r="G7" s="87" t="s">
        <v>130</v>
      </c>
      <c r="H7" s="89"/>
      <c r="I7" s="90"/>
      <c r="J7" s="91">
        <f>J4*0.014/6038</f>
        <v>20694.999046704208</v>
      </c>
      <c r="K7" s="87" t="s">
        <v>130</v>
      </c>
      <c r="L7" s="89"/>
      <c r="M7" s="90"/>
      <c r="N7" s="639">
        <f>N4*0.014/6013</f>
        <v>22528.929443539</v>
      </c>
      <c r="O7" s="640"/>
      <c r="P7" s="641" t="s">
        <v>131</v>
      </c>
      <c r="Q7" s="642" t="s">
        <v>49</v>
      </c>
      <c r="R7" s="642" t="s">
        <v>50</v>
      </c>
      <c r="S7" s="642" t="s">
        <v>52</v>
      </c>
      <c r="T7" s="642" t="s">
        <v>53</v>
      </c>
      <c r="U7" s="642" t="s">
        <v>132</v>
      </c>
      <c r="V7" s="642" t="s">
        <v>133</v>
      </c>
      <c r="W7" s="642" t="s">
        <v>51</v>
      </c>
    </row>
    <row r="8" spans="1:24" ht="15.75" x14ac:dyDescent="0.25">
      <c r="A8" s="92"/>
      <c r="B8" s="92"/>
      <c r="C8" s="93"/>
      <c r="D8" s="94">
        <v>6072</v>
      </c>
      <c r="E8" s="95" t="s">
        <v>134</v>
      </c>
      <c r="F8" s="96"/>
      <c r="G8" s="93"/>
      <c r="H8" s="94">
        <v>6038</v>
      </c>
      <c r="I8" s="95" t="s">
        <v>134</v>
      </c>
      <c r="J8" s="643" t="s">
        <v>135</v>
      </c>
      <c r="K8" s="93"/>
      <c r="L8" s="94">
        <v>6013</v>
      </c>
      <c r="M8" s="95" t="s">
        <v>134</v>
      </c>
      <c r="N8" s="643" t="s">
        <v>135</v>
      </c>
      <c r="O8" s="644" t="s">
        <v>136</v>
      </c>
      <c r="P8" s="645"/>
    </row>
    <row r="9" spans="1:24" ht="15.75" thickBot="1" x14ac:dyDescent="0.3">
      <c r="A9" s="97"/>
      <c r="B9" s="98" t="s">
        <v>137</v>
      </c>
      <c r="C9" s="99"/>
      <c r="D9" s="100"/>
      <c r="E9" s="101" t="s">
        <v>138</v>
      </c>
      <c r="F9" s="102"/>
      <c r="G9" s="99"/>
      <c r="H9" s="100"/>
      <c r="I9" s="101" t="s">
        <v>138</v>
      </c>
      <c r="K9" s="99"/>
      <c r="L9" s="100"/>
      <c r="M9" s="101" t="s">
        <v>138</v>
      </c>
      <c r="P9" s="645"/>
    </row>
    <row r="10" spans="1:24" ht="15.75" thickBot="1" x14ac:dyDescent="0.3">
      <c r="A10" s="103" t="s">
        <v>139</v>
      </c>
      <c r="B10" s="104"/>
      <c r="C10" s="105"/>
      <c r="D10" s="106"/>
      <c r="E10" s="107">
        <f>E11+E21+E34+E54</f>
        <v>383440798</v>
      </c>
      <c r="F10" s="108"/>
      <c r="G10" s="105"/>
      <c r="H10" s="106"/>
      <c r="I10" s="107">
        <f>I11+I21+I34+I54</f>
        <v>345704732</v>
      </c>
      <c r="J10" s="107">
        <f>J11+J21+J34+J54</f>
        <v>-61642905</v>
      </c>
      <c r="K10" s="105"/>
      <c r="L10" s="106"/>
      <c r="M10" s="109">
        <f t="shared" ref="M10:W10" si="0">M11+M21+M34+M54+M57</f>
        <v>414397124.40000004</v>
      </c>
      <c r="N10" s="109">
        <f t="shared" si="0"/>
        <v>-60984222</v>
      </c>
      <c r="O10" s="109">
        <f t="shared" si="0"/>
        <v>354315574.40000004</v>
      </c>
      <c r="P10" s="109">
        <f t="shared" si="0"/>
        <v>19522318</v>
      </c>
      <c r="Q10" s="109">
        <f t="shared" si="0"/>
        <v>101584400</v>
      </c>
      <c r="R10" s="109">
        <f t="shared" si="0"/>
        <v>8070967</v>
      </c>
      <c r="S10" s="109">
        <f t="shared" si="0"/>
        <v>105839659.57575758</v>
      </c>
      <c r="T10" s="109">
        <f t="shared" si="0"/>
        <v>77379467.818181813</v>
      </c>
      <c r="U10" s="109">
        <f t="shared" si="0"/>
        <v>16594341.272727273</v>
      </c>
      <c r="V10" s="109">
        <f t="shared" si="0"/>
        <v>16841516</v>
      </c>
      <c r="W10" s="109">
        <f t="shared" si="0"/>
        <v>8482904</v>
      </c>
      <c r="X10" s="646">
        <f t="shared" ref="X10:X58" si="1">SUM(P10:W10)</f>
        <v>354315573.66666663</v>
      </c>
    </row>
    <row r="11" spans="1:24" ht="15.75" thickBot="1" x14ac:dyDescent="0.3">
      <c r="A11" s="110" t="s">
        <v>140</v>
      </c>
      <c r="B11" s="104" t="s">
        <v>141</v>
      </c>
      <c r="C11" s="105"/>
      <c r="D11" s="106"/>
      <c r="E11" s="109">
        <f>SUM(E12:E20)</f>
        <v>139174406</v>
      </c>
      <c r="F11" s="109">
        <f>SUM(F12:F20)</f>
        <v>-10633291</v>
      </c>
      <c r="G11" s="105"/>
      <c r="H11" s="106"/>
      <c r="I11" s="109">
        <f>SUM(I12:I20)</f>
        <v>114837274</v>
      </c>
      <c r="J11" s="109">
        <f>SUM(J12:J20)</f>
        <v>-36817510</v>
      </c>
      <c r="K11" s="105"/>
      <c r="L11" s="106"/>
      <c r="M11" s="109">
        <f t="shared" ref="M11:W11" si="2">SUM(M12:M20)</f>
        <v>147239746</v>
      </c>
      <c r="N11" s="109">
        <f t="shared" si="2"/>
        <v>-39914222</v>
      </c>
      <c r="O11" s="111">
        <f t="shared" si="2"/>
        <v>107325524</v>
      </c>
      <c r="P11" s="112">
        <f t="shared" si="2"/>
        <v>1240157</v>
      </c>
      <c r="Q11" s="113">
        <f t="shared" si="2"/>
        <v>101584400</v>
      </c>
      <c r="R11" s="113">
        <f t="shared" si="2"/>
        <v>4500967</v>
      </c>
      <c r="S11" s="113">
        <f t="shared" si="2"/>
        <v>0</v>
      </c>
      <c r="T11" s="113">
        <f t="shared" si="2"/>
        <v>0</v>
      </c>
      <c r="U11" s="113">
        <f t="shared" si="2"/>
        <v>0</v>
      </c>
      <c r="V11" s="113">
        <f t="shared" si="2"/>
        <v>0</v>
      </c>
      <c r="W11" s="113">
        <f t="shared" si="2"/>
        <v>0</v>
      </c>
      <c r="X11" s="646">
        <f t="shared" si="1"/>
        <v>107325524</v>
      </c>
    </row>
    <row r="12" spans="1:24" x14ac:dyDescent="0.25">
      <c r="A12" s="114" t="s">
        <v>142</v>
      </c>
      <c r="B12" s="115"/>
      <c r="C12" s="116">
        <v>4580000</v>
      </c>
      <c r="D12" s="117">
        <v>22.3</v>
      </c>
      <c r="E12" s="118">
        <v>102134000</v>
      </c>
      <c r="F12" s="119"/>
      <c r="G12" s="116">
        <v>4580000</v>
      </c>
      <c r="H12" s="117">
        <v>22.24</v>
      </c>
      <c r="I12" s="118">
        <f>G12*H12</f>
        <v>101859200</v>
      </c>
      <c r="J12" s="549"/>
      <c r="K12" s="116">
        <v>4580000</v>
      </c>
      <c r="L12" s="120">
        <v>22.18</v>
      </c>
      <c r="M12" s="118">
        <f>K12*L12</f>
        <v>101584400</v>
      </c>
      <c r="N12" s="549"/>
      <c r="O12" s="647">
        <f t="shared" ref="O12:O20" si="3">M12+N12</f>
        <v>101584400</v>
      </c>
      <c r="P12" s="121"/>
      <c r="Q12" s="122">
        <v>101584400</v>
      </c>
      <c r="R12" s="122"/>
      <c r="S12" s="122"/>
      <c r="T12" s="122"/>
      <c r="U12" s="122"/>
      <c r="V12" s="122"/>
      <c r="W12" s="122"/>
      <c r="X12" s="646">
        <f t="shared" si="1"/>
        <v>101584400</v>
      </c>
    </row>
    <row r="13" spans="1:24" x14ac:dyDescent="0.25">
      <c r="A13" s="123" t="s">
        <v>143</v>
      </c>
      <c r="B13" s="115"/>
      <c r="C13" s="116">
        <v>22300</v>
      </c>
      <c r="D13" s="124"/>
      <c r="E13" s="125">
        <v>8964553</v>
      </c>
      <c r="F13" s="119"/>
      <c r="G13" s="116">
        <v>22300</v>
      </c>
      <c r="H13" s="124">
        <v>402</v>
      </c>
      <c r="I13" s="125">
        <v>0</v>
      </c>
      <c r="J13" s="550">
        <v>-8964600</v>
      </c>
      <c r="K13" s="116">
        <v>22300</v>
      </c>
      <c r="L13" s="126">
        <v>402</v>
      </c>
      <c r="M13" s="125">
        <v>8984670</v>
      </c>
      <c r="N13" s="551">
        <f>-M13</f>
        <v>-8984670</v>
      </c>
      <c r="O13" s="647">
        <f t="shared" si="3"/>
        <v>0</v>
      </c>
      <c r="P13" s="127"/>
      <c r="Q13" s="128"/>
      <c r="R13" s="128"/>
      <c r="S13" s="128"/>
      <c r="T13" s="128"/>
      <c r="U13" s="128"/>
      <c r="V13" s="128"/>
      <c r="W13" s="128"/>
      <c r="X13" s="646">
        <f t="shared" si="1"/>
        <v>0</v>
      </c>
    </row>
    <row r="14" spans="1:24" x14ac:dyDescent="0.25">
      <c r="A14" s="123" t="s">
        <v>144</v>
      </c>
      <c r="B14" s="115"/>
      <c r="C14" s="116">
        <v>320000</v>
      </c>
      <c r="D14" s="124"/>
      <c r="E14" s="125">
        <v>14880000</v>
      </c>
      <c r="F14" s="119"/>
      <c r="G14" s="116">
        <v>320000</v>
      </c>
      <c r="H14" s="117">
        <v>46.5</v>
      </c>
      <c r="I14" s="125">
        <v>3520940</v>
      </c>
      <c r="J14" s="549">
        <v>-11359060</v>
      </c>
      <c r="K14" s="116">
        <v>320000</v>
      </c>
      <c r="L14" s="129">
        <v>46.5</v>
      </c>
      <c r="M14" s="125">
        <v>9888000</v>
      </c>
      <c r="N14" s="551">
        <f>-M14</f>
        <v>-9888000</v>
      </c>
      <c r="O14" s="647">
        <f t="shared" si="3"/>
        <v>0</v>
      </c>
      <c r="P14" s="127"/>
      <c r="Q14" s="128"/>
      <c r="R14" s="128"/>
      <c r="S14" s="128"/>
      <c r="T14" s="128"/>
      <c r="U14" s="128"/>
      <c r="V14" s="128"/>
      <c r="W14" s="128"/>
      <c r="X14" s="646">
        <f t="shared" si="1"/>
        <v>0</v>
      </c>
    </row>
    <row r="15" spans="1:24" x14ac:dyDescent="0.25">
      <c r="A15" s="123" t="s">
        <v>145</v>
      </c>
      <c r="B15" s="115"/>
      <c r="C15" s="116">
        <v>69</v>
      </c>
      <c r="D15" s="124"/>
      <c r="E15" s="125">
        <v>1775094</v>
      </c>
      <c r="F15" s="119"/>
      <c r="G15" s="116">
        <v>69</v>
      </c>
      <c r="H15" s="124">
        <v>53051</v>
      </c>
      <c r="I15" s="125">
        <v>3660519</v>
      </c>
      <c r="J15" s="549"/>
      <c r="K15" s="116">
        <v>69</v>
      </c>
      <c r="L15" s="126">
        <v>53051</v>
      </c>
      <c r="M15" s="125">
        <f>K15*L15</f>
        <v>3660519</v>
      </c>
      <c r="N15" s="551">
        <f>-M15</f>
        <v>-3660519</v>
      </c>
      <c r="O15" s="647">
        <f t="shared" si="3"/>
        <v>0</v>
      </c>
      <c r="P15" s="127"/>
      <c r="Q15" s="128"/>
      <c r="R15" s="128"/>
      <c r="S15" s="128"/>
      <c r="T15" s="128"/>
      <c r="U15" s="128"/>
      <c r="V15" s="128"/>
      <c r="W15" s="128"/>
      <c r="X15" s="646">
        <f t="shared" si="1"/>
        <v>0</v>
      </c>
    </row>
    <row r="16" spans="1:24" x14ac:dyDescent="0.25">
      <c r="A16" s="123" t="s">
        <v>146</v>
      </c>
      <c r="B16" s="115"/>
      <c r="C16" s="130">
        <v>227000</v>
      </c>
      <c r="D16" s="126"/>
      <c r="E16" s="125">
        <v>5448000</v>
      </c>
      <c r="F16" s="119"/>
      <c r="G16" s="130">
        <v>227000</v>
      </c>
      <c r="H16" s="129">
        <v>24</v>
      </c>
      <c r="I16" s="125">
        <v>5448000</v>
      </c>
      <c r="J16" s="549"/>
      <c r="K16" s="130">
        <v>227000</v>
      </c>
      <c r="L16" s="129">
        <v>24</v>
      </c>
      <c r="M16" s="125">
        <f>K16*L16</f>
        <v>5448000</v>
      </c>
      <c r="N16" s="551">
        <v>-947033</v>
      </c>
      <c r="O16" s="647">
        <f t="shared" si="3"/>
        <v>4500967</v>
      </c>
      <c r="P16" s="127"/>
      <c r="Q16" s="128"/>
      <c r="R16" s="128">
        <v>4500967</v>
      </c>
      <c r="S16" s="128"/>
      <c r="T16" s="128"/>
      <c r="U16" s="128"/>
      <c r="V16" s="128"/>
      <c r="W16" s="128"/>
      <c r="X16" s="646">
        <f t="shared" si="1"/>
        <v>4500967</v>
      </c>
    </row>
    <row r="17" spans="1:24" x14ac:dyDescent="0.25">
      <c r="A17" s="131" t="s">
        <v>147</v>
      </c>
      <c r="B17" s="132"/>
      <c r="C17" s="116">
        <v>2700</v>
      </c>
      <c r="D17" s="124"/>
      <c r="E17" s="125">
        <v>5761109</v>
      </c>
      <c r="F17" s="119">
        <v>-10633291</v>
      </c>
      <c r="G17" s="116">
        <v>2700</v>
      </c>
      <c r="H17" s="124">
        <v>6038</v>
      </c>
      <c r="I17" s="125">
        <v>0</v>
      </c>
      <c r="J17" s="551">
        <v>-16302600</v>
      </c>
      <c r="K17" s="116">
        <v>2700</v>
      </c>
      <c r="L17" s="124">
        <v>6013</v>
      </c>
      <c r="M17" s="125">
        <f>K17*L17</f>
        <v>16235100</v>
      </c>
      <c r="N17" s="551">
        <f>-M17</f>
        <v>-16235100</v>
      </c>
      <c r="O17" s="647">
        <f t="shared" si="3"/>
        <v>0</v>
      </c>
      <c r="P17" s="127"/>
      <c r="Q17" s="128"/>
      <c r="R17" s="128"/>
      <c r="S17" s="128"/>
      <c r="T17" s="128"/>
      <c r="U17" s="128"/>
      <c r="V17" s="128"/>
      <c r="W17" s="128"/>
      <c r="X17" s="646">
        <f t="shared" si="1"/>
        <v>0</v>
      </c>
    </row>
    <row r="18" spans="1:24" x14ac:dyDescent="0.25">
      <c r="A18" s="133" t="s">
        <v>148</v>
      </c>
      <c r="B18" s="132"/>
      <c r="C18" s="134"/>
      <c r="D18" s="135"/>
      <c r="E18" s="136">
        <v>211650</v>
      </c>
      <c r="F18" s="137"/>
      <c r="G18" s="134"/>
      <c r="H18" s="135"/>
      <c r="I18" s="136">
        <v>0</v>
      </c>
      <c r="J18" s="549">
        <v>-191250</v>
      </c>
      <c r="K18" s="134">
        <v>2550</v>
      </c>
      <c r="L18" s="135">
        <v>78</v>
      </c>
      <c r="M18" s="136">
        <f>K18*L18</f>
        <v>198900</v>
      </c>
      <c r="N18" s="551">
        <f>-M18</f>
        <v>-198900</v>
      </c>
      <c r="O18" s="647">
        <f t="shared" si="3"/>
        <v>0</v>
      </c>
      <c r="P18" s="138"/>
      <c r="Q18" s="139"/>
      <c r="R18" s="139"/>
      <c r="S18" s="139"/>
      <c r="T18" s="139"/>
      <c r="U18" s="139"/>
      <c r="V18" s="139"/>
      <c r="W18" s="139"/>
      <c r="X18" s="646">
        <f t="shared" si="1"/>
        <v>0</v>
      </c>
    </row>
    <row r="19" spans="1:24" x14ac:dyDescent="0.25">
      <c r="A19" s="133" t="s">
        <v>901</v>
      </c>
      <c r="B19" s="132"/>
      <c r="C19" s="134"/>
      <c r="D19" s="135"/>
      <c r="E19" s="136"/>
      <c r="F19" s="137"/>
      <c r="G19" s="134"/>
      <c r="H19" s="135"/>
      <c r="I19" s="136">
        <v>348615</v>
      </c>
      <c r="J19" s="549"/>
      <c r="K19" s="134"/>
      <c r="L19" s="135"/>
      <c r="M19" s="648">
        <v>240157</v>
      </c>
      <c r="N19" s="549"/>
      <c r="O19" s="647">
        <f t="shared" si="3"/>
        <v>240157</v>
      </c>
      <c r="P19" s="138">
        <v>240157</v>
      </c>
      <c r="Q19" s="139"/>
      <c r="R19" s="139"/>
      <c r="S19" s="139"/>
      <c r="T19" s="139"/>
      <c r="U19" s="139"/>
      <c r="V19" s="139"/>
      <c r="W19" s="139"/>
      <c r="X19" s="646">
        <f t="shared" si="1"/>
        <v>240157</v>
      </c>
    </row>
    <row r="20" spans="1:24" ht="15.75" thickBot="1" x14ac:dyDescent="0.3">
      <c r="A20" s="581" t="s">
        <v>872</v>
      </c>
      <c r="B20" s="132"/>
      <c r="C20" s="134"/>
      <c r="D20" s="135"/>
      <c r="E20" s="136"/>
      <c r="F20" s="137"/>
      <c r="G20" s="134"/>
      <c r="H20" s="135"/>
      <c r="I20" s="136"/>
      <c r="J20" s="549"/>
      <c r="K20" s="134"/>
      <c r="L20" s="135"/>
      <c r="M20" s="582">
        <v>1000000</v>
      </c>
      <c r="N20" s="549"/>
      <c r="O20" s="647">
        <f t="shared" si="3"/>
        <v>1000000</v>
      </c>
      <c r="P20" s="138">
        <v>1000000</v>
      </c>
      <c r="Q20" s="139"/>
      <c r="R20" s="139"/>
      <c r="S20" s="139"/>
      <c r="T20" s="139"/>
      <c r="U20" s="139"/>
      <c r="V20" s="139"/>
      <c r="W20" s="139"/>
      <c r="X20" s="646">
        <f t="shared" si="1"/>
        <v>1000000</v>
      </c>
    </row>
    <row r="21" spans="1:24" ht="15.75" thickBot="1" x14ac:dyDescent="0.3">
      <c r="A21" s="140" t="s">
        <v>149</v>
      </c>
      <c r="B21" s="141" t="s">
        <v>150</v>
      </c>
      <c r="C21" s="142"/>
      <c r="D21" s="143"/>
      <c r="E21" s="144">
        <f>SUM(E22:E33)</f>
        <v>122000800</v>
      </c>
      <c r="F21" s="108"/>
      <c r="G21" s="142"/>
      <c r="H21" s="143"/>
      <c r="I21" s="144">
        <f>SUM(I22:I33)</f>
        <v>130351320</v>
      </c>
      <c r="J21" s="144">
        <f>SUM(J22:J33)</f>
        <v>0</v>
      </c>
      <c r="K21" s="142"/>
      <c r="L21" s="143"/>
      <c r="M21" s="144">
        <f t="shared" ref="M21:W21" si="4">SUM(M22:M33)</f>
        <v>137232669.40000004</v>
      </c>
      <c r="N21" s="144">
        <f t="shared" si="4"/>
        <v>0</v>
      </c>
      <c r="O21" s="111">
        <f t="shared" si="4"/>
        <v>137232669.40000004</v>
      </c>
      <c r="P21" s="145">
        <f t="shared" si="4"/>
        <v>0</v>
      </c>
      <c r="Q21" s="146">
        <f t="shared" si="4"/>
        <v>0</v>
      </c>
      <c r="R21" s="146">
        <f t="shared" si="4"/>
        <v>0</v>
      </c>
      <c r="S21" s="146">
        <f t="shared" si="4"/>
        <v>77733863.575757578</v>
      </c>
      <c r="T21" s="146">
        <f t="shared" si="4"/>
        <v>46424372.81818182</v>
      </c>
      <c r="U21" s="146">
        <f t="shared" si="4"/>
        <v>13074432.272727273</v>
      </c>
      <c r="V21" s="146">
        <f t="shared" si="4"/>
        <v>0</v>
      </c>
      <c r="W21" s="146">
        <f t="shared" si="4"/>
        <v>0</v>
      </c>
      <c r="X21" s="646">
        <f t="shared" si="1"/>
        <v>137232668.66666669</v>
      </c>
    </row>
    <row r="22" spans="1:24" x14ac:dyDescent="0.25">
      <c r="A22" s="147" t="s">
        <v>151</v>
      </c>
      <c r="B22" s="148"/>
      <c r="C22" s="130">
        <v>4152000</v>
      </c>
      <c r="D22" s="129">
        <v>20.100000000000001</v>
      </c>
      <c r="E22" s="149">
        <v>55636800</v>
      </c>
      <c r="F22" s="150"/>
      <c r="G22" s="151">
        <v>4308000</v>
      </c>
      <c r="H22" s="129">
        <v>20.2</v>
      </c>
      <c r="I22" s="149">
        <f>G22*H22*8/12</f>
        <v>58014400</v>
      </c>
      <c r="K22" s="151">
        <v>4469900</v>
      </c>
      <c r="L22" s="583">
        <v>19.600000000000001</v>
      </c>
      <c r="M22" s="584">
        <f>K22*L22*8/12</f>
        <v>58406693.333333336</v>
      </c>
      <c r="O22" s="647">
        <f t="shared" ref="O22:O33" si="5">M22+N22</f>
        <v>58406693.333333336</v>
      </c>
      <c r="P22" s="152"/>
      <c r="Q22" s="153"/>
      <c r="R22" s="153"/>
      <c r="S22" s="153">
        <v>31587293</v>
      </c>
      <c r="T22" s="153">
        <v>20859533</v>
      </c>
      <c r="U22" s="153">
        <v>5959867</v>
      </c>
      <c r="V22" s="153"/>
      <c r="W22" s="153"/>
      <c r="X22" s="646">
        <f t="shared" si="1"/>
        <v>58406693</v>
      </c>
    </row>
    <row r="23" spans="1:24" x14ac:dyDescent="0.25">
      <c r="A23" s="154" t="s">
        <v>152</v>
      </c>
      <c r="B23" s="155"/>
      <c r="C23" s="156">
        <v>1800000</v>
      </c>
      <c r="D23" s="129">
        <v>11</v>
      </c>
      <c r="E23" s="157">
        <v>13200000</v>
      </c>
      <c r="F23" s="150"/>
      <c r="G23" s="156">
        <v>1800000</v>
      </c>
      <c r="H23" s="129">
        <v>11</v>
      </c>
      <c r="I23" s="157">
        <v>13200000</v>
      </c>
      <c r="K23" s="156">
        <v>1800000</v>
      </c>
      <c r="L23" s="597">
        <v>10.9</v>
      </c>
      <c r="M23" s="585">
        <f>K23*L23/12*8</f>
        <v>13080000</v>
      </c>
      <c r="O23" s="647">
        <f t="shared" si="5"/>
        <v>13080000</v>
      </c>
      <c r="P23" s="158"/>
      <c r="Q23" s="159"/>
      <c r="R23" s="159"/>
      <c r="S23" s="159">
        <v>8280000</v>
      </c>
      <c r="T23" s="159">
        <v>3600000</v>
      </c>
      <c r="U23" s="159">
        <v>1200000</v>
      </c>
      <c r="V23" s="159"/>
      <c r="W23" s="159"/>
      <c r="X23" s="646">
        <f t="shared" si="1"/>
        <v>13080000</v>
      </c>
    </row>
    <row r="24" spans="1:24" x14ac:dyDescent="0.25">
      <c r="A24" s="147" t="s">
        <v>153</v>
      </c>
      <c r="B24" s="148"/>
      <c r="C24" s="156">
        <v>4152000</v>
      </c>
      <c r="D24" s="129">
        <v>20</v>
      </c>
      <c r="E24" s="157">
        <v>27680000</v>
      </c>
      <c r="F24" s="150"/>
      <c r="G24" s="160">
        <v>4308000</v>
      </c>
      <c r="H24" s="129">
        <v>19.600000000000001</v>
      </c>
      <c r="I24" s="157">
        <f>G24*H24*4/12</f>
        <v>28145600</v>
      </c>
      <c r="K24" s="160">
        <v>4469900</v>
      </c>
      <c r="L24" s="597">
        <v>20.399999999999999</v>
      </c>
      <c r="M24" s="585">
        <f>K24*L24*4/12</f>
        <v>30395320</v>
      </c>
      <c r="O24" s="647">
        <f t="shared" si="5"/>
        <v>30395320</v>
      </c>
      <c r="P24" s="158"/>
      <c r="Q24" s="159"/>
      <c r="R24" s="159"/>
      <c r="S24" s="159">
        <v>16985620</v>
      </c>
      <c r="T24" s="159">
        <v>10429767</v>
      </c>
      <c r="U24" s="159">
        <v>2979933</v>
      </c>
      <c r="V24" s="159"/>
      <c r="W24" s="159"/>
      <c r="X24" s="646">
        <f t="shared" si="1"/>
        <v>30395320</v>
      </c>
    </row>
    <row r="25" spans="1:24" x14ac:dyDescent="0.25">
      <c r="A25" s="154" t="s">
        <v>154</v>
      </c>
      <c r="B25" s="155"/>
      <c r="C25" s="156">
        <v>1800000</v>
      </c>
      <c r="D25" s="129">
        <v>11</v>
      </c>
      <c r="E25" s="157">
        <v>6600000</v>
      </c>
      <c r="F25" s="150"/>
      <c r="G25" s="156">
        <v>1800000</v>
      </c>
      <c r="H25" s="129">
        <v>11</v>
      </c>
      <c r="I25" s="157">
        <v>6600000</v>
      </c>
      <c r="K25" s="156">
        <v>1800000</v>
      </c>
      <c r="L25" s="597">
        <v>11.7</v>
      </c>
      <c r="M25" s="157">
        <f>K25*L25/12*4</f>
        <v>7020000</v>
      </c>
      <c r="O25" s="647">
        <f t="shared" si="5"/>
        <v>7020000</v>
      </c>
      <c r="P25" s="158"/>
      <c r="Q25" s="159"/>
      <c r="R25" s="159"/>
      <c r="S25" s="159">
        <v>4620000</v>
      </c>
      <c r="T25" s="159">
        <v>1800000</v>
      </c>
      <c r="U25" s="159">
        <v>600000</v>
      </c>
      <c r="V25" s="159"/>
      <c r="W25" s="159"/>
      <c r="X25" s="646">
        <f t="shared" si="1"/>
        <v>7020000</v>
      </c>
    </row>
    <row r="26" spans="1:24" x14ac:dyDescent="0.25">
      <c r="A26" s="147" t="s">
        <v>155</v>
      </c>
      <c r="B26" s="148"/>
      <c r="C26" s="156">
        <v>35000</v>
      </c>
      <c r="D26" s="129">
        <v>20</v>
      </c>
      <c r="E26" s="157">
        <v>700000</v>
      </c>
      <c r="F26" s="150"/>
      <c r="G26" s="156">
        <v>35000</v>
      </c>
      <c r="H26" s="129">
        <v>19.600000000000001</v>
      </c>
      <c r="I26" s="157">
        <f>G26*H26</f>
        <v>686000</v>
      </c>
      <c r="K26" s="156">
        <v>38200</v>
      </c>
      <c r="L26" s="597">
        <v>20.399999999999999</v>
      </c>
      <c r="M26" s="585">
        <f>K26*L26</f>
        <v>779280</v>
      </c>
      <c r="O26" s="647">
        <f t="shared" si="5"/>
        <v>779280</v>
      </c>
      <c r="P26" s="158"/>
      <c r="Q26" s="159"/>
      <c r="R26" s="159"/>
      <c r="S26" s="159">
        <v>435480</v>
      </c>
      <c r="T26" s="159">
        <v>267400</v>
      </c>
      <c r="U26" s="159">
        <v>76400</v>
      </c>
      <c r="V26" s="159"/>
      <c r="W26" s="159"/>
      <c r="X26" s="646">
        <f t="shared" si="1"/>
        <v>779280</v>
      </c>
    </row>
    <row r="27" spans="1:24" x14ac:dyDescent="0.25">
      <c r="A27" s="154" t="s">
        <v>156</v>
      </c>
      <c r="B27" s="155"/>
      <c r="C27" s="156">
        <v>70000</v>
      </c>
      <c r="D27" s="129">
        <v>218</v>
      </c>
      <c r="E27" s="157">
        <v>10173333</v>
      </c>
      <c r="F27" s="150"/>
      <c r="G27" s="160">
        <v>80000</v>
      </c>
      <c r="H27" s="129">
        <v>216</v>
      </c>
      <c r="I27" s="157">
        <f>G27*H27*8/12</f>
        <v>11520000</v>
      </c>
      <c r="K27" s="160">
        <v>81700</v>
      </c>
      <c r="L27" s="583">
        <v>208</v>
      </c>
      <c r="M27" s="585">
        <f>K27*L27*8/12</f>
        <v>11329066.666666666</v>
      </c>
      <c r="O27" s="647">
        <f t="shared" si="5"/>
        <v>11329066.666666666</v>
      </c>
      <c r="P27" s="158"/>
      <c r="Q27" s="159"/>
      <c r="R27" s="159"/>
      <c r="S27" s="159">
        <f>K27*124/12*8</f>
        <v>6753866.666666667</v>
      </c>
      <c r="T27" s="159">
        <f>K27*61/12*8</f>
        <v>3322466.6666666665</v>
      </c>
      <c r="U27" s="159">
        <f>K27*23/12*8</f>
        <v>1252733.3333333333</v>
      </c>
      <c r="V27" s="159"/>
      <c r="W27" s="159"/>
      <c r="X27" s="646">
        <f t="shared" si="1"/>
        <v>11329066.666666668</v>
      </c>
    </row>
    <row r="28" spans="1:24" x14ac:dyDescent="0.25">
      <c r="A28" s="154" t="s">
        <v>157</v>
      </c>
      <c r="B28" s="155"/>
      <c r="C28" s="156">
        <v>70000</v>
      </c>
      <c r="D28" s="129">
        <v>218</v>
      </c>
      <c r="E28" s="161">
        <v>5086667</v>
      </c>
      <c r="F28" s="150"/>
      <c r="G28" s="160">
        <v>80000</v>
      </c>
      <c r="H28" s="129">
        <v>213</v>
      </c>
      <c r="I28" s="161">
        <f>G28*H28*4/12</f>
        <v>5680000</v>
      </c>
      <c r="K28" s="160">
        <v>81700</v>
      </c>
      <c r="L28" s="597">
        <v>219</v>
      </c>
      <c r="M28" s="586">
        <f>K28*L28*4/12</f>
        <v>5964100</v>
      </c>
      <c r="O28" s="647">
        <f t="shared" si="5"/>
        <v>5964100</v>
      </c>
      <c r="P28" s="162"/>
      <c r="Q28" s="163"/>
      <c r="R28" s="163"/>
      <c r="S28" s="159">
        <v>3431400</v>
      </c>
      <c r="T28" s="159">
        <f>K28*70/12*4</f>
        <v>1906333.3333333333</v>
      </c>
      <c r="U28" s="159">
        <f>K28*23/12*4</f>
        <v>626366.66666666663</v>
      </c>
      <c r="V28" s="163"/>
      <c r="W28" s="163"/>
      <c r="X28" s="646">
        <f t="shared" si="1"/>
        <v>5964100</v>
      </c>
    </row>
    <row r="29" spans="1:24" x14ac:dyDescent="0.25">
      <c r="A29" s="154" t="s">
        <v>873</v>
      </c>
      <c r="B29" s="155"/>
      <c r="C29" s="156"/>
      <c r="D29" s="129">
        <v>1</v>
      </c>
      <c r="E29" s="164">
        <v>352000</v>
      </c>
      <c r="F29" s="150"/>
      <c r="G29" s="156">
        <v>418900</v>
      </c>
      <c r="H29" s="129">
        <v>2</v>
      </c>
      <c r="I29" s="164">
        <v>768000</v>
      </c>
      <c r="K29" s="156">
        <v>418900</v>
      </c>
      <c r="L29" s="129">
        <v>2</v>
      </c>
      <c r="M29" s="164">
        <f>K29*L29</f>
        <v>837800</v>
      </c>
      <c r="O29" s="647">
        <f t="shared" si="5"/>
        <v>837800</v>
      </c>
      <c r="P29" s="165"/>
      <c r="Q29" s="166"/>
      <c r="R29" s="166"/>
      <c r="S29" s="166">
        <v>418900</v>
      </c>
      <c r="T29" s="166">
        <v>418900</v>
      </c>
      <c r="U29" s="166"/>
      <c r="V29" s="166"/>
      <c r="W29" s="166"/>
      <c r="X29" s="646">
        <f t="shared" si="1"/>
        <v>837800</v>
      </c>
    </row>
    <row r="30" spans="1:24" ht="15.75" thickBot="1" x14ac:dyDescent="0.3">
      <c r="A30" s="154" t="s">
        <v>158</v>
      </c>
      <c r="B30" s="155"/>
      <c r="C30" s="156"/>
      <c r="D30" s="129">
        <v>2</v>
      </c>
      <c r="E30" s="167">
        <v>2572000</v>
      </c>
      <c r="F30" s="150"/>
      <c r="G30" s="156">
        <v>1530600</v>
      </c>
      <c r="H30" s="129">
        <v>2</v>
      </c>
      <c r="I30" s="167">
        <v>2805820</v>
      </c>
      <c r="K30" s="156">
        <v>1530600</v>
      </c>
      <c r="L30" s="129">
        <v>2</v>
      </c>
      <c r="M30" s="164">
        <f>K30*L30</f>
        <v>3061200</v>
      </c>
      <c r="O30" s="647">
        <f t="shared" si="5"/>
        <v>3061200</v>
      </c>
      <c r="P30" s="165"/>
      <c r="Q30" s="166"/>
      <c r="R30" s="166"/>
      <c r="S30" s="166">
        <v>1530600</v>
      </c>
      <c r="T30" s="166">
        <v>1530600</v>
      </c>
      <c r="U30" s="166"/>
      <c r="V30" s="166"/>
      <c r="W30" s="166"/>
      <c r="X30" s="646">
        <f t="shared" si="1"/>
        <v>3061200</v>
      </c>
    </row>
    <row r="31" spans="1:24" ht="15.75" thickBot="1" x14ac:dyDescent="0.3">
      <c r="A31" s="587" t="s">
        <v>874</v>
      </c>
      <c r="B31" s="155"/>
      <c r="C31" s="156"/>
      <c r="D31" s="129"/>
      <c r="E31" s="167"/>
      <c r="F31" s="150"/>
      <c r="G31" s="156"/>
      <c r="H31" s="129"/>
      <c r="I31" s="167">
        <f>G31*H31/12*4</f>
        <v>0</v>
      </c>
      <c r="K31" s="156">
        <v>383992</v>
      </c>
      <c r="L31" s="597">
        <v>5.7</v>
      </c>
      <c r="M31" s="588">
        <f>K31*L31</f>
        <v>2188754.4</v>
      </c>
      <c r="O31" s="647">
        <f t="shared" si="5"/>
        <v>2188754.4</v>
      </c>
      <c r="P31" s="181"/>
      <c r="Q31" s="182"/>
      <c r="R31" s="182"/>
      <c r="S31" s="182">
        <v>1036778</v>
      </c>
      <c r="T31" s="182">
        <f>K31*3</f>
        <v>1151976</v>
      </c>
      <c r="U31" s="182"/>
      <c r="V31" s="182"/>
      <c r="W31" s="182"/>
      <c r="X31" s="646">
        <f t="shared" si="1"/>
        <v>2188754</v>
      </c>
    </row>
    <row r="32" spans="1:24" ht="15.75" thickBot="1" x14ac:dyDescent="0.3">
      <c r="A32" s="587" t="s">
        <v>875</v>
      </c>
      <c r="B32" s="155"/>
      <c r="C32" s="156"/>
      <c r="D32" s="129"/>
      <c r="E32" s="167"/>
      <c r="F32" s="150"/>
      <c r="G32" s="156"/>
      <c r="H32" s="129"/>
      <c r="I32" s="167"/>
      <c r="K32" s="156"/>
      <c r="L32" s="583"/>
      <c r="M32" s="589">
        <v>4170455</v>
      </c>
      <c r="O32" s="647">
        <f t="shared" si="5"/>
        <v>4170455</v>
      </c>
      <c r="P32" s="181"/>
      <c r="Q32" s="182"/>
      <c r="R32" s="182"/>
      <c r="S32" s="182">
        <f>M32/11*7</f>
        <v>2653925.9090909092</v>
      </c>
      <c r="T32" s="182">
        <f>M32/11*3</f>
        <v>1137396.8181818181</v>
      </c>
      <c r="U32" s="182">
        <f>M32/11</f>
        <v>379132.27272727271</v>
      </c>
      <c r="V32" s="182"/>
      <c r="W32" s="182"/>
      <c r="X32" s="646">
        <f t="shared" si="1"/>
        <v>4170455</v>
      </c>
    </row>
    <row r="33" spans="1:24" ht="15.75" thickBot="1" x14ac:dyDescent="0.3">
      <c r="A33" s="154" t="s">
        <v>893</v>
      </c>
      <c r="B33" s="155"/>
      <c r="C33" s="156"/>
      <c r="D33" s="129"/>
      <c r="E33" s="167"/>
      <c r="F33" s="150"/>
      <c r="G33" s="156"/>
      <c r="H33" s="129"/>
      <c r="I33" s="167">
        <v>2931500</v>
      </c>
      <c r="K33" s="156"/>
      <c r="L33" s="129"/>
      <c r="M33" s="167"/>
      <c r="O33" s="647">
        <f t="shared" si="5"/>
        <v>0</v>
      </c>
      <c r="P33" s="168"/>
      <c r="Q33" s="169"/>
      <c r="R33" s="169"/>
      <c r="S33" s="169"/>
      <c r="T33" s="169"/>
      <c r="U33" s="169"/>
      <c r="V33" s="169"/>
      <c r="W33" s="169"/>
      <c r="X33" s="646">
        <f t="shared" si="1"/>
        <v>0</v>
      </c>
    </row>
    <row r="34" spans="1:24" ht="15.75" thickBot="1" x14ac:dyDescent="0.3">
      <c r="A34" s="140" t="s">
        <v>159</v>
      </c>
      <c r="B34" s="141" t="s">
        <v>160</v>
      </c>
      <c r="C34" s="170"/>
      <c r="D34" s="171"/>
      <c r="E34" s="172">
        <f>SUM(E36:E53)</f>
        <v>115343512</v>
      </c>
      <c r="F34" s="173"/>
      <c r="G34" s="170"/>
      <c r="H34" s="171"/>
      <c r="I34" s="172">
        <f>SUM(I36:I53)</f>
        <v>93632818</v>
      </c>
      <c r="J34" s="172">
        <f>SUM(J36:J53)</f>
        <v>-24825395</v>
      </c>
      <c r="K34" s="170"/>
      <c r="L34" s="171"/>
      <c r="M34" s="172">
        <f t="shared" ref="M34:W34" si="6">SUM(M36:M53)</f>
        <v>116062316</v>
      </c>
      <c r="N34" s="172">
        <f t="shared" si="6"/>
        <v>-21070000</v>
      </c>
      <c r="O34" s="174">
        <f t="shared" si="6"/>
        <v>94992316</v>
      </c>
      <c r="P34" s="175">
        <f t="shared" si="6"/>
        <v>12000000</v>
      </c>
      <c r="Q34" s="176">
        <f t="shared" si="6"/>
        <v>0</v>
      </c>
      <c r="R34" s="176">
        <f t="shared" si="6"/>
        <v>3570000</v>
      </c>
      <c r="S34" s="176">
        <f t="shared" si="6"/>
        <v>28105796</v>
      </c>
      <c r="T34" s="176">
        <f t="shared" si="6"/>
        <v>30955095</v>
      </c>
      <c r="U34" s="176">
        <f t="shared" si="6"/>
        <v>3519909</v>
      </c>
      <c r="V34" s="176">
        <f t="shared" si="6"/>
        <v>16841516</v>
      </c>
      <c r="W34" s="176">
        <f t="shared" si="6"/>
        <v>0</v>
      </c>
      <c r="X34" s="646">
        <f t="shared" si="1"/>
        <v>94992316</v>
      </c>
    </row>
    <row r="35" spans="1:24" x14ac:dyDescent="0.25">
      <c r="A35" s="177"/>
      <c r="B35" s="178"/>
      <c r="C35" s="179"/>
      <c r="D35" s="124"/>
      <c r="E35" s="180"/>
      <c r="F35" s="150"/>
      <c r="G35" s="179"/>
      <c r="H35" s="124"/>
      <c r="I35" s="180"/>
      <c r="K35" s="179"/>
      <c r="L35" s="124"/>
      <c r="M35" s="180"/>
      <c r="O35" s="644"/>
      <c r="P35" s="181"/>
      <c r="Q35" s="182"/>
      <c r="R35" s="182"/>
      <c r="S35" s="182"/>
      <c r="T35" s="182"/>
      <c r="U35" s="182"/>
      <c r="V35" s="182"/>
      <c r="W35" s="182"/>
      <c r="X35" s="646">
        <f t="shared" si="1"/>
        <v>0</v>
      </c>
    </row>
    <row r="36" spans="1:24" x14ac:dyDescent="0.25">
      <c r="A36" s="183" t="s">
        <v>161</v>
      </c>
      <c r="B36" s="184"/>
      <c r="C36" s="185">
        <v>1632000</v>
      </c>
      <c r="D36" s="124">
        <v>11.48</v>
      </c>
      <c r="E36" s="157">
        <v>18735360</v>
      </c>
      <c r="F36" s="150"/>
      <c r="G36" s="185">
        <v>1632000</v>
      </c>
      <c r="H36" s="124">
        <v>11.48</v>
      </c>
      <c r="I36" s="157">
        <v>18245760</v>
      </c>
      <c r="K36" s="185">
        <v>1632000</v>
      </c>
      <c r="L36" s="598">
        <v>11.06</v>
      </c>
      <c r="M36" s="157">
        <f>K36*L36</f>
        <v>18049920</v>
      </c>
      <c r="O36" s="647">
        <f t="shared" ref="O36:O53" si="7">M36+N36</f>
        <v>18049920</v>
      </c>
      <c r="P36" s="158"/>
      <c r="Q36" s="159"/>
      <c r="R36" s="159"/>
      <c r="S36" s="159">
        <v>9105744</v>
      </c>
      <c r="T36" s="159">
        <v>7727030</v>
      </c>
      <c r="U36" s="159">
        <v>1217146</v>
      </c>
      <c r="V36" s="159"/>
      <c r="W36" s="159"/>
      <c r="X36" s="646">
        <f t="shared" si="1"/>
        <v>18049920</v>
      </c>
    </row>
    <row r="37" spans="1:24" x14ac:dyDescent="0.25">
      <c r="A37" s="183" t="s">
        <v>162</v>
      </c>
      <c r="B37" s="184"/>
      <c r="C37" s="185"/>
      <c r="D37" s="124"/>
      <c r="E37" s="157">
        <v>31817928</v>
      </c>
      <c r="F37" s="150"/>
      <c r="G37" s="185"/>
      <c r="H37" s="124"/>
      <c r="I37" s="157">
        <v>32815395</v>
      </c>
      <c r="K37" s="185"/>
      <c r="L37" s="124"/>
      <c r="M37" s="186">
        <v>33128981</v>
      </c>
      <c r="O37" s="647">
        <f t="shared" si="7"/>
        <v>33128981</v>
      </c>
      <c r="P37" s="158"/>
      <c r="Q37" s="187"/>
      <c r="R37" s="187"/>
      <c r="S37" s="187">
        <v>16968531</v>
      </c>
      <c r="T37" s="187">
        <v>13857687</v>
      </c>
      <c r="U37" s="187">
        <v>2302763</v>
      </c>
      <c r="V37" s="187"/>
      <c r="W37" s="187"/>
      <c r="X37" s="646">
        <f t="shared" si="1"/>
        <v>33128981</v>
      </c>
    </row>
    <row r="38" spans="1:24" x14ac:dyDescent="0.25">
      <c r="A38" s="183" t="s">
        <v>163</v>
      </c>
      <c r="B38" s="184"/>
      <c r="C38" s="185"/>
      <c r="D38" s="188"/>
      <c r="E38" s="186"/>
      <c r="F38" s="150"/>
      <c r="G38" s="185"/>
      <c r="H38" s="188"/>
      <c r="I38" s="157">
        <v>4818380</v>
      </c>
      <c r="K38" s="185">
        <v>513</v>
      </c>
      <c r="L38" s="599">
        <v>5617</v>
      </c>
      <c r="M38" s="157">
        <f>K38*L38</f>
        <v>2881521</v>
      </c>
      <c r="O38" s="647">
        <f t="shared" si="7"/>
        <v>2881521</v>
      </c>
      <c r="P38" s="158"/>
      <c r="Q38" s="187"/>
      <c r="R38" s="187"/>
      <c r="S38" s="187">
        <v>2031521</v>
      </c>
      <c r="T38" s="187">
        <v>850000</v>
      </c>
      <c r="U38" s="187"/>
      <c r="V38" s="187"/>
      <c r="W38" s="187"/>
      <c r="X38" s="646">
        <f t="shared" si="1"/>
        <v>2881521</v>
      </c>
    </row>
    <row r="39" spans="1:24" x14ac:dyDescent="0.25">
      <c r="A39" s="189" t="s">
        <v>164</v>
      </c>
      <c r="B39" s="184"/>
      <c r="C39" s="185"/>
      <c r="D39" s="188"/>
      <c r="E39" s="186">
        <v>47687090</v>
      </c>
      <c r="F39" s="150"/>
      <c r="G39" s="185"/>
      <c r="H39" s="188"/>
      <c r="I39" s="157">
        <v>24825395</v>
      </c>
      <c r="J39" s="649">
        <v>-24825395</v>
      </c>
      <c r="K39" s="185"/>
      <c r="L39" s="188"/>
      <c r="M39" s="157">
        <v>42140000</v>
      </c>
      <c r="N39" s="650">
        <f>-21070000</f>
        <v>-21070000</v>
      </c>
      <c r="O39" s="647">
        <f t="shared" si="7"/>
        <v>21070000</v>
      </c>
      <c r="P39" s="158">
        <v>12000000</v>
      </c>
      <c r="Q39" s="187"/>
      <c r="R39" s="187">
        <v>3570000</v>
      </c>
      <c r="S39" s="187"/>
      <c r="T39" s="187"/>
      <c r="U39" s="187"/>
      <c r="V39" s="187">
        <v>5500000</v>
      </c>
      <c r="W39" s="187"/>
      <c r="X39" s="646">
        <f t="shared" si="1"/>
        <v>21070000</v>
      </c>
    </row>
    <row r="40" spans="1:24" x14ac:dyDescent="0.25">
      <c r="A40" s="183" t="s">
        <v>165</v>
      </c>
      <c r="B40" s="184"/>
      <c r="C40" s="185">
        <v>494100</v>
      </c>
      <c r="D40" s="124">
        <v>8</v>
      </c>
      <c r="E40" s="157">
        <v>3952800</v>
      </c>
      <c r="F40" s="150"/>
      <c r="G40" s="185">
        <v>494100</v>
      </c>
      <c r="H40" s="124">
        <v>8</v>
      </c>
      <c r="I40" s="157">
        <v>3952800</v>
      </c>
      <c r="K40" s="185">
        <v>494100</v>
      </c>
      <c r="L40" s="600">
        <v>10</v>
      </c>
      <c r="M40" s="585">
        <f>K40*L40</f>
        <v>4941000</v>
      </c>
      <c r="O40" s="647">
        <f t="shared" si="7"/>
        <v>4941000</v>
      </c>
      <c r="P40" s="158"/>
      <c r="Q40" s="159"/>
      <c r="R40" s="159"/>
      <c r="S40" s="159"/>
      <c r="T40" s="159">
        <f>M40</f>
        <v>4941000</v>
      </c>
      <c r="U40" s="159"/>
      <c r="V40" s="159"/>
      <c r="W40" s="159"/>
      <c r="X40" s="646">
        <f t="shared" si="1"/>
        <v>4941000</v>
      </c>
    </row>
    <row r="41" spans="1:24" x14ac:dyDescent="0.25">
      <c r="A41" s="183" t="s">
        <v>166</v>
      </c>
      <c r="B41" s="184"/>
      <c r="C41" s="185">
        <v>518805</v>
      </c>
      <c r="D41" s="124"/>
      <c r="E41" s="157"/>
      <c r="F41" s="150"/>
      <c r="G41" s="185">
        <v>518805</v>
      </c>
      <c r="H41" s="124"/>
      <c r="I41" s="157"/>
      <c r="K41" s="185">
        <v>518805</v>
      </c>
      <c r="L41" s="590">
        <v>0</v>
      </c>
      <c r="M41" s="585">
        <f>K41*L41</f>
        <v>0</v>
      </c>
      <c r="O41" s="647">
        <f t="shared" si="7"/>
        <v>0</v>
      </c>
      <c r="P41" s="158"/>
      <c r="Q41" s="159"/>
      <c r="R41" s="159"/>
      <c r="S41" s="159"/>
      <c r="T41" s="159"/>
      <c r="U41" s="159"/>
      <c r="V41" s="159"/>
      <c r="W41" s="159"/>
      <c r="X41" s="646">
        <f t="shared" si="1"/>
        <v>0</v>
      </c>
    </row>
    <row r="42" spans="1:24" x14ac:dyDescent="0.25">
      <c r="A42" s="591" t="s">
        <v>876</v>
      </c>
      <c r="B42" s="184"/>
      <c r="C42" s="185"/>
      <c r="D42" s="124"/>
      <c r="E42" s="157"/>
      <c r="F42" s="150"/>
      <c r="G42" s="185"/>
      <c r="H42" s="124"/>
      <c r="I42" s="157"/>
      <c r="K42" s="185">
        <v>237500</v>
      </c>
      <c r="L42" s="590">
        <v>10</v>
      </c>
      <c r="M42" s="585">
        <f>K42*L42</f>
        <v>2375000</v>
      </c>
      <c r="O42" s="647">
        <f t="shared" si="7"/>
        <v>2375000</v>
      </c>
      <c r="P42" s="158"/>
      <c r="Q42" s="159"/>
      <c r="R42" s="159"/>
      <c r="S42" s="159"/>
      <c r="T42" s="159">
        <f>M42</f>
        <v>2375000</v>
      </c>
      <c r="U42" s="159"/>
      <c r="V42" s="159"/>
      <c r="W42" s="159"/>
      <c r="X42" s="646">
        <f t="shared" si="1"/>
        <v>2375000</v>
      </c>
    </row>
    <row r="43" spans="1:24" x14ac:dyDescent="0.25">
      <c r="A43" s="183" t="s">
        <v>167</v>
      </c>
      <c r="B43" s="184"/>
      <c r="C43" s="185">
        <v>3950000</v>
      </c>
      <c r="D43" s="124">
        <v>6743</v>
      </c>
      <c r="E43" s="157">
        <v>2663485</v>
      </c>
      <c r="F43" s="150"/>
      <c r="G43" s="185">
        <v>3950000</v>
      </c>
      <c r="H43" s="124">
        <v>6743</v>
      </c>
      <c r="I43" s="157"/>
      <c r="K43" s="185">
        <v>3950000</v>
      </c>
      <c r="L43" s="124">
        <v>6743</v>
      </c>
      <c r="M43" s="157"/>
      <c r="O43" s="647">
        <f t="shared" si="7"/>
        <v>0</v>
      </c>
      <c r="P43" s="158"/>
      <c r="Q43" s="159"/>
      <c r="R43" s="159"/>
      <c r="S43" s="159"/>
      <c r="T43" s="159"/>
      <c r="U43" s="159"/>
      <c r="V43" s="159"/>
      <c r="W43" s="159"/>
      <c r="X43" s="646">
        <f t="shared" si="1"/>
        <v>0</v>
      </c>
    </row>
    <row r="44" spans="1:24" x14ac:dyDescent="0.25">
      <c r="A44" s="183" t="s">
        <v>168</v>
      </c>
      <c r="B44" s="184"/>
      <c r="C44" s="185">
        <v>3950000</v>
      </c>
      <c r="D44" s="124">
        <v>6743</v>
      </c>
      <c r="E44" s="157">
        <v>2663485</v>
      </c>
      <c r="F44" s="150"/>
      <c r="G44" s="185">
        <v>3950000</v>
      </c>
      <c r="H44" s="124">
        <v>6743</v>
      </c>
      <c r="I44" s="157"/>
      <c r="K44" s="185">
        <v>3950000</v>
      </c>
      <c r="L44" s="124">
        <v>6743</v>
      </c>
      <c r="M44" s="157"/>
      <c r="O44" s="647">
        <f t="shared" si="7"/>
        <v>0</v>
      </c>
      <c r="P44" s="158"/>
      <c r="Q44" s="159"/>
      <c r="R44" s="159"/>
      <c r="S44" s="159"/>
      <c r="T44" s="159"/>
      <c r="U44" s="159"/>
      <c r="V44" s="159"/>
      <c r="W44" s="159"/>
      <c r="X44" s="646">
        <f t="shared" si="1"/>
        <v>0</v>
      </c>
    </row>
    <row r="45" spans="1:24" x14ac:dyDescent="0.25">
      <c r="A45" s="183" t="s">
        <v>169</v>
      </c>
      <c r="B45" s="184"/>
      <c r="C45" s="185">
        <v>300</v>
      </c>
      <c r="D45" s="124"/>
      <c r="E45" s="157">
        <v>2022900</v>
      </c>
      <c r="F45" s="150"/>
      <c r="G45" s="185">
        <v>300</v>
      </c>
      <c r="H45" s="124"/>
      <c r="I45" s="157"/>
      <c r="K45" s="185">
        <v>300</v>
      </c>
      <c r="L45" s="124"/>
      <c r="M45" s="157"/>
      <c r="O45" s="647">
        <f t="shared" si="7"/>
        <v>0</v>
      </c>
      <c r="P45" s="158"/>
      <c r="Q45" s="159"/>
      <c r="R45" s="159"/>
      <c r="S45" s="159"/>
      <c r="T45" s="159"/>
      <c r="U45" s="159"/>
      <c r="V45" s="159"/>
      <c r="W45" s="159"/>
      <c r="X45" s="646">
        <f t="shared" si="1"/>
        <v>0</v>
      </c>
    </row>
    <row r="46" spans="1:24" x14ac:dyDescent="0.25">
      <c r="A46" s="183" t="s">
        <v>170</v>
      </c>
      <c r="B46" s="184"/>
      <c r="C46" s="185">
        <v>1200</v>
      </c>
      <c r="D46" s="124"/>
      <c r="E46" s="157">
        <v>1668000</v>
      </c>
      <c r="F46" s="150"/>
      <c r="G46" s="185">
        <v>1200</v>
      </c>
      <c r="H46" s="124"/>
      <c r="I46" s="157"/>
      <c r="K46" s="185">
        <v>1200</v>
      </c>
      <c r="L46" s="124"/>
      <c r="M46" s="157"/>
      <c r="O46" s="647">
        <f t="shared" si="7"/>
        <v>0</v>
      </c>
      <c r="P46" s="158"/>
      <c r="Q46" s="159"/>
      <c r="R46" s="159"/>
      <c r="S46" s="159"/>
      <c r="T46" s="159"/>
      <c r="U46" s="159"/>
      <c r="V46" s="159"/>
      <c r="W46" s="159"/>
      <c r="X46" s="646">
        <f t="shared" si="1"/>
        <v>0</v>
      </c>
    </row>
    <row r="47" spans="1:24" x14ac:dyDescent="0.25">
      <c r="A47" s="183" t="s">
        <v>171</v>
      </c>
      <c r="B47" s="184"/>
      <c r="C47" s="185"/>
      <c r="D47" s="124"/>
      <c r="E47" s="157"/>
      <c r="F47" s="150"/>
      <c r="G47" s="185"/>
      <c r="H47" s="124"/>
      <c r="I47" s="157">
        <v>3900000</v>
      </c>
      <c r="K47" s="185"/>
      <c r="L47" s="124"/>
      <c r="M47" s="157">
        <v>3900000</v>
      </c>
      <c r="O47" s="647">
        <f t="shared" si="7"/>
        <v>3900000</v>
      </c>
      <c r="P47" s="158"/>
      <c r="Q47" s="159"/>
      <c r="R47" s="159"/>
      <c r="S47" s="159"/>
      <c r="T47" s="159"/>
      <c r="U47" s="159"/>
      <c r="V47" s="159">
        <v>3900000</v>
      </c>
      <c r="W47" s="159"/>
      <c r="X47" s="646">
        <f t="shared" si="1"/>
        <v>3900000</v>
      </c>
    </row>
    <row r="48" spans="1:24" x14ac:dyDescent="0.25">
      <c r="A48" s="183" t="s">
        <v>172</v>
      </c>
      <c r="B48" s="184"/>
      <c r="C48" s="185">
        <v>60896</v>
      </c>
      <c r="D48" s="124">
        <v>34</v>
      </c>
      <c r="E48" s="157">
        <v>2070464</v>
      </c>
      <c r="F48" s="150"/>
      <c r="G48" s="185">
        <v>60896</v>
      </c>
      <c r="H48" s="124">
        <v>28</v>
      </c>
      <c r="I48" s="157">
        <v>1705088</v>
      </c>
      <c r="K48" s="185">
        <v>60896</v>
      </c>
      <c r="L48" s="124">
        <v>18</v>
      </c>
      <c r="M48" s="157">
        <f>K48*L48</f>
        <v>1096128</v>
      </c>
      <c r="O48" s="647">
        <f t="shared" si="7"/>
        <v>1096128</v>
      </c>
      <c r="P48" s="158"/>
      <c r="Q48" s="159"/>
      <c r="R48" s="159"/>
      <c r="S48" s="159"/>
      <c r="T48" s="159"/>
      <c r="U48" s="159"/>
      <c r="V48" s="159">
        <v>1096128</v>
      </c>
      <c r="W48" s="159"/>
      <c r="X48" s="646">
        <f t="shared" si="1"/>
        <v>1096128</v>
      </c>
    </row>
    <row r="49" spans="1:24" x14ac:dyDescent="0.25">
      <c r="A49" s="183" t="s">
        <v>173</v>
      </c>
      <c r="B49" s="184"/>
      <c r="C49" s="185">
        <v>188500</v>
      </c>
      <c r="D49" s="124">
        <v>4</v>
      </c>
      <c r="E49" s="157">
        <v>754000</v>
      </c>
      <c r="F49" s="150"/>
      <c r="G49" s="185">
        <v>188500</v>
      </c>
      <c r="H49" s="124">
        <v>4</v>
      </c>
      <c r="I49" s="157">
        <v>754000</v>
      </c>
      <c r="K49" s="190">
        <v>273000</v>
      </c>
      <c r="L49" s="600">
        <v>4</v>
      </c>
      <c r="M49" s="585">
        <f>K49*L49</f>
        <v>1092000</v>
      </c>
      <c r="O49" s="647">
        <f t="shared" si="7"/>
        <v>1092000</v>
      </c>
      <c r="P49" s="158"/>
      <c r="Q49" s="159"/>
      <c r="R49" s="159"/>
      <c r="S49" s="159"/>
      <c r="T49" s="159"/>
      <c r="U49" s="159"/>
      <c r="V49" s="159">
        <f>M49</f>
        <v>1092000</v>
      </c>
      <c r="W49" s="159"/>
      <c r="X49" s="646">
        <f t="shared" si="1"/>
        <v>1092000</v>
      </c>
    </row>
    <row r="50" spans="1:24" x14ac:dyDescent="0.25">
      <c r="A50" s="154" t="s">
        <v>894</v>
      </c>
      <c r="B50" s="155"/>
      <c r="C50" s="191"/>
      <c r="D50" s="124"/>
      <c r="E50" s="161"/>
      <c r="F50" s="150"/>
      <c r="G50" s="191"/>
      <c r="H50" s="124"/>
      <c r="I50" s="161"/>
      <c r="K50" s="601">
        <v>25000</v>
      </c>
      <c r="L50" s="600">
        <v>1</v>
      </c>
      <c r="M50" s="585">
        <f>K50*L50</f>
        <v>25000</v>
      </c>
      <c r="O50" s="647">
        <f t="shared" si="7"/>
        <v>25000</v>
      </c>
      <c r="P50" s="158"/>
      <c r="Q50" s="159"/>
      <c r="R50" s="159"/>
      <c r="S50" s="159"/>
      <c r="T50" s="159"/>
      <c r="U50" s="159"/>
      <c r="V50" s="159">
        <f>M50</f>
        <v>25000</v>
      </c>
      <c r="W50" s="159"/>
      <c r="X50" s="646">
        <f t="shared" si="1"/>
        <v>25000</v>
      </c>
    </row>
    <row r="51" spans="1:24" ht="15.75" thickBot="1" x14ac:dyDescent="0.3">
      <c r="A51" s="154" t="s">
        <v>174</v>
      </c>
      <c r="B51" s="155"/>
      <c r="C51" s="191">
        <v>163500</v>
      </c>
      <c r="D51" s="124">
        <v>8</v>
      </c>
      <c r="E51" s="192">
        <v>1308000</v>
      </c>
      <c r="F51" s="150"/>
      <c r="G51" s="191">
        <v>163500</v>
      </c>
      <c r="H51" s="124">
        <v>8</v>
      </c>
      <c r="I51" s="192">
        <v>1308000</v>
      </c>
      <c r="K51" s="191">
        <v>163500</v>
      </c>
      <c r="L51" s="600">
        <v>6</v>
      </c>
      <c r="M51" s="585">
        <f>K51*L51</f>
        <v>981000</v>
      </c>
      <c r="O51" s="647">
        <f t="shared" si="7"/>
        <v>981000</v>
      </c>
      <c r="P51" s="158"/>
      <c r="Q51" s="159"/>
      <c r="R51" s="159"/>
      <c r="S51" s="159"/>
      <c r="T51" s="159"/>
      <c r="U51" s="159"/>
      <c r="V51" s="159">
        <f>M51</f>
        <v>981000</v>
      </c>
      <c r="W51" s="159"/>
      <c r="X51" s="646">
        <f t="shared" si="1"/>
        <v>981000</v>
      </c>
    </row>
    <row r="52" spans="1:24" x14ac:dyDescent="0.25">
      <c r="A52" s="154" t="s">
        <v>834</v>
      </c>
      <c r="B52" s="155"/>
      <c r="C52" s="191"/>
      <c r="D52" s="124"/>
      <c r="E52" s="161"/>
      <c r="F52" s="150"/>
      <c r="G52" s="191"/>
      <c r="H52" s="124"/>
      <c r="I52" s="161"/>
      <c r="K52" s="552"/>
      <c r="L52" s="124"/>
      <c r="M52" s="157">
        <v>4284598</v>
      </c>
      <c r="O52" s="647">
        <f t="shared" si="7"/>
        <v>4284598</v>
      </c>
      <c r="P52" s="158"/>
      <c r="Q52" s="159"/>
      <c r="R52" s="159"/>
      <c r="S52" s="159"/>
      <c r="T52" s="159">
        <v>37210</v>
      </c>
      <c r="U52" s="159"/>
      <c r="V52" s="159">
        <f>M52-T52</f>
        <v>4247388</v>
      </c>
      <c r="W52" s="159"/>
      <c r="X52" s="646">
        <f t="shared" si="1"/>
        <v>4284598</v>
      </c>
    </row>
    <row r="53" spans="1:24" ht="15.75" thickBot="1" x14ac:dyDescent="0.3">
      <c r="A53" s="154" t="s">
        <v>835</v>
      </c>
      <c r="B53" s="155"/>
      <c r="C53" s="191"/>
      <c r="D53" s="124"/>
      <c r="E53" s="192"/>
      <c r="F53" s="150"/>
      <c r="G53" s="191"/>
      <c r="H53" s="124"/>
      <c r="I53" s="192">
        <v>1308000</v>
      </c>
      <c r="K53" s="191"/>
      <c r="L53" s="124"/>
      <c r="M53" s="157">
        <v>1167168</v>
      </c>
      <c r="O53" s="647">
        <f t="shared" si="7"/>
        <v>1167168</v>
      </c>
      <c r="P53" s="158"/>
      <c r="Q53" s="159"/>
      <c r="R53" s="159"/>
      <c r="S53" s="159"/>
      <c r="T53" s="159">
        <f>O53</f>
        <v>1167168</v>
      </c>
      <c r="U53" s="159"/>
      <c r="V53" s="159"/>
      <c r="W53" s="159"/>
      <c r="X53" s="646">
        <f t="shared" si="1"/>
        <v>1167168</v>
      </c>
    </row>
    <row r="54" spans="1:24" x14ac:dyDescent="0.25">
      <c r="A54" s="193" t="s">
        <v>175</v>
      </c>
      <c r="B54" s="194" t="s">
        <v>176</v>
      </c>
      <c r="C54" s="195"/>
      <c r="D54" s="553"/>
      <c r="E54" s="554">
        <f>E55</f>
        <v>6922080</v>
      </c>
      <c r="F54" s="555"/>
      <c r="G54" s="195"/>
      <c r="H54" s="553"/>
      <c r="I54" s="554">
        <f>I55</f>
        <v>6883320</v>
      </c>
      <c r="J54" s="554">
        <f>J55</f>
        <v>0</v>
      </c>
      <c r="K54" s="195"/>
      <c r="L54" s="553"/>
      <c r="M54" s="554">
        <f t="shared" ref="M54:W54" si="8">SUM(M55:M56)</f>
        <v>8225514</v>
      </c>
      <c r="N54" s="554">
        <f t="shared" si="8"/>
        <v>0</v>
      </c>
      <c r="O54" s="554">
        <f t="shared" si="8"/>
        <v>8482904</v>
      </c>
      <c r="P54" s="554">
        <f t="shared" si="8"/>
        <v>0</v>
      </c>
      <c r="Q54" s="554">
        <f t="shared" si="8"/>
        <v>0</v>
      </c>
      <c r="R54" s="554">
        <f t="shared" si="8"/>
        <v>0</v>
      </c>
      <c r="S54" s="554">
        <f t="shared" si="8"/>
        <v>0</v>
      </c>
      <c r="T54" s="554">
        <f t="shared" si="8"/>
        <v>0</v>
      </c>
      <c r="U54" s="554">
        <f t="shared" si="8"/>
        <v>0</v>
      </c>
      <c r="V54" s="554">
        <f t="shared" si="8"/>
        <v>0</v>
      </c>
      <c r="W54" s="554">
        <f t="shared" si="8"/>
        <v>8482904</v>
      </c>
      <c r="X54" s="646">
        <f t="shared" si="1"/>
        <v>8482904</v>
      </c>
    </row>
    <row r="55" spans="1:24" x14ac:dyDescent="0.25">
      <c r="A55" s="556" t="s">
        <v>877</v>
      </c>
      <c r="B55" s="557"/>
      <c r="C55" s="558">
        <v>1140</v>
      </c>
      <c r="D55" s="559">
        <v>6072</v>
      </c>
      <c r="E55" s="560">
        <f>C55*D55</f>
        <v>6922080</v>
      </c>
      <c r="F55" s="561"/>
      <c r="G55" s="558">
        <v>1140</v>
      </c>
      <c r="H55" s="559">
        <v>6038</v>
      </c>
      <c r="I55" s="560">
        <f>G55*H55</f>
        <v>6883320</v>
      </c>
      <c r="J55" s="651"/>
      <c r="K55" s="558">
        <v>1140</v>
      </c>
      <c r="L55" s="559">
        <v>6038</v>
      </c>
      <c r="M55" s="560">
        <v>6854820</v>
      </c>
      <c r="N55" s="560"/>
      <c r="O55" s="652">
        <f>M55+N55</f>
        <v>6854820</v>
      </c>
      <c r="P55" s="562"/>
      <c r="Q55" s="562"/>
      <c r="R55" s="562"/>
      <c r="S55" s="562"/>
      <c r="T55" s="562"/>
      <c r="U55" s="562"/>
      <c r="V55" s="562"/>
      <c r="W55" s="562">
        <f>O55</f>
        <v>6854820</v>
      </c>
      <c r="X55" s="646">
        <f t="shared" si="1"/>
        <v>6854820</v>
      </c>
    </row>
    <row r="56" spans="1:24" ht="15.75" thickBot="1" x14ac:dyDescent="0.3">
      <c r="A56" s="563" t="s">
        <v>836</v>
      </c>
      <c r="B56" s="653"/>
      <c r="C56" s="654"/>
      <c r="D56" s="655"/>
      <c r="E56" s="655"/>
      <c r="F56" s="656"/>
      <c r="G56" s="654"/>
      <c r="H56" s="655"/>
      <c r="I56" s="655"/>
      <c r="J56" s="653"/>
      <c r="K56" s="654"/>
      <c r="L56" s="655"/>
      <c r="M56" s="655">
        <v>1370694</v>
      </c>
      <c r="N56" s="655"/>
      <c r="O56" s="655">
        <v>1628084</v>
      </c>
      <c r="P56" s="657"/>
      <c r="Q56" s="657"/>
      <c r="R56" s="657"/>
      <c r="S56" s="657"/>
      <c r="T56" s="657"/>
      <c r="U56" s="657"/>
      <c r="V56" s="657"/>
      <c r="W56" s="657">
        <f>O56</f>
        <v>1628084</v>
      </c>
      <c r="X56" s="646">
        <f t="shared" si="1"/>
        <v>1628084</v>
      </c>
    </row>
    <row r="57" spans="1:24" ht="15.75" thickBot="1" x14ac:dyDescent="0.3">
      <c r="A57" s="564" t="s">
        <v>837</v>
      </c>
      <c r="B57" s="658"/>
      <c r="C57" s="659"/>
      <c r="D57" s="660"/>
      <c r="E57" s="660"/>
      <c r="F57" s="661"/>
      <c r="G57" s="659"/>
      <c r="H57" s="660"/>
      <c r="I57" s="660"/>
      <c r="J57" s="658"/>
      <c r="K57" s="659"/>
      <c r="L57" s="660"/>
      <c r="M57" s="660">
        <f>SUM(M58:M61)</f>
        <v>5636879</v>
      </c>
      <c r="N57" s="660">
        <f>SUM(N58:N61)</f>
        <v>0</v>
      </c>
      <c r="O57" s="660">
        <f>SUM(O58:O61)</f>
        <v>6282161</v>
      </c>
      <c r="P57" s="660">
        <f>SUM(P58:P61)</f>
        <v>6282161</v>
      </c>
      <c r="Q57" s="660">
        <f t="shared" ref="Q57:W57" si="9">Q58</f>
        <v>0</v>
      </c>
      <c r="R57" s="660">
        <f t="shared" si="9"/>
        <v>0</v>
      </c>
      <c r="S57" s="660">
        <f t="shared" si="9"/>
        <v>0</v>
      </c>
      <c r="T57" s="660">
        <f t="shared" si="9"/>
        <v>0</v>
      </c>
      <c r="U57" s="660">
        <f t="shared" si="9"/>
        <v>0</v>
      </c>
      <c r="V57" s="660">
        <f t="shared" si="9"/>
        <v>0</v>
      </c>
      <c r="W57" s="660">
        <f t="shared" si="9"/>
        <v>0</v>
      </c>
      <c r="X57" s="646">
        <f t="shared" si="1"/>
        <v>6282161</v>
      </c>
    </row>
    <row r="58" spans="1:24" x14ac:dyDescent="0.25">
      <c r="A58" s="565" t="s">
        <v>838</v>
      </c>
      <c r="B58" s="662"/>
      <c r="C58" s="663"/>
      <c r="D58" s="664"/>
      <c r="E58" s="664"/>
      <c r="F58" s="665"/>
      <c r="G58" s="663"/>
      <c r="H58" s="664"/>
      <c r="I58" s="664"/>
      <c r="J58" s="662"/>
      <c r="K58" s="663"/>
      <c r="L58" s="664"/>
      <c r="M58" s="664">
        <v>579232</v>
      </c>
      <c r="N58" s="664"/>
      <c r="O58" s="655">
        <v>1224514</v>
      </c>
      <c r="P58" s="666">
        <v>1224514</v>
      </c>
      <c r="Q58" s="666"/>
      <c r="R58" s="666"/>
      <c r="S58" s="666"/>
      <c r="T58" s="666"/>
      <c r="U58" s="666"/>
      <c r="V58" s="666"/>
      <c r="W58" s="666"/>
      <c r="X58" s="646">
        <f t="shared" si="1"/>
        <v>1224514</v>
      </c>
    </row>
    <row r="59" spans="1:24" ht="15.75" x14ac:dyDescent="0.25">
      <c r="A59" s="592" t="s">
        <v>878</v>
      </c>
      <c r="M59" s="622">
        <v>1614100</v>
      </c>
      <c r="O59" s="647">
        <f>M59+N59</f>
        <v>1614100</v>
      </c>
      <c r="P59" s="623">
        <f>M59</f>
        <v>1614100</v>
      </c>
    </row>
    <row r="60" spans="1:24" ht="47.25" x14ac:dyDescent="0.25">
      <c r="A60" s="593" t="s">
        <v>879</v>
      </c>
      <c r="M60" s="622">
        <v>3143547</v>
      </c>
      <c r="O60" s="647">
        <f>M60+N60</f>
        <v>3143547</v>
      </c>
      <c r="P60" s="623">
        <f>M60</f>
        <v>3143547</v>
      </c>
    </row>
    <row r="61" spans="1:24" ht="15.75" x14ac:dyDescent="0.25">
      <c r="A61" s="594" t="s">
        <v>902</v>
      </c>
      <c r="M61" s="622">
        <v>300000</v>
      </c>
      <c r="O61" s="622">
        <v>300000</v>
      </c>
      <c r="P61" s="623">
        <v>300000</v>
      </c>
    </row>
  </sheetData>
  <pageMargins left="0.7" right="0.7" top="0.75" bottom="0.75" header="0.3" footer="0.3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7" topLeftCell="A23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9" ht="18.75" x14ac:dyDescent="0.3">
      <c r="B1" s="212" t="s">
        <v>0</v>
      </c>
      <c r="C1" s="213" t="s">
        <v>840</v>
      </c>
    </row>
    <row r="2" spans="1:9" ht="18.75" x14ac:dyDescent="0.3">
      <c r="B2" s="214" t="s">
        <v>178</v>
      </c>
      <c r="C2" s="624" t="s">
        <v>908</v>
      </c>
    </row>
    <row r="3" spans="1:9" ht="18.75" x14ac:dyDescent="0.3">
      <c r="B3" s="29"/>
    </row>
    <row r="4" spans="1:9" ht="15.75" x14ac:dyDescent="0.25">
      <c r="B4" s="30" t="s">
        <v>120</v>
      </c>
      <c r="C4" t="s">
        <v>122</v>
      </c>
    </row>
    <row r="5" spans="1:9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9" ht="26.25" thickBot="1" x14ac:dyDescent="0.25">
      <c r="A6" s="2" t="s">
        <v>1</v>
      </c>
      <c r="B6" s="3" t="s">
        <v>2</v>
      </c>
      <c r="C6" s="26" t="s">
        <v>841</v>
      </c>
      <c r="D6" s="26" t="s">
        <v>841</v>
      </c>
      <c r="E6" s="26" t="s">
        <v>841</v>
      </c>
      <c r="F6" s="26" t="s">
        <v>841</v>
      </c>
      <c r="G6" s="26" t="s">
        <v>841</v>
      </c>
      <c r="H6" s="26" t="s">
        <v>841</v>
      </c>
    </row>
    <row r="7" spans="1:9" ht="25.5" x14ac:dyDescent="0.2">
      <c r="A7" s="5">
        <v>1</v>
      </c>
      <c r="B7" s="32" t="s">
        <v>54</v>
      </c>
      <c r="C7" s="57">
        <f t="shared" ref="C7:C70" si="0">SUM(D7:H7)</f>
        <v>107325524</v>
      </c>
      <c r="D7" s="39">
        <v>107325524</v>
      </c>
      <c r="E7" s="6"/>
      <c r="F7" s="6"/>
      <c r="G7" s="6"/>
      <c r="H7" s="6"/>
    </row>
    <row r="8" spans="1:9" ht="25.5" x14ac:dyDescent="0.2">
      <c r="A8" s="5">
        <v>2</v>
      </c>
      <c r="B8" s="32" t="s">
        <v>55</v>
      </c>
      <c r="C8" s="58">
        <f t="shared" si="0"/>
        <v>137232669</v>
      </c>
      <c r="D8" s="39">
        <v>137232669</v>
      </c>
      <c r="E8" s="6"/>
      <c r="F8" s="6"/>
      <c r="G8" s="6"/>
      <c r="H8" s="6"/>
    </row>
    <row r="9" spans="1:9" ht="25.5" x14ac:dyDescent="0.2">
      <c r="A9" s="5">
        <v>3</v>
      </c>
      <c r="B9" s="32" t="s">
        <v>56</v>
      </c>
      <c r="C9" s="58">
        <f t="shared" si="0"/>
        <v>94992316</v>
      </c>
      <c r="D9" s="39">
        <v>94992316</v>
      </c>
      <c r="E9" s="6"/>
      <c r="F9" s="6"/>
      <c r="G9" s="6"/>
      <c r="H9" s="6"/>
    </row>
    <row r="10" spans="1:9" ht="25.5" x14ac:dyDescent="0.2">
      <c r="A10" s="5">
        <v>4</v>
      </c>
      <c r="B10" s="32" t="s">
        <v>57</v>
      </c>
      <c r="C10" s="58">
        <f t="shared" si="0"/>
        <v>8482904</v>
      </c>
      <c r="D10" s="39">
        <v>8482904</v>
      </c>
      <c r="E10" s="6"/>
      <c r="F10" s="6"/>
      <c r="G10" s="6"/>
      <c r="H10" s="6"/>
    </row>
    <row r="11" spans="1:9" ht="25.5" x14ac:dyDescent="0.2">
      <c r="A11" s="5">
        <v>5</v>
      </c>
      <c r="B11" s="32" t="s">
        <v>58</v>
      </c>
      <c r="C11" s="58">
        <f t="shared" si="0"/>
        <v>6282161</v>
      </c>
      <c r="D11" s="39">
        <v>6282161</v>
      </c>
      <c r="E11" s="6"/>
      <c r="F11" s="6"/>
      <c r="G11" s="6"/>
      <c r="H11" s="6"/>
    </row>
    <row r="12" spans="1:9" x14ac:dyDescent="0.2">
      <c r="A12" s="5">
        <v>6</v>
      </c>
      <c r="B12" s="32" t="s">
        <v>895</v>
      </c>
      <c r="C12" s="58">
        <f t="shared" si="0"/>
        <v>25538</v>
      </c>
      <c r="D12" s="544">
        <v>25538</v>
      </c>
      <c r="E12" s="6"/>
      <c r="F12" s="6"/>
      <c r="G12" s="6"/>
      <c r="H12" s="6"/>
      <c r="I12" s="579"/>
    </row>
    <row r="13" spans="1:9" x14ac:dyDescent="0.2">
      <c r="A13" s="5">
        <v>7</v>
      </c>
      <c r="B13" s="32" t="s">
        <v>59</v>
      </c>
      <c r="C13" s="58">
        <f t="shared" si="0"/>
        <v>354341112</v>
      </c>
      <c r="D13" s="40">
        <f>SUM(D7:D12)</f>
        <v>354341112</v>
      </c>
      <c r="E13" s="40">
        <f t="shared" ref="E13:H13" si="1">SUM(E7:E12)</f>
        <v>0</v>
      </c>
      <c r="F13" s="40">
        <f t="shared" si="1"/>
        <v>0</v>
      </c>
      <c r="G13" s="40">
        <f t="shared" si="1"/>
        <v>0</v>
      </c>
      <c r="H13" s="40">
        <f t="shared" si="1"/>
        <v>0</v>
      </c>
    </row>
    <row r="14" spans="1:9" ht="25.5" x14ac:dyDescent="0.2">
      <c r="A14" s="5">
        <v>8</v>
      </c>
      <c r="B14" s="32" t="s">
        <v>60</v>
      </c>
      <c r="C14" s="58">
        <f t="shared" si="0"/>
        <v>300818446</v>
      </c>
      <c r="D14" s="40">
        <f>SUM(D15:D19)</f>
        <v>238781942</v>
      </c>
      <c r="E14" s="17">
        <f>SUM(E15:E19)</f>
        <v>0</v>
      </c>
      <c r="F14" s="17">
        <f>SUM(F15:F19)</f>
        <v>62036504</v>
      </c>
      <c r="G14" s="17">
        <f>SUM(G15:G19)</f>
        <v>0</v>
      </c>
      <c r="H14" s="17">
        <f>SUM(H15:H19)</f>
        <v>0</v>
      </c>
    </row>
    <row r="15" spans="1:9" x14ac:dyDescent="0.2">
      <c r="A15" s="5">
        <v>9</v>
      </c>
      <c r="B15" s="32" t="s">
        <v>61</v>
      </c>
      <c r="C15" s="58">
        <f t="shared" si="0"/>
        <v>4914158</v>
      </c>
      <c r="D15" s="39">
        <v>4914158</v>
      </c>
      <c r="E15" s="6"/>
      <c r="F15" s="6"/>
      <c r="G15" s="6"/>
      <c r="H15" s="6"/>
    </row>
    <row r="16" spans="1:9" x14ac:dyDescent="0.2">
      <c r="A16" s="5">
        <v>10</v>
      </c>
      <c r="B16" s="32" t="s">
        <v>62</v>
      </c>
      <c r="C16" s="58">
        <f t="shared" si="0"/>
        <v>14430000</v>
      </c>
      <c r="D16" s="39">
        <v>14430000</v>
      </c>
      <c r="E16" s="6"/>
      <c r="F16" s="6"/>
      <c r="G16" s="6"/>
      <c r="H16" s="6"/>
    </row>
    <row r="17" spans="1:8" x14ac:dyDescent="0.2">
      <c r="A17" s="5"/>
      <c r="B17" s="32" t="s">
        <v>904</v>
      </c>
      <c r="C17" s="58">
        <f t="shared" si="0"/>
        <v>219437784</v>
      </c>
      <c r="D17" s="39">
        <v>219437784</v>
      </c>
      <c r="E17" s="6"/>
      <c r="F17" s="6"/>
      <c r="G17" s="6"/>
      <c r="H17" s="6"/>
    </row>
    <row r="18" spans="1:8" x14ac:dyDescent="0.2">
      <c r="A18" s="5">
        <v>11</v>
      </c>
      <c r="B18" s="32" t="s">
        <v>63</v>
      </c>
      <c r="C18" s="58">
        <f t="shared" si="0"/>
        <v>62036504</v>
      </c>
      <c r="D18" s="39"/>
      <c r="E18" s="6"/>
      <c r="F18" s="6">
        <v>62036504</v>
      </c>
      <c r="G18" s="6"/>
      <c r="H18" s="8"/>
    </row>
    <row r="19" spans="1:8" x14ac:dyDescent="0.2">
      <c r="A19" s="5">
        <v>12</v>
      </c>
      <c r="B19" s="32" t="s">
        <v>64</v>
      </c>
      <c r="C19" s="58">
        <f t="shared" si="0"/>
        <v>0</v>
      </c>
      <c r="D19" s="39"/>
      <c r="E19" s="6"/>
      <c r="F19" s="6"/>
      <c r="G19" s="6"/>
      <c r="H19" s="6"/>
    </row>
    <row r="20" spans="1:8" ht="25.5" x14ac:dyDescent="0.2">
      <c r="A20" s="5">
        <v>13</v>
      </c>
      <c r="B20" s="33" t="s">
        <v>65</v>
      </c>
      <c r="C20" s="58">
        <f t="shared" si="0"/>
        <v>655159558</v>
      </c>
      <c r="D20" s="41">
        <f>D13+D14</f>
        <v>593123054</v>
      </c>
      <c r="E20" s="7">
        <f>E13+E14</f>
        <v>0</v>
      </c>
      <c r="F20" s="7">
        <f>F13+F14</f>
        <v>62036504</v>
      </c>
      <c r="G20" s="7">
        <f>G13+G14</f>
        <v>0</v>
      </c>
      <c r="H20" s="7">
        <f>H13+H14</f>
        <v>0</v>
      </c>
    </row>
    <row r="21" spans="1:8" x14ac:dyDescent="0.2">
      <c r="A21" s="5">
        <v>14</v>
      </c>
      <c r="B21" s="32" t="s">
        <v>66</v>
      </c>
      <c r="C21" s="58">
        <f t="shared" si="0"/>
        <v>783323369</v>
      </c>
      <c r="D21" s="42">
        <f>SUM(D22:D26)</f>
        <v>783323369</v>
      </c>
      <c r="E21" s="18">
        <f>SUM(E22:E26)</f>
        <v>0</v>
      </c>
      <c r="F21" s="18">
        <f>SUM(F22:F26)</f>
        <v>0</v>
      </c>
      <c r="G21" s="18">
        <f>SUM(G22:G26)</f>
        <v>0</v>
      </c>
      <c r="H21" s="18">
        <f>SUM(H22:H26)</f>
        <v>0</v>
      </c>
    </row>
    <row r="22" spans="1:8" x14ac:dyDescent="0.2">
      <c r="A22" s="5">
        <v>15</v>
      </c>
      <c r="B22" s="32" t="s">
        <v>905</v>
      </c>
      <c r="C22" s="58">
        <f t="shared" si="0"/>
        <v>3382814</v>
      </c>
      <c r="D22" s="39">
        <v>3382814</v>
      </c>
      <c r="E22" s="4"/>
      <c r="F22" s="4"/>
      <c r="G22" s="4"/>
      <c r="H22" s="4"/>
    </row>
    <row r="23" spans="1:8" x14ac:dyDescent="0.2">
      <c r="A23" s="5">
        <v>16</v>
      </c>
      <c r="B23" s="32" t="s">
        <v>68</v>
      </c>
      <c r="C23" s="58">
        <f t="shared" si="0"/>
        <v>0</v>
      </c>
      <c r="D23" s="39"/>
      <c r="E23" s="4"/>
      <c r="F23" s="4"/>
      <c r="G23" s="4"/>
      <c r="H23" s="4"/>
    </row>
    <row r="24" spans="1:8" x14ac:dyDescent="0.2">
      <c r="A24" s="5"/>
      <c r="B24" s="32" t="s">
        <v>906</v>
      </c>
      <c r="C24" s="58">
        <f t="shared" si="0"/>
        <v>779940555</v>
      </c>
      <c r="D24" s="39">
        <v>779940555</v>
      </c>
      <c r="E24" s="4"/>
      <c r="F24" s="4"/>
      <c r="G24" s="4"/>
      <c r="H24" s="4"/>
    </row>
    <row r="25" spans="1:8" x14ac:dyDescent="0.2">
      <c r="A25" s="5">
        <v>17</v>
      </c>
      <c r="B25" s="32" t="s">
        <v>69</v>
      </c>
      <c r="C25" s="58">
        <f t="shared" si="0"/>
        <v>0</v>
      </c>
      <c r="D25" s="39"/>
      <c r="E25" s="4"/>
      <c r="F25" s="4"/>
      <c r="G25" s="4"/>
      <c r="H25" s="4"/>
    </row>
    <row r="26" spans="1:8" x14ac:dyDescent="0.2">
      <c r="A26" s="5">
        <v>18</v>
      </c>
      <c r="B26" s="34" t="s">
        <v>70</v>
      </c>
      <c r="C26" s="58">
        <f t="shared" si="0"/>
        <v>0</v>
      </c>
      <c r="D26" s="39"/>
      <c r="E26" s="4"/>
      <c r="F26" s="4"/>
      <c r="G26" s="4"/>
      <c r="H26" s="4"/>
    </row>
    <row r="27" spans="1:8" ht="25.5" x14ac:dyDescent="0.2">
      <c r="A27" s="5">
        <v>19</v>
      </c>
      <c r="B27" s="33" t="s">
        <v>71</v>
      </c>
      <c r="C27" s="58">
        <f t="shared" si="0"/>
        <v>783323369</v>
      </c>
      <c r="D27" s="41">
        <f>D21</f>
        <v>783323369</v>
      </c>
      <c r="E27" s="7">
        <f>E21</f>
        <v>0</v>
      </c>
      <c r="F27" s="7">
        <f>F21</f>
        <v>0</v>
      </c>
      <c r="G27" s="7">
        <f>G21</f>
        <v>0</v>
      </c>
      <c r="H27" s="7">
        <f>H21</f>
        <v>0</v>
      </c>
    </row>
    <row r="28" spans="1:8" x14ac:dyDescent="0.2">
      <c r="A28" s="5">
        <v>20</v>
      </c>
      <c r="B28" s="32" t="s">
        <v>72</v>
      </c>
      <c r="C28" s="58">
        <f t="shared" si="0"/>
        <v>108432572</v>
      </c>
      <c r="D28" s="40">
        <f>SUM(D29:D30)</f>
        <v>108432572</v>
      </c>
      <c r="E28" s="17">
        <f>SUM(E29:E30)</f>
        <v>0</v>
      </c>
      <c r="F28" s="17">
        <f>SUM(F29:F30)</f>
        <v>0</v>
      </c>
      <c r="G28" s="17">
        <f>SUM(G29:G30)</f>
        <v>0</v>
      </c>
      <c r="H28" s="17">
        <f>SUM(H29:H30)</f>
        <v>0</v>
      </c>
    </row>
    <row r="29" spans="1:8" x14ac:dyDescent="0.2">
      <c r="A29" s="5">
        <v>21</v>
      </c>
      <c r="B29" s="32" t="s">
        <v>73</v>
      </c>
      <c r="C29" s="58">
        <f t="shared" si="0"/>
        <v>90794883</v>
      </c>
      <c r="D29" s="39">
        <v>90794883</v>
      </c>
      <c r="E29" s="6"/>
      <c r="F29" s="6"/>
      <c r="G29" s="6"/>
      <c r="H29" s="6"/>
    </row>
    <row r="30" spans="1:8" ht="16.5" customHeight="1" x14ac:dyDescent="0.2">
      <c r="A30" s="5">
        <v>22</v>
      </c>
      <c r="B30" s="32" t="s">
        <v>74</v>
      </c>
      <c r="C30" s="58">
        <f t="shared" si="0"/>
        <v>17637689</v>
      </c>
      <c r="D30" s="39">
        <v>17637689</v>
      </c>
      <c r="E30" s="6"/>
      <c r="F30" s="6"/>
      <c r="G30" s="6"/>
      <c r="H30" s="6"/>
    </row>
    <row r="31" spans="1:8" ht="18.75" customHeight="1" x14ac:dyDescent="0.2">
      <c r="A31" s="5">
        <v>23</v>
      </c>
      <c r="B31" s="32" t="s">
        <v>75</v>
      </c>
      <c r="C31" s="58">
        <f t="shared" si="0"/>
        <v>182983484</v>
      </c>
      <c r="D31" s="39">
        <v>182983484</v>
      </c>
      <c r="E31" s="6"/>
      <c r="F31" s="6"/>
      <c r="G31" s="6"/>
      <c r="H31" s="6"/>
    </row>
    <row r="32" spans="1:8" x14ac:dyDescent="0.2">
      <c r="A32" s="5">
        <v>24</v>
      </c>
      <c r="B32" s="32" t="s">
        <v>76</v>
      </c>
      <c r="C32" s="58">
        <f t="shared" si="0"/>
        <v>11678757</v>
      </c>
      <c r="D32" s="39">
        <v>11678757</v>
      </c>
      <c r="E32" s="6"/>
      <c r="F32" s="6"/>
      <c r="G32" s="6"/>
      <c r="H32" s="6"/>
    </row>
    <row r="33" spans="1:8" ht="25.5" x14ac:dyDescent="0.2">
      <c r="A33" s="5">
        <v>25</v>
      </c>
      <c r="B33" s="32" t="s">
        <v>77</v>
      </c>
      <c r="C33" s="58">
        <f t="shared" si="0"/>
        <v>110000</v>
      </c>
      <c r="D33" s="39">
        <v>110000</v>
      </c>
      <c r="E33" s="6"/>
      <c r="F33" s="6"/>
      <c r="G33" s="6"/>
      <c r="H33" s="6"/>
    </row>
    <row r="34" spans="1:8" x14ac:dyDescent="0.2">
      <c r="A34" s="5">
        <v>26</v>
      </c>
      <c r="B34" s="32" t="s">
        <v>78</v>
      </c>
      <c r="C34" s="58">
        <f t="shared" si="0"/>
        <v>194772241</v>
      </c>
      <c r="D34" s="40">
        <f>SUM(D31:D33)</f>
        <v>194772241</v>
      </c>
      <c r="E34" s="17">
        <f>SUM(E31:E33)</f>
        <v>0</v>
      </c>
      <c r="F34" s="17">
        <f>SUM(F31:F33)</f>
        <v>0</v>
      </c>
      <c r="G34" s="17">
        <f>SUM(G31:G33)</f>
        <v>0</v>
      </c>
      <c r="H34" s="17">
        <f>SUM(H31:H33)</f>
        <v>0</v>
      </c>
    </row>
    <row r="35" spans="1:8" x14ac:dyDescent="0.2">
      <c r="A35" s="5">
        <v>27</v>
      </c>
      <c r="B35" s="32" t="s">
        <v>79</v>
      </c>
      <c r="C35" s="58">
        <f t="shared" si="0"/>
        <v>0</v>
      </c>
      <c r="D35" s="40">
        <f>SUM(D36:D38)</f>
        <v>0</v>
      </c>
      <c r="E35" s="17">
        <f>SUM(E36:E38)</f>
        <v>0</v>
      </c>
      <c r="F35" s="17">
        <f>SUM(F36:F38)</f>
        <v>0</v>
      </c>
      <c r="G35" s="17">
        <f>SUM(G36:G38)</f>
        <v>0</v>
      </c>
      <c r="H35" s="17">
        <f>SUM(H36:H38)</f>
        <v>0</v>
      </c>
    </row>
    <row r="36" spans="1:8" ht="51" x14ac:dyDescent="0.2">
      <c r="A36" s="5">
        <v>28</v>
      </c>
      <c r="B36" s="32" t="s">
        <v>80</v>
      </c>
      <c r="C36" s="58">
        <f t="shared" si="0"/>
        <v>0</v>
      </c>
      <c r="D36" s="39"/>
      <c r="E36" s="6"/>
      <c r="F36" s="6"/>
      <c r="G36" s="6"/>
      <c r="H36" s="6"/>
    </row>
    <row r="37" spans="1:8" x14ac:dyDescent="0.2">
      <c r="A37" s="5">
        <v>29</v>
      </c>
      <c r="B37" s="32" t="s">
        <v>81</v>
      </c>
      <c r="C37" s="58">
        <f t="shared" si="0"/>
        <v>0</v>
      </c>
      <c r="D37" s="39"/>
      <c r="E37" s="6"/>
      <c r="F37" s="6"/>
      <c r="G37" s="6"/>
      <c r="H37" s="6"/>
    </row>
    <row r="38" spans="1:8" x14ac:dyDescent="0.2">
      <c r="A38" s="5">
        <v>30</v>
      </c>
      <c r="B38" s="32" t="s">
        <v>82</v>
      </c>
      <c r="C38" s="58">
        <f t="shared" si="0"/>
        <v>0</v>
      </c>
      <c r="D38" s="43"/>
      <c r="E38" s="4"/>
      <c r="F38" s="4"/>
      <c r="G38" s="4"/>
      <c r="H38" s="4"/>
    </row>
    <row r="39" spans="1:8" x14ac:dyDescent="0.2">
      <c r="A39" s="5">
        <v>31</v>
      </c>
      <c r="B39" s="33" t="s">
        <v>83</v>
      </c>
      <c r="C39" s="58">
        <f t="shared" si="0"/>
        <v>303204813</v>
      </c>
      <c r="D39" s="41">
        <f>D28+D34+D35</f>
        <v>303204813</v>
      </c>
      <c r="E39" s="7">
        <f>E28+E34+E35</f>
        <v>0</v>
      </c>
      <c r="F39" s="7">
        <f>F28+F34+F35</f>
        <v>0</v>
      </c>
      <c r="G39" s="7">
        <f>G28+G34+G35</f>
        <v>0</v>
      </c>
      <c r="H39" s="7">
        <f>H28+H34+H35</f>
        <v>0</v>
      </c>
    </row>
    <row r="40" spans="1:8" x14ac:dyDescent="0.2">
      <c r="A40" s="5">
        <v>32</v>
      </c>
      <c r="B40" s="668" t="s">
        <v>842</v>
      </c>
      <c r="C40" s="58">
        <f t="shared" si="0"/>
        <v>44200</v>
      </c>
      <c r="D40" s="544"/>
      <c r="E40" s="545"/>
      <c r="F40" s="545"/>
      <c r="G40" s="545">
        <v>44200</v>
      </c>
      <c r="H40" s="545"/>
    </row>
    <row r="41" spans="1:8" x14ac:dyDescent="0.2">
      <c r="A41" s="5">
        <v>33</v>
      </c>
      <c r="B41" s="35" t="s">
        <v>84</v>
      </c>
      <c r="C41" s="58">
        <f t="shared" si="0"/>
        <v>7407954</v>
      </c>
      <c r="D41" s="44">
        <f>SUM(D42:D44)</f>
        <v>0</v>
      </c>
      <c r="E41" s="19">
        <f>SUM(E42:E44)</f>
        <v>335000</v>
      </c>
      <c r="F41" s="19">
        <f>SUM(F42:F44)</f>
        <v>400000</v>
      </c>
      <c r="G41" s="19">
        <f>SUM(G42:G44)</f>
        <v>1405250</v>
      </c>
      <c r="H41" s="19">
        <f>SUM(H42:H44)</f>
        <v>5267704</v>
      </c>
    </row>
    <row r="42" spans="1:8" x14ac:dyDescent="0.2">
      <c r="A42" s="5">
        <v>34</v>
      </c>
      <c r="B42" s="35" t="s">
        <v>85</v>
      </c>
      <c r="C42" s="58">
        <f t="shared" si="0"/>
        <v>562880</v>
      </c>
      <c r="D42" s="45"/>
      <c r="E42" s="8"/>
      <c r="F42" s="8"/>
      <c r="G42" s="8"/>
      <c r="H42" s="8">
        <v>562880</v>
      </c>
    </row>
    <row r="43" spans="1:8" x14ac:dyDescent="0.2">
      <c r="A43" s="5">
        <v>35</v>
      </c>
      <c r="B43" s="35" t="s">
        <v>86</v>
      </c>
      <c r="C43" s="58">
        <f t="shared" si="0"/>
        <v>1495000</v>
      </c>
      <c r="D43" s="45"/>
      <c r="E43" s="8">
        <v>335000</v>
      </c>
      <c r="F43" s="8">
        <v>400000</v>
      </c>
      <c r="G43" s="8">
        <v>760000</v>
      </c>
      <c r="H43" s="8"/>
    </row>
    <row r="44" spans="1:8" x14ac:dyDescent="0.2">
      <c r="A44" s="5">
        <v>36</v>
      </c>
      <c r="B44" s="35" t="s">
        <v>87</v>
      </c>
      <c r="C44" s="58">
        <f t="shared" si="0"/>
        <v>5350074</v>
      </c>
      <c r="D44" s="45"/>
      <c r="E44" s="8"/>
      <c r="F44" s="8"/>
      <c r="G44" s="8">
        <v>645250</v>
      </c>
      <c r="H44" s="8">
        <v>4704824</v>
      </c>
    </row>
    <row r="45" spans="1:8" x14ac:dyDescent="0.2">
      <c r="A45" s="5">
        <v>37</v>
      </c>
      <c r="B45" s="32" t="s">
        <v>88</v>
      </c>
      <c r="C45" s="58">
        <f t="shared" si="0"/>
        <v>3772000</v>
      </c>
      <c r="D45" s="44">
        <f>SUM(D46:D47)</f>
        <v>1330000</v>
      </c>
      <c r="E45" s="19">
        <f>SUM(E46:E47)</f>
        <v>1200000</v>
      </c>
      <c r="F45" s="19">
        <f>SUM(F46:F47)</f>
        <v>1242000</v>
      </c>
      <c r="G45" s="19">
        <f>SUM(G46:G47)</f>
        <v>0</v>
      </c>
      <c r="H45" s="19">
        <f>SUM(H46:H47)</f>
        <v>0</v>
      </c>
    </row>
    <row r="46" spans="1:8" x14ac:dyDescent="0.2">
      <c r="A46" s="5">
        <v>38</v>
      </c>
      <c r="B46" s="32" t="s">
        <v>89</v>
      </c>
      <c r="C46" s="58">
        <f t="shared" si="0"/>
        <v>2530000</v>
      </c>
      <c r="D46" s="39">
        <v>1330000</v>
      </c>
      <c r="E46" s="6">
        <v>1200000</v>
      </c>
      <c r="F46" s="6"/>
      <c r="G46" s="6"/>
      <c r="H46" s="6"/>
    </row>
    <row r="47" spans="1:8" x14ac:dyDescent="0.2">
      <c r="A47" s="5">
        <v>39</v>
      </c>
      <c r="B47" s="32" t="s">
        <v>90</v>
      </c>
      <c r="C47" s="58">
        <f t="shared" si="0"/>
        <v>1242000</v>
      </c>
      <c r="D47" s="39"/>
      <c r="E47" s="6"/>
      <c r="F47" s="6">
        <v>1242000</v>
      </c>
      <c r="G47" s="6"/>
      <c r="H47" s="6"/>
    </row>
    <row r="48" spans="1:8" x14ac:dyDescent="0.2">
      <c r="A48" s="5">
        <v>40</v>
      </c>
      <c r="B48" s="32" t="s">
        <v>91</v>
      </c>
      <c r="C48" s="58">
        <f t="shared" si="0"/>
        <v>20202742</v>
      </c>
      <c r="D48" s="44">
        <f>SUM(D49:D53)</f>
        <v>20202742</v>
      </c>
      <c r="E48" s="19">
        <f>SUM(E49:E53)</f>
        <v>0</v>
      </c>
      <c r="F48" s="19">
        <f>SUM(F49:F53)</f>
        <v>0</v>
      </c>
      <c r="G48" s="19">
        <f>SUM(G49:G53)</f>
        <v>0</v>
      </c>
      <c r="H48" s="19">
        <f>SUM(H49:H53)</f>
        <v>0</v>
      </c>
    </row>
    <row r="49" spans="1:8" ht="25.5" x14ac:dyDescent="0.2">
      <c r="A49" s="5">
        <v>41</v>
      </c>
      <c r="B49" s="32" t="s">
        <v>92</v>
      </c>
      <c r="C49" s="58">
        <f t="shared" si="0"/>
        <v>9611212</v>
      </c>
      <c r="D49" s="39">
        <v>9611212</v>
      </c>
      <c r="E49" s="6"/>
      <c r="F49" s="6"/>
      <c r="G49" s="6"/>
      <c r="H49" s="6"/>
    </row>
    <row r="50" spans="1:8" ht="25.5" x14ac:dyDescent="0.2">
      <c r="A50" s="5">
        <v>42</v>
      </c>
      <c r="B50" s="32" t="s">
        <v>93</v>
      </c>
      <c r="C50" s="58">
        <f t="shared" si="0"/>
        <v>812030</v>
      </c>
      <c r="D50" s="39">
        <v>812030</v>
      </c>
      <c r="E50" s="6"/>
      <c r="F50" s="6"/>
      <c r="G50" s="6"/>
      <c r="H50" s="6"/>
    </row>
    <row r="51" spans="1:8" x14ac:dyDescent="0.2">
      <c r="A51" s="5">
        <v>43</v>
      </c>
      <c r="B51" s="32" t="s">
        <v>94</v>
      </c>
      <c r="C51" s="58">
        <f t="shared" si="0"/>
        <v>9269500</v>
      </c>
      <c r="D51" s="39">
        <v>9269500</v>
      </c>
      <c r="E51" s="6"/>
      <c r="F51" s="6"/>
      <c r="G51" s="6"/>
      <c r="H51" s="6"/>
    </row>
    <row r="52" spans="1:8" ht="25.5" x14ac:dyDescent="0.2">
      <c r="A52" s="5">
        <v>44</v>
      </c>
      <c r="B52" s="32" t="s">
        <v>95</v>
      </c>
      <c r="C52" s="58">
        <f t="shared" si="0"/>
        <v>0</v>
      </c>
      <c r="D52" s="39"/>
      <c r="E52" s="6"/>
      <c r="F52" s="6"/>
      <c r="G52" s="6"/>
      <c r="H52" s="6"/>
    </row>
    <row r="53" spans="1:8" x14ac:dyDescent="0.2">
      <c r="A53" s="5">
        <v>45</v>
      </c>
      <c r="B53" s="32" t="s">
        <v>96</v>
      </c>
      <c r="C53" s="58">
        <f t="shared" si="0"/>
        <v>510000</v>
      </c>
      <c r="D53" s="39">
        <v>510000</v>
      </c>
      <c r="E53" s="6"/>
      <c r="F53" s="6"/>
      <c r="G53" s="6"/>
      <c r="H53" s="6"/>
    </row>
    <row r="54" spans="1:8" x14ac:dyDescent="0.2">
      <c r="A54" s="5">
        <v>46</v>
      </c>
      <c r="B54" s="32" t="s">
        <v>97</v>
      </c>
      <c r="C54" s="58">
        <f t="shared" si="0"/>
        <v>898775</v>
      </c>
      <c r="D54" s="39"/>
      <c r="E54" s="6"/>
      <c r="F54" s="6"/>
      <c r="G54" s="6"/>
      <c r="H54" s="6">
        <v>898775</v>
      </c>
    </row>
    <row r="55" spans="1:8" x14ac:dyDescent="0.2">
      <c r="A55" s="5">
        <v>47</v>
      </c>
      <c r="B55" s="32" t="s">
        <v>98</v>
      </c>
      <c r="C55" s="58">
        <f t="shared" si="0"/>
        <v>8065896</v>
      </c>
      <c r="D55" s="46">
        <v>5543157</v>
      </c>
      <c r="E55" s="9">
        <f>(E41+E45+E48+E54)*0.27</f>
        <v>414450</v>
      </c>
      <c r="F55" s="9">
        <f>(F41+F45+F48+F54)*0.27</f>
        <v>443340.00000000006</v>
      </c>
      <c r="G55" s="9"/>
      <c r="H55" s="9">
        <v>1664949</v>
      </c>
    </row>
    <row r="56" spans="1:8" x14ac:dyDescent="0.2">
      <c r="A56" s="5">
        <v>48</v>
      </c>
      <c r="B56" s="32" t="s">
        <v>99</v>
      </c>
      <c r="C56" s="58">
        <f t="shared" si="0"/>
        <v>0</v>
      </c>
      <c r="D56" s="39"/>
      <c r="E56" s="6"/>
      <c r="F56" s="6"/>
      <c r="G56" s="6"/>
      <c r="H56" s="6"/>
    </row>
    <row r="57" spans="1:8" ht="25.5" x14ac:dyDescent="0.2">
      <c r="A57" s="5">
        <v>49</v>
      </c>
      <c r="B57" s="32" t="s">
        <v>100</v>
      </c>
      <c r="C57" s="58">
        <f t="shared" si="0"/>
        <v>0</v>
      </c>
      <c r="D57" s="39"/>
      <c r="E57" s="6"/>
      <c r="F57" s="6"/>
      <c r="G57" s="6"/>
      <c r="H57" s="6"/>
    </row>
    <row r="58" spans="1:8" x14ac:dyDescent="0.2">
      <c r="A58" s="5">
        <v>50</v>
      </c>
      <c r="B58" s="32" t="s">
        <v>101</v>
      </c>
      <c r="C58" s="58">
        <f t="shared" si="0"/>
        <v>0</v>
      </c>
      <c r="D58" s="39"/>
      <c r="E58" s="6"/>
      <c r="F58" s="6"/>
      <c r="G58" s="6"/>
      <c r="H58" s="6"/>
    </row>
    <row r="59" spans="1:8" ht="25.5" x14ac:dyDescent="0.2">
      <c r="A59" s="5">
        <v>51</v>
      </c>
      <c r="B59" s="32" t="s">
        <v>102</v>
      </c>
      <c r="C59" s="58">
        <f t="shared" si="0"/>
        <v>0</v>
      </c>
      <c r="D59" s="39"/>
      <c r="E59" s="6"/>
      <c r="F59" s="6"/>
      <c r="G59" s="6"/>
      <c r="H59" s="6"/>
    </row>
    <row r="60" spans="1:8" x14ac:dyDescent="0.2">
      <c r="A60" s="5">
        <v>52</v>
      </c>
      <c r="B60" s="32" t="s">
        <v>103</v>
      </c>
      <c r="C60" s="58">
        <f t="shared" si="0"/>
        <v>0</v>
      </c>
      <c r="D60" s="39"/>
      <c r="E60" s="6"/>
      <c r="F60" s="6"/>
      <c r="G60" s="6"/>
      <c r="H60" s="6"/>
    </row>
    <row r="61" spans="1:8" x14ac:dyDescent="0.2">
      <c r="A61" s="5">
        <v>53</v>
      </c>
      <c r="B61" s="32" t="s">
        <v>104</v>
      </c>
      <c r="C61" s="58">
        <f t="shared" si="0"/>
        <v>0</v>
      </c>
      <c r="D61" s="39"/>
      <c r="E61" s="6"/>
      <c r="F61" s="6"/>
      <c r="G61" s="6"/>
      <c r="H61" s="6"/>
    </row>
    <row r="62" spans="1:8" s="61" customFormat="1" x14ac:dyDescent="0.2">
      <c r="A62" s="5">
        <v>54</v>
      </c>
      <c r="B62" s="32" t="s">
        <v>105</v>
      </c>
      <c r="C62" s="60">
        <f t="shared" si="0"/>
        <v>12000</v>
      </c>
      <c r="D62" s="39"/>
      <c r="E62" s="6"/>
      <c r="F62" s="6">
        <v>12000</v>
      </c>
      <c r="G62" s="6"/>
      <c r="H62" s="6"/>
    </row>
    <row r="63" spans="1:8" x14ac:dyDescent="0.2">
      <c r="A63" s="5">
        <v>55</v>
      </c>
      <c r="B63" s="33" t="s">
        <v>106</v>
      </c>
      <c r="C63" s="58">
        <f t="shared" si="0"/>
        <v>40403567</v>
      </c>
      <c r="D63" s="41">
        <f>D40+D41+D45+D48+D54+D55+D56+D57+D58+D59+D60+D61+D62</f>
        <v>27075899</v>
      </c>
      <c r="E63" s="41">
        <f t="shared" ref="E63:H63" si="2">E40+E41+E45+E48+E54+E55+E56+E57+E58+E59+E60+E61+E62</f>
        <v>1949450</v>
      </c>
      <c r="F63" s="41">
        <f t="shared" si="2"/>
        <v>2097340</v>
      </c>
      <c r="G63" s="41">
        <f t="shared" si="2"/>
        <v>1449450</v>
      </c>
      <c r="H63" s="41">
        <f t="shared" si="2"/>
        <v>7831428</v>
      </c>
    </row>
    <row r="64" spans="1:8" s="61" customFormat="1" x14ac:dyDescent="0.2">
      <c r="A64" s="5">
        <v>56</v>
      </c>
      <c r="B64" s="32" t="s">
        <v>107</v>
      </c>
      <c r="C64" s="60">
        <f t="shared" si="0"/>
        <v>180000</v>
      </c>
      <c r="D64" s="39">
        <v>180000</v>
      </c>
      <c r="E64" s="6"/>
      <c r="F64" s="6"/>
      <c r="G64" s="6"/>
      <c r="H64" s="6"/>
    </row>
    <row r="65" spans="1:8" x14ac:dyDescent="0.2">
      <c r="A65" s="5">
        <v>57</v>
      </c>
      <c r="B65" s="33" t="s">
        <v>108</v>
      </c>
      <c r="C65" s="58">
        <f t="shared" si="0"/>
        <v>180000</v>
      </c>
      <c r="D65" s="41">
        <f>D64</f>
        <v>180000</v>
      </c>
      <c r="E65" s="7">
        <f>E64</f>
        <v>0</v>
      </c>
      <c r="F65" s="7">
        <f>F64</f>
        <v>0</v>
      </c>
      <c r="G65" s="7">
        <f>G64</f>
        <v>0</v>
      </c>
      <c r="H65" s="7">
        <f>H64</f>
        <v>0</v>
      </c>
    </row>
    <row r="66" spans="1:8" x14ac:dyDescent="0.2">
      <c r="A66" s="5">
        <v>58</v>
      </c>
      <c r="B66" s="668" t="s">
        <v>843</v>
      </c>
      <c r="C66" s="58">
        <f t="shared" si="0"/>
        <v>445000</v>
      </c>
      <c r="D66" s="544"/>
      <c r="E66" s="545"/>
      <c r="F66" s="545"/>
      <c r="G66" s="545">
        <v>445000</v>
      </c>
      <c r="H66" s="545"/>
    </row>
    <row r="67" spans="1:8" x14ac:dyDescent="0.2">
      <c r="A67" s="5">
        <v>59</v>
      </c>
      <c r="B67" s="669" t="s">
        <v>844</v>
      </c>
      <c r="C67" s="58">
        <f t="shared" si="0"/>
        <v>445000</v>
      </c>
      <c r="D67" s="41">
        <f>D66</f>
        <v>0</v>
      </c>
      <c r="E67" s="41">
        <f t="shared" ref="E67:H67" si="3">E66</f>
        <v>0</v>
      </c>
      <c r="F67" s="41">
        <f t="shared" si="3"/>
        <v>0</v>
      </c>
      <c r="G67" s="41">
        <f t="shared" si="3"/>
        <v>445000</v>
      </c>
      <c r="H67" s="41">
        <f t="shared" si="3"/>
        <v>0</v>
      </c>
    </row>
    <row r="68" spans="1:8" ht="25.5" x14ac:dyDescent="0.2">
      <c r="A68" s="5">
        <v>60</v>
      </c>
      <c r="B68" s="32" t="s">
        <v>109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">
      <c r="A69" s="5">
        <v>61</v>
      </c>
      <c r="B69" s="32" t="s">
        <v>110</v>
      </c>
      <c r="C69" s="58">
        <f t="shared" si="0"/>
        <v>435500</v>
      </c>
      <c r="D69" s="39">
        <v>435500</v>
      </c>
      <c r="E69" s="6"/>
      <c r="F69" s="6"/>
      <c r="G69" s="6"/>
      <c r="H69" s="6"/>
    </row>
    <row r="70" spans="1:8" ht="20.25" customHeight="1" x14ac:dyDescent="0.2">
      <c r="A70" s="5">
        <v>62</v>
      </c>
      <c r="B70" s="32" t="s">
        <v>907</v>
      </c>
      <c r="C70" s="58">
        <f t="shared" si="0"/>
        <v>0</v>
      </c>
      <c r="D70" s="43"/>
      <c r="E70" s="4"/>
      <c r="F70" s="4"/>
      <c r="G70" s="4"/>
      <c r="H70" s="4"/>
    </row>
    <row r="71" spans="1:8" x14ac:dyDescent="0.2">
      <c r="A71" s="5">
        <v>63</v>
      </c>
      <c r="B71" s="33" t="s">
        <v>112</v>
      </c>
      <c r="C71" s="58">
        <f t="shared" ref="C71:C104" si="4">SUM(D71:H71)</f>
        <v>435500</v>
      </c>
      <c r="D71" s="47">
        <f>SUM(D68:D70)</f>
        <v>435500</v>
      </c>
      <c r="E71" s="20">
        <f>SUM(E68:E70)</f>
        <v>0</v>
      </c>
      <c r="F71" s="20">
        <f>SUM(F68:F70)</f>
        <v>0</v>
      </c>
      <c r="G71" s="20">
        <f>SUM(G68:G70)</f>
        <v>0</v>
      </c>
      <c r="H71" s="20">
        <f>SUM(H68:H70)</f>
        <v>0</v>
      </c>
    </row>
    <row r="72" spans="1:8" x14ac:dyDescent="0.2">
      <c r="A72" s="5">
        <v>64</v>
      </c>
      <c r="B72" s="36" t="s">
        <v>113</v>
      </c>
      <c r="C72" s="58">
        <f t="shared" si="4"/>
        <v>1783151807</v>
      </c>
      <c r="D72" s="48">
        <f>D20+D27+D39+D63+D65+D67+D71</f>
        <v>1707342635</v>
      </c>
      <c r="E72" s="48">
        <f t="shared" ref="E72:H72" si="5">E20+E27+E39+E63+E65+E67+E71</f>
        <v>1949450</v>
      </c>
      <c r="F72" s="48">
        <f t="shared" si="5"/>
        <v>64133844</v>
      </c>
      <c r="G72" s="48">
        <f t="shared" si="5"/>
        <v>1894450</v>
      </c>
      <c r="H72" s="48">
        <f t="shared" si="5"/>
        <v>7831428</v>
      </c>
    </row>
    <row r="73" spans="1:8" ht="25.5" x14ac:dyDescent="0.2">
      <c r="A73" s="5">
        <v>65</v>
      </c>
      <c r="B73" s="32" t="s">
        <v>114</v>
      </c>
      <c r="C73" s="58">
        <f t="shared" si="4"/>
        <v>590723141</v>
      </c>
      <c r="D73" s="39">
        <v>553636584</v>
      </c>
      <c r="E73" s="6">
        <v>11731989</v>
      </c>
      <c r="F73" s="6">
        <v>18551194</v>
      </c>
      <c r="G73" s="6">
        <v>1725483</v>
      </c>
      <c r="H73" s="6">
        <v>5077891</v>
      </c>
    </row>
    <row r="74" spans="1:8" x14ac:dyDescent="0.2">
      <c r="A74" s="5">
        <v>66</v>
      </c>
      <c r="B74" s="32" t="s">
        <v>115</v>
      </c>
      <c r="C74" s="58">
        <f t="shared" si="4"/>
        <v>32617229</v>
      </c>
      <c r="D74" s="39">
        <v>32617229</v>
      </c>
      <c r="E74" s="6"/>
      <c r="F74" s="6"/>
      <c r="G74" s="6"/>
      <c r="H74" s="6"/>
    </row>
    <row r="75" spans="1:8" x14ac:dyDescent="0.2">
      <c r="A75" s="5">
        <v>67</v>
      </c>
      <c r="B75" s="32" t="s">
        <v>123</v>
      </c>
      <c r="C75" s="58">
        <f t="shared" si="4"/>
        <v>506780452</v>
      </c>
      <c r="D75" s="39"/>
      <c r="E75" s="6">
        <v>174282310</v>
      </c>
      <c r="F75" s="6">
        <v>129986187</v>
      </c>
      <c r="G75" s="6">
        <v>63867675</v>
      </c>
      <c r="H75" s="6">
        <v>138644280</v>
      </c>
    </row>
    <row r="76" spans="1:8" x14ac:dyDescent="0.2">
      <c r="A76" s="5">
        <v>68</v>
      </c>
      <c r="B76" s="32" t="s">
        <v>116</v>
      </c>
      <c r="C76" s="58">
        <f t="shared" si="4"/>
        <v>1130120822</v>
      </c>
      <c r="D76" s="42">
        <f>SUM(D73:D75)</f>
        <v>586253813</v>
      </c>
      <c r="E76" s="18">
        <f>SUM(E73:E75)</f>
        <v>186014299</v>
      </c>
      <c r="F76" s="18">
        <f>SUM(F73:F75)</f>
        <v>148537381</v>
      </c>
      <c r="G76" s="18">
        <f>SUM(G73:G75)</f>
        <v>65593158</v>
      </c>
      <c r="H76" s="18">
        <f>SUM(H73:H75)</f>
        <v>143722171</v>
      </c>
    </row>
    <row r="77" spans="1:8" ht="13.5" thickBot="1" x14ac:dyDescent="0.25">
      <c r="A77" s="5">
        <v>69</v>
      </c>
      <c r="B77" s="37" t="s">
        <v>117</v>
      </c>
      <c r="C77" s="58">
        <f>SUM(D77:H77)</f>
        <v>1130120822</v>
      </c>
      <c r="D77" s="49">
        <f>D76</f>
        <v>586253813</v>
      </c>
      <c r="E77" s="22">
        <f>E76</f>
        <v>186014299</v>
      </c>
      <c r="F77" s="22">
        <f>F76</f>
        <v>148537381</v>
      </c>
      <c r="G77" s="22">
        <f>G76</f>
        <v>65593158</v>
      </c>
      <c r="H77" s="22">
        <f>H76</f>
        <v>143722171</v>
      </c>
    </row>
    <row r="78" spans="1:8" ht="14.25" thickTop="1" thickBot="1" x14ac:dyDescent="0.25">
      <c r="A78" s="5">
        <v>70</v>
      </c>
      <c r="B78" s="38" t="s">
        <v>46</v>
      </c>
      <c r="C78" s="59">
        <f>SUM(D78:H78)</f>
        <v>2913272629</v>
      </c>
      <c r="D78" s="23">
        <f>D72+D77</f>
        <v>2293596448</v>
      </c>
      <c r="E78" s="23">
        <f>E72+E77</f>
        <v>187963749</v>
      </c>
      <c r="F78" s="23">
        <f>F72+F77</f>
        <v>212671225</v>
      </c>
      <c r="G78" s="23">
        <f>G72+G77</f>
        <v>67487608</v>
      </c>
      <c r="H78" s="23">
        <f>H72+H77</f>
        <v>151553599</v>
      </c>
    </row>
    <row r="79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pane ySplit="7" topLeftCell="A8" activePane="bottomLeft" state="frozen"/>
      <selection pane="bottomLeft" activeCell="B18" sqref="B18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  <col min="9" max="9" width="6.28515625" customWidth="1"/>
  </cols>
  <sheetData>
    <row r="1" spans="1:9" ht="18.75" x14ac:dyDescent="0.3">
      <c r="B1" s="602" t="s">
        <v>0</v>
      </c>
      <c r="C1" s="213" t="s">
        <v>880</v>
      </c>
    </row>
    <row r="2" spans="1:9" ht="18.75" x14ac:dyDescent="0.3">
      <c r="B2" s="603" t="s">
        <v>178</v>
      </c>
      <c r="C2" s="596" t="s">
        <v>839</v>
      </c>
    </row>
    <row r="3" spans="1:9" ht="18.75" x14ac:dyDescent="0.3">
      <c r="B3" s="29"/>
    </row>
    <row r="4" spans="1:9" ht="15.75" x14ac:dyDescent="0.25">
      <c r="B4" s="30" t="s">
        <v>120</v>
      </c>
      <c r="C4" t="s">
        <v>122</v>
      </c>
    </row>
    <row r="5" spans="1:9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9" ht="26.25" thickBot="1" x14ac:dyDescent="0.25">
      <c r="A6" s="2" t="s">
        <v>1</v>
      </c>
      <c r="B6" s="3" t="s">
        <v>2</v>
      </c>
      <c r="C6" s="577" t="s">
        <v>896</v>
      </c>
      <c r="D6" s="578" t="s">
        <v>871</v>
      </c>
      <c r="E6" s="578" t="s">
        <v>871</v>
      </c>
      <c r="F6" s="578" t="s">
        <v>871</v>
      </c>
      <c r="G6" s="578" t="s">
        <v>871</v>
      </c>
      <c r="H6" s="578" t="s">
        <v>871</v>
      </c>
    </row>
    <row r="7" spans="1:9" ht="25.5" x14ac:dyDescent="0.2">
      <c r="A7" s="5">
        <v>1</v>
      </c>
      <c r="B7" s="32" t="s">
        <v>54</v>
      </c>
      <c r="C7" s="57">
        <f t="shared" ref="C7:C40" si="0">SUM(D7:H7)</f>
        <v>81865033</v>
      </c>
      <c r="D7" s="39">
        <v>81865033</v>
      </c>
      <c r="E7" s="6"/>
      <c r="F7" s="6"/>
      <c r="G7" s="6"/>
      <c r="H7" s="6"/>
      <c r="I7" s="579"/>
    </row>
    <row r="8" spans="1:9" ht="25.5" x14ac:dyDescent="0.2">
      <c r="A8" s="5">
        <v>2</v>
      </c>
      <c r="B8" s="32" t="s">
        <v>55</v>
      </c>
      <c r="C8" s="58">
        <f t="shared" si="0"/>
        <v>102494862</v>
      </c>
      <c r="D8" s="39">
        <v>102494862</v>
      </c>
      <c r="E8" s="6"/>
      <c r="F8" s="6"/>
      <c r="G8" s="6"/>
      <c r="H8" s="6"/>
      <c r="I8" s="579"/>
    </row>
    <row r="9" spans="1:9" ht="25.5" x14ac:dyDescent="0.2">
      <c r="A9" s="5">
        <v>3</v>
      </c>
      <c r="B9" s="32" t="s">
        <v>56</v>
      </c>
      <c r="C9" s="58">
        <f t="shared" si="0"/>
        <v>74413267</v>
      </c>
      <c r="D9" s="39">
        <v>74413267</v>
      </c>
      <c r="E9" s="6"/>
      <c r="F9" s="6"/>
      <c r="G9" s="6"/>
      <c r="H9" s="6"/>
      <c r="I9" s="579"/>
    </row>
    <row r="10" spans="1:9" ht="25.5" x14ac:dyDescent="0.2">
      <c r="A10" s="5">
        <v>4</v>
      </c>
      <c r="B10" s="32" t="s">
        <v>57</v>
      </c>
      <c r="C10" s="58">
        <f t="shared" si="0"/>
        <v>6429886</v>
      </c>
      <c r="D10" s="39">
        <v>6429886</v>
      </c>
      <c r="E10" s="6"/>
      <c r="F10" s="6"/>
      <c r="G10" s="6"/>
      <c r="H10" s="6"/>
      <c r="I10" s="579"/>
    </row>
    <row r="11" spans="1:9" ht="25.5" x14ac:dyDescent="0.2">
      <c r="A11" s="5">
        <v>5</v>
      </c>
      <c r="B11" s="32" t="s">
        <v>58</v>
      </c>
      <c r="C11" s="58">
        <f t="shared" si="0"/>
        <v>4758240</v>
      </c>
      <c r="D11" s="39">
        <v>4758240</v>
      </c>
      <c r="E11" s="6"/>
      <c r="F11" s="6"/>
      <c r="G11" s="6"/>
      <c r="H11" s="6"/>
      <c r="I11" s="579"/>
    </row>
    <row r="12" spans="1:9" x14ac:dyDescent="0.2">
      <c r="A12" s="5">
        <v>6</v>
      </c>
      <c r="B12" s="32" t="s">
        <v>895</v>
      </c>
      <c r="C12" s="58">
        <f t="shared" si="0"/>
        <v>25538</v>
      </c>
      <c r="D12" s="39">
        <v>25538</v>
      </c>
      <c r="E12" s="6"/>
      <c r="F12" s="6"/>
      <c r="G12" s="6"/>
      <c r="H12" s="6"/>
      <c r="I12" s="579"/>
    </row>
    <row r="13" spans="1:9" x14ac:dyDescent="0.2">
      <c r="A13" s="5">
        <v>7</v>
      </c>
      <c r="B13" s="32" t="s">
        <v>59</v>
      </c>
      <c r="C13" s="58">
        <f t="shared" si="0"/>
        <v>269986826</v>
      </c>
      <c r="D13" s="17">
        <f>SUM(D7:D12)</f>
        <v>269986826</v>
      </c>
      <c r="E13" s="17">
        <f t="shared" ref="E13:H13" si="1">SUM(E7:E12)</f>
        <v>0</v>
      </c>
      <c r="F13" s="17">
        <f t="shared" si="1"/>
        <v>0</v>
      </c>
      <c r="G13" s="17">
        <f t="shared" si="1"/>
        <v>0</v>
      </c>
      <c r="H13" s="17">
        <f t="shared" si="1"/>
        <v>0</v>
      </c>
      <c r="I13" s="579"/>
    </row>
    <row r="14" spans="1:9" ht="25.5" x14ac:dyDescent="0.2">
      <c r="A14" s="5">
        <v>8</v>
      </c>
      <c r="B14" s="32" t="s">
        <v>60</v>
      </c>
      <c r="C14" s="58">
        <f t="shared" si="0"/>
        <v>64088967</v>
      </c>
      <c r="D14" s="17">
        <f t="shared" ref="D14:F14" si="2">SUM(D15:D18)</f>
        <v>17166400</v>
      </c>
      <c r="E14" s="17">
        <f t="shared" si="2"/>
        <v>0</v>
      </c>
      <c r="F14" s="17">
        <f t="shared" si="2"/>
        <v>46680345</v>
      </c>
      <c r="G14" s="17">
        <f>SUM(G15:G18)</f>
        <v>0</v>
      </c>
      <c r="H14" s="17">
        <f>SUM(H15:H18)</f>
        <v>242222</v>
      </c>
      <c r="I14" s="579"/>
    </row>
    <row r="15" spans="1:9" x14ac:dyDescent="0.2">
      <c r="A15" s="5">
        <v>9</v>
      </c>
      <c r="B15" s="32" t="s">
        <v>61</v>
      </c>
      <c r="C15" s="58">
        <f t="shared" si="0"/>
        <v>6392000</v>
      </c>
      <c r="D15" s="39">
        <v>6392000</v>
      </c>
      <c r="E15" s="6"/>
      <c r="F15" s="6"/>
      <c r="G15" s="6"/>
      <c r="H15" s="6"/>
      <c r="I15" s="579"/>
    </row>
    <row r="16" spans="1:9" x14ac:dyDescent="0.2">
      <c r="A16" s="5">
        <v>10</v>
      </c>
      <c r="B16" s="32" t="s">
        <v>62</v>
      </c>
      <c r="C16" s="58">
        <f t="shared" si="0"/>
        <v>10774400</v>
      </c>
      <c r="D16" s="39">
        <v>10774400</v>
      </c>
      <c r="E16" s="6"/>
      <c r="F16" s="6"/>
      <c r="G16" s="6"/>
      <c r="H16" s="6"/>
      <c r="I16" s="579"/>
    </row>
    <row r="17" spans="1:9" x14ac:dyDescent="0.2">
      <c r="A17" s="5">
        <v>11</v>
      </c>
      <c r="B17" s="32" t="s">
        <v>63</v>
      </c>
      <c r="C17" s="58">
        <f t="shared" si="0"/>
        <v>46922567</v>
      </c>
      <c r="D17" s="39"/>
      <c r="E17" s="6"/>
      <c r="F17" s="6">
        <v>46680345</v>
      </c>
      <c r="G17" s="6"/>
      <c r="H17" s="8">
        <v>242222</v>
      </c>
      <c r="I17" s="579"/>
    </row>
    <row r="18" spans="1:9" x14ac:dyDescent="0.2">
      <c r="A18" s="5">
        <v>12</v>
      </c>
      <c r="B18" s="32" t="s">
        <v>64</v>
      </c>
      <c r="C18" s="58">
        <f t="shared" si="0"/>
        <v>0</v>
      </c>
      <c r="D18" s="39"/>
      <c r="E18" s="6"/>
      <c r="F18" s="6"/>
      <c r="G18" s="6"/>
      <c r="H18" s="6"/>
      <c r="I18" s="579"/>
    </row>
    <row r="19" spans="1:9" ht="25.5" x14ac:dyDescent="0.2">
      <c r="A19" s="5">
        <v>13</v>
      </c>
      <c r="B19" s="33" t="s">
        <v>65</v>
      </c>
      <c r="C19" s="58">
        <f t="shared" si="0"/>
        <v>334075793</v>
      </c>
      <c r="D19" s="41">
        <f>D13+D14</f>
        <v>287153226</v>
      </c>
      <c r="E19" s="7">
        <f>E13+E14</f>
        <v>0</v>
      </c>
      <c r="F19" s="7">
        <f>F13+F14</f>
        <v>46680345</v>
      </c>
      <c r="G19" s="7">
        <f>G13+G14</f>
        <v>0</v>
      </c>
      <c r="H19" s="7">
        <f>H13+H14</f>
        <v>242222</v>
      </c>
      <c r="I19" s="579"/>
    </row>
    <row r="20" spans="1:9" x14ac:dyDescent="0.2">
      <c r="A20" s="5">
        <v>14</v>
      </c>
      <c r="B20" s="32" t="s">
        <v>66</v>
      </c>
      <c r="C20" s="58">
        <f t="shared" si="0"/>
        <v>6029814</v>
      </c>
      <c r="D20" s="18">
        <f>SUM(D21:D24)</f>
        <v>6029814</v>
      </c>
      <c r="E20" s="18">
        <f>SUM(E21:E24)</f>
        <v>0</v>
      </c>
      <c r="F20" s="18">
        <f>SUM(F21:F24)</f>
        <v>0</v>
      </c>
      <c r="G20" s="18">
        <f>SUM(G21:G24)</f>
        <v>0</v>
      </c>
      <c r="H20" s="18">
        <f>SUM(H21:H24)</f>
        <v>0</v>
      </c>
      <c r="I20" s="579"/>
    </row>
    <row r="21" spans="1:9" x14ac:dyDescent="0.2">
      <c r="A21" s="5">
        <v>15</v>
      </c>
      <c r="B21" s="32" t="s">
        <v>67</v>
      </c>
      <c r="C21" s="58">
        <f t="shared" si="0"/>
        <v>2879814</v>
      </c>
      <c r="D21" s="43">
        <v>2879814</v>
      </c>
      <c r="E21" s="4"/>
      <c r="F21" s="4"/>
      <c r="G21" s="4"/>
      <c r="H21" s="4"/>
      <c r="I21" s="579"/>
    </row>
    <row r="22" spans="1:9" x14ac:dyDescent="0.2">
      <c r="A22" s="5">
        <v>16</v>
      </c>
      <c r="B22" s="32" t="s">
        <v>68</v>
      </c>
      <c r="C22" s="58">
        <f t="shared" si="0"/>
        <v>3150000</v>
      </c>
      <c r="D22" s="43">
        <v>3150000</v>
      </c>
      <c r="E22" s="4"/>
      <c r="F22" s="4"/>
      <c r="G22" s="4"/>
      <c r="H22" s="4"/>
      <c r="I22" s="579"/>
    </row>
    <row r="23" spans="1:9" x14ac:dyDescent="0.2">
      <c r="A23" s="5">
        <v>17</v>
      </c>
      <c r="B23" s="32" t="s">
        <v>69</v>
      </c>
      <c r="C23" s="58">
        <f t="shared" si="0"/>
        <v>0</v>
      </c>
      <c r="D23" s="43"/>
      <c r="E23" s="4"/>
      <c r="F23" s="4"/>
      <c r="G23" s="4"/>
      <c r="H23" s="4"/>
      <c r="I23" s="579"/>
    </row>
    <row r="24" spans="1:9" x14ac:dyDescent="0.2">
      <c r="A24" s="5">
        <v>18</v>
      </c>
      <c r="B24" s="34" t="s">
        <v>70</v>
      </c>
      <c r="C24" s="58">
        <f t="shared" si="0"/>
        <v>0</v>
      </c>
      <c r="D24" s="43"/>
      <c r="E24" s="4"/>
      <c r="F24" s="4"/>
      <c r="G24" s="4"/>
      <c r="H24" s="4"/>
      <c r="I24" s="579"/>
    </row>
    <row r="25" spans="1:9" ht="25.5" x14ac:dyDescent="0.2">
      <c r="A25" s="5">
        <v>19</v>
      </c>
      <c r="B25" s="33" t="s">
        <v>71</v>
      </c>
      <c r="C25" s="58">
        <f t="shared" si="0"/>
        <v>6029814</v>
      </c>
      <c r="D25" s="41">
        <f>D20</f>
        <v>6029814</v>
      </c>
      <c r="E25" s="7">
        <f>E20</f>
        <v>0</v>
      </c>
      <c r="F25" s="7">
        <f>F20</f>
        <v>0</v>
      </c>
      <c r="G25" s="7">
        <f>G20</f>
        <v>0</v>
      </c>
      <c r="H25" s="7">
        <f>H20</f>
        <v>0</v>
      </c>
      <c r="I25" s="579"/>
    </row>
    <row r="26" spans="1:9" x14ac:dyDescent="0.2">
      <c r="A26" s="5">
        <v>20</v>
      </c>
      <c r="B26" s="32" t="s">
        <v>72</v>
      </c>
      <c r="C26" s="58">
        <f t="shared" si="0"/>
        <v>107641510</v>
      </c>
      <c r="D26" s="17">
        <f>SUM(D27:D28)</f>
        <v>107641510</v>
      </c>
      <c r="E26" s="17">
        <f>SUM(E27:E28)</f>
        <v>0</v>
      </c>
      <c r="F26" s="17">
        <f>SUM(F27:F28)</f>
        <v>0</v>
      </c>
      <c r="G26" s="17">
        <f>SUM(G27:G28)</f>
        <v>0</v>
      </c>
      <c r="H26" s="17">
        <f>SUM(H27:H28)</f>
        <v>0</v>
      </c>
      <c r="I26" s="579"/>
    </row>
    <row r="27" spans="1:9" x14ac:dyDescent="0.2">
      <c r="A27" s="5">
        <v>21</v>
      </c>
      <c r="B27" s="32" t="s">
        <v>73</v>
      </c>
      <c r="C27" s="58">
        <f t="shared" si="0"/>
        <v>90794883</v>
      </c>
      <c r="D27" s="39">
        <v>90794883</v>
      </c>
      <c r="E27" s="6"/>
      <c r="F27" s="6"/>
      <c r="G27" s="6"/>
      <c r="H27" s="6"/>
      <c r="I27" s="579"/>
    </row>
    <row r="28" spans="1:9" ht="16.5" customHeight="1" x14ac:dyDescent="0.2">
      <c r="A28" s="5">
        <v>22</v>
      </c>
      <c r="B28" s="32" t="s">
        <v>74</v>
      </c>
      <c r="C28" s="58">
        <f t="shared" si="0"/>
        <v>16846627</v>
      </c>
      <c r="D28" s="39">
        <v>16846627</v>
      </c>
      <c r="E28" s="6"/>
      <c r="F28" s="6"/>
      <c r="G28" s="6"/>
      <c r="H28" s="6"/>
      <c r="I28" s="579"/>
    </row>
    <row r="29" spans="1:9" ht="18.75" customHeight="1" x14ac:dyDescent="0.2">
      <c r="A29" s="5">
        <v>23</v>
      </c>
      <c r="B29" s="32" t="s">
        <v>75</v>
      </c>
      <c r="C29" s="58">
        <f t="shared" si="0"/>
        <v>164366775</v>
      </c>
      <c r="D29" s="39">
        <v>164366775</v>
      </c>
      <c r="E29" s="6"/>
      <c r="F29" s="6"/>
      <c r="G29" s="6"/>
      <c r="H29" s="6"/>
      <c r="I29" s="579"/>
    </row>
    <row r="30" spans="1:9" x14ac:dyDescent="0.2">
      <c r="A30" s="5">
        <v>24</v>
      </c>
      <c r="B30" s="32" t="s">
        <v>76</v>
      </c>
      <c r="C30" s="58">
        <f t="shared" si="0"/>
        <v>10982232</v>
      </c>
      <c r="D30" s="39">
        <v>10982232</v>
      </c>
      <c r="E30" s="6"/>
      <c r="F30" s="6"/>
      <c r="G30" s="6"/>
      <c r="H30" s="6"/>
      <c r="I30" s="579"/>
    </row>
    <row r="31" spans="1:9" ht="25.5" x14ac:dyDescent="0.2">
      <c r="A31" s="5">
        <v>25</v>
      </c>
      <c r="B31" s="32" t="s">
        <v>77</v>
      </c>
      <c r="C31" s="58">
        <f t="shared" si="0"/>
        <v>0</v>
      </c>
      <c r="D31" s="39"/>
      <c r="E31" s="6"/>
      <c r="F31" s="6"/>
      <c r="G31" s="6"/>
      <c r="H31" s="6"/>
      <c r="I31" s="579"/>
    </row>
    <row r="32" spans="1:9" x14ac:dyDescent="0.2">
      <c r="A32" s="5">
        <v>26</v>
      </c>
      <c r="B32" s="32" t="s">
        <v>78</v>
      </c>
      <c r="C32" s="58">
        <f t="shared" si="0"/>
        <v>175349007</v>
      </c>
      <c r="D32" s="40">
        <f>SUM(D29:D31)</f>
        <v>175349007</v>
      </c>
      <c r="E32" s="17">
        <f>SUM(E29:E31)</f>
        <v>0</v>
      </c>
      <c r="F32" s="17">
        <f>SUM(F29:F31)</f>
        <v>0</v>
      </c>
      <c r="G32" s="17">
        <f>SUM(G29:G31)</f>
        <v>0</v>
      </c>
      <c r="H32" s="17">
        <f>SUM(H29:H31)</f>
        <v>0</v>
      </c>
      <c r="I32" s="579"/>
    </row>
    <row r="33" spans="1:9" x14ac:dyDescent="0.2">
      <c r="A33" s="5">
        <v>27</v>
      </c>
      <c r="B33" s="32" t="s">
        <v>79</v>
      </c>
      <c r="C33" s="58">
        <f t="shared" si="0"/>
        <v>570017</v>
      </c>
      <c r="D33" s="17">
        <v>525017</v>
      </c>
      <c r="E33" s="17">
        <v>45000</v>
      </c>
      <c r="F33" s="17">
        <f>SUM(F34:F36)</f>
        <v>0</v>
      </c>
      <c r="G33" s="17">
        <f>SUM(G34:G36)</f>
        <v>0</v>
      </c>
      <c r="H33" s="17">
        <f>SUM(H34:H36)</f>
        <v>0</v>
      </c>
      <c r="I33" s="579"/>
    </row>
    <row r="34" spans="1:9" ht="51" x14ac:dyDescent="0.2">
      <c r="A34" s="5">
        <v>28</v>
      </c>
      <c r="B34" s="32" t="s">
        <v>80</v>
      </c>
      <c r="C34" s="58">
        <f t="shared" si="0"/>
        <v>84333</v>
      </c>
      <c r="D34" s="39">
        <v>84333</v>
      </c>
      <c r="E34" s="6"/>
      <c r="F34" s="6"/>
      <c r="G34" s="6"/>
      <c r="H34" s="6"/>
      <c r="I34" s="579"/>
    </row>
    <row r="35" spans="1:9" x14ac:dyDescent="0.2">
      <c r="A35" s="5">
        <v>29</v>
      </c>
      <c r="B35" s="32" t="s">
        <v>81</v>
      </c>
      <c r="C35" s="58">
        <f t="shared" si="0"/>
        <v>102430</v>
      </c>
      <c r="D35" s="39">
        <v>102430</v>
      </c>
      <c r="E35" s="6"/>
      <c r="F35" s="6"/>
      <c r="G35" s="6"/>
      <c r="H35" s="6"/>
      <c r="I35" s="579"/>
    </row>
    <row r="36" spans="1:9" x14ac:dyDescent="0.2">
      <c r="A36" s="5">
        <v>30</v>
      </c>
      <c r="B36" s="32" t="s">
        <v>82</v>
      </c>
      <c r="C36" s="58">
        <f t="shared" si="0"/>
        <v>0</v>
      </c>
      <c r="D36" s="43"/>
      <c r="E36" s="4"/>
      <c r="F36" s="4"/>
      <c r="G36" s="4"/>
      <c r="H36" s="4"/>
      <c r="I36" s="579"/>
    </row>
    <row r="37" spans="1:9" x14ac:dyDescent="0.2">
      <c r="A37" s="5">
        <v>31</v>
      </c>
      <c r="B37" s="33" t="s">
        <v>83</v>
      </c>
      <c r="C37" s="58">
        <f t="shared" si="0"/>
        <v>283560534</v>
      </c>
      <c r="D37" s="7">
        <f t="shared" ref="D37:E37" si="3">D26+D32+D33</f>
        <v>283515534</v>
      </c>
      <c r="E37" s="7">
        <f t="shared" si="3"/>
        <v>45000</v>
      </c>
      <c r="F37" s="7">
        <f>F26+F32+F33</f>
        <v>0</v>
      </c>
      <c r="G37" s="7">
        <f>G26+G32+G33</f>
        <v>0</v>
      </c>
      <c r="H37" s="7">
        <f>H26+H32+H33</f>
        <v>0</v>
      </c>
      <c r="I37" s="579"/>
    </row>
    <row r="38" spans="1:9" x14ac:dyDescent="0.2">
      <c r="A38" s="5">
        <v>32</v>
      </c>
      <c r="B38" s="604" t="s">
        <v>842</v>
      </c>
      <c r="C38" s="58">
        <f t="shared" ref="C38" si="4">SUM(D38:H38)</f>
        <v>59850</v>
      </c>
      <c r="D38" s="544"/>
      <c r="E38" s="545"/>
      <c r="F38" s="545">
        <v>22000</v>
      </c>
      <c r="G38" s="545">
        <v>37850</v>
      </c>
      <c r="H38" s="545"/>
      <c r="I38" s="579"/>
    </row>
    <row r="39" spans="1:9" x14ac:dyDescent="0.2">
      <c r="A39" s="5">
        <v>33</v>
      </c>
      <c r="B39" s="35" t="s">
        <v>84</v>
      </c>
      <c r="C39" s="58">
        <f t="shared" si="0"/>
        <v>6856130</v>
      </c>
      <c r="D39" s="44">
        <f>SUM(D40:D42)</f>
        <v>23622</v>
      </c>
      <c r="E39" s="44">
        <f t="shared" ref="E39:H39" si="5">SUM(E40:E42)</f>
        <v>309598</v>
      </c>
      <c r="F39" s="44">
        <f t="shared" si="5"/>
        <v>831045</v>
      </c>
      <c r="G39" s="44">
        <f t="shared" si="5"/>
        <v>1247410</v>
      </c>
      <c r="H39" s="44">
        <f t="shared" si="5"/>
        <v>4444455</v>
      </c>
      <c r="I39" s="579"/>
    </row>
    <row r="40" spans="1:9" x14ac:dyDescent="0.2">
      <c r="A40" s="5">
        <v>34</v>
      </c>
      <c r="B40" s="35" t="s">
        <v>85</v>
      </c>
      <c r="C40" s="58">
        <f t="shared" si="0"/>
        <v>3814171</v>
      </c>
      <c r="D40" s="45"/>
      <c r="E40" s="8"/>
      <c r="F40" s="8"/>
      <c r="G40" s="8"/>
      <c r="H40" s="8">
        <v>3814171</v>
      </c>
      <c r="I40" s="579"/>
    </row>
    <row r="41" spans="1:9" x14ac:dyDescent="0.2">
      <c r="A41" s="5">
        <v>35</v>
      </c>
      <c r="B41" s="35" t="s">
        <v>86</v>
      </c>
      <c r="C41" s="58">
        <f t="shared" ref="C41:C74" si="6">SUM(D41:H41)</f>
        <v>1909682</v>
      </c>
      <c r="D41" s="45"/>
      <c r="E41" s="8"/>
      <c r="F41" s="8">
        <v>813432</v>
      </c>
      <c r="G41" s="8">
        <v>1096250</v>
      </c>
      <c r="H41" s="8"/>
      <c r="I41" s="579"/>
    </row>
    <row r="42" spans="1:9" x14ac:dyDescent="0.2">
      <c r="A42" s="5">
        <v>36</v>
      </c>
      <c r="B42" s="35" t="s">
        <v>87</v>
      </c>
      <c r="C42" s="58">
        <f t="shared" si="6"/>
        <v>1132277</v>
      </c>
      <c r="D42" s="45">
        <v>23622</v>
      </c>
      <c r="E42" s="8">
        <v>309598</v>
      </c>
      <c r="F42" s="8">
        <v>17613</v>
      </c>
      <c r="G42" s="8">
        <v>151160</v>
      </c>
      <c r="H42" s="8">
        <v>630284</v>
      </c>
      <c r="I42" s="579"/>
    </row>
    <row r="43" spans="1:9" x14ac:dyDescent="0.2">
      <c r="A43" s="5">
        <v>37</v>
      </c>
      <c r="B43" s="32" t="s">
        <v>88</v>
      </c>
      <c r="C43" s="58">
        <f t="shared" si="6"/>
        <v>2349354</v>
      </c>
      <c r="D43" s="19">
        <f t="shared" ref="D43:F43" si="7">SUM(D44:D45)</f>
        <v>115571</v>
      </c>
      <c r="E43" s="19">
        <f t="shared" si="7"/>
        <v>1150285</v>
      </c>
      <c r="F43" s="19">
        <f t="shared" si="7"/>
        <v>1080490</v>
      </c>
      <c r="G43" s="19">
        <f>SUM(G44:G45)</f>
        <v>0</v>
      </c>
      <c r="H43" s="19">
        <f>SUM(H44:H45)</f>
        <v>3008</v>
      </c>
      <c r="I43" s="579"/>
    </row>
    <row r="44" spans="1:9" x14ac:dyDescent="0.2">
      <c r="A44" s="5">
        <v>38</v>
      </c>
      <c r="B44" s="32" t="s">
        <v>89</v>
      </c>
      <c r="C44" s="58">
        <f t="shared" si="6"/>
        <v>1385683</v>
      </c>
      <c r="D44" s="39">
        <v>115571</v>
      </c>
      <c r="E44" s="6">
        <v>1146619</v>
      </c>
      <c r="F44" s="6">
        <v>123493</v>
      </c>
      <c r="G44" s="6"/>
      <c r="H44" s="6"/>
      <c r="I44" s="579"/>
    </row>
    <row r="45" spans="1:9" x14ac:dyDescent="0.2">
      <c r="A45" s="5">
        <v>39</v>
      </c>
      <c r="B45" s="32" t="s">
        <v>90</v>
      </c>
      <c r="C45" s="58">
        <f t="shared" si="6"/>
        <v>963671</v>
      </c>
      <c r="D45" s="39"/>
      <c r="E45" s="6">
        <v>3666</v>
      </c>
      <c r="F45" s="6">
        <v>956997</v>
      </c>
      <c r="G45" s="6"/>
      <c r="H45" s="6">
        <v>3008</v>
      </c>
      <c r="I45" s="579"/>
    </row>
    <row r="46" spans="1:9" x14ac:dyDescent="0.2">
      <c r="A46" s="5">
        <v>40</v>
      </c>
      <c r="B46" s="32" t="s">
        <v>91</v>
      </c>
      <c r="C46" s="58">
        <f t="shared" si="6"/>
        <v>12816629</v>
      </c>
      <c r="D46" s="19">
        <f>SUM(D47:D51)</f>
        <v>12816629</v>
      </c>
      <c r="E46" s="19">
        <f>SUM(E47:E51)</f>
        <v>0</v>
      </c>
      <c r="F46" s="19">
        <f>SUM(F47:F51)</f>
        <v>0</v>
      </c>
      <c r="G46" s="19">
        <f>SUM(G47:G51)</f>
        <v>0</v>
      </c>
      <c r="H46" s="19">
        <f>SUM(H47:H51)</f>
        <v>0</v>
      </c>
      <c r="I46" s="579"/>
    </row>
    <row r="47" spans="1:9" ht="25.5" x14ac:dyDescent="0.2">
      <c r="A47" s="5">
        <v>41</v>
      </c>
      <c r="B47" s="32" t="s">
        <v>92</v>
      </c>
      <c r="C47" s="58">
        <f t="shared" si="6"/>
        <v>4882784</v>
      </c>
      <c r="D47" s="39">
        <v>4882784</v>
      </c>
      <c r="E47" s="6"/>
      <c r="F47" s="6"/>
      <c r="G47" s="6"/>
      <c r="H47" s="6"/>
      <c r="I47" s="579"/>
    </row>
    <row r="48" spans="1:9" ht="25.5" x14ac:dyDescent="0.2">
      <c r="A48" s="5">
        <v>42</v>
      </c>
      <c r="B48" s="32" t="s">
        <v>93</v>
      </c>
      <c r="C48" s="58">
        <f t="shared" si="6"/>
        <v>392852</v>
      </c>
      <c r="D48" s="39">
        <v>392852</v>
      </c>
      <c r="E48" s="6"/>
      <c r="F48" s="6"/>
      <c r="G48" s="6"/>
      <c r="H48" s="6"/>
      <c r="I48" s="579"/>
    </row>
    <row r="49" spans="1:9" x14ac:dyDescent="0.2">
      <c r="A49" s="5">
        <v>43</v>
      </c>
      <c r="B49" s="32" t="s">
        <v>94</v>
      </c>
      <c r="C49" s="58">
        <f t="shared" si="6"/>
        <v>7540993</v>
      </c>
      <c r="D49" s="39">
        <v>7540993</v>
      </c>
      <c r="E49" s="6"/>
      <c r="F49" s="6"/>
      <c r="G49" s="6"/>
      <c r="H49" s="6"/>
      <c r="I49" s="579"/>
    </row>
    <row r="50" spans="1:9" ht="25.5" x14ac:dyDescent="0.2">
      <c r="A50" s="5">
        <v>44</v>
      </c>
      <c r="B50" s="32" t="s">
        <v>95</v>
      </c>
      <c r="C50" s="58">
        <f t="shared" si="6"/>
        <v>0</v>
      </c>
      <c r="D50" s="39"/>
      <c r="E50" s="6"/>
      <c r="F50" s="6"/>
      <c r="G50" s="6"/>
      <c r="H50" s="6"/>
      <c r="I50" s="579"/>
    </row>
    <row r="51" spans="1:9" x14ac:dyDescent="0.2">
      <c r="A51" s="5">
        <v>45</v>
      </c>
      <c r="B51" s="32" t="s">
        <v>96</v>
      </c>
      <c r="C51" s="58">
        <f t="shared" si="6"/>
        <v>0</v>
      </c>
      <c r="D51" s="39"/>
      <c r="E51" s="6"/>
      <c r="F51" s="6"/>
      <c r="G51" s="6"/>
      <c r="H51" s="6"/>
      <c r="I51" s="579"/>
    </row>
    <row r="52" spans="1:9" x14ac:dyDescent="0.2">
      <c r="A52" s="5">
        <v>46</v>
      </c>
      <c r="B52" s="32" t="s">
        <v>97</v>
      </c>
      <c r="C52" s="58">
        <f t="shared" si="6"/>
        <v>874066</v>
      </c>
      <c r="D52" s="39">
        <v>16955</v>
      </c>
      <c r="E52" s="6"/>
      <c r="F52" s="6"/>
      <c r="G52" s="6"/>
      <c r="H52" s="6">
        <v>857111</v>
      </c>
      <c r="I52" s="579"/>
    </row>
    <row r="53" spans="1:9" x14ac:dyDescent="0.2">
      <c r="A53" s="5">
        <v>47</v>
      </c>
      <c r="B53" s="32" t="s">
        <v>98</v>
      </c>
      <c r="C53" s="58">
        <f t="shared" si="6"/>
        <v>5547142</v>
      </c>
      <c r="D53" s="544">
        <v>3220283</v>
      </c>
      <c r="E53" s="545">
        <v>386205</v>
      </c>
      <c r="F53" s="545">
        <v>508426</v>
      </c>
      <c r="G53" s="545"/>
      <c r="H53" s="545">
        <v>1432228</v>
      </c>
      <c r="I53" s="579"/>
    </row>
    <row r="54" spans="1:9" x14ac:dyDescent="0.2">
      <c r="A54" s="5">
        <v>48</v>
      </c>
      <c r="B54" s="32" t="s">
        <v>99</v>
      </c>
      <c r="C54" s="58">
        <f t="shared" si="6"/>
        <v>0</v>
      </c>
      <c r="D54" s="39"/>
      <c r="E54" s="6"/>
      <c r="F54" s="6"/>
      <c r="G54" s="6"/>
      <c r="H54" s="6"/>
      <c r="I54" s="579"/>
    </row>
    <row r="55" spans="1:9" ht="25.5" x14ac:dyDescent="0.2">
      <c r="A55" s="5">
        <v>49</v>
      </c>
      <c r="B55" s="32" t="s">
        <v>100</v>
      </c>
      <c r="C55" s="58">
        <f t="shared" si="6"/>
        <v>27888</v>
      </c>
      <c r="D55" s="39">
        <v>15778</v>
      </c>
      <c r="E55" s="6">
        <v>4479</v>
      </c>
      <c r="F55" s="6">
        <v>7163</v>
      </c>
      <c r="G55" s="6">
        <v>387</v>
      </c>
      <c r="H55" s="6">
        <v>81</v>
      </c>
      <c r="I55" s="579"/>
    </row>
    <row r="56" spans="1:9" x14ac:dyDescent="0.2">
      <c r="A56" s="5">
        <v>50</v>
      </c>
      <c r="B56" s="32" t="s">
        <v>101</v>
      </c>
      <c r="C56" s="58">
        <f t="shared" si="6"/>
        <v>0</v>
      </c>
      <c r="D56" s="39"/>
      <c r="E56" s="6"/>
      <c r="F56" s="6"/>
      <c r="G56" s="6"/>
      <c r="H56" s="6"/>
      <c r="I56" s="579"/>
    </row>
    <row r="57" spans="1:9" ht="25.5" x14ac:dyDescent="0.2">
      <c r="A57" s="5">
        <v>51</v>
      </c>
      <c r="B57" s="32" t="s">
        <v>102</v>
      </c>
      <c r="C57" s="58">
        <f t="shared" si="6"/>
        <v>0</v>
      </c>
      <c r="D57" s="39"/>
      <c r="E57" s="6"/>
      <c r="F57" s="6"/>
      <c r="G57" s="6"/>
      <c r="H57" s="6"/>
      <c r="I57" s="579"/>
    </row>
    <row r="58" spans="1:9" x14ac:dyDescent="0.2">
      <c r="A58" s="5">
        <v>52</v>
      </c>
      <c r="B58" s="32" t="s">
        <v>103</v>
      </c>
      <c r="C58" s="58">
        <f t="shared" si="6"/>
        <v>0</v>
      </c>
      <c r="D58" s="39"/>
      <c r="E58" s="6"/>
      <c r="F58" s="6"/>
      <c r="G58" s="6"/>
      <c r="H58" s="6"/>
      <c r="I58" s="579"/>
    </row>
    <row r="59" spans="1:9" x14ac:dyDescent="0.2">
      <c r="A59" s="5">
        <v>53</v>
      </c>
      <c r="B59" s="32" t="s">
        <v>104</v>
      </c>
      <c r="C59" s="58">
        <f t="shared" si="6"/>
        <v>0</v>
      </c>
      <c r="D59" s="39"/>
      <c r="E59" s="6"/>
      <c r="F59" s="6"/>
      <c r="G59" s="6"/>
      <c r="H59" s="6"/>
      <c r="I59" s="579"/>
    </row>
    <row r="60" spans="1:9" s="61" customFormat="1" x14ac:dyDescent="0.2">
      <c r="A60" s="5">
        <v>54</v>
      </c>
      <c r="B60" s="32" t="s">
        <v>105</v>
      </c>
      <c r="C60" s="60">
        <f t="shared" si="6"/>
        <v>150619</v>
      </c>
      <c r="D60" s="39">
        <v>123203</v>
      </c>
      <c r="E60" s="6">
        <v>1383</v>
      </c>
      <c r="F60" s="6">
        <v>20314</v>
      </c>
      <c r="G60" s="6">
        <v>3948</v>
      </c>
      <c r="H60" s="6">
        <v>1771</v>
      </c>
      <c r="I60" s="579"/>
    </row>
    <row r="61" spans="1:9" x14ac:dyDescent="0.2">
      <c r="A61" s="5">
        <v>55</v>
      </c>
      <c r="B61" s="33" t="s">
        <v>106</v>
      </c>
      <c r="C61" s="58">
        <f t="shared" si="6"/>
        <v>28681678</v>
      </c>
      <c r="D61" s="41">
        <f>D38+D39+D43+D46+D52+D53+D54+D55+D56+D57+D58+D59+D60</f>
        <v>16332041</v>
      </c>
      <c r="E61" s="41">
        <f t="shared" ref="E61:H61" si="8">E38+E39+E43+E46+E52+E53+E54+E55+E56+E57+E58+E59+E60</f>
        <v>1851950</v>
      </c>
      <c r="F61" s="41">
        <f t="shared" si="8"/>
        <v>2469438</v>
      </c>
      <c r="G61" s="41">
        <f t="shared" si="8"/>
        <v>1289595</v>
      </c>
      <c r="H61" s="41">
        <f t="shared" si="8"/>
        <v>6738654</v>
      </c>
      <c r="I61" s="579"/>
    </row>
    <row r="62" spans="1:9" s="61" customFormat="1" x14ac:dyDescent="0.2">
      <c r="A62" s="5">
        <v>56</v>
      </c>
      <c r="B62" s="32" t="s">
        <v>107</v>
      </c>
      <c r="C62" s="60">
        <f t="shared" si="6"/>
        <v>134476</v>
      </c>
      <c r="D62" s="39">
        <v>134476</v>
      </c>
      <c r="E62" s="6"/>
      <c r="F62" s="6"/>
      <c r="G62" s="6"/>
      <c r="H62" s="6"/>
      <c r="I62" s="579"/>
    </row>
    <row r="63" spans="1:9" x14ac:dyDescent="0.2">
      <c r="A63" s="5">
        <v>57</v>
      </c>
      <c r="B63" s="33" t="s">
        <v>108</v>
      </c>
      <c r="C63" s="58">
        <f t="shared" si="6"/>
        <v>134476</v>
      </c>
      <c r="D63" s="41">
        <f>D62</f>
        <v>134476</v>
      </c>
      <c r="E63" s="7">
        <f>E62</f>
        <v>0</v>
      </c>
      <c r="F63" s="7">
        <f>F62</f>
        <v>0</v>
      </c>
      <c r="G63" s="7">
        <f>G62</f>
        <v>0</v>
      </c>
      <c r="H63" s="7">
        <f>H62</f>
        <v>0</v>
      </c>
      <c r="I63" s="579"/>
    </row>
    <row r="64" spans="1:9" x14ac:dyDescent="0.2">
      <c r="A64" s="5">
        <v>58</v>
      </c>
      <c r="B64" s="604" t="s">
        <v>843</v>
      </c>
      <c r="C64" s="58">
        <f t="shared" ref="C64:C65" si="9">SUM(D64:H64)</f>
        <v>497200</v>
      </c>
      <c r="D64" s="544"/>
      <c r="E64" s="545"/>
      <c r="F64" s="545">
        <v>52200</v>
      </c>
      <c r="G64" s="545">
        <v>445000</v>
      </c>
      <c r="H64" s="545"/>
      <c r="I64" s="579"/>
    </row>
    <row r="65" spans="1:9" x14ac:dyDescent="0.2">
      <c r="A65" s="5">
        <v>59</v>
      </c>
      <c r="B65" s="605" t="s">
        <v>844</v>
      </c>
      <c r="C65" s="58">
        <f t="shared" si="9"/>
        <v>497200</v>
      </c>
      <c r="D65" s="41">
        <f>D64</f>
        <v>0</v>
      </c>
      <c r="E65" s="41">
        <f t="shared" ref="E65:H65" si="10">E64</f>
        <v>0</v>
      </c>
      <c r="F65" s="41">
        <f t="shared" si="10"/>
        <v>52200</v>
      </c>
      <c r="G65" s="41">
        <f t="shared" si="10"/>
        <v>445000</v>
      </c>
      <c r="H65" s="41">
        <f t="shared" si="10"/>
        <v>0</v>
      </c>
      <c r="I65" s="579"/>
    </row>
    <row r="66" spans="1:9" ht="25.5" x14ac:dyDescent="0.2">
      <c r="A66" s="5">
        <v>60</v>
      </c>
      <c r="B66" s="32" t="s">
        <v>109</v>
      </c>
      <c r="C66" s="58">
        <f t="shared" si="6"/>
        <v>132320</v>
      </c>
      <c r="D66" s="39">
        <f>D67</f>
        <v>132320</v>
      </c>
      <c r="E66" s="6"/>
      <c r="F66" s="6"/>
      <c r="G66" s="6"/>
      <c r="H66" s="6"/>
      <c r="I66" s="579"/>
    </row>
    <row r="67" spans="1:9" x14ac:dyDescent="0.2">
      <c r="A67" s="5">
        <v>61</v>
      </c>
      <c r="B67" s="32" t="s">
        <v>110</v>
      </c>
      <c r="C67" s="58">
        <f t="shared" si="6"/>
        <v>132320</v>
      </c>
      <c r="D67" s="39">
        <v>132320</v>
      </c>
      <c r="E67" s="6"/>
      <c r="F67" s="6"/>
      <c r="G67" s="6"/>
      <c r="H67" s="6"/>
      <c r="I67" s="579"/>
    </row>
    <row r="68" spans="1:9" x14ac:dyDescent="0.2">
      <c r="A68" s="5">
        <v>62</v>
      </c>
      <c r="B68" s="32" t="s">
        <v>111</v>
      </c>
      <c r="C68" s="58">
        <f t="shared" si="6"/>
        <v>0</v>
      </c>
      <c r="D68" s="43"/>
      <c r="E68" s="4"/>
      <c r="F68" s="4"/>
      <c r="G68" s="4"/>
      <c r="H68" s="4"/>
      <c r="I68" s="579"/>
    </row>
    <row r="69" spans="1:9" x14ac:dyDescent="0.2">
      <c r="A69" s="5">
        <v>63</v>
      </c>
      <c r="B69" s="33" t="s">
        <v>112</v>
      </c>
      <c r="C69" s="58">
        <f t="shared" si="6"/>
        <v>132320</v>
      </c>
      <c r="D69" s="47">
        <f>D66+D68</f>
        <v>132320</v>
      </c>
      <c r="E69" s="47">
        <f t="shared" ref="E69:H69" si="11">E66+E68</f>
        <v>0</v>
      </c>
      <c r="F69" s="47">
        <f t="shared" si="11"/>
        <v>0</v>
      </c>
      <c r="G69" s="47">
        <f t="shared" si="11"/>
        <v>0</v>
      </c>
      <c r="H69" s="47">
        <f t="shared" si="11"/>
        <v>0</v>
      </c>
      <c r="I69" s="579"/>
    </row>
    <row r="70" spans="1:9" x14ac:dyDescent="0.2">
      <c r="A70" s="5">
        <v>64</v>
      </c>
      <c r="B70" s="36" t="s">
        <v>113</v>
      </c>
      <c r="C70" s="58">
        <f t="shared" si="6"/>
        <v>653111815</v>
      </c>
      <c r="D70" s="48">
        <f>D19+D25+D37+D61+D63+D65+D69</f>
        <v>593297411</v>
      </c>
      <c r="E70" s="48">
        <f t="shared" ref="E70:H70" si="12">E19+E25+E37+E61+E63+E65+E69</f>
        <v>1896950</v>
      </c>
      <c r="F70" s="48">
        <f t="shared" si="12"/>
        <v>49201983</v>
      </c>
      <c r="G70" s="48">
        <f t="shared" si="12"/>
        <v>1734595</v>
      </c>
      <c r="H70" s="48">
        <f t="shared" si="12"/>
        <v>6980876</v>
      </c>
      <c r="I70" s="579"/>
    </row>
    <row r="71" spans="1:9" ht="25.5" x14ac:dyDescent="0.2">
      <c r="A71" s="5">
        <v>65</v>
      </c>
      <c r="B71" s="32" t="s">
        <v>114</v>
      </c>
      <c r="C71" s="58">
        <f t="shared" si="6"/>
        <v>590723141</v>
      </c>
      <c r="D71" s="39">
        <v>553636584</v>
      </c>
      <c r="E71" s="6">
        <v>11731989</v>
      </c>
      <c r="F71" s="6">
        <v>18551194</v>
      </c>
      <c r="G71" s="6">
        <v>1725483</v>
      </c>
      <c r="H71" s="6">
        <v>5077891</v>
      </c>
      <c r="I71" s="579"/>
    </row>
    <row r="72" spans="1:9" x14ac:dyDescent="0.2">
      <c r="A72" s="5">
        <v>66</v>
      </c>
      <c r="B72" s="32" t="s">
        <v>115</v>
      </c>
      <c r="C72" s="58">
        <f t="shared" si="6"/>
        <v>16077511</v>
      </c>
      <c r="D72" s="39">
        <v>16077511</v>
      </c>
      <c r="E72" s="6"/>
      <c r="F72" s="6"/>
      <c r="G72" s="6"/>
      <c r="H72" s="6"/>
      <c r="I72" s="579"/>
    </row>
    <row r="73" spans="1:9" x14ac:dyDescent="0.2">
      <c r="A73" s="5">
        <v>67</v>
      </c>
      <c r="B73" s="32" t="s">
        <v>123</v>
      </c>
      <c r="C73" s="58">
        <f t="shared" si="6"/>
        <v>299010276</v>
      </c>
      <c r="D73" s="39"/>
      <c r="E73" s="6">
        <v>104811747</v>
      </c>
      <c r="F73" s="6">
        <v>76362825</v>
      </c>
      <c r="G73" s="6">
        <v>40724986</v>
      </c>
      <c r="H73" s="6">
        <v>77110718</v>
      </c>
      <c r="I73" s="579"/>
    </row>
    <row r="74" spans="1:9" x14ac:dyDescent="0.2">
      <c r="A74" s="5">
        <v>68</v>
      </c>
      <c r="B74" s="32" t="s">
        <v>116</v>
      </c>
      <c r="C74" s="58">
        <f t="shared" si="6"/>
        <v>905810928</v>
      </c>
      <c r="D74" s="42">
        <f>SUM(D71:D73)</f>
        <v>569714095</v>
      </c>
      <c r="E74" s="18">
        <f>SUM(E71:E73)</f>
        <v>116543736</v>
      </c>
      <c r="F74" s="18">
        <f>SUM(F71:F73)</f>
        <v>94914019</v>
      </c>
      <c r="G74" s="18">
        <f>SUM(G71:G73)</f>
        <v>42450469</v>
      </c>
      <c r="H74" s="18">
        <f>SUM(H71:H73)</f>
        <v>82188609</v>
      </c>
      <c r="I74" s="579"/>
    </row>
    <row r="75" spans="1:9" ht="13.5" thickBot="1" x14ac:dyDescent="0.25">
      <c r="A75" s="5">
        <v>69</v>
      </c>
      <c r="B75" s="37" t="s">
        <v>117</v>
      </c>
      <c r="C75" s="58">
        <f>SUM(D75:H75)</f>
        <v>905810928</v>
      </c>
      <c r="D75" s="49">
        <f>D74</f>
        <v>569714095</v>
      </c>
      <c r="E75" s="22">
        <f>E74</f>
        <v>116543736</v>
      </c>
      <c r="F75" s="22">
        <f>F74</f>
        <v>94914019</v>
      </c>
      <c r="G75" s="22">
        <f>G74</f>
        <v>42450469</v>
      </c>
      <c r="H75" s="22">
        <f>H74</f>
        <v>82188609</v>
      </c>
      <c r="I75" s="579"/>
    </row>
    <row r="76" spans="1:9" ht="14.25" thickTop="1" thickBot="1" x14ac:dyDescent="0.25">
      <c r="A76" s="5">
        <v>70</v>
      </c>
      <c r="B76" s="38" t="s">
        <v>46</v>
      </c>
      <c r="C76" s="59">
        <f>SUM(D76:H76)</f>
        <v>1558922743</v>
      </c>
      <c r="D76" s="23">
        <f>D70+D75</f>
        <v>1163011506</v>
      </c>
      <c r="E76" s="23">
        <f>E70+E75</f>
        <v>118440686</v>
      </c>
      <c r="F76" s="23">
        <f>F70+F75</f>
        <v>144116002</v>
      </c>
      <c r="G76" s="23">
        <f>G70+G75</f>
        <v>44185064</v>
      </c>
      <c r="H76" s="23">
        <f>H70+H75</f>
        <v>89169485</v>
      </c>
      <c r="I76" s="579"/>
    </row>
    <row r="77" spans="1:9" ht="13.5" thickTop="1" x14ac:dyDescent="0.2">
      <c r="C77" s="579">
        <f>C76/'[1]1b'!C76*100</f>
        <v>82.037491568664421</v>
      </c>
      <c r="D77" s="579">
        <f>D76/'[1]1b'!D76*100</f>
        <v>90.819100854020562</v>
      </c>
      <c r="E77" s="579">
        <f>E76/'[1]1b'!E76*100</f>
        <v>63.012515248352486</v>
      </c>
      <c r="F77" s="579">
        <f>F76/'[1]1b'!F76*100</f>
        <v>67.764692661172191</v>
      </c>
      <c r="G77" s="579">
        <f>G76/'[1]1b'!G76*100</f>
        <v>65.471373648329632</v>
      </c>
      <c r="H77" s="579">
        <f>H76/'[1]1b'!H76*100</f>
        <v>58.836930028959586</v>
      </c>
    </row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5" topLeftCell="A9" activePane="bottomLeft" state="frozen"/>
      <selection pane="bottomLeft" activeCell="D2" sqref="D2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</cols>
  <sheetData>
    <row r="1" spans="1:8" ht="18.75" x14ac:dyDescent="0.3">
      <c r="B1" s="28" t="s">
        <v>0</v>
      </c>
      <c r="D1" s="213" t="s">
        <v>268</v>
      </c>
    </row>
    <row r="2" spans="1:8" ht="18.75" x14ac:dyDescent="0.3">
      <c r="B2" s="29" t="s">
        <v>178</v>
      </c>
      <c r="D2" s="68" t="s">
        <v>833</v>
      </c>
    </row>
    <row r="3" spans="1:8" ht="15.75" x14ac:dyDescent="0.25">
      <c r="B3" s="30" t="s">
        <v>121</v>
      </c>
      <c r="C3" t="s">
        <v>122</v>
      </c>
    </row>
    <row r="4" spans="1:8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6.25" thickBot="1" x14ac:dyDescent="0.25">
      <c r="A5" s="2" t="s">
        <v>1</v>
      </c>
      <c r="B5" s="25" t="s">
        <v>2</v>
      </c>
      <c r="C5" s="26" t="s">
        <v>3</v>
      </c>
      <c r="D5" s="26" t="s">
        <v>3</v>
      </c>
      <c r="E5" s="26" t="s">
        <v>3</v>
      </c>
      <c r="F5" s="26" t="s">
        <v>3</v>
      </c>
      <c r="G5" s="26" t="s">
        <v>3</v>
      </c>
      <c r="H5" s="26" t="s">
        <v>3</v>
      </c>
    </row>
    <row r="6" spans="1:8" x14ac:dyDescent="0.2">
      <c r="A6" s="5">
        <v>1</v>
      </c>
      <c r="B6" s="50" t="s">
        <v>4</v>
      </c>
      <c r="C6" s="57">
        <f t="shared" ref="C6:C48" si="0">SUM(D6:H6)</f>
        <v>342026944</v>
      </c>
      <c r="D6" s="53">
        <v>34011835</v>
      </c>
      <c r="E6" s="10">
        <v>108619319</v>
      </c>
      <c r="F6" s="10">
        <v>101391038</v>
      </c>
      <c r="G6" s="10">
        <v>21160374</v>
      </c>
      <c r="H6" s="10">
        <v>76844378</v>
      </c>
    </row>
    <row r="7" spans="1:8" ht="25.5" x14ac:dyDescent="0.2">
      <c r="A7" s="5">
        <v>2</v>
      </c>
      <c r="B7" s="50" t="s">
        <v>5</v>
      </c>
      <c r="C7" s="58">
        <f t="shared" si="0"/>
        <v>73806915</v>
      </c>
      <c r="D7" s="53">
        <v>8573314</v>
      </c>
      <c r="E7" s="10">
        <v>26070315</v>
      </c>
      <c r="F7" s="10">
        <v>15853042</v>
      </c>
      <c r="G7" s="10">
        <v>4736256</v>
      </c>
      <c r="H7" s="10">
        <v>18573988</v>
      </c>
    </row>
    <row r="8" spans="1:8" x14ac:dyDescent="0.2">
      <c r="A8" s="5">
        <v>3</v>
      </c>
      <c r="B8" s="51" t="s">
        <v>6</v>
      </c>
      <c r="C8" s="58">
        <f t="shared" si="0"/>
        <v>213722834</v>
      </c>
      <c r="D8" s="54">
        <v>40495573</v>
      </c>
      <c r="E8" s="27">
        <v>31903460</v>
      </c>
      <c r="F8" s="27">
        <v>68271434</v>
      </c>
      <c r="G8" s="27">
        <v>28198640</v>
      </c>
      <c r="H8" s="10">
        <v>44853727</v>
      </c>
    </row>
    <row r="9" spans="1:8" x14ac:dyDescent="0.2">
      <c r="A9" s="5">
        <v>4</v>
      </c>
      <c r="B9" s="32" t="s">
        <v>7</v>
      </c>
      <c r="C9" s="58">
        <f t="shared" si="0"/>
        <v>0</v>
      </c>
      <c r="D9" s="45">
        <f>D10</f>
        <v>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5</v>
      </c>
      <c r="B10" s="32" t="s">
        <v>8</v>
      </c>
      <c r="C10" s="58">
        <f t="shared" si="0"/>
        <v>0</v>
      </c>
      <c r="D10" s="39"/>
      <c r="E10" s="6"/>
      <c r="F10" s="6"/>
      <c r="G10" s="6"/>
      <c r="H10" s="6"/>
    </row>
    <row r="11" spans="1:8" x14ac:dyDescent="0.2">
      <c r="A11" s="5">
        <v>6</v>
      </c>
      <c r="B11" s="32" t="s">
        <v>9</v>
      </c>
      <c r="C11" s="58">
        <f t="shared" si="0"/>
        <v>2700000</v>
      </c>
      <c r="D11" s="45">
        <f>D12</f>
        <v>2700000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">
      <c r="A12" s="5">
        <v>7</v>
      </c>
      <c r="B12" s="32" t="s">
        <v>10</v>
      </c>
      <c r="C12" s="58">
        <f t="shared" si="0"/>
        <v>2700000</v>
      </c>
      <c r="D12" s="45">
        <v>2700000</v>
      </c>
      <c r="E12" s="8"/>
      <c r="F12" s="8"/>
      <c r="G12" s="8"/>
      <c r="H12" s="8"/>
    </row>
    <row r="13" spans="1:8" x14ac:dyDescent="0.2">
      <c r="A13" s="5">
        <v>8</v>
      </c>
      <c r="B13" s="32" t="s">
        <v>11</v>
      </c>
      <c r="C13" s="58">
        <f t="shared" si="0"/>
        <v>9300000</v>
      </c>
      <c r="D13" s="45">
        <f>SUM(D14:D16)</f>
        <v>9300000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">
      <c r="A14" s="5">
        <v>9</v>
      </c>
      <c r="B14" s="32" t="s">
        <v>12</v>
      </c>
      <c r="C14" s="58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">
      <c r="A15" s="5">
        <v>10</v>
      </c>
      <c r="B15" s="32" t="s">
        <v>13</v>
      </c>
      <c r="C15" s="58">
        <f t="shared" si="0"/>
        <v>8400000</v>
      </c>
      <c r="D15" s="39">
        <v>8400000</v>
      </c>
      <c r="E15" s="6"/>
      <c r="F15" s="6"/>
      <c r="G15" s="6"/>
      <c r="H15" s="6"/>
    </row>
    <row r="16" spans="1:8" x14ac:dyDescent="0.2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">
      <c r="A17" s="5">
        <v>12</v>
      </c>
      <c r="B17" s="50" t="s">
        <v>15</v>
      </c>
      <c r="C17" s="58">
        <f t="shared" si="0"/>
        <v>12000000</v>
      </c>
      <c r="D17" s="53">
        <f>D9+D11+D13</f>
        <v>12000000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">
      <c r="A18" s="5">
        <v>13</v>
      </c>
      <c r="B18" s="32" t="s">
        <v>16</v>
      </c>
      <c r="C18" s="58">
        <f t="shared" si="0"/>
        <v>780000</v>
      </c>
      <c r="D18" s="39">
        <v>780000</v>
      </c>
      <c r="E18" s="6"/>
      <c r="F18" s="6"/>
      <c r="G18" s="6"/>
      <c r="H18" s="6"/>
    </row>
    <row r="19" spans="1:8" ht="25.5" x14ac:dyDescent="0.2">
      <c r="A19" s="5">
        <v>14</v>
      </c>
      <c r="B19" s="32" t="s">
        <v>17</v>
      </c>
      <c r="C19" s="58">
        <f t="shared" si="0"/>
        <v>149600192</v>
      </c>
      <c r="D19" s="41">
        <f>SUM(D20:D23)</f>
        <v>148857492</v>
      </c>
      <c r="E19" s="7">
        <f>SUM(E20:E23)</f>
        <v>0</v>
      </c>
      <c r="F19" s="7">
        <f>SUM(F20:F23)</f>
        <v>742700</v>
      </c>
      <c r="G19" s="7">
        <f>SUM(G20:G23)</f>
        <v>0</v>
      </c>
      <c r="H19" s="7">
        <f>SUM(H20:H23)</f>
        <v>0</v>
      </c>
    </row>
    <row r="20" spans="1:8" ht="16.5" customHeight="1" x14ac:dyDescent="0.2">
      <c r="A20" s="5">
        <v>15</v>
      </c>
      <c r="B20" s="32" t="s">
        <v>18</v>
      </c>
      <c r="C20" s="58">
        <f t="shared" si="0"/>
        <v>500000</v>
      </c>
      <c r="D20" s="39">
        <v>500000</v>
      </c>
      <c r="E20" s="6"/>
      <c r="F20" s="6"/>
      <c r="G20" s="6"/>
      <c r="H20" s="6"/>
    </row>
    <row r="21" spans="1:8" ht="16.5" customHeight="1" x14ac:dyDescent="0.2">
      <c r="A21" s="5">
        <v>16</v>
      </c>
      <c r="B21" s="32" t="s">
        <v>19</v>
      </c>
      <c r="C21" s="58">
        <f t="shared" si="0"/>
        <v>742700</v>
      </c>
      <c r="D21" s="39"/>
      <c r="E21" s="6"/>
      <c r="F21" s="6">
        <v>742700</v>
      </c>
      <c r="G21" s="6"/>
      <c r="H21" s="6"/>
    </row>
    <row r="22" spans="1:8" ht="18" customHeight="1" x14ac:dyDescent="0.2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</row>
    <row r="23" spans="1:8" x14ac:dyDescent="0.2">
      <c r="A23" s="5">
        <v>18</v>
      </c>
      <c r="B23" s="32" t="s">
        <v>21</v>
      </c>
      <c r="C23" s="58">
        <f t="shared" si="0"/>
        <v>148357492</v>
      </c>
      <c r="D23" s="39">
        <v>148357492</v>
      </c>
      <c r="E23" s="6"/>
      <c r="F23" s="6"/>
      <c r="G23" s="6"/>
      <c r="H23" s="6"/>
    </row>
    <row r="24" spans="1:8" ht="25.5" x14ac:dyDescent="0.2">
      <c r="A24" s="5">
        <v>19</v>
      </c>
      <c r="B24" s="32" t="s">
        <v>22</v>
      </c>
      <c r="C24" s="58">
        <f t="shared" si="0"/>
        <v>6360000</v>
      </c>
      <c r="D24" s="39">
        <v>6360000</v>
      </c>
      <c r="E24" s="6"/>
      <c r="F24" s="6"/>
      <c r="G24" s="6"/>
      <c r="H24" s="6"/>
    </row>
    <row r="25" spans="1:8" x14ac:dyDescent="0.2">
      <c r="A25" s="5">
        <v>20</v>
      </c>
      <c r="B25" s="32" t="s">
        <v>23</v>
      </c>
      <c r="C25" s="58">
        <f t="shared" si="0"/>
        <v>126096387</v>
      </c>
      <c r="D25" s="39">
        <v>126096387</v>
      </c>
      <c r="E25" s="6"/>
      <c r="F25" s="6"/>
      <c r="G25" s="6"/>
      <c r="H25" s="6"/>
    </row>
    <row r="26" spans="1:8" x14ac:dyDescent="0.2">
      <c r="A26" s="5">
        <v>21</v>
      </c>
      <c r="B26" s="50" t="s">
        <v>24</v>
      </c>
      <c r="C26" s="58">
        <f t="shared" si="0"/>
        <v>282836579</v>
      </c>
      <c r="D26" s="53">
        <f>D18+D19+D24+D25</f>
        <v>282093879</v>
      </c>
      <c r="E26" s="10">
        <f>E18+E19+E24+E25</f>
        <v>0</v>
      </c>
      <c r="F26" s="10">
        <f>F18+F19+F24+F25</f>
        <v>742700</v>
      </c>
      <c r="G26" s="10">
        <f>G18+G19+G24+G25</f>
        <v>0</v>
      </c>
      <c r="H26" s="10">
        <f>H18+H19+H24+H25</f>
        <v>0</v>
      </c>
    </row>
    <row r="27" spans="1:8" x14ac:dyDescent="0.2">
      <c r="A27" s="5">
        <v>22</v>
      </c>
      <c r="B27" s="32" t="s">
        <v>25</v>
      </c>
      <c r="C27" s="58">
        <f t="shared" si="0"/>
        <v>2381102</v>
      </c>
      <c r="D27" s="39">
        <v>1181102</v>
      </c>
      <c r="E27" s="6">
        <v>1000000</v>
      </c>
      <c r="F27" s="6">
        <v>200000</v>
      </c>
      <c r="G27" s="6"/>
      <c r="H27" s="6"/>
    </row>
    <row r="28" spans="1:8" x14ac:dyDescent="0.2">
      <c r="A28" s="5">
        <v>23</v>
      </c>
      <c r="B28" s="32" t="s">
        <v>26</v>
      </c>
      <c r="C28" s="58">
        <f t="shared" si="0"/>
        <v>11101574</v>
      </c>
      <c r="D28" s="39">
        <v>11101574</v>
      </c>
      <c r="E28" s="6"/>
      <c r="F28" s="6"/>
      <c r="G28" s="6"/>
      <c r="H28" s="6"/>
    </row>
    <row r="29" spans="1:8" x14ac:dyDescent="0.2">
      <c r="A29" s="5">
        <v>24</v>
      </c>
      <c r="B29" s="32" t="s">
        <v>27</v>
      </c>
      <c r="C29" s="58">
        <f t="shared" si="0"/>
        <v>3350000</v>
      </c>
      <c r="D29" s="39">
        <v>90000</v>
      </c>
      <c r="E29" s="6">
        <v>3000000</v>
      </c>
      <c r="F29" s="6">
        <v>260000</v>
      </c>
      <c r="G29" s="6"/>
      <c r="H29" s="6"/>
    </row>
    <row r="30" spans="1:8" x14ac:dyDescent="0.2">
      <c r="A30" s="5">
        <v>25</v>
      </c>
      <c r="B30" s="32" t="s">
        <v>28</v>
      </c>
      <c r="C30" s="58">
        <f t="shared" si="0"/>
        <v>5052333</v>
      </c>
      <c r="D30" s="39">
        <v>1861333</v>
      </c>
      <c r="E30" s="6">
        <v>200000</v>
      </c>
      <c r="F30" s="6">
        <v>1820000</v>
      </c>
      <c r="G30" s="6">
        <v>791000</v>
      </c>
      <c r="H30" s="6">
        <v>380000</v>
      </c>
    </row>
    <row r="31" spans="1:8" ht="25.5" x14ac:dyDescent="0.2">
      <c r="A31" s="5">
        <v>26</v>
      </c>
      <c r="B31" s="32" t="s">
        <v>29</v>
      </c>
      <c r="C31" s="58">
        <f t="shared" si="0"/>
        <v>5778935</v>
      </c>
      <c r="D31" s="39">
        <v>3843185</v>
      </c>
      <c r="E31" s="6">
        <v>1134000</v>
      </c>
      <c r="F31" s="6">
        <f>(SUM(F27:F30)*0.27)</f>
        <v>615600</v>
      </c>
      <c r="G31" s="6">
        <v>83550</v>
      </c>
      <c r="H31" s="6">
        <v>102600</v>
      </c>
    </row>
    <row r="32" spans="1:8" x14ac:dyDescent="0.2">
      <c r="A32" s="5">
        <v>27</v>
      </c>
      <c r="B32" s="50" t="s">
        <v>30</v>
      </c>
      <c r="C32" s="58">
        <f t="shared" si="0"/>
        <v>27663944</v>
      </c>
      <c r="D32" s="53">
        <f>SUM(D27:D31)</f>
        <v>18077194</v>
      </c>
      <c r="E32" s="10">
        <f>SUM(E27:E31)</f>
        <v>5334000</v>
      </c>
      <c r="F32" s="10">
        <f>SUM(F27:F31)</f>
        <v>2895600</v>
      </c>
      <c r="G32" s="10">
        <f>SUM(G27:G31)</f>
        <v>874550</v>
      </c>
      <c r="H32" s="10">
        <f>SUM(H27:H31)</f>
        <v>482600</v>
      </c>
    </row>
    <row r="33" spans="1:8" x14ac:dyDescent="0.2">
      <c r="A33" s="5">
        <v>28</v>
      </c>
      <c r="B33" s="32" t="s">
        <v>31</v>
      </c>
      <c r="C33" s="58">
        <f t="shared" si="0"/>
        <v>200188081</v>
      </c>
      <c r="D33" s="39">
        <v>200188081</v>
      </c>
      <c r="E33" s="6"/>
      <c r="F33" s="6"/>
      <c r="G33" s="6"/>
      <c r="H33" s="6"/>
    </row>
    <row r="34" spans="1:8" x14ac:dyDescent="0.2">
      <c r="A34" s="5">
        <v>29</v>
      </c>
      <c r="B34" s="32" t="s">
        <v>32</v>
      </c>
      <c r="C34" s="58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">
      <c r="A35" s="5">
        <v>30</v>
      </c>
      <c r="B35" s="32" t="s">
        <v>33</v>
      </c>
      <c r="C35" s="58">
        <f t="shared" si="0"/>
        <v>320000</v>
      </c>
      <c r="D35" s="39"/>
      <c r="E35" s="6"/>
      <c r="F35" s="6">
        <v>200000</v>
      </c>
      <c r="G35" s="6"/>
      <c r="H35" s="6">
        <v>120000</v>
      </c>
    </row>
    <row r="36" spans="1:8" ht="25.5" x14ac:dyDescent="0.2">
      <c r="A36" s="5">
        <v>31</v>
      </c>
      <c r="B36" s="32" t="s">
        <v>34</v>
      </c>
      <c r="C36" s="58">
        <f t="shared" si="0"/>
        <v>53904982</v>
      </c>
      <c r="D36" s="39">
        <v>53791582</v>
      </c>
      <c r="E36" s="6">
        <v>27000</v>
      </c>
      <c r="F36" s="6">
        <v>54000</v>
      </c>
      <c r="G36" s="6">
        <f>(SUM(G33:G35))*0.27</f>
        <v>0</v>
      </c>
      <c r="H36" s="6">
        <v>32400</v>
      </c>
    </row>
    <row r="37" spans="1:8" x14ac:dyDescent="0.2">
      <c r="A37" s="5">
        <v>32</v>
      </c>
      <c r="B37" s="50" t="s">
        <v>35</v>
      </c>
      <c r="C37" s="58">
        <f t="shared" si="0"/>
        <v>254513063</v>
      </c>
      <c r="D37" s="53">
        <f>SUM(D33:D36)</f>
        <v>253979663</v>
      </c>
      <c r="E37" s="53">
        <f>SUM(E33:E36)</f>
        <v>127000</v>
      </c>
      <c r="F37" s="53">
        <f>SUM(F33:F36)</f>
        <v>254000</v>
      </c>
      <c r="G37" s="53">
        <f>SUM(G33:G36)</f>
        <v>0</v>
      </c>
      <c r="H37" s="53">
        <f>SUM(H33:H36)</f>
        <v>152400</v>
      </c>
    </row>
    <row r="38" spans="1:8" ht="25.5" x14ac:dyDescent="0.2">
      <c r="A38" s="5">
        <v>33</v>
      </c>
      <c r="B38" s="32" t="s">
        <v>36</v>
      </c>
      <c r="C38" s="58">
        <f t="shared" si="0"/>
        <v>0</v>
      </c>
      <c r="D38" s="45">
        <f>SUM(D39:D41)</f>
        <v>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</row>
    <row r="40" spans="1:8" x14ac:dyDescent="0.2">
      <c r="A40" s="5">
        <v>35</v>
      </c>
      <c r="B40" s="32" t="s">
        <v>38</v>
      </c>
      <c r="C40" s="58">
        <f t="shared" si="0"/>
        <v>0</v>
      </c>
      <c r="D40" s="39"/>
      <c r="E40" s="6"/>
      <c r="F40" s="6"/>
      <c r="G40" s="6"/>
      <c r="H40" s="6"/>
    </row>
    <row r="41" spans="1:8" ht="25.5" x14ac:dyDescent="0.2">
      <c r="A41" s="5">
        <v>36</v>
      </c>
      <c r="B41" s="32" t="s">
        <v>39</v>
      </c>
      <c r="C41" s="58">
        <f t="shared" si="0"/>
        <v>0</v>
      </c>
      <c r="D41" s="39"/>
      <c r="E41" s="6"/>
      <c r="F41" s="6"/>
      <c r="G41" s="6"/>
      <c r="H41" s="6"/>
    </row>
    <row r="42" spans="1:8" x14ac:dyDescent="0.2">
      <c r="A42" s="5">
        <v>37</v>
      </c>
      <c r="B42" s="50" t="s">
        <v>40</v>
      </c>
      <c r="C42" s="58">
        <f t="shared" si="0"/>
        <v>0</v>
      </c>
      <c r="D42" s="53">
        <f>D38</f>
        <v>0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</row>
    <row r="43" spans="1:8" x14ac:dyDescent="0.2">
      <c r="A43" s="5">
        <v>38</v>
      </c>
      <c r="B43" s="36" t="s">
        <v>41</v>
      </c>
      <c r="C43" s="58">
        <f t="shared" si="0"/>
        <v>1206570279</v>
      </c>
      <c r="D43" s="55">
        <f>D6+D7+D8+D17+D26+D32+D37+D42</f>
        <v>649231458</v>
      </c>
      <c r="E43" s="11">
        <f>E6+E7+E8+E17+E26+E32+E37+E42</f>
        <v>172054094</v>
      </c>
      <c r="F43" s="11">
        <f>F6+F7+F8+F17+F26+F32+F37+F42</f>
        <v>189407814</v>
      </c>
      <c r="G43" s="11">
        <f>G6+G7+G8+G17+G26+G32+G37+G42</f>
        <v>54969820</v>
      </c>
      <c r="H43" s="11">
        <f>H6+H7+H8+H17+H26+H32+H37+H42</f>
        <v>140907093</v>
      </c>
    </row>
    <row r="44" spans="1:8" ht="25.5" x14ac:dyDescent="0.2">
      <c r="A44" s="5">
        <v>39</v>
      </c>
      <c r="B44" s="32" t="s">
        <v>42</v>
      </c>
      <c r="C44" s="58">
        <f t="shared" si="0"/>
        <v>11433848</v>
      </c>
      <c r="D44" s="39">
        <v>11433848</v>
      </c>
      <c r="E44" s="6"/>
      <c r="F44" s="6"/>
      <c r="G44" s="6"/>
      <c r="H44" s="6"/>
    </row>
    <row r="45" spans="1:8" ht="25.5" x14ac:dyDescent="0.2">
      <c r="A45" s="5">
        <v>40</v>
      </c>
      <c r="B45" s="32" t="s">
        <v>43</v>
      </c>
      <c r="C45" s="58">
        <f t="shared" si="0"/>
        <v>475776396</v>
      </c>
      <c r="D45" s="39">
        <f>'1'!C69</f>
        <v>475776396</v>
      </c>
      <c r="E45" s="6"/>
      <c r="F45" s="6"/>
      <c r="G45" s="6"/>
      <c r="H45" s="6"/>
    </row>
    <row r="46" spans="1:8" x14ac:dyDescent="0.2">
      <c r="A46" s="5">
        <v>41</v>
      </c>
      <c r="B46" s="32" t="s">
        <v>44</v>
      </c>
      <c r="C46" s="58">
        <f t="shared" si="0"/>
        <v>487210244</v>
      </c>
      <c r="D46" s="45">
        <f>SUM(D44:D45)</f>
        <v>487210244</v>
      </c>
      <c r="E46" s="8">
        <f>SUM(E44:E45)</f>
        <v>0</v>
      </c>
      <c r="F46" s="8">
        <f>SUM(F44:F45)</f>
        <v>0</v>
      </c>
      <c r="G46" s="8">
        <f>SUM(G44:G45)</f>
        <v>0</v>
      </c>
      <c r="H46" s="8">
        <f>SUM(H44:H45)</f>
        <v>0</v>
      </c>
    </row>
    <row r="47" spans="1:8" ht="13.5" thickBot="1" x14ac:dyDescent="0.25">
      <c r="A47" s="5">
        <v>42</v>
      </c>
      <c r="B47" s="37" t="s">
        <v>45</v>
      </c>
      <c r="C47" s="58">
        <f t="shared" si="0"/>
        <v>487210244</v>
      </c>
      <c r="D47" s="56">
        <f>D46</f>
        <v>487210244</v>
      </c>
      <c r="E47" s="12">
        <f>E46</f>
        <v>0</v>
      </c>
      <c r="F47" s="12">
        <f>F46</f>
        <v>0</v>
      </c>
      <c r="G47" s="12">
        <f>G46</f>
        <v>0</v>
      </c>
      <c r="H47" s="12">
        <f>H46</f>
        <v>0</v>
      </c>
    </row>
    <row r="48" spans="1:8" ht="14.25" thickTop="1" thickBot="1" x14ac:dyDescent="0.25">
      <c r="A48" s="5">
        <v>43</v>
      </c>
      <c r="B48" s="52" t="s">
        <v>46</v>
      </c>
      <c r="C48" s="59">
        <f t="shared" si="0"/>
        <v>1693780523</v>
      </c>
      <c r="D48" s="23">
        <f>D43+D47</f>
        <v>1136441702</v>
      </c>
      <c r="E48" s="13">
        <f>E43+E47</f>
        <v>172054094</v>
      </c>
      <c r="F48" s="13">
        <f>F43+F47</f>
        <v>189407814</v>
      </c>
      <c r="G48" s="13">
        <f>G43+G47</f>
        <v>54969820</v>
      </c>
      <c r="H48" s="13">
        <f>H43+H47</f>
        <v>140907093</v>
      </c>
    </row>
    <row r="49" ht="13.5" thickTop="1" x14ac:dyDescent="0.2"/>
  </sheetData>
  <phoneticPr fontId="60" type="noConversion"/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C2" sqref="C2"/>
    </sheetView>
  </sheetViews>
  <sheetFormatPr defaultColWidth="13.5703125" defaultRowHeight="15" x14ac:dyDescent="0.25"/>
  <cols>
    <col min="1" max="1" width="5.7109375" style="672" customWidth="1"/>
    <col min="2" max="2" width="57" style="672" customWidth="1"/>
    <col min="3" max="3" width="18.85546875" style="672" customWidth="1"/>
    <col min="4" max="4" width="16.7109375" style="672" bestFit="1" customWidth="1"/>
    <col min="5" max="6" width="17.140625" style="672" customWidth="1"/>
    <col min="7" max="252" width="9.140625" style="672" customWidth="1"/>
    <col min="253" max="253" width="5.7109375" style="672" customWidth="1"/>
    <col min="254" max="254" width="57" style="672" customWidth="1"/>
    <col min="255" max="255" width="12.140625" style="672" customWidth="1"/>
    <col min="256" max="16384" width="13.5703125" style="672"/>
  </cols>
  <sheetData>
    <row r="1" spans="1:6" ht="18.75" x14ac:dyDescent="0.3">
      <c r="A1" s="670"/>
      <c r="B1" s="671" t="s">
        <v>0</v>
      </c>
      <c r="C1" s="213" t="s">
        <v>203</v>
      </c>
    </row>
    <row r="2" spans="1:6" ht="18.75" x14ac:dyDescent="0.3">
      <c r="A2" s="673"/>
      <c r="B2" s="674" t="s">
        <v>178</v>
      </c>
      <c r="C2" s="675" t="s">
        <v>910</v>
      </c>
    </row>
    <row r="3" spans="1:6" ht="15.75" x14ac:dyDescent="0.25">
      <c r="A3" s="670"/>
      <c r="B3" s="673" t="s">
        <v>121</v>
      </c>
      <c r="C3" s="213" t="s">
        <v>227</v>
      </c>
    </row>
    <row r="4" spans="1:6" ht="15.75" x14ac:dyDescent="0.25">
      <c r="A4" s="670"/>
      <c r="B4" s="670"/>
      <c r="C4" s="670"/>
    </row>
    <row r="5" spans="1:6" ht="15.75" x14ac:dyDescent="0.25">
      <c r="A5" s="676" t="s">
        <v>204</v>
      </c>
      <c r="B5" s="676"/>
      <c r="C5" s="677" t="s">
        <v>205</v>
      </c>
      <c r="D5" s="677" t="s">
        <v>847</v>
      </c>
      <c r="E5" s="677" t="s">
        <v>846</v>
      </c>
      <c r="F5" s="677" t="s">
        <v>847</v>
      </c>
    </row>
    <row r="6" spans="1:6" ht="15.75" x14ac:dyDescent="0.25">
      <c r="A6" s="678">
        <v>1</v>
      </c>
      <c r="B6" s="679" t="s">
        <v>226</v>
      </c>
      <c r="C6" s="566">
        <v>194762848</v>
      </c>
      <c r="D6" s="566">
        <v>186652866</v>
      </c>
      <c r="E6" s="566"/>
      <c r="F6" s="566">
        <f>D6+E6</f>
        <v>186652866</v>
      </c>
    </row>
    <row r="7" spans="1:6" ht="15.75" x14ac:dyDescent="0.25">
      <c r="A7" s="678">
        <v>2</v>
      </c>
      <c r="B7" s="678" t="s">
        <v>206</v>
      </c>
      <c r="C7" s="566">
        <v>49983339</v>
      </c>
      <c r="D7" s="566">
        <v>68152613</v>
      </c>
      <c r="E7" s="566"/>
      <c r="F7" s="566">
        <f t="shared" ref="F7:F32" si="0">D7+E7</f>
        <v>68152613</v>
      </c>
    </row>
    <row r="8" spans="1:6" ht="15.75" x14ac:dyDescent="0.25">
      <c r="A8" s="678">
        <v>3</v>
      </c>
      <c r="B8" s="678" t="s">
        <v>207</v>
      </c>
      <c r="C8" s="566">
        <v>416162</v>
      </c>
      <c r="D8" s="566">
        <v>416162</v>
      </c>
      <c r="E8" s="566"/>
      <c r="F8" s="566">
        <f t="shared" si="0"/>
        <v>416162</v>
      </c>
    </row>
    <row r="9" spans="1:6" ht="15.75" x14ac:dyDescent="0.25">
      <c r="A9" s="678">
        <v>4</v>
      </c>
      <c r="B9" s="680" t="s">
        <v>208</v>
      </c>
      <c r="C9" s="567">
        <v>254000</v>
      </c>
      <c r="D9" s="566">
        <v>914400</v>
      </c>
      <c r="E9" s="566"/>
      <c r="F9" s="566">
        <f t="shared" si="0"/>
        <v>914400</v>
      </c>
    </row>
    <row r="10" spans="1:6" ht="15.75" x14ac:dyDescent="0.25">
      <c r="A10" s="678">
        <v>5</v>
      </c>
      <c r="B10" s="678" t="s">
        <v>230</v>
      </c>
      <c r="C10" s="566">
        <v>203200</v>
      </c>
      <c r="D10" s="566">
        <v>319515</v>
      </c>
      <c r="E10" s="566"/>
      <c r="F10" s="566">
        <f t="shared" si="0"/>
        <v>319515</v>
      </c>
    </row>
    <row r="11" spans="1:6" ht="15.75" x14ac:dyDescent="0.25">
      <c r="A11" s="678">
        <v>6</v>
      </c>
      <c r="B11" s="680" t="s">
        <v>209</v>
      </c>
      <c r="C11" s="567">
        <v>127000</v>
      </c>
      <c r="D11" s="566">
        <v>127000</v>
      </c>
      <c r="E11" s="566"/>
      <c r="F11" s="566">
        <f t="shared" si="0"/>
        <v>127000</v>
      </c>
    </row>
    <row r="12" spans="1:6" ht="15.75" x14ac:dyDescent="0.25">
      <c r="A12" s="678">
        <v>7</v>
      </c>
      <c r="B12" s="680" t="s">
        <v>848</v>
      </c>
      <c r="C12" s="567">
        <v>774446</v>
      </c>
      <c r="D12" s="566">
        <v>1094445</v>
      </c>
      <c r="E12" s="566"/>
      <c r="F12" s="566">
        <f t="shared" si="0"/>
        <v>1094445</v>
      </c>
    </row>
    <row r="13" spans="1:6" ht="15.75" x14ac:dyDescent="0.25">
      <c r="A13" s="678">
        <v>8</v>
      </c>
      <c r="B13" s="680" t="s">
        <v>228</v>
      </c>
      <c r="C13" s="567">
        <v>340000</v>
      </c>
      <c r="D13" s="566">
        <v>340000</v>
      </c>
      <c r="E13" s="566"/>
      <c r="F13" s="566">
        <f t="shared" si="0"/>
        <v>340000</v>
      </c>
    </row>
    <row r="14" spans="1:6" ht="15.75" x14ac:dyDescent="0.25">
      <c r="A14" s="678">
        <v>9</v>
      </c>
      <c r="B14" s="680" t="s">
        <v>229</v>
      </c>
      <c r="C14" s="567">
        <v>304800</v>
      </c>
      <c r="D14" s="566">
        <v>304800</v>
      </c>
      <c r="E14" s="566"/>
      <c r="F14" s="566">
        <f t="shared" si="0"/>
        <v>304800</v>
      </c>
    </row>
    <row r="15" spans="1:6" ht="15.75" x14ac:dyDescent="0.25">
      <c r="A15" s="678">
        <v>10</v>
      </c>
      <c r="B15" s="217" t="s">
        <v>210</v>
      </c>
      <c r="C15" s="567">
        <v>1987093</v>
      </c>
      <c r="D15" s="566">
        <v>2087093</v>
      </c>
      <c r="E15" s="566"/>
      <c r="F15" s="566">
        <f t="shared" si="0"/>
        <v>2087093</v>
      </c>
    </row>
    <row r="16" spans="1:6" ht="15.75" x14ac:dyDescent="0.25">
      <c r="A16" s="678">
        <v>11</v>
      </c>
      <c r="B16" s="680" t="s">
        <v>231</v>
      </c>
      <c r="C16" s="566">
        <v>3000000</v>
      </c>
      <c r="D16" s="566">
        <v>206198</v>
      </c>
      <c r="E16" s="566"/>
      <c r="F16" s="566">
        <f t="shared" si="0"/>
        <v>206198</v>
      </c>
    </row>
    <row r="17" spans="1:6" ht="15.75" x14ac:dyDescent="0.25">
      <c r="A17" s="678">
        <v>12</v>
      </c>
      <c r="B17" s="678" t="s">
        <v>232</v>
      </c>
      <c r="C17" s="566">
        <v>1247775</v>
      </c>
      <c r="D17" s="566">
        <v>1247775</v>
      </c>
      <c r="E17" s="566"/>
      <c r="F17" s="566">
        <f t="shared" si="0"/>
        <v>1247775</v>
      </c>
    </row>
    <row r="18" spans="1:6" ht="15.75" x14ac:dyDescent="0.25">
      <c r="A18" s="678">
        <v>13</v>
      </c>
      <c r="B18" s="678" t="s">
        <v>233</v>
      </c>
      <c r="C18" s="566">
        <v>960000</v>
      </c>
      <c r="D18" s="566">
        <v>960000</v>
      </c>
      <c r="E18" s="566"/>
      <c r="F18" s="566">
        <f t="shared" si="0"/>
        <v>960000</v>
      </c>
    </row>
    <row r="19" spans="1:6" ht="15.75" x14ac:dyDescent="0.25">
      <c r="A19" s="678">
        <v>14</v>
      </c>
      <c r="B19" s="678" t="s">
        <v>235</v>
      </c>
      <c r="C19" s="566">
        <v>152400</v>
      </c>
      <c r="D19" s="566">
        <v>152400</v>
      </c>
      <c r="E19" s="566"/>
      <c r="F19" s="566">
        <f t="shared" si="0"/>
        <v>152400</v>
      </c>
    </row>
    <row r="20" spans="1:6" ht="15.75" x14ac:dyDescent="0.25">
      <c r="A20" s="678">
        <v>15</v>
      </c>
      <c r="B20" s="569" t="s">
        <v>849</v>
      </c>
      <c r="C20" s="566"/>
      <c r="D20" s="566">
        <v>5115000</v>
      </c>
      <c r="E20" s="566"/>
      <c r="F20" s="566">
        <f t="shared" si="0"/>
        <v>5115000</v>
      </c>
    </row>
    <row r="21" spans="1:6" ht="15.75" x14ac:dyDescent="0.25">
      <c r="A21" s="678">
        <v>16</v>
      </c>
      <c r="B21" s="570" t="s">
        <v>850</v>
      </c>
      <c r="C21" s="566"/>
      <c r="D21" s="566">
        <v>480038</v>
      </c>
      <c r="E21" s="566"/>
      <c r="F21" s="566">
        <f t="shared" si="0"/>
        <v>480038</v>
      </c>
    </row>
    <row r="22" spans="1:6" ht="15.75" x14ac:dyDescent="0.25">
      <c r="A22" s="678">
        <v>17</v>
      </c>
      <c r="B22" s="570" t="s">
        <v>851</v>
      </c>
      <c r="C22" s="566"/>
      <c r="D22" s="568">
        <v>2525649</v>
      </c>
      <c r="E22" s="566"/>
      <c r="F22" s="566">
        <f t="shared" si="0"/>
        <v>2525649</v>
      </c>
    </row>
    <row r="23" spans="1:6" ht="15.75" x14ac:dyDescent="0.25">
      <c r="A23" s="678">
        <v>18</v>
      </c>
      <c r="B23" s="570" t="s">
        <v>852</v>
      </c>
      <c r="C23" s="566"/>
      <c r="D23" s="566">
        <v>3665000</v>
      </c>
      <c r="E23" s="566"/>
      <c r="F23" s="566">
        <f t="shared" si="0"/>
        <v>3665000</v>
      </c>
    </row>
    <row r="24" spans="1:6" ht="15.75" x14ac:dyDescent="0.25">
      <c r="A24" s="678">
        <v>19</v>
      </c>
      <c r="B24" s="571" t="s">
        <v>853</v>
      </c>
      <c r="C24" s="566"/>
      <c r="D24" s="566">
        <v>370000</v>
      </c>
      <c r="E24" s="566">
        <v>-105000</v>
      </c>
      <c r="F24" s="566">
        <f t="shared" si="0"/>
        <v>265000</v>
      </c>
    </row>
    <row r="25" spans="1:6" ht="15.75" x14ac:dyDescent="0.25">
      <c r="A25" s="678">
        <v>20</v>
      </c>
      <c r="B25" s="678" t="s">
        <v>230</v>
      </c>
      <c r="C25" s="566"/>
      <c r="D25" s="566">
        <v>0</v>
      </c>
      <c r="E25" s="566"/>
      <c r="F25" s="566">
        <f t="shared" si="0"/>
        <v>0</v>
      </c>
    </row>
    <row r="26" spans="1:6" ht="15.75" x14ac:dyDescent="0.25">
      <c r="A26" s="678">
        <v>21</v>
      </c>
      <c r="B26" s="678" t="s">
        <v>854</v>
      </c>
      <c r="C26" s="566"/>
      <c r="D26" s="566">
        <v>320000</v>
      </c>
      <c r="E26" s="566">
        <v>-320000</v>
      </c>
      <c r="F26" s="566">
        <f t="shared" si="0"/>
        <v>0</v>
      </c>
    </row>
    <row r="27" spans="1:6" ht="15.75" x14ac:dyDescent="0.25">
      <c r="A27" s="678">
        <v>22</v>
      </c>
      <c r="B27" s="595" t="s">
        <v>881</v>
      </c>
      <c r="C27" s="566"/>
      <c r="D27" s="566">
        <v>1444500</v>
      </c>
      <c r="E27" s="566"/>
      <c r="F27" s="566">
        <f t="shared" si="0"/>
        <v>1444500</v>
      </c>
    </row>
    <row r="28" spans="1:6" ht="15.75" x14ac:dyDescent="0.25">
      <c r="A28" s="678">
        <v>23</v>
      </c>
      <c r="B28" s="595" t="s">
        <v>882</v>
      </c>
      <c r="C28" s="566"/>
      <c r="D28" s="566">
        <v>280000</v>
      </c>
      <c r="E28" s="566"/>
      <c r="F28" s="566">
        <f t="shared" si="0"/>
        <v>280000</v>
      </c>
    </row>
    <row r="29" spans="1:6" ht="15.75" x14ac:dyDescent="0.25">
      <c r="A29" s="678">
        <v>24</v>
      </c>
      <c r="B29" s="595" t="s">
        <v>883</v>
      </c>
      <c r="C29" s="566"/>
      <c r="D29" s="566">
        <v>2764840</v>
      </c>
      <c r="E29" s="566">
        <v>425000</v>
      </c>
      <c r="F29" s="568">
        <f t="shared" si="0"/>
        <v>3189840</v>
      </c>
    </row>
    <row r="30" spans="1:6" ht="15.75" x14ac:dyDescent="0.25">
      <c r="A30" s="678">
        <v>25</v>
      </c>
      <c r="B30" s="595" t="s">
        <v>884</v>
      </c>
      <c r="C30" s="566"/>
      <c r="D30" s="566">
        <v>986790</v>
      </c>
      <c r="E30" s="566"/>
      <c r="F30" s="566">
        <f t="shared" si="0"/>
        <v>986790</v>
      </c>
    </row>
    <row r="31" spans="1:6" ht="15.75" x14ac:dyDescent="0.25">
      <c r="A31" s="678">
        <v>26</v>
      </c>
      <c r="B31" s="592" t="s">
        <v>897</v>
      </c>
      <c r="C31" s="566"/>
      <c r="D31" s="566">
        <v>1409613</v>
      </c>
      <c r="E31" s="566"/>
      <c r="F31" s="566">
        <f t="shared" si="0"/>
        <v>1409613</v>
      </c>
    </row>
    <row r="32" spans="1:6" ht="15.75" x14ac:dyDescent="0.25">
      <c r="A32" s="678">
        <v>27</v>
      </c>
      <c r="B32" s="678" t="s">
        <v>909</v>
      </c>
      <c r="C32" s="566"/>
      <c r="D32" s="566">
        <v>0</v>
      </c>
      <c r="E32" s="566">
        <v>3315970</v>
      </c>
      <c r="F32" s="566">
        <f t="shared" si="0"/>
        <v>3315970</v>
      </c>
    </row>
    <row r="33" spans="1:6" ht="15.75" x14ac:dyDescent="0.25">
      <c r="A33" s="678">
        <v>28</v>
      </c>
      <c r="B33" s="676" t="s">
        <v>47</v>
      </c>
      <c r="C33" s="572">
        <f>SUM(C6:C32)</f>
        <v>254513063</v>
      </c>
      <c r="D33" s="572">
        <f t="shared" ref="D33:F33" si="1">SUM(D6:D32)</f>
        <v>282336697</v>
      </c>
      <c r="E33" s="572">
        <f t="shared" si="1"/>
        <v>3315970</v>
      </c>
      <c r="F33" s="572">
        <f t="shared" si="1"/>
        <v>285652667</v>
      </c>
    </row>
  </sheetData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C2" sqref="C2"/>
    </sheetView>
  </sheetViews>
  <sheetFormatPr defaultColWidth="9.140625" defaultRowHeight="15" x14ac:dyDescent="0.25"/>
  <cols>
    <col min="1" max="1" width="5.7109375" style="672" customWidth="1"/>
    <col min="2" max="2" width="55.7109375" style="672" customWidth="1"/>
    <col min="3" max="3" width="18.85546875" style="672" customWidth="1"/>
    <col min="4" max="4" width="18.7109375" style="672" customWidth="1"/>
    <col min="5" max="5" width="17.140625" style="672" customWidth="1"/>
    <col min="6" max="6" width="19.28515625" style="672" customWidth="1"/>
    <col min="7" max="16384" width="9.140625" style="672"/>
  </cols>
  <sheetData>
    <row r="1" spans="1:6" ht="18.75" x14ac:dyDescent="0.3">
      <c r="A1" s="670"/>
      <c r="B1" s="671" t="s">
        <v>0</v>
      </c>
      <c r="C1" s="213" t="s">
        <v>211</v>
      </c>
      <c r="D1" s="213"/>
      <c r="E1" s="213"/>
      <c r="F1" s="213"/>
    </row>
    <row r="2" spans="1:6" ht="18.75" x14ac:dyDescent="0.3">
      <c r="A2" s="673"/>
      <c r="B2" s="674" t="s">
        <v>178</v>
      </c>
      <c r="C2" s="675" t="s">
        <v>914</v>
      </c>
      <c r="D2" s="681"/>
      <c r="E2" s="681"/>
      <c r="F2" s="681"/>
    </row>
    <row r="3" spans="1:6" ht="15.75" x14ac:dyDescent="0.25">
      <c r="A3" s="670"/>
      <c r="B3" s="673" t="s">
        <v>121</v>
      </c>
      <c r="C3" s="213" t="s">
        <v>227</v>
      </c>
      <c r="D3" s="213"/>
      <c r="E3" s="213"/>
      <c r="F3" s="213"/>
    </row>
    <row r="4" spans="1:6" ht="15.75" x14ac:dyDescent="0.25">
      <c r="A4" s="670"/>
      <c r="B4" s="670"/>
      <c r="C4" s="670"/>
      <c r="D4" s="670"/>
      <c r="E4" s="670"/>
      <c r="F4" s="670"/>
    </row>
    <row r="5" spans="1:6" ht="15.75" x14ac:dyDescent="0.25">
      <c r="A5" s="676" t="s">
        <v>212</v>
      </c>
      <c r="B5" s="677"/>
      <c r="C5" s="677" t="s">
        <v>205</v>
      </c>
      <c r="D5" s="677" t="s">
        <v>845</v>
      </c>
      <c r="E5" s="677" t="s">
        <v>846</v>
      </c>
      <c r="F5" s="677" t="s">
        <v>855</v>
      </c>
    </row>
    <row r="6" spans="1:6" ht="15.75" x14ac:dyDescent="0.25">
      <c r="A6" s="678">
        <v>1</v>
      </c>
      <c r="B6" s="679" t="s">
        <v>213</v>
      </c>
      <c r="C6" s="566">
        <v>3000000</v>
      </c>
      <c r="D6" s="566">
        <v>1420524</v>
      </c>
      <c r="E6" s="566"/>
      <c r="F6" s="566">
        <f>D6+E6</f>
        <v>1420524</v>
      </c>
    </row>
    <row r="7" spans="1:6" ht="15.75" x14ac:dyDescent="0.25">
      <c r="A7" s="678">
        <v>2</v>
      </c>
      <c r="B7" s="678" t="s">
        <v>214</v>
      </c>
      <c r="C7" s="566">
        <v>499000</v>
      </c>
      <c r="D7" s="566">
        <v>499000</v>
      </c>
      <c r="E7" s="566"/>
      <c r="F7" s="566">
        <f t="shared" ref="F7:F46" si="0">D7+E7</f>
        <v>499000</v>
      </c>
    </row>
    <row r="8" spans="1:6" ht="15.75" x14ac:dyDescent="0.25">
      <c r="A8" s="678">
        <v>3</v>
      </c>
      <c r="B8" s="215" t="s">
        <v>856</v>
      </c>
      <c r="C8" s="566">
        <v>127000</v>
      </c>
      <c r="D8" s="566">
        <v>327000</v>
      </c>
      <c r="E8" s="566"/>
      <c r="F8" s="566">
        <f t="shared" si="0"/>
        <v>327000</v>
      </c>
    </row>
    <row r="9" spans="1:6" ht="15.75" x14ac:dyDescent="0.25">
      <c r="A9" s="678">
        <v>4</v>
      </c>
      <c r="B9" s="215" t="s">
        <v>215</v>
      </c>
      <c r="C9" s="566">
        <v>10000000</v>
      </c>
      <c r="D9" s="566">
        <v>10000000</v>
      </c>
      <c r="E9" s="566"/>
      <c r="F9" s="566">
        <f t="shared" si="0"/>
        <v>10000000</v>
      </c>
    </row>
    <row r="10" spans="1:6" ht="15.75" x14ac:dyDescent="0.25">
      <c r="A10" s="678">
        <v>5</v>
      </c>
      <c r="B10" s="215" t="s">
        <v>243</v>
      </c>
      <c r="C10" s="566">
        <v>114300</v>
      </c>
      <c r="D10" s="566">
        <v>114300</v>
      </c>
      <c r="E10" s="566"/>
      <c r="F10" s="566">
        <f t="shared" si="0"/>
        <v>114300</v>
      </c>
    </row>
    <row r="11" spans="1:6" ht="15.75" x14ac:dyDescent="0.25">
      <c r="A11" s="678">
        <v>6</v>
      </c>
      <c r="B11" s="215" t="s">
        <v>911</v>
      </c>
      <c r="C11" s="566">
        <v>36894</v>
      </c>
      <c r="D11" s="566">
        <v>127676</v>
      </c>
      <c r="E11" s="566"/>
      <c r="F11" s="566">
        <f t="shared" si="0"/>
        <v>127676</v>
      </c>
    </row>
    <row r="12" spans="1:6" ht="15.75" x14ac:dyDescent="0.25">
      <c r="A12" s="678">
        <v>7</v>
      </c>
      <c r="B12" s="680" t="s">
        <v>222</v>
      </c>
      <c r="C12" s="567">
        <v>1500000</v>
      </c>
      <c r="D12" s="567"/>
      <c r="E12" s="566"/>
      <c r="F12" s="566">
        <f t="shared" si="0"/>
        <v>0</v>
      </c>
    </row>
    <row r="13" spans="1:6" ht="15.75" x14ac:dyDescent="0.25">
      <c r="A13" s="678">
        <v>8</v>
      </c>
      <c r="B13" s="680" t="s">
        <v>223</v>
      </c>
      <c r="C13" s="567">
        <v>1500000</v>
      </c>
      <c r="D13" s="567">
        <v>1500000</v>
      </c>
      <c r="E13" s="566"/>
      <c r="F13" s="566">
        <f t="shared" si="0"/>
        <v>1500000</v>
      </c>
    </row>
    <row r="14" spans="1:6" ht="15.75" x14ac:dyDescent="0.25">
      <c r="A14" s="678">
        <v>9</v>
      </c>
      <c r="B14" s="678" t="s">
        <v>238</v>
      </c>
      <c r="C14" s="566">
        <v>600000</v>
      </c>
      <c r="D14" s="566">
        <v>949250</v>
      </c>
      <c r="E14" s="566"/>
      <c r="F14" s="566">
        <f t="shared" si="0"/>
        <v>949250</v>
      </c>
    </row>
    <row r="15" spans="1:6" ht="15.75" x14ac:dyDescent="0.25">
      <c r="A15" s="678">
        <v>10</v>
      </c>
      <c r="B15" s="682" t="s">
        <v>225</v>
      </c>
      <c r="C15" s="566">
        <v>700000</v>
      </c>
      <c r="D15" s="566">
        <v>848151</v>
      </c>
      <c r="E15" s="566"/>
      <c r="F15" s="566">
        <f t="shared" si="0"/>
        <v>848151</v>
      </c>
    </row>
    <row r="16" spans="1:6" ht="15.75" x14ac:dyDescent="0.25">
      <c r="A16" s="678">
        <v>11</v>
      </c>
      <c r="B16" s="216" t="s">
        <v>217</v>
      </c>
      <c r="C16" s="567">
        <v>254000</v>
      </c>
      <c r="D16" s="566">
        <v>254000</v>
      </c>
      <c r="E16" s="566"/>
      <c r="F16" s="566">
        <f t="shared" si="0"/>
        <v>254000</v>
      </c>
    </row>
    <row r="17" spans="1:6" ht="15.75" x14ac:dyDescent="0.25">
      <c r="A17" s="678">
        <v>12</v>
      </c>
      <c r="B17" s="216" t="s">
        <v>239</v>
      </c>
      <c r="C17" s="567">
        <v>762000</v>
      </c>
      <c r="D17" s="566">
        <v>887000</v>
      </c>
      <c r="E17" s="566"/>
      <c r="F17" s="566">
        <f t="shared" si="0"/>
        <v>887000</v>
      </c>
    </row>
    <row r="18" spans="1:6" ht="15.75" x14ac:dyDescent="0.25">
      <c r="A18" s="678">
        <v>13</v>
      </c>
      <c r="B18" s="680" t="s">
        <v>219</v>
      </c>
      <c r="C18" s="567">
        <v>330200</v>
      </c>
      <c r="D18" s="566">
        <v>330200</v>
      </c>
      <c r="E18" s="566"/>
      <c r="F18" s="566">
        <f t="shared" si="0"/>
        <v>330200</v>
      </c>
    </row>
    <row r="19" spans="1:6" ht="15.75" x14ac:dyDescent="0.25">
      <c r="A19" s="678">
        <v>14</v>
      </c>
      <c r="B19" s="680" t="s">
        <v>240</v>
      </c>
      <c r="C19" s="567">
        <v>254000</v>
      </c>
      <c r="D19" s="566">
        <v>449000</v>
      </c>
      <c r="E19" s="566"/>
      <c r="F19" s="566">
        <f t="shared" si="0"/>
        <v>449000</v>
      </c>
    </row>
    <row r="20" spans="1:6" ht="15.75" x14ac:dyDescent="0.25">
      <c r="A20" s="678">
        <v>15</v>
      </c>
      <c r="B20" s="680" t="s">
        <v>242</v>
      </c>
      <c r="C20" s="567">
        <v>317500</v>
      </c>
      <c r="D20" s="566">
        <v>317500</v>
      </c>
      <c r="E20" s="566"/>
      <c r="F20" s="566">
        <f t="shared" si="0"/>
        <v>317500</v>
      </c>
    </row>
    <row r="21" spans="1:6" ht="15.75" x14ac:dyDescent="0.25">
      <c r="A21" s="678">
        <v>16</v>
      </c>
      <c r="B21" s="680" t="s">
        <v>241</v>
      </c>
      <c r="C21" s="567">
        <v>342900</v>
      </c>
      <c r="D21" s="566">
        <v>342900</v>
      </c>
      <c r="E21" s="566"/>
      <c r="F21" s="566">
        <f t="shared" si="0"/>
        <v>342900</v>
      </c>
    </row>
    <row r="22" spans="1:6" ht="15.75" x14ac:dyDescent="0.25">
      <c r="A22" s="678">
        <v>17</v>
      </c>
      <c r="B22" s="678" t="s">
        <v>224</v>
      </c>
      <c r="C22" s="566">
        <v>635000</v>
      </c>
      <c r="D22" s="566">
        <v>635000</v>
      </c>
      <c r="E22" s="566"/>
      <c r="F22" s="566">
        <f t="shared" si="0"/>
        <v>635000</v>
      </c>
    </row>
    <row r="23" spans="1:6" ht="15.75" x14ac:dyDescent="0.25">
      <c r="A23" s="678">
        <v>18</v>
      </c>
      <c r="B23" s="216" t="s">
        <v>237</v>
      </c>
      <c r="C23" s="567">
        <v>254000</v>
      </c>
      <c r="D23" s="566">
        <v>1017000</v>
      </c>
      <c r="E23" s="566"/>
      <c r="F23" s="566">
        <f t="shared" si="0"/>
        <v>1017000</v>
      </c>
    </row>
    <row r="24" spans="1:6" ht="15.75" x14ac:dyDescent="0.25">
      <c r="A24" s="678">
        <v>19</v>
      </c>
      <c r="B24" s="680" t="s">
        <v>218</v>
      </c>
      <c r="C24" s="567">
        <v>620550</v>
      </c>
      <c r="D24" s="566">
        <v>691050</v>
      </c>
      <c r="E24" s="566"/>
      <c r="F24" s="566">
        <f t="shared" si="0"/>
        <v>691050</v>
      </c>
    </row>
    <row r="25" spans="1:6" ht="15.75" x14ac:dyDescent="0.25">
      <c r="A25" s="678">
        <v>20</v>
      </c>
      <c r="B25" s="680" t="s">
        <v>234</v>
      </c>
      <c r="C25" s="567">
        <v>254000</v>
      </c>
      <c r="D25" s="566">
        <v>254000</v>
      </c>
      <c r="E25" s="566"/>
      <c r="F25" s="566">
        <f t="shared" si="0"/>
        <v>254000</v>
      </c>
    </row>
    <row r="26" spans="1:6" ht="15.75" x14ac:dyDescent="0.25">
      <c r="A26" s="678">
        <v>21</v>
      </c>
      <c r="B26" s="680" t="s">
        <v>236</v>
      </c>
      <c r="C26" s="567">
        <v>228600</v>
      </c>
      <c r="D26" s="566">
        <v>369600</v>
      </c>
      <c r="E26" s="566"/>
      <c r="F26" s="566">
        <f t="shared" si="0"/>
        <v>369600</v>
      </c>
    </row>
    <row r="27" spans="1:6" ht="15.75" x14ac:dyDescent="0.25">
      <c r="A27" s="678">
        <v>22</v>
      </c>
      <c r="B27" s="680" t="s">
        <v>220</v>
      </c>
      <c r="C27" s="567">
        <v>3810000</v>
      </c>
      <c r="D27" s="566">
        <v>3679849</v>
      </c>
      <c r="E27" s="566"/>
      <c r="F27" s="566">
        <f t="shared" si="0"/>
        <v>3679849</v>
      </c>
    </row>
    <row r="28" spans="1:6" ht="15.75" x14ac:dyDescent="0.25">
      <c r="A28" s="678">
        <v>23</v>
      </c>
      <c r="B28" s="680" t="s">
        <v>221</v>
      </c>
      <c r="C28" s="567">
        <v>254000</v>
      </c>
      <c r="D28" s="566">
        <v>1672290</v>
      </c>
      <c r="E28" s="566"/>
      <c r="F28" s="566">
        <f t="shared" si="0"/>
        <v>1672290</v>
      </c>
    </row>
    <row r="29" spans="1:6" ht="15.75" x14ac:dyDescent="0.25">
      <c r="A29" s="678">
        <v>24</v>
      </c>
      <c r="B29" s="216" t="s">
        <v>216</v>
      </c>
      <c r="C29" s="567">
        <v>1270000</v>
      </c>
      <c r="D29" s="566">
        <v>1000760</v>
      </c>
      <c r="E29" s="566"/>
      <c r="F29" s="566">
        <f t="shared" si="0"/>
        <v>1000760</v>
      </c>
    </row>
    <row r="30" spans="1:6" ht="15.75" x14ac:dyDescent="0.25">
      <c r="A30" s="678">
        <v>25</v>
      </c>
      <c r="B30" s="606" t="s">
        <v>898</v>
      </c>
      <c r="C30" s="567"/>
      <c r="D30" s="566">
        <v>2000000</v>
      </c>
      <c r="E30" s="566"/>
      <c r="F30" s="568">
        <f t="shared" si="0"/>
        <v>2000000</v>
      </c>
    </row>
    <row r="31" spans="1:6" ht="15.75" x14ac:dyDescent="0.25">
      <c r="A31" s="678">
        <v>26</v>
      </c>
      <c r="B31" s="573" t="s">
        <v>857</v>
      </c>
      <c r="C31" s="567"/>
      <c r="D31" s="566">
        <v>300000</v>
      </c>
      <c r="E31" s="566"/>
      <c r="F31" s="566">
        <f t="shared" si="0"/>
        <v>300000</v>
      </c>
    </row>
    <row r="32" spans="1:6" ht="15.75" x14ac:dyDescent="0.25">
      <c r="A32" s="678">
        <v>27</v>
      </c>
      <c r="B32" s="607" t="s">
        <v>858</v>
      </c>
      <c r="C32" s="567"/>
      <c r="D32" s="566">
        <v>925000</v>
      </c>
      <c r="E32" s="566"/>
      <c r="F32" s="568">
        <f t="shared" si="0"/>
        <v>925000</v>
      </c>
    </row>
    <row r="33" spans="1:6" ht="15.75" x14ac:dyDescent="0.25">
      <c r="A33" s="678">
        <v>28</v>
      </c>
      <c r="B33" s="573" t="s">
        <v>859</v>
      </c>
      <c r="C33" s="567"/>
      <c r="D33" s="566">
        <v>2470000</v>
      </c>
      <c r="E33" s="566"/>
      <c r="F33" s="566">
        <f t="shared" si="0"/>
        <v>2470000</v>
      </c>
    </row>
    <row r="34" spans="1:6" ht="15.75" x14ac:dyDescent="0.25">
      <c r="A34" s="678">
        <v>29</v>
      </c>
      <c r="B34" s="683" t="s">
        <v>860</v>
      </c>
      <c r="C34" s="567"/>
      <c r="D34" s="566">
        <v>303267</v>
      </c>
      <c r="E34" s="566"/>
      <c r="F34" s="566">
        <f t="shared" si="0"/>
        <v>303267</v>
      </c>
    </row>
    <row r="35" spans="1:6" ht="15.75" x14ac:dyDescent="0.25">
      <c r="A35" s="678">
        <v>30</v>
      </c>
      <c r="B35" s="574" t="s">
        <v>861</v>
      </c>
      <c r="C35" s="567"/>
      <c r="D35" s="566">
        <v>300000</v>
      </c>
      <c r="E35" s="566"/>
      <c r="F35" s="566">
        <f t="shared" si="0"/>
        <v>300000</v>
      </c>
    </row>
    <row r="36" spans="1:6" ht="15.75" x14ac:dyDescent="0.25">
      <c r="A36" s="678">
        <v>31</v>
      </c>
      <c r="B36" s="574" t="s">
        <v>862</v>
      </c>
      <c r="C36" s="567"/>
      <c r="D36" s="567">
        <v>1070000</v>
      </c>
      <c r="E36" s="566"/>
      <c r="F36" s="566">
        <f t="shared" si="0"/>
        <v>1070000</v>
      </c>
    </row>
    <row r="37" spans="1:6" ht="15.75" x14ac:dyDescent="0.25">
      <c r="A37" s="684">
        <v>32</v>
      </c>
      <c r="B37" s="575" t="s">
        <v>863</v>
      </c>
      <c r="C37" s="567"/>
      <c r="D37" s="567">
        <v>80000</v>
      </c>
      <c r="E37" s="566"/>
      <c r="F37" s="566">
        <f t="shared" si="0"/>
        <v>80000</v>
      </c>
    </row>
    <row r="38" spans="1:6" ht="15.75" x14ac:dyDescent="0.25">
      <c r="A38" s="684">
        <v>33</v>
      </c>
      <c r="B38" s="570" t="s">
        <v>864</v>
      </c>
      <c r="C38" s="567"/>
      <c r="D38" s="567">
        <v>1017320</v>
      </c>
      <c r="E38" s="566"/>
      <c r="F38" s="566">
        <f t="shared" si="0"/>
        <v>1017320</v>
      </c>
    </row>
    <row r="39" spans="1:6" ht="15.75" x14ac:dyDescent="0.25">
      <c r="A39" s="684">
        <v>34</v>
      </c>
      <c r="B39" s="576" t="s">
        <v>865</v>
      </c>
      <c r="C39" s="567"/>
      <c r="D39" s="567">
        <v>559270</v>
      </c>
      <c r="E39" s="566"/>
      <c r="F39" s="566">
        <f t="shared" si="0"/>
        <v>559270</v>
      </c>
    </row>
    <row r="40" spans="1:6" ht="15.75" x14ac:dyDescent="0.25">
      <c r="A40" s="684">
        <v>35</v>
      </c>
      <c r="B40" s="576" t="s">
        <v>885</v>
      </c>
      <c r="C40" s="567"/>
      <c r="D40" s="567">
        <v>1622694</v>
      </c>
      <c r="E40" s="566"/>
      <c r="F40" s="566">
        <f t="shared" si="0"/>
        <v>1622694</v>
      </c>
    </row>
    <row r="41" spans="1:6" ht="15.75" x14ac:dyDescent="0.25">
      <c r="A41" s="684">
        <v>36</v>
      </c>
      <c r="B41" s="576" t="s">
        <v>886</v>
      </c>
      <c r="C41" s="567"/>
      <c r="D41" s="567">
        <v>184347</v>
      </c>
      <c r="E41" s="566"/>
      <c r="F41" s="566">
        <f t="shared" si="0"/>
        <v>184347</v>
      </c>
    </row>
    <row r="42" spans="1:6" ht="15.75" x14ac:dyDescent="0.25">
      <c r="A42" s="684">
        <v>37</v>
      </c>
      <c r="B42" s="570" t="s">
        <v>887</v>
      </c>
      <c r="C42" s="567"/>
      <c r="D42" s="566">
        <v>3150000</v>
      </c>
      <c r="E42" s="566"/>
      <c r="F42" s="566">
        <f t="shared" si="0"/>
        <v>3150000</v>
      </c>
    </row>
    <row r="43" spans="1:6" ht="15.75" x14ac:dyDescent="0.25">
      <c r="A43" s="684">
        <v>38</v>
      </c>
      <c r="B43" s="570" t="s">
        <v>888</v>
      </c>
      <c r="C43" s="567"/>
      <c r="D43" s="566">
        <v>515000</v>
      </c>
      <c r="E43" s="566"/>
      <c r="F43" s="566">
        <f t="shared" si="0"/>
        <v>515000</v>
      </c>
    </row>
    <row r="44" spans="1:6" ht="15.75" x14ac:dyDescent="0.25">
      <c r="A44" s="684">
        <v>39</v>
      </c>
      <c r="B44" s="570" t="s">
        <v>889</v>
      </c>
      <c r="C44" s="567"/>
      <c r="D44" s="566">
        <v>2768600</v>
      </c>
      <c r="E44" s="566"/>
      <c r="F44" s="566">
        <f t="shared" si="0"/>
        <v>2768600</v>
      </c>
    </row>
    <row r="45" spans="1:6" ht="15.75" x14ac:dyDescent="0.25">
      <c r="A45" s="684">
        <v>40</v>
      </c>
      <c r="B45" s="216" t="s">
        <v>912</v>
      </c>
      <c r="C45" s="567"/>
      <c r="D45" s="566"/>
      <c r="E45" s="566">
        <v>776790555</v>
      </c>
      <c r="F45" s="566">
        <f t="shared" si="0"/>
        <v>776790555</v>
      </c>
    </row>
    <row r="46" spans="1:6" ht="15.75" x14ac:dyDescent="0.25">
      <c r="A46" s="684">
        <v>41</v>
      </c>
      <c r="B46" s="592" t="s">
        <v>913</v>
      </c>
      <c r="C46" s="567"/>
      <c r="D46" s="566"/>
      <c r="E46" s="566">
        <v>2195830</v>
      </c>
      <c r="F46" s="566">
        <f t="shared" si="0"/>
        <v>2195830</v>
      </c>
    </row>
    <row r="47" spans="1:6" ht="15.75" x14ac:dyDescent="0.25">
      <c r="A47" s="684">
        <v>42</v>
      </c>
      <c r="B47" s="676" t="s">
        <v>47</v>
      </c>
      <c r="C47" s="572">
        <f>SUM(C6:C46)</f>
        <v>27663944</v>
      </c>
      <c r="D47" s="572">
        <f>SUM(D6:D46)</f>
        <v>44951548</v>
      </c>
      <c r="E47" s="572">
        <f>SUM(E6:E46)</f>
        <v>778986385</v>
      </c>
      <c r="F47" s="572">
        <f>SUM(F6:F46)</f>
        <v>823937933</v>
      </c>
    </row>
    <row r="48" spans="1:6" x14ac:dyDescent="0.25">
      <c r="A48" s="685"/>
      <c r="B48" s="685"/>
      <c r="C48" s="685"/>
      <c r="D48" s="685"/>
    </row>
  </sheetData>
  <pageMargins left="0.7" right="0.7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E4" sqref="E4"/>
    </sheetView>
  </sheetViews>
  <sheetFormatPr defaultColWidth="4.5703125" defaultRowHeight="12.75" x14ac:dyDescent="0.2"/>
  <cols>
    <col min="1" max="1" width="49.7109375" style="210" customWidth="1"/>
    <col min="2" max="2" width="19.140625" style="210" customWidth="1"/>
    <col min="3" max="3" width="12.7109375" style="210" customWidth="1"/>
    <col min="4" max="4" width="12.28515625" style="210" customWidth="1"/>
    <col min="5" max="6" width="12.42578125" style="210" customWidth="1"/>
    <col min="7" max="7" width="13.140625" style="210" customWidth="1"/>
    <col min="8" max="8" width="13.42578125" style="210" customWidth="1"/>
    <col min="9" max="9" width="12.85546875" style="210" bestFit="1" customWidth="1"/>
    <col min="10" max="10" width="11.5703125" style="210" bestFit="1" customWidth="1"/>
    <col min="11" max="254" width="9.140625" style="210" customWidth="1"/>
    <col min="255" max="255" width="3.42578125" style="210" customWidth="1"/>
    <col min="256" max="16384" width="4.5703125" style="210"/>
  </cols>
  <sheetData>
    <row r="1" spans="1:10" x14ac:dyDescent="0.2">
      <c r="A1" s="235" t="s">
        <v>269</v>
      </c>
    </row>
    <row r="2" spans="1:10" x14ac:dyDescent="0.2">
      <c r="A2" s="236" t="s">
        <v>343</v>
      </c>
      <c r="B2" s="237"/>
      <c r="C2" s="237"/>
      <c r="D2" s="237"/>
    </row>
    <row r="3" spans="1:10" x14ac:dyDescent="0.2">
      <c r="A3" s="236"/>
      <c r="B3" s="237"/>
      <c r="C3" s="237"/>
      <c r="D3" s="237"/>
      <c r="E3" s="210" t="s">
        <v>270</v>
      </c>
    </row>
    <row r="4" spans="1:10" x14ac:dyDescent="0.2">
      <c r="A4" s="238"/>
      <c r="E4" s="68" t="s">
        <v>833</v>
      </c>
    </row>
    <row r="5" spans="1:10" ht="13.5" thickBot="1" x14ac:dyDescent="0.25">
      <c r="E5" s="239" t="s">
        <v>344</v>
      </c>
    </row>
    <row r="6" spans="1:10" ht="13.5" thickBot="1" x14ac:dyDescent="0.25">
      <c r="A6" s="289" t="s">
        <v>346</v>
      </c>
      <c r="B6" s="290"/>
      <c r="C6" s="290" t="s">
        <v>347</v>
      </c>
      <c r="D6" s="290" t="s">
        <v>824</v>
      </c>
      <c r="E6" s="290" t="s">
        <v>348</v>
      </c>
      <c r="F6" s="290" t="s">
        <v>349</v>
      </c>
      <c r="G6" s="290" t="s">
        <v>350</v>
      </c>
      <c r="H6" s="291" t="s">
        <v>351</v>
      </c>
      <c r="I6" s="292" t="s">
        <v>273</v>
      </c>
      <c r="J6" s="293" t="s">
        <v>274</v>
      </c>
    </row>
    <row r="7" spans="1:10" x14ac:dyDescent="0.2">
      <c r="A7" s="283" t="s">
        <v>352</v>
      </c>
      <c r="B7" s="284">
        <f>SUM(C7:J7)</f>
        <v>70775642</v>
      </c>
      <c r="C7" s="298">
        <v>70775642</v>
      </c>
      <c r="D7" s="298"/>
      <c r="E7" s="298"/>
      <c r="F7" s="298"/>
      <c r="G7" s="298"/>
      <c r="H7" s="299"/>
      <c r="I7" s="300"/>
      <c r="J7" s="300"/>
    </row>
    <row r="8" spans="1:10" x14ac:dyDescent="0.2">
      <c r="A8" s="279" t="s">
        <v>353</v>
      </c>
      <c r="B8" s="284">
        <f t="shared" ref="B8:B56" si="0">SUM(C8:J8)</f>
        <v>1217323</v>
      </c>
      <c r="C8" s="301"/>
      <c r="D8" s="301">
        <v>1217323</v>
      </c>
      <c r="E8" s="301"/>
      <c r="F8" s="301"/>
      <c r="G8" s="301"/>
      <c r="H8" s="302"/>
      <c r="I8" s="303"/>
      <c r="J8" s="303"/>
    </row>
    <row r="9" spans="1:10" x14ac:dyDescent="0.2">
      <c r="A9" s="279" t="s">
        <v>354</v>
      </c>
      <c r="B9" s="284">
        <f t="shared" si="0"/>
        <v>11120745</v>
      </c>
      <c r="C9" s="301">
        <v>11120745</v>
      </c>
      <c r="D9" s="301"/>
      <c r="E9" s="301"/>
      <c r="F9" s="301"/>
      <c r="G9" s="301"/>
      <c r="H9" s="302"/>
      <c r="I9" s="303"/>
      <c r="J9" s="303"/>
    </row>
    <row r="10" spans="1:10" x14ac:dyDescent="0.2">
      <c r="A10" s="279" t="s">
        <v>355</v>
      </c>
      <c r="B10" s="284">
        <f t="shared" si="0"/>
        <v>49983339</v>
      </c>
      <c r="C10" s="280"/>
      <c r="D10" s="280"/>
      <c r="E10" s="280">
        <v>49983339</v>
      </c>
      <c r="F10" s="280"/>
      <c r="G10" s="280"/>
      <c r="H10" s="304"/>
      <c r="I10" s="303"/>
      <c r="J10" s="303"/>
    </row>
    <row r="11" spans="1:10" x14ac:dyDescent="0.2">
      <c r="A11" s="279" t="s">
        <v>356</v>
      </c>
      <c r="B11" s="284">
        <f t="shared" si="0"/>
        <v>194581765</v>
      </c>
      <c r="C11" s="280"/>
      <c r="D11" s="280"/>
      <c r="E11" s="280">
        <v>194581765</v>
      </c>
      <c r="F11" s="280"/>
      <c r="G11" s="280"/>
      <c r="H11" s="304"/>
      <c r="I11" s="303"/>
      <c r="J11" s="303"/>
    </row>
    <row r="12" spans="1:10" x14ac:dyDescent="0.2">
      <c r="A12" s="279" t="s">
        <v>357</v>
      </c>
      <c r="B12" s="284">
        <f t="shared" si="0"/>
        <v>3200000</v>
      </c>
      <c r="C12" s="280">
        <v>3200000</v>
      </c>
      <c r="D12" s="280"/>
      <c r="E12" s="280"/>
      <c r="F12" s="280"/>
      <c r="G12" s="280"/>
      <c r="H12" s="304"/>
      <c r="I12" s="303"/>
      <c r="J12" s="303"/>
    </row>
    <row r="13" spans="1:10" x14ac:dyDescent="0.2">
      <c r="A13" s="279" t="s">
        <v>358</v>
      </c>
      <c r="B13" s="284">
        <f t="shared" si="0"/>
        <v>5000000</v>
      </c>
      <c r="C13" s="280">
        <v>5000000</v>
      </c>
      <c r="D13" s="280"/>
      <c r="E13" s="280"/>
      <c r="F13" s="280"/>
      <c r="G13" s="280"/>
      <c r="H13" s="304"/>
      <c r="I13" s="303"/>
      <c r="J13" s="303"/>
    </row>
    <row r="14" spans="1:10" x14ac:dyDescent="0.2">
      <c r="A14" s="279" t="s">
        <v>359</v>
      </c>
      <c r="B14" s="284">
        <f t="shared" si="0"/>
        <v>348000</v>
      </c>
      <c r="C14" s="280"/>
      <c r="D14" s="280"/>
      <c r="E14" s="280"/>
      <c r="F14" s="280"/>
      <c r="G14" s="280">
        <v>348000</v>
      </c>
      <c r="H14" s="304"/>
      <c r="I14" s="303"/>
      <c r="J14" s="303"/>
    </row>
    <row r="15" spans="1:10" x14ac:dyDescent="0.2">
      <c r="A15" s="279" t="s">
        <v>360</v>
      </c>
      <c r="B15" s="284">
        <f t="shared" si="0"/>
        <v>416162</v>
      </c>
      <c r="C15" s="280"/>
      <c r="D15" s="280"/>
      <c r="E15" s="280">
        <v>416162</v>
      </c>
      <c r="F15" s="280"/>
      <c r="G15" s="280"/>
      <c r="H15" s="304"/>
      <c r="I15" s="303"/>
      <c r="J15" s="303"/>
    </row>
    <row r="16" spans="1:10" x14ac:dyDescent="0.2">
      <c r="A16" s="279" t="s">
        <v>361</v>
      </c>
      <c r="B16" s="284">
        <f t="shared" si="0"/>
        <v>203200</v>
      </c>
      <c r="C16" s="280"/>
      <c r="D16" s="280"/>
      <c r="E16" s="280">
        <v>203200</v>
      </c>
      <c r="F16" s="280"/>
      <c r="G16" s="280"/>
      <c r="H16" s="304"/>
      <c r="I16" s="303"/>
      <c r="J16" s="303"/>
    </row>
    <row r="17" spans="1:10" x14ac:dyDescent="0.2">
      <c r="A17" s="279" t="s">
        <v>362</v>
      </c>
      <c r="B17" s="284">
        <f t="shared" si="0"/>
        <v>774446</v>
      </c>
      <c r="C17" s="280"/>
      <c r="D17" s="280"/>
      <c r="E17" s="280">
        <v>774446</v>
      </c>
      <c r="F17" s="280"/>
      <c r="G17" s="280"/>
      <c r="H17" s="304"/>
      <c r="I17" s="303"/>
      <c r="J17" s="303"/>
    </row>
    <row r="18" spans="1:10" x14ac:dyDescent="0.2">
      <c r="A18" s="279" t="s">
        <v>363</v>
      </c>
      <c r="B18" s="284">
        <f t="shared" si="0"/>
        <v>340000</v>
      </c>
      <c r="C18" s="280"/>
      <c r="D18" s="280"/>
      <c r="E18" s="280">
        <v>340000</v>
      </c>
      <c r="F18" s="280"/>
      <c r="G18" s="280"/>
      <c r="H18" s="304"/>
      <c r="I18" s="303"/>
      <c r="J18" s="303"/>
    </row>
    <row r="19" spans="1:10" x14ac:dyDescent="0.2">
      <c r="A19" s="279" t="s">
        <v>364</v>
      </c>
      <c r="B19" s="284">
        <f t="shared" si="0"/>
        <v>304800</v>
      </c>
      <c r="C19" s="280"/>
      <c r="D19" s="280"/>
      <c r="E19" s="280">
        <v>304800</v>
      </c>
      <c r="F19" s="280"/>
      <c r="G19" s="280"/>
      <c r="H19" s="304"/>
      <c r="I19" s="303"/>
      <c r="J19" s="303"/>
    </row>
    <row r="20" spans="1:10" x14ac:dyDescent="0.2">
      <c r="A20" s="279" t="s">
        <v>365</v>
      </c>
      <c r="B20" s="284">
        <f t="shared" si="0"/>
        <v>1987093</v>
      </c>
      <c r="C20" s="280"/>
      <c r="D20" s="280"/>
      <c r="E20" s="280">
        <v>1987093</v>
      </c>
      <c r="F20" s="280"/>
      <c r="G20" s="280"/>
      <c r="H20" s="304"/>
      <c r="I20" s="303"/>
      <c r="J20" s="303"/>
    </row>
    <row r="21" spans="1:10" x14ac:dyDescent="0.2">
      <c r="A21" s="279" t="s">
        <v>366</v>
      </c>
      <c r="B21" s="284">
        <f t="shared" si="0"/>
        <v>3000000</v>
      </c>
      <c r="C21" s="280"/>
      <c r="D21" s="280"/>
      <c r="E21" s="280">
        <v>3000000</v>
      </c>
      <c r="F21" s="280"/>
      <c r="G21" s="280"/>
      <c r="H21" s="304"/>
      <c r="I21" s="303"/>
      <c r="J21" s="303"/>
    </row>
    <row r="22" spans="1:10" x14ac:dyDescent="0.2">
      <c r="A22" s="279" t="s">
        <v>367</v>
      </c>
      <c r="B22" s="284">
        <f t="shared" si="0"/>
        <v>3000000</v>
      </c>
      <c r="C22" s="280"/>
      <c r="D22" s="280"/>
      <c r="E22" s="280"/>
      <c r="F22" s="280">
        <v>3000000</v>
      </c>
      <c r="G22" s="280"/>
      <c r="H22" s="304"/>
      <c r="I22" s="303"/>
      <c r="J22" s="303"/>
    </row>
    <row r="23" spans="1:10" x14ac:dyDescent="0.2">
      <c r="A23" s="279" t="s">
        <v>368</v>
      </c>
      <c r="B23" s="284">
        <f t="shared" si="0"/>
        <v>1247775</v>
      </c>
      <c r="C23" s="280"/>
      <c r="D23" s="280"/>
      <c r="E23" s="280">
        <v>1247775</v>
      </c>
      <c r="F23" s="280"/>
      <c r="G23" s="280"/>
      <c r="H23" s="304"/>
      <c r="I23" s="303"/>
      <c r="J23" s="303"/>
    </row>
    <row r="24" spans="1:10" x14ac:dyDescent="0.2">
      <c r="A24" s="279" t="s">
        <v>369</v>
      </c>
      <c r="B24" s="284">
        <f t="shared" si="0"/>
        <v>960000</v>
      </c>
      <c r="C24" s="280"/>
      <c r="D24" s="280"/>
      <c r="E24" s="280">
        <v>960000</v>
      </c>
      <c r="F24" s="280"/>
      <c r="G24" s="280"/>
      <c r="H24" s="304"/>
      <c r="I24" s="303"/>
      <c r="J24" s="303"/>
    </row>
    <row r="25" spans="1:10" x14ac:dyDescent="0.2">
      <c r="A25" s="279" t="s">
        <v>370</v>
      </c>
      <c r="B25" s="284">
        <f t="shared" si="0"/>
        <v>499000</v>
      </c>
      <c r="C25" s="280"/>
      <c r="D25" s="280"/>
      <c r="E25" s="280"/>
      <c r="F25" s="280">
        <v>499000</v>
      </c>
      <c r="G25" s="280"/>
      <c r="H25" s="304"/>
      <c r="I25" s="303"/>
      <c r="J25" s="303"/>
    </row>
    <row r="26" spans="1:10" x14ac:dyDescent="0.2">
      <c r="A26" s="279" t="s">
        <v>371</v>
      </c>
      <c r="B26" s="284">
        <f t="shared" si="0"/>
        <v>10000000</v>
      </c>
      <c r="C26" s="280"/>
      <c r="D26" s="280"/>
      <c r="E26" s="280"/>
      <c r="F26" s="280">
        <v>10000000</v>
      </c>
      <c r="G26" s="280"/>
      <c r="H26" s="304"/>
      <c r="I26" s="303"/>
      <c r="J26" s="303"/>
    </row>
    <row r="27" spans="1:10" x14ac:dyDescent="0.2">
      <c r="A27" s="279" t="s">
        <v>372</v>
      </c>
      <c r="B27" s="284">
        <f t="shared" si="0"/>
        <v>114300</v>
      </c>
      <c r="C27" s="280"/>
      <c r="D27" s="280"/>
      <c r="E27" s="280"/>
      <c r="F27" s="280">
        <v>114300</v>
      </c>
      <c r="G27" s="280"/>
      <c r="H27" s="304"/>
      <c r="I27" s="303"/>
      <c r="J27" s="303"/>
    </row>
    <row r="28" spans="1:10" x14ac:dyDescent="0.2">
      <c r="A28" s="279" t="s">
        <v>373</v>
      </c>
      <c r="B28" s="284">
        <f t="shared" si="0"/>
        <v>36894</v>
      </c>
      <c r="C28" s="280"/>
      <c r="D28" s="280"/>
      <c r="E28" s="280"/>
      <c r="F28" s="280">
        <v>36894</v>
      </c>
      <c r="G28" s="280"/>
      <c r="H28" s="304"/>
      <c r="I28" s="303"/>
      <c r="J28" s="303"/>
    </row>
    <row r="29" spans="1:10" x14ac:dyDescent="0.2">
      <c r="A29" s="279" t="s">
        <v>374</v>
      </c>
      <c r="B29" s="284">
        <f t="shared" si="0"/>
        <v>1500000</v>
      </c>
      <c r="C29" s="280"/>
      <c r="D29" s="280"/>
      <c r="E29" s="280"/>
      <c r="F29" s="280">
        <v>1500000</v>
      </c>
      <c r="G29" s="280"/>
      <c r="H29" s="304"/>
      <c r="I29" s="303"/>
      <c r="J29" s="303"/>
    </row>
    <row r="30" spans="1:10" x14ac:dyDescent="0.2">
      <c r="A30" s="279" t="s">
        <v>375</v>
      </c>
      <c r="B30" s="284">
        <f t="shared" si="0"/>
        <v>1500000</v>
      </c>
      <c r="C30" s="280"/>
      <c r="D30" s="280"/>
      <c r="E30" s="280"/>
      <c r="F30" s="280">
        <v>1500000</v>
      </c>
      <c r="G30" s="280"/>
      <c r="H30" s="304"/>
      <c r="I30" s="303"/>
      <c r="J30" s="303"/>
    </row>
    <row r="31" spans="1:10" x14ac:dyDescent="0.2">
      <c r="A31" s="279" t="s">
        <v>376</v>
      </c>
      <c r="B31" s="284">
        <f t="shared" si="0"/>
        <v>4860594</v>
      </c>
      <c r="C31" s="280"/>
      <c r="D31" s="280"/>
      <c r="E31" s="280"/>
      <c r="F31" s="280"/>
      <c r="G31" s="280">
        <v>4860594</v>
      </c>
      <c r="H31" s="304"/>
      <c r="I31" s="303"/>
      <c r="J31" s="303"/>
    </row>
    <row r="32" spans="1:10" x14ac:dyDescent="0.2">
      <c r="A32" s="275" t="s">
        <v>238</v>
      </c>
      <c r="B32" s="284">
        <f t="shared" si="0"/>
        <v>600000</v>
      </c>
      <c r="C32" s="280"/>
      <c r="D32" s="280"/>
      <c r="E32" s="280"/>
      <c r="F32" s="280">
        <v>600000</v>
      </c>
      <c r="G32" s="280"/>
      <c r="H32" s="304"/>
      <c r="I32" s="303"/>
      <c r="J32" s="303"/>
    </row>
    <row r="33" spans="1:10" x14ac:dyDescent="0.2">
      <c r="A33" s="276" t="s">
        <v>225</v>
      </c>
      <c r="B33" s="284">
        <f t="shared" si="0"/>
        <v>700000</v>
      </c>
      <c r="C33" s="280"/>
      <c r="D33" s="280"/>
      <c r="E33" s="280"/>
      <c r="F33" s="280">
        <v>700000</v>
      </c>
      <c r="G33" s="280"/>
      <c r="H33" s="304"/>
      <c r="I33" s="303"/>
      <c r="J33" s="303"/>
    </row>
    <row r="34" spans="1:10" x14ac:dyDescent="0.2">
      <c r="A34" s="277" t="s">
        <v>217</v>
      </c>
      <c r="B34" s="284">
        <f t="shared" si="0"/>
        <v>254000</v>
      </c>
      <c r="C34" s="280"/>
      <c r="D34" s="280"/>
      <c r="E34" s="280"/>
      <c r="F34" s="305">
        <v>254000</v>
      </c>
      <c r="G34" s="280"/>
      <c r="H34" s="304"/>
      <c r="I34" s="303"/>
      <c r="J34" s="303"/>
    </row>
    <row r="35" spans="1:10" x14ac:dyDescent="0.2">
      <c r="A35" s="277" t="s">
        <v>239</v>
      </c>
      <c r="B35" s="284">
        <f t="shared" si="0"/>
        <v>762000</v>
      </c>
      <c r="C35" s="280"/>
      <c r="D35" s="280"/>
      <c r="E35" s="280"/>
      <c r="F35" s="305">
        <v>762000</v>
      </c>
      <c r="G35" s="280"/>
      <c r="H35" s="304"/>
      <c r="I35" s="303"/>
      <c r="J35" s="303"/>
    </row>
    <row r="36" spans="1:10" x14ac:dyDescent="0.2">
      <c r="A36" s="278" t="s">
        <v>219</v>
      </c>
      <c r="B36" s="284">
        <f t="shared" si="0"/>
        <v>330200</v>
      </c>
      <c r="C36" s="280"/>
      <c r="D36" s="280"/>
      <c r="E36" s="280"/>
      <c r="F36" s="305">
        <v>330200</v>
      </c>
      <c r="G36" s="280"/>
      <c r="H36" s="304"/>
      <c r="I36" s="303"/>
      <c r="J36" s="303"/>
    </row>
    <row r="37" spans="1:10" x14ac:dyDescent="0.2">
      <c r="A37" s="278" t="s">
        <v>240</v>
      </c>
      <c r="B37" s="284">
        <f t="shared" si="0"/>
        <v>254000</v>
      </c>
      <c r="C37" s="280"/>
      <c r="D37" s="280"/>
      <c r="E37" s="280"/>
      <c r="F37" s="305">
        <v>254000</v>
      </c>
      <c r="G37" s="280"/>
      <c r="H37" s="304"/>
      <c r="I37" s="303"/>
      <c r="J37" s="303"/>
    </row>
    <row r="38" spans="1:10" x14ac:dyDescent="0.2">
      <c r="A38" s="278" t="s">
        <v>242</v>
      </c>
      <c r="B38" s="284">
        <f t="shared" si="0"/>
        <v>317500</v>
      </c>
      <c r="C38" s="280"/>
      <c r="D38" s="280"/>
      <c r="E38" s="280"/>
      <c r="F38" s="305">
        <v>317500</v>
      </c>
      <c r="G38" s="280"/>
      <c r="H38" s="304"/>
      <c r="I38" s="303"/>
      <c r="J38" s="303"/>
    </row>
    <row r="39" spans="1:10" x14ac:dyDescent="0.2">
      <c r="A39" s="278" t="s">
        <v>241</v>
      </c>
      <c r="B39" s="284">
        <f t="shared" si="0"/>
        <v>342900</v>
      </c>
      <c r="C39" s="280"/>
      <c r="D39" s="280"/>
      <c r="E39" s="280"/>
      <c r="F39" s="305">
        <v>342900</v>
      </c>
      <c r="G39" s="280"/>
      <c r="H39" s="304"/>
      <c r="I39" s="303"/>
      <c r="J39" s="303"/>
    </row>
    <row r="40" spans="1:10" x14ac:dyDescent="0.2">
      <c r="A40" s="275" t="s">
        <v>224</v>
      </c>
      <c r="B40" s="284">
        <f t="shared" si="0"/>
        <v>635000</v>
      </c>
      <c r="C40" s="280"/>
      <c r="D40" s="280"/>
      <c r="E40" s="280"/>
      <c r="F40" s="280">
        <v>635000</v>
      </c>
      <c r="G40" s="280"/>
      <c r="H40" s="304"/>
      <c r="I40" s="303"/>
      <c r="J40" s="303"/>
    </row>
    <row r="41" spans="1:10" x14ac:dyDescent="0.2">
      <c r="A41" s="277" t="s">
        <v>237</v>
      </c>
      <c r="B41" s="284">
        <f t="shared" si="0"/>
        <v>254000</v>
      </c>
      <c r="C41" s="280"/>
      <c r="D41" s="280"/>
      <c r="E41" s="280"/>
      <c r="F41" s="305">
        <v>254000</v>
      </c>
      <c r="G41" s="280"/>
      <c r="H41" s="304"/>
      <c r="I41" s="303"/>
      <c r="J41" s="303"/>
    </row>
    <row r="42" spans="1:10" x14ac:dyDescent="0.2">
      <c r="A42" s="278" t="s">
        <v>218</v>
      </c>
      <c r="B42" s="284">
        <f t="shared" si="0"/>
        <v>620550</v>
      </c>
      <c r="C42" s="280"/>
      <c r="D42" s="280"/>
      <c r="E42" s="280"/>
      <c r="F42" s="305">
        <v>620550</v>
      </c>
      <c r="G42" s="280"/>
      <c r="H42" s="304"/>
      <c r="I42" s="303"/>
      <c r="J42" s="303"/>
    </row>
    <row r="43" spans="1:10" x14ac:dyDescent="0.2">
      <c r="A43" s="278" t="s">
        <v>234</v>
      </c>
      <c r="B43" s="284">
        <f t="shared" si="0"/>
        <v>254000</v>
      </c>
      <c r="C43" s="280"/>
      <c r="D43" s="280"/>
      <c r="E43" s="280"/>
      <c r="F43" s="305">
        <v>254000</v>
      </c>
      <c r="G43" s="280"/>
      <c r="H43" s="304"/>
      <c r="I43" s="303"/>
      <c r="J43" s="303"/>
    </row>
    <row r="44" spans="1:10" x14ac:dyDescent="0.2">
      <c r="A44" s="278" t="s">
        <v>236</v>
      </c>
      <c r="B44" s="284">
        <f t="shared" si="0"/>
        <v>228600</v>
      </c>
      <c r="C44" s="280"/>
      <c r="D44" s="280"/>
      <c r="E44" s="280"/>
      <c r="F44" s="305">
        <v>228600</v>
      </c>
      <c r="G44" s="280"/>
      <c r="H44" s="304"/>
      <c r="I44" s="303"/>
      <c r="J44" s="303"/>
    </row>
    <row r="45" spans="1:10" x14ac:dyDescent="0.2">
      <c r="A45" s="278" t="s">
        <v>220</v>
      </c>
      <c r="B45" s="284">
        <f t="shared" si="0"/>
        <v>3810000</v>
      </c>
      <c r="C45" s="280"/>
      <c r="D45" s="280"/>
      <c r="E45" s="280"/>
      <c r="F45" s="305">
        <v>3810000</v>
      </c>
      <c r="G45" s="280"/>
      <c r="H45" s="304"/>
      <c r="I45" s="303"/>
      <c r="J45" s="303"/>
    </row>
    <row r="46" spans="1:10" x14ac:dyDescent="0.2">
      <c r="A46" s="278" t="s">
        <v>221</v>
      </c>
      <c r="B46" s="284">
        <f t="shared" si="0"/>
        <v>254000</v>
      </c>
      <c r="C46" s="280"/>
      <c r="D46" s="280"/>
      <c r="E46" s="280"/>
      <c r="F46" s="305">
        <v>254000</v>
      </c>
      <c r="G46" s="280"/>
      <c r="H46" s="304"/>
      <c r="I46" s="303"/>
      <c r="J46" s="303"/>
    </row>
    <row r="47" spans="1:10" x14ac:dyDescent="0.2">
      <c r="A47" s="277" t="s">
        <v>216</v>
      </c>
      <c r="B47" s="284">
        <f t="shared" si="0"/>
        <v>1270000</v>
      </c>
      <c r="C47" s="280"/>
      <c r="D47" s="280"/>
      <c r="E47" s="280"/>
      <c r="F47" s="305">
        <v>1270000</v>
      </c>
      <c r="G47" s="280"/>
      <c r="H47" s="304"/>
      <c r="I47" s="303"/>
      <c r="J47" s="303"/>
    </row>
    <row r="48" spans="1:10" x14ac:dyDescent="0.2">
      <c r="A48" s="279" t="s">
        <v>377</v>
      </c>
      <c r="B48" s="284">
        <f t="shared" si="0"/>
        <v>127000</v>
      </c>
      <c r="C48" s="280"/>
      <c r="D48" s="280"/>
      <c r="E48" s="280"/>
      <c r="F48" s="305">
        <v>127000</v>
      </c>
      <c r="G48" s="280"/>
      <c r="H48" s="304"/>
      <c r="I48" s="303"/>
      <c r="J48" s="303"/>
    </row>
    <row r="49" spans="1:10" x14ac:dyDescent="0.2">
      <c r="A49" s="279" t="s">
        <v>378</v>
      </c>
      <c r="B49" s="284">
        <f t="shared" si="0"/>
        <v>152400</v>
      </c>
      <c r="C49" s="280"/>
      <c r="D49" s="280"/>
      <c r="E49" s="280">
        <v>152400</v>
      </c>
      <c r="F49" s="280"/>
      <c r="G49" s="280"/>
      <c r="H49" s="304"/>
      <c r="I49" s="303"/>
      <c r="J49" s="303"/>
    </row>
    <row r="50" spans="1:10" x14ac:dyDescent="0.2">
      <c r="A50" s="279" t="s">
        <v>379</v>
      </c>
      <c r="B50" s="284">
        <f t="shared" si="0"/>
        <v>127000</v>
      </c>
      <c r="C50" s="280"/>
      <c r="D50" s="280"/>
      <c r="E50" s="280">
        <v>127000</v>
      </c>
      <c r="F50" s="280"/>
      <c r="G50" s="280"/>
      <c r="H50" s="304"/>
      <c r="I50" s="303"/>
      <c r="J50" s="303"/>
    </row>
    <row r="51" spans="1:10" x14ac:dyDescent="0.2">
      <c r="A51" s="279" t="s">
        <v>380</v>
      </c>
      <c r="B51" s="284">
        <f t="shared" si="0"/>
        <v>254000</v>
      </c>
      <c r="C51" s="280"/>
      <c r="D51" s="280"/>
      <c r="E51" s="280">
        <v>254000</v>
      </c>
      <c r="F51" s="280"/>
      <c r="G51" s="280"/>
      <c r="H51" s="304"/>
      <c r="I51" s="303"/>
      <c r="J51" s="303"/>
    </row>
    <row r="52" spans="1:10" x14ac:dyDescent="0.2">
      <c r="A52" s="279" t="s">
        <v>381</v>
      </c>
      <c r="B52" s="284">
        <f t="shared" si="0"/>
        <v>11433848</v>
      </c>
      <c r="C52" s="280"/>
      <c r="D52" s="280"/>
      <c r="E52" s="280"/>
      <c r="F52" s="280"/>
      <c r="G52" s="280"/>
      <c r="H52" s="304">
        <v>11433848</v>
      </c>
      <c r="I52" s="303"/>
      <c r="J52" s="303"/>
    </row>
    <row r="53" spans="1:10" x14ac:dyDescent="0.2">
      <c r="A53" s="279" t="s">
        <v>382</v>
      </c>
      <c r="B53" s="284">
        <f t="shared" si="0"/>
        <v>2460000</v>
      </c>
      <c r="C53" s="280"/>
      <c r="D53" s="280">
        <v>2460000</v>
      </c>
      <c r="E53" s="280"/>
      <c r="F53" s="280"/>
      <c r="G53" s="280"/>
      <c r="H53" s="304"/>
      <c r="I53" s="303"/>
      <c r="J53" s="303"/>
    </row>
    <row r="54" spans="1:10" x14ac:dyDescent="0.2">
      <c r="A54" s="279" t="s">
        <v>383</v>
      </c>
      <c r="B54" s="284">
        <f t="shared" si="0"/>
        <v>23894469</v>
      </c>
      <c r="C54" s="280"/>
      <c r="D54" s="280"/>
      <c r="E54" s="280"/>
      <c r="F54" s="280"/>
      <c r="G54" s="280">
        <v>23894469</v>
      </c>
      <c r="H54" s="304"/>
      <c r="I54" s="303"/>
      <c r="J54" s="303"/>
    </row>
    <row r="55" spans="1:10" x14ac:dyDescent="0.2">
      <c r="A55" s="279" t="s">
        <v>384</v>
      </c>
      <c r="B55" s="284">
        <f t="shared" si="0"/>
        <v>36000000</v>
      </c>
      <c r="C55" s="280">
        <v>36000000</v>
      </c>
      <c r="D55" s="280"/>
      <c r="E55" s="280"/>
      <c r="F55" s="280"/>
      <c r="G55" s="280"/>
      <c r="H55" s="304"/>
      <c r="I55" s="303"/>
      <c r="J55" s="303"/>
    </row>
    <row r="56" spans="1:10" ht="13.5" thickBot="1" x14ac:dyDescent="0.25">
      <c r="A56" s="285" t="s">
        <v>386</v>
      </c>
      <c r="B56" s="284">
        <f t="shared" si="0"/>
        <v>6727703</v>
      </c>
      <c r="C56" s="306"/>
      <c r="D56" s="306"/>
      <c r="E56" s="306"/>
      <c r="F56" s="306"/>
      <c r="G56" s="306"/>
      <c r="H56" s="307"/>
      <c r="I56" s="308">
        <v>5927492</v>
      </c>
      <c r="J56" s="308">
        <v>800211</v>
      </c>
    </row>
    <row r="57" spans="1:10" ht="13.5" thickBot="1" x14ac:dyDescent="0.25">
      <c r="A57" s="294" t="s">
        <v>385</v>
      </c>
      <c r="B57" s="295">
        <f t="shared" ref="B57:J57" si="1">SUM(B7:B56)</f>
        <v>459034248</v>
      </c>
      <c r="C57" s="295">
        <f t="shared" si="1"/>
        <v>126096387</v>
      </c>
      <c r="D57" s="296">
        <f t="shared" si="1"/>
        <v>3677323</v>
      </c>
      <c r="E57" s="296">
        <f t="shared" si="1"/>
        <v>254331980</v>
      </c>
      <c r="F57" s="296">
        <f t="shared" si="1"/>
        <v>27663944</v>
      </c>
      <c r="G57" s="296">
        <f t="shared" si="1"/>
        <v>29103063</v>
      </c>
      <c r="H57" s="297">
        <f t="shared" si="1"/>
        <v>11433848</v>
      </c>
      <c r="I57" s="297">
        <f t="shared" si="1"/>
        <v>5927492</v>
      </c>
      <c r="J57" s="297">
        <f t="shared" si="1"/>
        <v>800211</v>
      </c>
    </row>
    <row r="58" spans="1:10" x14ac:dyDescent="0.2">
      <c r="A58" s="281" t="s">
        <v>826</v>
      </c>
      <c r="B58" s="533">
        <f t="shared" ref="B58:B60" si="2">SUM(C58:J58)</f>
        <v>47708089</v>
      </c>
      <c r="C58" s="533">
        <f>C12+C13</f>
        <v>8200000</v>
      </c>
      <c r="D58" s="531">
        <f>D57</f>
        <v>3677323</v>
      </c>
      <c r="E58" s="281"/>
      <c r="F58" s="281"/>
      <c r="G58" s="531">
        <f>G57</f>
        <v>29103063</v>
      </c>
      <c r="H58" s="281"/>
      <c r="I58" s="533">
        <f>I57</f>
        <v>5927492</v>
      </c>
      <c r="J58" s="533">
        <f>J57</f>
        <v>800211</v>
      </c>
    </row>
    <row r="59" spans="1:10" x14ac:dyDescent="0.2">
      <c r="A59" s="281" t="s">
        <v>823</v>
      </c>
      <c r="B59" s="533">
        <f t="shared" si="2"/>
        <v>399892311</v>
      </c>
      <c r="C59" s="531">
        <f>C7+C9+C55</f>
        <v>117896387</v>
      </c>
      <c r="D59" s="281"/>
      <c r="E59" s="531">
        <f>E57</f>
        <v>254331980</v>
      </c>
      <c r="F59" s="531">
        <f>F57</f>
        <v>27663944</v>
      </c>
      <c r="G59" s="281"/>
      <c r="H59" s="531"/>
      <c r="I59" s="532"/>
      <c r="J59" s="532"/>
    </row>
    <row r="60" spans="1:10" x14ac:dyDescent="0.2">
      <c r="A60" s="281" t="s">
        <v>825</v>
      </c>
      <c r="B60" s="533">
        <f t="shared" si="2"/>
        <v>11433848</v>
      </c>
      <c r="C60" s="531"/>
      <c r="D60" s="281"/>
      <c r="E60" s="531"/>
      <c r="F60" s="531"/>
      <c r="G60" s="281"/>
      <c r="H60" s="531">
        <f>H57</f>
        <v>11433848</v>
      </c>
      <c r="I60" s="532"/>
      <c r="J60" s="532"/>
    </row>
    <row r="61" spans="1:10" x14ac:dyDescent="0.2">
      <c r="A61" s="532" t="s">
        <v>47</v>
      </c>
      <c r="B61" s="533">
        <f>SUM(C61:J61)</f>
        <v>459034248</v>
      </c>
      <c r="C61" s="533">
        <f>SUM(C58:C60)</f>
        <v>126096387</v>
      </c>
      <c r="D61" s="533">
        <f t="shared" ref="D61:J61" si="3">SUM(D58:D60)</f>
        <v>3677323</v>
      </c>
      <c r="E61" s="533">
        <f t="shared" si="3"/>
        <v>254331980</v>
      </c>
      <c r="F61" s="533">
        <f t="shared" si="3"/>
        <v>27663944</v>
      </c>
      <c r="G61" s="533">
        <f t="shared" si="3"/>
        <v>29103063</v>
      </c>
      <c r="H61" s="533">
        <f t="shared" si="3"/>
        <v>11433848</v>
      </c>
      <c r="I61" s="533">
        <f t="shared" si="3"/>
        <v>5927492</v>
      </c>
      <c r="J61" s="533">
        <f t="shared" si="3"/>
        <v>800211</v>
      </c>
    </row>
  </sheetData>
  <phoneticPr fontId="60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5" topLeftCell="A30" activePane="bottomLeft" state="frozen"/>
      <selection activeCell="D8" sqref="D8"/>
      <selection pane="bottomLeft" activeCell="D2" sqref="D2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</cols>
  <sheetData>
    <row r="1" spans="1:8" ht="18.75" x14ac:dyDescent="0.3">
      <c r="B1" s="28" t="s">
        <v>0</v>
      </c>
      <c r="D1" s="213" t="s">
        <v>866</v>
      </c>
    </row>
    <row r="2" spans="1:8" ht="18.75" x14ac:dyDescent="0.3">
      <c r="B2" s="29" t="s">
        <v>178</v>
      </c>
      <c r="D2" s="624" t="s">
        <v>918</v>
      </c>
    </row>
    <row r="3" spans="1:8" ht="15.75" x14ac:dyDescent="0.25">
      <c r="B3" s="30" t="s">
        <v>121</v>
      </c>
      <c r="C3" t="s">
        <v>122</v>
      </c>
    </row>
    <row r="4" spans="1:8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8" ht="26.25" thickBot="1" x14ac:dyDescent="0.25">
      <c r="A5" s="2" t="s">
        <v>1</v>
      </c>
      <c r="B5" s="25" t="s">
        <v>2</v>
      </c>
      <c r="C5" s="26" t="s">
        <v>841</v>
      </c>
      <c r="D5" s="26" t="s">
        <v>841</v>
      </c>
      <c r="E5" s="26" t="s">
        <v>841</v>
      </c>
      <c r="F5" s="26" t="s">
        <v>841</v>
      </c>
      <c r="G5" s="26" t="s">
        <v>841</v>
      </c>
      <c r="H5" s="26" t="s">
        <v>841</v>
      </c>
    </row>
    <row r="6" spans="1:8" x14ac:dyDescent="0.2">
      <c r="A6" s="5">
        <v>1</v>
      </c>
      <c r="B6" s="50" t="s">
        <v>4</v>
      </c>
      <c r="C6" s="57">
        <f t="shared" ref="C6:C50" si="0">SUM(D6:H6)</f>
        <v>368477245</v>
      </c>
      <c r="D6" s="53">
        <v>33489622</v>
      </c>
      <c r="E6" s="10">
        <v>118439276</v>
      </c>
      <c r="F6" s="10">
        <v>108757038</v>
      </c>
      <c r="G6" s="10">
        <v>25195995</v>
      </c>
      <c r="H6" s="10">
        <v>82595314</v>
      </c>
    </row>
    <row r="7" spans="1:8" ht="25.5" x14ac:dyDescent="0.2">
      <c r="A7" s="5">
        <v>2</v>
      </c>
      <c r="B7" s="50" t="s">
        <v>5</v>
      </c>
      <c r="C7" s="58">
        <f t="shared" si="0"/>
        <v>80381073</v>
      </c>
      <c r="D7" s="53">
        <v>8745068</v>
      </c>
      <c r="E7" s="10">
        <v>28588065</v>
      </c>
      <c r="F7" s="10">
        <v>17473562</v>
      </c>
      <c r="G7" s="10">
        <v>5722740</v>
      </c>
      <c r="H7" s="10">
        <v>19851638</v>
      </c>
    </row>
    <row r="8" spans="1:8" x14ac:dyDescent="0.2">
      <c r="A8" s="5">
        <v>3</v>
      </c>
      <c r="B8" s="51" t="s">
        <v>6</v>
      </c>
      <c r="C8" s="58">
        <f t="shared" si="0"/>
        <v>471879423</v>
      </c>
      <c r="D8" s="54">
        <v>274348903</v>
      </c>
      <c r="E8" s="27">
        <v>34456509</v>
      </c>
      <c r="F8" s="27">
        <v>81459131</v>
      </c>
      <c r="G8" s="27">
        <v>33284233</v>
      </c>
      <c r="H8" s="10">
        <v>48330647</v>
      </c>
    </row>
    <row r="9" spans="1:8" x14ac:dyDescent="0.2">
      <c r="A9" s="5">
        <v>4</v>
      </c>
      <c r="B9" s="32" t="s">
        <v>7</v>
      </c>
      <c r="C9" s="58">
        <f t="shared" si="0"/>
        <v>4981500</v>
      </c>
      <c r="D9" s="45">
        <v>4981500</v>
      </c>
      <c r="E9" s="8"/>
      <c r="F9" s="8">
        <f>F10</f>
        <v>0</v>
      </c>
      <c r="G9" s="8">
        <f>G10</f>
        <v>0</v>
      </c>
      <c r="H9" s="8">
        <f>H10</f>
        <v>0</v>
      </c>
    </row>
    <row r="10" spans="1:8" ht="25.5" x14ac:dyDescent="0.2">
      <c r="A10" s="5">
        <v>5</v>
      </c>
      <c r="B10" s="32" t="s">
        <v>8</v>
      </c>
      <c r="C10" s="58">
        <f t="shared" si="0"/>
        <v>2542000</v>
      </c>
      <c r="D10" s="39">
        <v>2542000</v>
      </c>
      <c r="E10" s="6"/>
      <c r="F10" s="6"/>
      <c r="G10" s="6"/>
      <c r="H10" s="6"/>
    </row>
    <row r="11" spans="1:8" x14ac:dyDescent="0.2">
      <c r="A11" s="5">
        <v>6</v>
      </c>
      <c r="B11" s="32" t="s">
        <v>9</v>
      </c>
      <c r="C11" s="58">
        <f t="shared" si="0"/>
        <v>284000</v>
      </c>
      <c r="D11" s="45">
        <f>D12</f>
        <v>284000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</row>
    <row r="12" spans="1:8" ht="18.75" customHeight="1" x14ac:dyDescent="0.2">
      <c r="A12" s="5">
        <v>7</v>
      </c>
      <c r="B12" s="32" t="s">
        <v>10</v>
      </c>
      <c r="C12" s="58">
        <f t="shared" si="0"/>
        <v>284000</v>
      </c>
      <c r="D12" s="45">
        <v>284000</v>
      </c>
      <c r="E12" s="8"/>
      <c r="F12" s="8"/>
      <c r="G12" s="8"/>
      <c r="H12" s="8"/>
    </row>
    <row r="13" spans="1:8" x14ac:dyDescent="0.2">
      <c r="A13" s="5">
        <v>8</v>
      </c>
      <c r="B13" s="32" t="s">
        <v>11</v>
      </c>
      <c r="C13" s="58">
        <f t="shared" si="0"/>
        <v>9156000</v>
      </c>
      <c r="D13" s="45">
        <f>SUM(D14:D16)</f>
        <v>9156000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</row>
    <row r="14" spans="1:8" x14ac:dyDescent="0.2">
      <c r="A14" s="5">
        <v>9</v>
      </c>
      <c r="B14" s="32" t="s">
        <v>12</v>
      </c>
      <c r="C14" s="58">
        <f t="shared" si="0"/>
        <v>900000</v>
      </c>
      <c r="D14" s="39">
        <v>900000</v>
      </c>
      <c r="E14" s="6"/>
      <c r="F14" s="6"/>
      <c r="G14" s="6"/>
      <c r="H14" s="6"/>
    </row>
    <row r="15" spans="1:8" x14ac:dyDescent="0.2">
      <c r="A15" s="5">
        <v>10</v>
      </c>
      <c r="B15" s="32" t="s">
        <v>13</v>
      </c>
      <c r="C15" s="58">
        <f t="shared" si="0"/>
        <v>8256000</v>
      </c>
      <c r="D15" s="39">
        <v>8256000</v>
      </c>
      <c r="E15" s="6"/>
      <c r="F15" s="6"/>
      <c r="G15" s="6"/>
      <c r="H15" s="6"/>
    </row>
    <row r="16" spans="1:8" x14ac:dyDescent="0.2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">
      <c r="A17" s="5">
        <v>12</v>
      </c>
      <c r="B17" s="50" t="s">
        <v>15</v>
      </c>
      <c r="C17" s="58">
        <f t="shared" si="0"/>
        <v>14421500</v>
      </c>
      <c r="D17" s="53">
        <f>D9+D11+D13</f>
        <v>14421500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</row>
    <row r="18" spans="1:8" x14ac:dyDescent="0.2">
      <c r="A18" s="5">
        <v>13</v>
      </c>
      <c r="B18" s="32" t="s">
        <v>915</v>
      </c>
      <c r="C18" s="58">
        <f t="shared" si="0"/>
        <v>822459</v>
      </c>
      <c r="D18" s="39">
        <v>822459</v>
      </c>
      <c r="E18" s="6"/>
      <c r="F18" s="6"/>
      <c r="G18" s="6"/>
      <c r="H18" s="6"/>
    </row>
    <row r="19" spans="1:8" ht="25.5" x14ac:dyDescent="0.2">
      <c r="A19" s="5">
        <v>14</v>
      </c>
      <c r="B19" s="32" t="s">
        <v>17</v>
      </c>
      <c r="C19" s="58">
        <f t="shared" si="0"/>
        <v>159802927</v>
      </c>
      <c r="D19" s="41">
        <f>SUM(D20:D23)</f>
        <v>159031433</v>
      </c>
      <c r="E19" s="7">
        <f>SUM(E20:E23)</f>
        <v>0</v>
      </c>
      <c r="F19" s="7">
        <f>SUM(F20:F23)</f>
        <v>771494</v>
      </c>
      <c r="G19" s="7">
        <f>SUM(G20:G23)</f>
        <v>0</v>
      </c>
      <c r="H19" s="7">
        <f>SUM(H20:H23)</f>
        <v>0</v>
      </c>
    </row>
    <row r="20" spans="1:8" ht="16.5" customHeight="1" x14ac:dyDescent="0.2">
      <c r="A20" s="5">
        <v>15</v>
      </c>
      <c r="B20" s="32" t="s">
        <v>899</v>
      </c>
      <c r="C20" s="58">
        <f t="shared" si="0"/>
        <v>3060000</v>
      </c>
      <c r="D20" s="39">
        <v>3060000</v>
      </c>
      <c r="E20" s="6"/>
      <c r="F20" s="6"/>
      <c r="G20" s="6"/>
      <c r="H20" s="6"/>
    </row>
    <row r="21" spans="1:8" ht="16.5" customHeight="1" x14ac:dyDescent="0.2">
      <c r="A21" s="5">
        <v>16</v>
      </c>
      <c r="B21" s="32" t="s">
        <v>19</v>
      </c>
      <c r="C21" s="58">
        <f t="shared" si="0"/>
        <v>771494</v>
      </c>
      <c r="D21" s="39"/>
      <c r="E21" s="6"/>
      <c r="F21" s="6">
        <v>771494</v>
      </c>
      <c r="G21" s="6"/>
      <c r="H21" s="6"/>
    </row>
    <row r="22" spans="1:8" ht="18" customHeight="1" x14ac:dyDescent="0.2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</row>
    <row r="23" spans="1:8" x14ac:dyDescent="0.2">
      <c r="A23" s="5">
        <v>18</v>
      </c>
      <c r="B23" s="32" t="s">
        <v>21</v>
      </c>
      <c r="C23" s="58">
        <f t="shared" si="0"/>
        <v>155971433</v>
      </c>
      <c r="D23" s="39">
        <v>155971433</v>
      </c>
      <c r="E23" s="6"/>
      <c r="F23" s="6"/>
      <c r="G23" s="6"/>
      <c r="H23" s="6"/>
    </row>
    <row r="24" spans="1:8" ht="25.5" x14ac:dyDescent="0.2">
      <c r="A24" s="5">
        <v>19</v>
      </c>
      <c r="B24" s="32" t="s">
        <v>916</v>
      </c>
      <c r="C24" s="58">
        <f t="shared" si="0"/>
        <v>5447000</v>
      </c>
      <c r="D24" s="39">
        <v>5447000</v>
      </c>
      <c r="E24" s="6"/>
      <c r="F24" s="6"/>
      <c r="G24" s="6"/>
      <c r="H24" s="6"/>
    </row>
    <row r="25" spans="1:8" x14ac:dyDescent="0.2">
      <c r="A25" s="5">
        <v>20</v>
      </c>
      <c r="B25" s="32" t="s">
        <v>23</v>
      </c>
      <c r="C25" s="58">
        <f t="shared" si="0"/>
        <v>88536456</v>
      </c>
      <c r="D25" s="39">
        <v>88536456</v>
      </c>
      <c r="E25" s="6"/>
      <c r="F25" s="6"/>
      <c r="G25" s="6"/>
      <c r="H25" s="6"/>
    </row>
    <row r="26" spans="1:8" x14ac:dyDescent="0.2">
      <c r="A26" s="5">
        <v>21</v>
      </c>
      <c r="B26" s="50" t="s">
        <v>24</v>
      </c>
      <c r="C26" s="58">
        <f t="shared" si="0"/>
        <v>254608842</v>
      </c>
      <c r="D26" s="53">
        <f>D18+D19+D24+D25</f>
        <v>253837348</v>
      </c>
      <c r="E26" s="10">
        <f>E18+E19+E24+E25</f>
        <v>0</v>
      </c>
      <c r="F26" s="10">
        <f>F18+F19+F24+F25</f>
        <v>771494</v>
      </c>
      <c r="G26" s="10">
        <f>G18+G19+G24+G25</f>
        <v>0</v>
      </c>
      <c r="H26" s="10">
        <f>H18+H19+H24+H25</f>
        <v>0</v>
      </c>
    </row>
    <row r="27" spans="1:8" x14ac:dyDescent="0.2">
      <c r="A27" s="5">
        <v>22</v>
      </c>
      <c r="B27" s="32" t="s">
        <v>25</v>
      </c>
      <c r="C27" s="58">
        <f t="shared" si="0"/>
        <v>2659760</v>
      </c>
      <c r="D27" s="39">
        <v>1729000</v>
      </c>
      <c r="E27" s="6">
        <v>730760</v>
      </c>
      <c r="F27" s="6">
        <v>200000</v>
      </c>
      <c r="G27" s="6"/>
      <c r="H27" s="6"/>
    </row>
    <row r="28" spans="1:8" x14ac:dyDescent="0.2">
      <c r="A28" s="5">
        <v>23</v>
      </c>
      <c r="B28" s="32" t="s">
        <v>26</v>
      </c>
      <c r="C28" s="58">
        <f t="shared" si="0"/>
        <v>795025667</v>
      </c>
      <c r="D28" s="39">
        <v>795025667</v>
      </c>
      <c r="E28" s="6"/>
      <c r="F28" s="6"/>
      <c r="G28" s="6"/>
      <c r="H28" s="6"/>
    </row>
    <row r="29" spans="1:8" x14ac:dyDescent="0.2">
      <c r="A29" s="5">
        <v>24</v>
      </c>
      <c r="B29" s="32" t="s">
        <v>27</v>
      </c>
      <c r="C29" s="58">
        <f t="shared" si="0"/>
        <v>5672784</v>
      </c>
      <c r="D29" s="39">
        <v>2570315</v>
      </c>
      <c r="E29" s="6">
        <v>2812469</v>
      </c>
      <c r="F29" s="6">
        <v>260000</v>
      </c>
      <c r="G29" s="6"/>
      <c r="H29" s="6">
        <v>30000</v>
      </c>
    </row>
    <row r="30" spans="1:8" x14ac:dyDescent="0.2">
      <c r="A30" s="5">
        <v>25</v>
      </c>
      <c r="B30" s="32" t="s">
        <v>28</v>
      </c>
      <c r="C30" s="58">
        <f t="shared" si="0"/>
        <v>10824700</v>
      </c>
      <c r="D30" s="39">
        <v>4024382</v>
      </c>
      <c r="E30" s="6">
        <v>1459050</v>
      </c>
      <c r="F30" s="6">
        <v>2134960</v>
      </c>
      <c r="G30" s="6">
        <v>2745284</v>
      </c>
      <c r="H30" s="6">
        <v>461024</v>
      </c>
    </row>
    <row r="31" spans="1:8" ht="25.5" x14ac:dyDescent="0.2">
      <c r="A31" s="5">
        <v>26</v>
      </c>
      <c r="B31" s="32" t="s">
        <v>29</v>
      </c>
      <c r="C31" s="58">
        <f t="shared" si="0"/>
        <v>9755022</v>
      </c>
      <c r="D31" s="39">
        <v>7031830</v>
      </c>
      <c r="E31" s="6">
        <v>1350620</v>
      </c>
      <c r="F31" s="6">
        <v>700640</v>
      </c>
      <c r="G31" s="6">
        <v>539356</v>
      </c>
      <c r="H31" s="6">
        <v>132576</v>
      </c>
    </row>
    <row r="32" spans="1:8" x14ac:dyDescent="0.2">
      <c r="A32" s="5">
        <v>27</v>
      </c>
      <c r="B32" s="50" t="s">
        <v>30</v>
      </c>
      <c r="C32" s="58">
        <f t="shared" si="0"/>
        <v>823937933</v>
      </c>
      <c r="D32" s="53">
        <f>SUM(D27:D31)</f>
        <v>810381194</v>
      </c>
      <c r="E32" s="10">
        <f>SUM(E27:E31)</f>
        <v>6352899</v>
      </c>
      <c r="F32" s="10">
        <f>SUM(F27:F31)</f>
        <v>3295600</v>
      </c>
      <c r="G32" s="10">
        <f>SUM(G27:G31)</f>
        <v>3284640</v>
      </c>
      <c r="H32" s="10">
        <f>SUM(H27:H31)</f>
        <v>623600</v>
      </c>
    </row>
    <row r="33" spans="1:8" x14ac:dyDescent="0.2">
      <c r="A33" s="5">
        <v>28</v>
      </c>
      <c r="B33" s="32" t="s">
        <v>31</v>
      </c>
      <c r="C33" s="58">
        <f t="shared" si="0"/>
        <v>229567074</v>
      </c>
      <c r="D33" s="39">
        <v>229567074</v>
      </c>
      <c r="E33" s="6"/>
      <c r="F33" s="6"/>
      <c r="G33" s="6"/>
      <c r="H33" s="6"/>
    </row>
    <row r="34" spans="1:8" x14ac:dyDescent="0.2">
      <c r="A34" s="5">
        <v>29</v>
      </c>
      <c r="B34" s="32" t="s">
        <v>32</v>
      </c>
      <c r="C34" s="58">
        <f t="shared" si="0"/>
        <v>100000</v>
      </c>
      <c r="D34" s="39"/>
      <c r="E34" s="6">
        <v>100000</v>
      </c>
      <c r="F34" s="6"/>
      <c r="G34" s="6"/>
      <c r="H34" s="6"/>
    </row>
    <row r="35" spans="1:8" x14ac:dyDescent="0.2">
      <c r="A35" s="5">
        <v>30</v>
      </c>
      <c r="B35" s="32" t="s">
        <v>33</v>
      </c>
      <c r="C35" s="58">
        <f t="shared" si="0"/>
        <v>840000</v>
      </c>
      <c r="D35" s="39"/>
      <c r="E35" s="6"/>
      <c r="F35" s="6">
        <v>720000</v>
      </c>
      <c r="G35" s="6"/>
      <c r="H35" s="6">
        <v>120000</v>
      </c>
    </row>
    <row r="36" spans="1:8" ht="25.5" x14ac:dyDescent="0.2">
      <c r="A36" s="5">
        <v>31</v>
      </c>
      <c r="B36" s="32" t="s">
        <v>34</v>
      </c>
      <c r="C36" s="58">
        <f t="shared" si="0"/>
        <v>55145593</v>
      </c>
      <c r="D36" s="39">
        <v>54891793</v>
      </c>
      <c r="E36" s="6">
        <v>27000</v>
      </c>
      <c r="F36" s="6">
        <v>194400</v>
      </c>
      <c r="G36" s="6">
        <f>(SUM(G33:G35))*0.27</f>
        <v>0</v>
      </c>
      <c r="H36" s="6">
        <v>32400</v>
      </c>
    </row>
    <row r="37" spans="1:8" x14ac:dyDescent="0.2">
      <c r="A37" s="5">
        <v>32</v>
      </c>
      <c r="B37" s="50" t="s">
        <v>35</v>
      </c>
      <c r="C37" s="58">
        <f t="shared" si="0"/>
        <v>285652667</v>
      </c>
      <c r="D37" s="53">
        <f>SUM(D33:D36)</f>
        <v>284458867</v>
      </c>
      <c r="E37" s="53">
        <f>SUM(E33:E36)</f>
        <v>127000</v>
      </c>
      <c r="F37" s="53">
        <f>SUM(F33:F36)</f>
        <v>914400</v>
      </c>
      <c r="G37" s="53">
        <f>SUM(G33:G36)</f>
        <v>0</v>
      </c>
      <c r="H37" s="53">
        <f>SUM(H33:H36)</f>
        <v>152400</v>
      </c>
    </row>
    <row r="38" spans="1:8" ht="25.5" x14ac:dyDescent="0.2">
      <c r="A38" s="5">
        <v>33</v>
      </c>
      <c r="B38" s="32" t="s">
        <v>36</v>
      </c>
      <c r="C38" s="58">
        <f t="shared" si="0"/>
        <v>2312030</v>
      </c>
      <c r="D38" s="45">
        <f>SUM(D39:D41)</f>
        <v>2312030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</row>
    <row r="39" spans="1:8" x14ac:dyDescent="0.2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</row>
    <row r="40" spans="1:8" x14ac:dyDescent="0.2">
      <c r="A40" s="5">
        <v>35</v>
      </c>
      <c r="B40" s="32" t="s">
        <v>867</v>
      </c>
      <c r="C40" s="58">
        <f t="shared" si="0"/>
        <v>1500000</v>
      </c>
      <c r="D40" s="39">
        <v>1500000</v>
      </c>
      <c r="E40" s="6"/>
      <c r="F40" s="6"/>
      <c r="G40" s="6"/>
      <c r="H40" s="6"/>
    </row>
    <row r="41" spans="1:8" ht="25.5" x14ac:dyDescent="0.2">
      <c r="A41" s="5">
        <v>36</v>
      </c>
      <c r="B41" s="32" t="s">
        <v>39</v>
      </c>
      <c r="C41" s="58">
        <f t="shared" si="0"/>
        <v>812030</v>
      </c>
      <c r="D41" s="39">
        <v>812030</v>
      </c>
      <c r="E41" s="6"/>
      <c r="F41" s="6"/>
      <c r="G41" s="6"/>
      <c r="H41" s="6"/>
    </row>
    <row r="42" spans="1:8" x14ac:dyDescent="0.2">
      <c r="A42" s="5"/>
      <c r="B42" s="32" t="s">
        <v>917</v>
      </c>
      <c r="C42" s="58">
        <f t="shared" si="0"/>
        <v>770387</v>
      </c>
      <c r="D42" s="39">
        <v>770387</v>
      </c>
      <c r="E42" s="6"/>
      <c r="F42" s="6"/>
      <c r="G42" s="6"/>
      <c r="H42" s="6"/>
    </row>
    <row r="43" spans="1:8" x14ac:dyDescent="0.2">
      <c r="A43" s="5">
        <v>37</v>
      </c>
      <c r="B43" s="50" t="s">
        <v>40</v>
      </c>
      <c r="C43" s="58">
        <f t="shared" si="0"/>
        <v>3082417</v>
      </c>
      <c r="D43" s="53">
        <f>D38+D42</f>
        <v>3082417</v>
      </c>
      <c r="E43" s="53">
        <f t="shared" ref="E43:H43" si="1">E38+E42</f>
        <v>0</v>
      </c>
      <c r="F43" s="53">
        <f t="shared" si="1"/>
        <v>0</v>
      </c>
      <c r="G43" s="53">
        <f t="shared" si="1"/>
        <v>0</v>
      </c>
      <c r="H43" s="53">
        <f t="shared" si="1"/>
        <v>0</v>
      </c>
    </row>
    <row r="44" spans="1:8" x14ac:dyDescent="0.2">
      <c r="A44" s="5">
        <v>38</v>
      </c>
      <c r="B44" s="36" t="s">
        <v>41</v>
      </c>
      <c r="C44" s="58">
        <f t="shared" si="0"/>
        <v>2302441100</v>
      </c>
      <c r="D44" s="55">
        <f>D6+D7+D8+D17+D26+D32+D37+D43</f>
        <v>1682764919</v>
      </c>
      <c r="E44" s="11">
        <f>E6+E7+E8+E17+E26+E32+E37+E43</f>
        <v>187963749</v>
      </c>
      <c r="F44" s="11">
        <f>F6+F7+F8+F17+F26+F32+F37+F43</f>
        <v>212671225</v>
      </c>
      <c r="G44" s="11">
        <f>G6+G7+G8+G17+G26+G32+G37+G43</f>
        <v>67487608</v>
      </c>
      <c r="H44" s="11">
        <f>H6+H7+H8+H17+H26+H32+H37+H43</f>
        <v>151553599</v>
      </c>
    </row>
    <row r="45" spans="1:8" ht="25.5" x14ac:dyDescent="0.2">
      <c r="A45" s="5">
        <v>39</v>
      </c>
      <c r="B45" s="32" t="s">
        <v>42</v>
      </c>
      <c r="C45" s="58">
        <f t="shared" si="0"/>
        <v>44051077</v>
      </c>
      <c r="D45" s="39">
        <v>44051077</v>
      </c>
      <c r="E45" s="6"/>
      <c r="F45" s="6"/>
      <c r="G45" s="6"/>
      <c r="H45" s="6"/>
    </row>
    <row r="46" spans="1:8" x14ac:dyDescent="0.2">
      <c r="A46" s="5">
        <v>40</v>
      </c>
      <c r="B46" s="32" t="s">
        <v>868</v>
      </c>
      <c r="C46" s="58">
        <f t="shared" si="0"/>
        <v>60000000</v>
      </c>
      <c r="D46" s="39">
        <v>60000000</v>
      </c>
      <c r="E46" s="6"/>
      <c r="F46" s="6"/>
      <c r="G46" s="6"/>
      <c r="H46" s="6"/>
    </row>
    <row r="47" spans="1:8" ht="25.5" x14ac:dyDescent="0.2">
      <c r="A47" s="5">
        <v>40</v>
      </c>
      <c r="B47" s="32" t="s">
        <v>43</v>
      </c>
      <c r="C47" s="58">
        <f t="shared" si="0"/>
        <v>506780452</v>
      </c>
      <c r="D47" s="39">
        <f>'[4]1b'!C75</f>
        <v>506780452</v>
      </c>
      <c r="E47" s="6"/>
      <c r="F47" s="6"/>
      <c r="G47" s="6"/>
      <c r="H47" s="6"/>
    </row>
    <row r="48" spans="1:8" x14ac:dyDescent="0.2">
      <c r="A48" s="5">
        <v>41</v>
      </c>
      <c r="B48" s="32" t="s">
        <v>44</v>
      </c>
      <c r="C48" s="58">
        <f t="shared" si="0"/>
        <v>610831529</v>
      </c>
      <c r="D48" s="45">
        <f>SUM(D45:D47)</f>
        <v>610831529</v>
      </c>
      <c r="E48" s="8">
        <f>SUM(E45:E47)</f>
        <v>0</v>
      </c>
      <c r="F48" s="8">
        <f>SUM(F45:F47)</f>
        <v>0</v>
      </c>
      <c r="G48" s="8">
        <f>SUM(G45:G47)</f>
        <v>0</v>
      </c>
      <c r="H48" s="8">
        <f>SUM(H45:H47)</f>
        <v>0</v>
      </c>
    </row>
    <row r="49" spans="1:8" ht="13.5" thickBot="1" x14ac:dyDescent="0.25">
      <c r="A49" s="5">
        <v>42</v>
      </c>
      <c r="B49" s="37" t="s">
        <v>45</v>
      </c>
      <c r="C49" s="58">
        <f t="shared" si="0"/>
        <v>610831529</v>
      </c>
      <c r="D49" s="56">
        <f>D48</f>
        <v>610831529</v>
      </c>
      <c r="E49" s="12">
        <f>E48</f>
        <v>0</v>
      </c>
      <c r="F49" s="12">
        <f>F48</f>
        <v>0</v>
      </c>
      <c r="G49" s="12">
        <f>G48</f>
        <v>0</v>
      </c>
      <c r="H49" s="12">
        <f>H48</f>
        <v>0</v>
      </c>
    </row>
    <row r="50" spans="1:8" ht="14.25" thickTop="1" thickBot="1" x14ac:dyDescent="0.25">
      <c r="A50" s="5">
        <v>43</v>
      </c>
      <c r="B50" s="52" t="s">
        <v>46</v>
      </c>
      <c r="C50" s="59">
        <f t="shared" si="0"/>
        <v>2913272629</v>
      </c>
      <c r="D50" s="23">
        <f>D44+D49</f>
        <v>2293596448</v>
      </c>
      <c r="E50" s="13">
        <f>E44+E49</f>
        <v>187963749</v>
      </c>
      <c r="F50" s="13">
        <f>F44+F49</f>
        <v>212671225</v>
      </c>
      <c r="G50" s="13">
        <f>G44+G49</f>
        <v>67487608</v>
      </c>
      <c r="H50" s="13">
        <f>H44+H49</f>
        <v>151553599</v>
      </c>
    </row>
    <row r="51" spans="1:8" ht="13.5" thickTop="1" x14ac:dyDescent="0.2"/>
  </sheetData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5" topLeftCell="A45" activePane="bottomLeft" state="frozen"/>
      <selection activeCell="D8" sqref="D8"/>
      <selection pane="bottomLeft" activeCell="C58" sqref="C58"/>
    </sheetView>
  </sheetViews>
  <sheetFormatPr defaultRowHeight="12.75" x14ac:dyDescent="0.2"/>
  <cols>
    <col min="1" max="1" width="6.42578125" customWidth="1"/>
    <col min="2" max="2" width="46.5703125" customWidth="1"/>
    <col min="3" max="8" width="13.7109375" customWidth="1"/>
    <col min="9" max="9" width="6.42578125" customWidth="1"/>
  </cols>
  <sheetData>
    <row r="1" spans="1:9" ht="18.75" x14ac:dyDescent="0.3">
      <c r="B1" s="28" t="s">
        <v>0</v>
      </c>
      <c r="D1" s="213" t="s">
        <v>870</v>
      </c>
    </row>
    <row r="2" spans="1:9" ht="18.75" x14ac:dyDescent="0.3">
      <c r="B2" s="29" t="s">
        <v>178</v>
      </c>
      <c r="D2" s="596" t="s">
        <v>839</v>
      </c>
    </row>
    <row r="3" spans="1:9" ht="15.75" x14ac:dyDescent="0.25">
      <c r="B3" s="30" t="s">
        <v>121</v>
      </c>
      <c r="C3" t="s">
        <v>122</v>
      </c>
    </row>
    <row r="4" spans="1:9" s="15" customFormat="1" ht="18" x14ac:dyDescent="0.25">
      <c r="A4" s="14"/>
      <c r="B4" s="16"/>
      <c r="C4" s="31" t="s">
        <v>47</v>
      </c>
      <c r="D4" s="31" t="s">
        <v>48</v>
      </c>
      <c r="E4" s="31" t="s">
        <v>49</v>
      </c>
      <c r="F4" s="31" t="s">
        <v>50</v>
      </c>
      <c r="G4" s="31" t="s">
        <v>51</v>
      </c>
      <c r="H4" s="31" t="s">
        <v>52</v>
      </c>
    </row>
    <row r="5" spans="1:9" ht="26.25" thickBot="1" x14ac:dyDescent="0.25">
      <c r="A5" s="2" t="s">
        <v>1</v>
      </c>
      <c r="B5" s="25" t="s">
        <v>2</v>
      </c>
      <c r="C5" s="577" t="s">
        <v>896</v>
      </c>
      <c r="D5" s="578" t="s">
        <v>871</v>
      </c>
      <c r="E5" s="578" t="s">
        <v>871</v>
      </c>
      <c r="F5" s="578" t="s">
        <v>871</v>
      </c>
      <c r="G5" s="578" t="s">
        <v>871</v>
      </c>
      <c r="H5" s="578" t="s">
        <v>871</v>
      </c>
    </row>
    <row r="6" spans="1:9" x14ac:dyDescent="0.2">
      <c r="A6" s="5">
        <v>1</v>
      </c>
      <c r="B6" s="50" t="s">
        <v>4</v>
      </c>
      <c r="C6" s="57">
        <f t="shared" ref="C6:C49" si="0">SUM(D6:H6)</f>
        <v>238538632</v>
      </c>
      <c r="D6" s="53">
        <v>20487381</v>
      </c>
      <c r="E6" s="10">
        <v>79650200</v>
      </c>
      <c r="F6" s="10">
        <v>70894395</v>
      </c>
      <c r="G6" s="10">
        <v>15581774</v>
      </c>
      <c r="H6" s="10">
        <v>51924882</v>
      </c>
      <c r="I6" s="579"/>
    </row>
    <row r="7" spans="1:9" ht="25.5" x14ac:dyDescent="0.2">
      <c r="A7" s="5">
        <v>2</v>
      </c>
      <c r="B7" s="50" t="s">
        <v>5</v>
      </c>
      <c r="C7" s="58">
        <f t="shared" si="0"/>
        <v>51553338</v>
      </c>
      <c r="D7" s="53">
        <v>4644287</v>
      </c>
      <c r="E7" s="10">
        <v>19699048</v>
      </c>
      <c r="F7" s="10">
        <v>11339253</v>
      </c>
      <c r="G7" s="10">
        <v>3554031</v>
      </c>
      <c r="H7" s="10">
        <v>12316719</v>
      </c>
      <c r="I7" s="579"/>
    </row>
    <row r="8" spans="1:9" x14ac:dyDescent="0.2">
      <c r="A8" s="5">
        <v>3</v>
      </c>
      <c r="B8" s="51" t="s">
        <v>6</v>
      </c>
      <c r="C8" s="58">
        <f t="shared" si="0"/>
        <v>140305347</v>
      </c>
      <c r="D8" s="54">
        <v>33121231</v>
      </c>
      <c r="E8" s="27">
        <v>15433770</v>
      </c>
      <c r="F8" s="27">
        <v>47173924</v>
      </c>
      <c r="G8" s="27">
        <v>21937815</v>
      </c>
      <c r="H8" s="10">
        <v>22638607</v>
      </c>
      <c r="I8" s="579"/>
    </row>
    <row r="9" spans="1:9" x14ac:dyDescent="0.2">
      <c r="A9" s="5">
        <v>4</v>
      </c>
      <c r="B9" s="32" t="s">
        <v>7</v>
      </c>
      <c r="C9" s="58">
        <f t="shared" si="0"/>
        <v>2542000</v>
      </c>
      <c r="D9" s="45">
        <f>D10</f>
        <v>2542000</v>
      </c>
      <c r="E9" s="8">
        <f>E10</f>
        <v>0</v>
      </c>
      <c r="F9" s="8">
        <f>F10</f>
        <v>0</v>
      </c>
      <c r="G9" s="8">
        <f>G10</f>
        <v>0</v>
      </c>
      <c r="H9" s="8">
        <f>H10</f>
        <v>0</v>
      </c>
      <c r="I9" s="579"/>
    </row>
    <row r="10" spans="1:9" ht="25.5" x14ac:dyDescent="0.2">
      <c r="A10" s="5">
        <v>5</v>
      </c>
      <c r="B10" s="32" t="s">
        <v>8</v>
      </c>
      <c r="C10" s="58">
        <f t="shared" si="0"/>
        <v>2542000</v>
      </c>
      <c r="D10" s="39">
        <v>2542000</v>
      </c>
      <c r="E10" s="6"/>
      <c r="F10" s="6"/>
      <c r="G10" s="6"/>
      <c r="H10" s="6"/>
      <c r="I10" s="579"/>
    </row>
    <row r="11" spans="1:9" x14ac:dyDescent="0.2">
      <c r="A11" s="5">
        <v>6</v>
      </c>
      <c r="B11" s="32" t="s">
        <v>9</v>
      </c>
      <c r="C11" s="58">
        <f t="shared" si="0"/>
        <v>2615000</v>
      </c>
      <c r="D11" s="8">
        <f>D12</f>
        <v>2615000</v>
      </c>
      <c r="E11" s="8">
        <f>E12</f>
        <v>0</v>
      </c>
      <c r="F11" s="8">
        <f>F12</f>
        <v>0</v>
      </c>
      <c r="G11" s="8">
        <f>G12</f>
        <v>0</v>
      </c>
      <c r="H11" s="8">
        <f>H12</f>
        <v>0</v>
      </c>
      <c r="I11" s="579"/>
    </row>
    <row r="12" spans="1:9" ht="18.75" customHeight="1" x14ac:dyDescent="0.2">
      <c r="A12" s="5">
        <v>7</v>
      </c>
      <c r="B12" s="32" t="s">
        <v>10</v>
      </c>
      <c r="C12" s="58">
        <f t="shared" si="0"/>
        <v>2615000</v>
      </c>
      <c r="D12" s="45">
        <v>2615000</v>
      </c>
      <c r="E12" s="8"/>
      <c r="F12" s="8"/>
      <c r="G12" s="8"/>
      <c r="H12" s="8"/>
      <c r="I12" s="579"/>
    </row>
    <row r="13" spans="1:9" x14ac:dyDescent="0.2">
      <c r="A13" s="5">
        <v>8</v>
      </c>
      <c r="B13" s="32" t="s">
        <v>11</v>
      </c>
      <c r="C13" s="58">
        <f t="shared" si="0"/>
        <v>3400866</v>
      </c>
      <c r="D13" s="8">
        <f>SUM(D14:D16)</f>
        <v>3400866</v>
      </c>
      <c r="E13" s="8">
        <f>SUM(E14:E16)</f>
        <v>0</v>
      </c>
      <c r="F13" s="8">
        <f>SUM(F14:F16)</f>
        <v>0</v>
      </c>
      <c r="G13" s="8">
        <f>SUM(G14:G16)</f>
        <v>0</v>
      </c>
      <c r="H13" s="8">
        <f>SUM(H14:H16)</f>
        <v>0</v>
      </c>
      <c r="I13" s="579"/>
    </row>
    <row r="14" spans="1:9" x14ac:dyDescent="0.2">
      <c r="A14" s="5">
        <v>9</v>
      </c>
      <c r="B14" s="32" t="s">
        <v>12</v>
      </c>
      <c r="C14" s="58">
        <f t="shared" si="0"/>
        <v>0</v>
      </c>
      <c r="D14" s="39"/>
      <c r="E14" s="6"/>
      <c r="F14" s="6"/>
      <c r="G14" s="6"/>
      <c r="H14" s="6"/>
      <c r="I14" s="579"/>
    </row>
    <row r="15" spans="1:9" x14ac:dyDescent="0.2">
      <c r="A15" s="5">
        <v>10</v>
      </c>
      <c r="B15" s="32" t="s">
        <v>13</v>
      </c>
      <c r="C15" s="58">
        <f t="shared" si="0"/>
        <v>3400866</v>
      </c>
      <c r="D15" s="39">
        <v>3400866</v>
      </c>
      <c r="E15" s="6"/>
      <c r="F15" s="6"/>
      <c r="G15" s="6"/>
      <c r="H15" s="6"/>
      <c r="I15" s="579"/>
    </row>
    <row r="16" spans="1:9" x14ac:dyDescent="0.2">
      <c r="A16" s="5">
        <v>11</v>
      </c>
      <c r="B16" s="32" t="s">
        <v>14</v>
      </c>
      <c r="C16" s="58">
        <f t="shared" si="0"/>
        <v>0</v>
      </c>
      <c r="D16" s="39"/>
      <c r="E16" s="6"/>
      <c r="F16" s="6"/>
      <c r="G16" s="6"/>
      <c r="H16" s="6"/>
      <c r="I16" s="579"/>
    </row>
    <row r="17" spans="1:9" x14ac:dyDescent="0.2">
      <c r="A17" s="5">
        <v>12</v>
      </c>
      <c r="B17" s="50" t="s">
        <v>15</v>
      </c>
      <c r="C17" s="58">
        <f t="shared" si="0"/>
        <v>8557866</v>
      </c>
      <c r="D17" s="53">
        <f>D9+D11+D13</f>
        <v>8557866</v>
      </c>
      <c r="E17" s="10">
        <f>E9+E11+E13</f>
        <v>0</v>
      </c>
      <c r="F17" s="10">
        <f>F9+F11+F13</f>
        <v>0</v>
      </c>
      <c r="G17" s="10">
        <f>G9+G11+G13</f>
        <v>0</v>
      </c>
      <c r="H17" s="10">
        <f>H9+H11+H13</f>
        <v>0</v>
      </c>
      <c r="I17" s="579"/>
    </row>
    <row r="18" spans="1:9" x14ac:dyDescent="0.2">
      <c r="A18" s="5">
        <v>13</v>
      </c>
      <c r="B18" s="32" t="s">
        <v>16</v>
      </c>
      <c r="C18" s="58">
        <f t="shared" si="0"/>
        <v>780000</v>
      </c>
      <c r="D18" s="39">
        <v>780000</v>
      </c>
      <c r="E18" s="6"/>
      <c r="F18" s="6"/>
      <c r="G18" s="6"/>
      <c r="H18" s="6"/>
      <c r="I18" s="579"/>
    </row>
    <row r="19" spans="1:9" ht="25.5" x14ac:dyDescent="0.2">
      <c r="A19" s="5">
        <v>14</v>
      </c>
      <c r="B19" s="32" t="s">
        <v>17</v>
      </c>
      <c r="C19" s="58">
        <f t="shared" si="0"/>
        <v>97577522</v>
      </c>
      <c r="D19" s="7">
        <f t="shared" ref="D19:F19" si="1">SUM(D20:D23)</f>
        <v>97548728</v>
      </c>
      <c r="E19" s="7">
        <f t="shared" si="1"/>
        <v>0</v>
      </c>
      <c r="F19" s="7">
        <f t="shared" si="1"/>
        <v>28794</v>
      </c>
      <c r="G19" s="7">
        <f>SUM(G20:G23)</f>
        <v>0</v>
      </c>
      <c r="H19" s="7">
        <f>SUM(H20:H23)</f>
        <v>0</v>
      </c>
      <c r="I19" s="579"/>
    </row>
    <row r="20" spans="1:9" ht="24.75" customHeight="1" x14ac:dyDescent="0.2">
      <c r="A20" s="5">
        <v>15</v>
      </c>
      <c r="B20" s="32" t="s">
        <v>899</v>
      </c>
      <c r="C20" s="58">
        <f t="shared" si="0"/>
        <v>500000</v>
      </c>
      <c r="D20" s="39">
        <v>500000</v>
      </c>
      <c r="E20" s="6"/>
      <c r="F20" s="6"/>
      <c r="G20" s="6"/>
      <c r="H20" s="6"/>
      <c r="I20" s="579"/>
    </row>
    <row r="21" spans="1:9" ht="16.5" customHeight="1" x14ac:dyDescent="0.2">
      <c r="A21" s="5">
        <v>16</v>
      </c>
      <c r="B21" s="32" t="s">
        <v>19</v>
      </c>
      <c r="C21" s="58">
        <f t="shared" si="0"/>
        <v>28794</v>
      </c>
      <c r="D21" s="39"/>
      <c r="E21" s="6"/>
      <c r="F21" s="6">
        <v>28794</v>
      </c>
      <c r="G21" s="6"/>
      <c r="H21" s="6"/>
      <c r="I21" s="579"/>
    </row>
    <row r="22" spans="1:9" ht="18" customHeight="1" x14ac:dyDescent="0.2">
      <c r="A22" s="5">
        <v>17</v>
      </c>
      <c r="B22" s="32" t="s">
        <v>20</v>
      </c>
      <c r="C22" s="58">
        <f t="shared" si="0"/>
        <v>0</v>
      </c>
      <c r="D22" s="39"/>
      <c r="E22" s="6"/>
      <c r="F22" s="6"/>
      <c r="G22" s="6"/>
      <c r="H22" s="6"/>
      <c r="I22" s="579"/>
    </row>
    <row r="23" spans="1:9" x14ac:dyDescent="0.2">
      <c r="A23" s="5">
        <v>18</v>
      </c>
      <c r="B23" s="32" t="s">
        <v>21</v>
      </c>
      <c r="C23" s="58">
        <f t="shared" si="0"/>
        <v>97048728</v>
      </c>
      <c r="D23" s="39">
        <v>97048728</v>
      </c>
      <c r="E23" s="6"/>
      <c r="F23" s="6"/>
      <c r="G23" s="6"/>
      <c r="H23" s="6"/>
      <c r="I23" s="579"/>
    </row>
    <row r="24" spans="1:9" ht="25.5" x14ac:dyDescent="0.2">
      <c r="A24" s="5">
        <v>19</v>
      </c>
      <c r="B24" s="32" t="s">
        <v>22</v>
      </c>
      <c r="C24" s="58">
        <f t="shared" si="0"/>
        <v>4153380</v>
      </c>
      <c r="D24" s="39">
        <v>4153380</v>
      </c>
      <c r="E24" s="6"/>
      <c r="F24" s="6"/>
      <c r="G24" s="6"/>
      <c r="H24" s="6"/>
      <c r="I24" s="579"/>
    </row>
    <row r="25" spans="1:9" x14ac:dyDescent="0.2">
      <c r="A25" s="5">
        <v>20</v>
      </c>
      <c r="B25" s="32" t="s">
        <v>23</v>
      </c>
      <c r="C25" s="58">
        <f t="shared" si="0"/>
        <v>0</v>
      </c>
      <c r="D25" s="39"/>
      <c r="E25" s="6"/>
      <c r="F25" s="6"/>
      <c r="G25" s="6"/>
      <c r="H25" s="6"/>
      <c r="I25" s="579"/>
    </row>
    <row r="26" spans="1:9" x14ac:dyDescent="0.2">
      <c r="A26" s="5">
        <v>21</v>
      </c>
      <c r="B26" s="50" t="s">
        <v>24</v>
      </c>
      <c r="C26" s="58">
        <f t="shared" si="0"/>
        <v>102510902</v>
      </c>
      <c r="D26" s="53">
        <f>D18+D19+D24+D25</f>
        <v>102482108</v>
      </c>
      <c r="E26" s="10">
        <f>E18+E19+E24+E25</f>
        <v>0</v>
      </c>
      <c r="F26" s="10">
        <f>F18+F19+F24+F25</f>
        <v>28794</v>
      </c>
      <c r="G26" s="10">
        <f>G18+G19+G24+G25</f>
        <v>0</v>
      </c>
      <c r="H26" s="10">
        <f>H18+H19+H24+H25</f>
        <v>0</v>
      </c>
      <c r="I26" s="579"/>
    </row>
    <row r="27" spans="1:9" x14ac:dyDescent="0.2">
      <c r="A27" s="5">
        <v>22</v>
      </c>
      <c r="B27" s="32" t="s">
        <v>25</v>
      </c>
      <c r="C27" s="58">
        <f t="shared" si="0"/>
        <v>55000</v>
      </c>
      <c r="D27" s="39"/>
      <c r="E27" s="6"/>
      <c r="F27" s="6">
        <v>55000</v>
      </c>
      <c r="G27" s="6"/>
      <c r="H27" s="6"/>
      <c r="I27" s="579"/>
    </row>
    <row r="28" spans="1:9" x14ac:dyDescent="0.2">
      <c r="A28" s="5">
        <v>23</v>
      </c>
      <c r="B28" s="32" t="s">
        <v>26</v>
      </c>
      <c r="C28" s="58">
        <f t="shared" si="0"/>
        <v>781654</v>
      </c>
      <c r="D28" s="39">
        <v>781654</v>
      </c>
      <c r="E28" s="6"/>
      <c r="F28" s="6"/>
      <c r="G28" s="6"/>
      <c r="H28" s="6"/>
      <c r="I28" s="579"/>
    </row>
    <row r="29" spans="1:9" x14ac:dyDescent="0.2">
      <c r="A29" s="5">
        <v>24</v>
      </c>
      <c r="B29" s="32" t="s">
        <v>27</v>
      </c>
      <c r="C29" s="58">
        <f t="shared" si="0"/>
        <v>4028835</v>
      </c>
      <c r="D29" s="39">
        <v>2480291</v>
      </c>
      <c r="E29" s="6">
        <v>1544135</v>
      </c>
      <c r="F29" s="6">
        <v>4409</v>
      </c>
      <c r="G29" s="6"/>
      <c r="H29" s="6"/>
      <c r="I29" s="579"/>
    </row>
    <row r="30" spans="1:9" x14ac:dyDescent="0.2">
      <c r="A30" s="5">
        <v>25</v>
      </c>
      <c r="B30" s="32" t="s">
        <v>28</v>
      </c>
      <c r="C30" s="58">
        <f t="shared" si="0"/>
        <v>4581589</v>
      </c>
      <c r="D30" s="39">
        <v>1828629</v>
      </c>
      <c r="E30" s="6">
        <v>486810</v>
      </c>
      <c r="F30" s="6">
        <v>948614</v>
      </c>
      <c r="G30" s="6">
        <v>1272444</v>
      </c>
      <c r="H30" s="6">
        <v>45092</v>
      </c>
      <c r="I30" s="579"/>
    </row>
    <row r="31" spans="1:9" ht="25.5" x14ac:dyDescent="0.2">
      <c r="A31" s="5">
        <v>26</v>
      </c>
      <c r="B31" s="32" t="s">
        <v>29</v>
      </c>
      <c r="C31" s="58">
        <f t="shared" si="0"/>
        <v>1798950</v>
      </c>
      <c r="D31" s="39">
        <v>831136</v>
      </c>
      <c r="E31" s="6">
        <v>548354</v>
      </c>
      <c r="F31" s="6">
        <v>218709</v>
      </c>
      <c r="G31" s="6">
        <v>189603</v>
      </c>
      <c r="H31" s="6">
        <v>11148</v>
      </c>
      <c r="I31" s="579"/>
    </row>
    <row r="32" spans="1:9" x14ac:dyDescent="0.2">
      <c r="A32" s="5">
        <v>27</v>
      </c>
      <c r="B32" s="50" t="s">
        <v>30</v>
      </c>
      <c r="C32" s="58">
        <f t="shared" si="0"/>
        <v>11246028</v>
      </c>
      <c r="D32" s="53">
        <f>SUM(D27:D31)</f>
        <v>5921710</v>
      </c>
      <c r="E32" s="10">
        <f>SUM(E27:E31)</f>
        <v>2579299</v>
      </c>
      <c r="F32" s="10">
        <f>SUM(F27:F31)</f>
        <v>1226732</v>
      </c>
      <c r="G32" s="10">
        <f>SUM(G27:G31)</f>
        <v>1462047</v>
      </c>
      <c r="H32" s="10">
        <f>SUM(H27:H31)</f>
        <v>56240</v>
      </c>
      <c r="I32" s="579"/>
    </row>
    <row r="33" spans="1:9" x14ac:dyDescent="0.2">
      <c r="A33" s="5">
        <v>28</v>
      </c>
      <c r="B33" s="32" t="s">
        <v>31</v>
      </c>
      <c r="C33" s="58">
        <f t="shared" si="0"/>
        <v>165454602</v>
      </c>
      <c r="D33" s="39">
        <v>165454602</v>
      </c>
      <c r="E33" s="6"/>
      <c r="F33" s="6"/>
      <c r="G33" s="6"/>
      <c r="H33" s="6"/>
      <c r="I33" s="579"/>
    </row>
    <row r="34" spans="1:9" x14ac:dyDescent="0.2">
      <c r="A34" s="5">
        <v>29</v>
      </c>
      <c r="B34" s="32" t="s">
        <v>32</v>
      </c>
      <c r="C34" s="58">
        <f t="shared" si="0"/>
        <v>0</v>
      </c>
      <c r="D34" s="39"/>
      <c r="E34" s="6"/>
      <c r="F34" s="6"/>
      <c r="G34" s="6"/>
      <c r="H34" s="6"/>
      <c r="I34" s="579"/>
    </row>
    <row r="35" spans="1:9" x14ac:dyDescent="0.2">
      <c r="A35" s="5">
        <v>30</v>
      </c>
      <c r="B35" s="32" t="s">
        <v>33</v>
      </c>
      <c r="C35" s="58">
        <f t="shared" si="0"/>
        <v>0</v>
      </c>
      <c r="D35" s="39"/>
      <c r="E35" s="6"/>
      <c r="F35" s="6"/>
      <c r="G35" s="6"/>
      <c r="H35" s="6"/>
      <c r="I35" s="579"/>
    </row>
    <row r="36" spans="1:9" ht="25.5" x14ac:dyDescent="0.2">
      <c r="A36" s="5">
        <v>31</v>
      </c>
      <c r="B36" s="32" t="s">
        <v>34</v>
      </c>
      <c r="C36" s="58">
        <f t="shared" si="0"/>
        <v>37322231</v>
      </c>
      <c r="D36" s="39">
        <v>37322231</v>
      </c>
      <c r="E36" s="6"/>
      <c r="F36" s="6"/>
      <c r="G36" s="6"/>
      <c r="H36" s="6"/>
      <c r="I36" s="579"/>
    </row>
    <row r="37" spans="1:9" x14ac:dyDescent="0.2">
      <c r="A37" s="5">
        <v>32</v>
      </c>
      <c r="B37" s="50" t="s">
        <v>35</v>
      </c>
      <c r="C37" s="58">
        <f t="shared" si="0"/>
        <v>202776833</v>
      </c>
      <c r="D37" s="53">
        <f>SUM(D33:D36)</f>
        <v>202776833</v>
      </c>
      <c r="E37" s="53">
        <f>SUM(E33:E36)</f>
        <v>0</v>
      </c>
      <c r="F37" s="53">
        <f>SUM(F33:F36)</f>
        <v>0</v>
      </c>
      <c r="G37" s="53">
        <f>SUM(G33:G36)</f>
        <v>0</v>
      </c>
      <c r="H37" s="53">
        <f>SUM(H33:H36)</f>
        <v>0</v>
      </c>
      <c r="I37" s="579"/>
    </row>
    <row r="38" spans="1:9" ht="25.5" x14ac:dyDescent="0.2">
      <c r="A38" s="5">
        <v>33</v>
      </c>
      <c r="B38" s="32" t="s">
        <v>36</v>
      </c>
      <c r="C38" s="58">
        <f t="shared" si="0"/>
        <v>1892852</v>
      </c>
      <c r="D38" s="8">
        <f>SUM(D39:D41)</f>
        <v>1892852</v>
      </c>
      <c r="E38" s="8">
        <f>SUM(E39:E41)</f>
        <v>0</v>
      </c>
      <c r="F38" s="8">
        <f>SUM(F39:F41)</f>
        <v>0</v>
      </c>
      <c r="G38" s="8">
        <f>SUM(G39:G41)</f>
        <v>0</v>
      </c>
      <c r="H38" s="8">
        <f>SUM(H39:H41)</f>
        <v>0</v>
      </c>
      <c r="I38" s="579"/>
    </row>
    <row r="39" spans="1:9" x14ac:dyDescent="0.2">
      <c r="A39" s="5">
        <v>34</v>
      </c>
      <c r="B39" s="32" t="s">
        <v>37</v>
      </c>
      <c r="C39" s="58">
        <f t="shared" si="0"/>
        <v>0</v>
      </c>
      <c r="D39" s="39"/>
      <c r="E39" s="6"/>
      <c r="F39" s="6"/>
      <c r="G39" s="6"/>
      <c r="H39" s="6"/>
      <c r="I39" s="579"/>
    </row>
    <row r="40" spans="1:9" x14ac:dyDescent="0.2">
      <c r="A40" s="5">
        <v>35</v>
      </c>
      <c r="B40" s="32" t="s">
        <v>867</v>
      </c>
      <c r="C40" s="58">
        <f t="shared" si="0"/>
        <v>1500000</v>
      </c>
      <c r="D40" s="39">
        <v>1500000</v>
      </c>
      <c r="E40" s="6"/>
      <c r="F40" s="6"/>
      <c r="G40" s="6"/>
      <c r="H40" s="6"/>
      <c r="I40" s="579"/>
    </row>
    <row r="41" spans="1:9" ht="25.5" x14ac:dyDescent="0.2">
      <c r="A41" s="5">
        <v>36</v>
      </c>
      <c r="B41" s="32" t="s">
        <v>39</v>
      </c>
      <c r="C41" s="58">
        <f t="shared" si="0"/>
        <v>392852</v>
      </c>
      <c r="D41" s="39">
        <v>392852</v>
      </c>
      <c r="E41" s="6"/>
      <c r="F41" s="6"/>
      <c r="G41" s="6"/>
      <c r="H41" s="6"/>
      <c r="I41" s="579"/>
    </row>
    <row r="42" spans="1:9" x14ac:dyDescent="0.2">
      <c r="A42" s="5">
        <v>37</v>
      </c>
      <c r="B42" s="50" t="s">
        <v>40</v>
      </c>
      <c r="C42" s="58">
        <f t="shared" si="0"/>
        <v>1892852</v>
      </c>
      <c r="D42" s="53">
        <f>D38</f>
        <v>1892852</v>
      </c>
      <c r="E42" s="10">
        <f>E38</f>
        <v>0</v>
      </c>
      <c r="F42" s="10">
        <f>F38</f>
        <v>0</v>
      </c>
      <c r="G42" s="10">
        <f>G38</f>
        <v>0</v>
      </c>
      <c r="H42" s="10">
        <f>H38</f>
        <v>0</v>
      </c>
      <c r="I42" s="579"/>
    </row>
    <row r="43" spans="1:9" x14ac:dyDescent="0.2">
      <c r="A43" s="5">
        <v>38</v>
      </c>
      <c r="B43" s="36" t="s">
        <v>41</v>
      </c>
      <c r="C43" s="58">
        <f t="shared" si="0"/>
        <v>757381798</v>
      </c>
      <c r="D43" s="55">
        <f>D6+D7+D8+D17+D26+D32+D37+D42</f>
        <v>379884268</v>
      </c>
      <c r="E43" s="11">
        <f>E6+E7+E8+E17+E26+E32+E37+E42</f>
        <v>117362317</v>
      </c>
      <c r="F43" s="11">
        <f>F6+F7+F8+F17+F26+F32+F37+F42</f>
        <v>130663098</v>
      </c>
      <c r="G43" s="11">
        <f>G6+G7+G8+G17+G26+G32+G37+G42</f>
        <v>42535667</v>
      </c>
      <c r="H43" s="11">
        <f>H6+H7+H8+H17+H26+H32+H37+H42</f>
        <v>86936448</v>
      </c>
      <c r="I43" s="579"/>
    </row>
    <row r="44" spans="1:9" ht="25.5" x14ac:dyDescent="0.2">
      <c r="A44" s="5">
        <v>39</v>
      </c>
      <c r="B44" s="32" t="s">
        <v>42</v>
      </c>
      <c r="C44" s="58">
        <f t="shared" si="0"/>
        <v>27511359</v>
      </c>
      <c r="D44" s="39">
        <v>27511359</v>
      </c>
      <c r="E44" s="6"/>
      <c r="F44" s="6"/>
      <c r="G44" s="6"/>
      <c r="H44" s="6"/>
      <c r="I44" s="579"/>
    </row>
    <row r="45" spans="1:9" x14ac:dyDescent="0.2">
      <c r="A45" s="5">
        <v>40</v>
      </c>
      <c r="B45" s="32" t="s">
        <v>868</v>
      </c>
      <c r="C45" s="58">
        <f t="shared" si="0"/>
        <v>60000000</v>
      </c>
      <c r="D45" s="39">
        <v>60000000</v>
      </c>
      <c r="E45" s="6"/>
      <c r="F45" s="6"/>
      <c r="G45" s="6"/>
      <c r="H45" s="6"/>
      <c r="I45" s="579"/>
    </row>
    <row r="46" spans="1:9" ht="25.5" x14ac:dyDescent="0.2">
      <c r="A46" s="5">
        <v>41</v>
      </c>
      <c r="B46" s="32" t="s">
        <v>43</v>
      </c>
      <c r="C46" s="58">
        <f t="shared" si="0"/>
        <v>299010276</v>
      </c>
      <c r="D46" s="39">
        <v>299010276</v>
      </c>
      <c r="E46" s="6"/>
      <c r="F46" s="6"/>
      <c r="G46" s="6"/>
      <c r="H46" s="6"/>
      <c r="I46" s="579"/>
    </row>
    <row r="47" spans="1:9" x14ac:dyDescent="0.2">
      <c r="A47" s="5">
        <v>42</v>
      </c>
      <c r="B47" s="32" t="s">
        <v>44</v>
      </c>
      <c r="C47" s="58">
        <f t="shared" si="0"/>
        <v>386521635</v>
      </c>
      <c r="D47" s="45">
        <f>SUM(D44:D46)</f>
        <v>386521635</v>
      </c>
      <c r="E47" s="8">
        <f>SUM(E44:E46)</f>
        <v>0</v>
      </c>
      <c r="F47" s="8">
        <f>SUM(F44:F46)</f>
        <v>0</v>
      </c>
      <c r="G47" s="8">
        <f>SUM(G44:G46)</f>
        <v>0</v>
      </c>
      <c r="H47" s="8">
        <f>SUM(H44:H46)</f>
        <v>0</v>
      </c>
      <c r="I47" s="579"/>
    </row>
    <row r="48" spans="1:9" ht="13.5" thickBot="1" x14ac:dyDescent="0.25">
      <c r="A48" s="5">
        <v>43</v>
      </c>
      <c r="B48" s="37" t="s">
        <v>45</v>
      </c>
      <c r="C48" s="58">
        <f t="shared" si="0"/>
        <v>386521635</v>
      </c>
      <c r="D48" s="56">
        <f>D47</f>
        <v>386521635</v>
      </c>
      <c r="E48" s="12">
        <f>E47</f>
        <v>0</v>
      </c>
      <c r="F48" s="12">
        <f>F47</f>
        <v>0</v>
      </c>
      <c r="G48" s="12">
        <f>G47</f>
        <v>0</v>
      </c>
      <c r="H48" s="12">
        <f>H47</f>
        <v>0</v>
      </c>
      <c r="I48" s="579"/>
    </row>
    <row r="49" spans="1:9" ht="14.25" thickTop="1" thickBot="1" x14ac:dyDescent="0.25">
      <c r="A49" s="5">
        <v>44</v>
      </c>
      <c r="B49" s="52" t="s">
        <v>46</v>
      </c>
      <c r="C49" s="59">
        <f t="shared" si="0"/>
        <v>1143903433</v>
      </c>
      <c r="D49" s="23">
        <f>D43+D48</f>
        <v>766405903</v>
      </c>
      <c r="E49" s="13">
        <f>E43+E48</f>
        <v>117362317</v>
      </c>
      <c r="F49" s="13">
        <f>F43+F48</f>
        <v>130663098</v>
      </c>
      <c r="G49" s="13">
        <f>G43+G48</f>
        <v>42535667</v>
      </c>
      <c r="H49" s="13">
        <f>H43+H48</f>
        <v>86936448</v>
      </c>
      <c r="I49" s="579"/>
    </row>
    <row r="50" spans="1:9" ht="13.5" thickTop="1" x14ac:dyDescent="0.2">
      <c r="C50" s="580"/>
      <c r="D50" s="580"/>
      <c r="E50" s="580"/>
      <c r="F50" s="580"/>
      <c r="G50" s="580"/>
      <c r="H50" s="580"/>
    </row>
  </sheetData>
  <pageMargins left="0.35433070866141736" right="0.35433070866141736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80" workbookViewId="0">
      <selection activeCell="F30" sqref="F30"/>
    </sheetView>
  </sheetViews>
  <sheetFormatPr defaultRowHeight="12.75" x14ac:dyDescent="0.2"/>
  <cols>
    <col min="1" max="1" width="4.28515625" style="196" customWidth="1"/>
    <col min="2" max="2" width="33.140625" style="196" customWidth="1"/>
    <col min="3" max="3" width="10.42578125" style="210" customWidth="1"/>
    <col min="4" max="4" width="12" style="210" customWidth="1"/>
    <col min="5" max="5" width="10.5703125" style="210" customWidth="1"/>
    <col min="6" max="6" width="13.7109375" style="210" customWidth="1"/>
    <col min="7" max="7" width="14" style="210" customWidth="1"/>
    <col min="8" max="8" width="16.42578125" style="210" customWidth="1"/>
    <col min="9" max="9" width="16.7109375" style="210" customWidth="1"/>
    <col min="10" max="10" width="10.85546875" style="210" customWidth="1"/>
    <col min="11" max="12" width="10.5703125" style="210" customWidth="1"/>
    <col min="13" max="13" width="8.140625" style="210" customWidth="1"/>
    <col min="14" max="16384" width="9.140625" style="210"/>
  </cols>
  <sheetData>
    <row r="1" spans="1:12" s="197" customFormat="1" ht="15.75" x14ac:dyDescent="0.25">
      <c r="A1" s="196"/>
      <c r="D1" s="198" t="s">
        <v>0</v>
      </c>
      <c r="H1" s="199" t="s">
        <v>900</v>
      </c>
    </row>
    <row r="2" spans="1:12" s="197" customFormat="1" ht="15" x14ac:dyDescent="0.2">
      <c r="A2" s="196"/>
      <c r="C2" s="200" t="s">
        <v>177</v>
      </c>
      <c r="D2" s="200"/>
      <c r="E2" s="200"/>
      <c r="H2" s="596" t="s">
        <v>839</v>
      </c>
    </row>
    <row r="3" spans="1:12" s="197" customFormat="1" ht="15" x14ac:dyDescent="0.2">
      <c r="A3" s="196"/>
      <c r="C3" s="200"/>
      <c r="D3" s="200"/>
      <c r="E3" s="200"/>
      <c r="H3" s="201"/>
    </row>
    <row r="4" spans="1:12" s="197" customFormat="1" ht="18.75" x14ac:dyDescent="0.3">
      <c r="A4" s="196"/>
      <c r="C4" s="200"/>
      <c r="D4" s="200"/>
      <c r="E4" s="608" t="s">
        <v>178</v>
      </c>
      <c r="J4" s="202"/>
    </row>
    <row r="5" spans="1:12" s="197" customFormat="1" ht="15" x14ac:dyDescent="0.2">
      <c r="A5" s="200"/>
      <c r="B5" s="200" t="s">
        <v>179</v>
      </c>
      <c r="C5" s="200" t="s">
        <v>180</v>
      </c>
      <c r="D5" s="200" t="s">
        <v>181</v>
      </c>
      <c r="E5" s="200" t="s">
        <v>182</v>
      </c>
      <c r="F5" s="200" t="s">
        <v>183</v>
      </c>
      <c r="G5" s="200" t="s">
        <v>184</v>
      </c>
      <c r="H5" s="200" t="s">
        <v>185</v>
      </c>
      <c r="I5" s="200" t="s">
        <v>186</v>
      </c>
    </row>
    <row r="6" spans="1:12" s="197" customFormat="1" ht="15.75" thickBot="1" x14ac:dyDescent="0.25">
      <c r="A6" s="200">
        <v>1</v>
      </c>
      <c r="B6" s="203" t="s">
        <v>187</v>
      </c>
      <c r="C6" s="203" t="s">
        <v>52</v>
      </c>
      <c r="D6" s="203" t="s">
        <v>188</v>
      </c>
      <c r="E6" s="203" t="s">
        <v>189</v>
      </c>
      <c r="F6" s="203" t="s">
        <v>190</v>
      </c>
      <c r="G6" s="203" t="s">
        <v>191</v>
      </c>
      <c r="H6" s="203" t="s">
        <v>48</v>
      </c>
      <c r="I6" s="203" t="s">
        <v>192</v>
      </c>
    </row>
    <row r="7" spans="1:12" s="197" customFormat="1" ht="15" x14ac:dyDescent="0.2">
      <c r="A7" s="200">
        <v>2</v>
      </c>
      <c r="B7" s="204" t="s">
        <v>193</v>
      </c>
      <c r="C7" s="204">
        <v>27</v>
      </c>
      <c r="D7" s="204">
        <v>5</v>
      </c>
      <c r="E7" s="204">
        <v>2.1</v>
      </c>
      <c r="F7" s="204">
        <v>13</v>
      </c>
      <c r="G7" s="204">
        <v>26.88</v>
      </c>
      <c r="H7" s="204">
        <v>12</v>
      </c>
      <c r="I7" s="204">
        <f>SUM(C7:H7)</f>
        <v>85.98</v>
      </c>
    </row>
    <row r="8" spans="1:12" s="197" customFormat="1" ht="15" x14ac:dyDescent="0.2">
      <c r="A8" s="200"/>
      <c r="B8" s="205" t="s">
        <v>194</v>
      </c>
      <c r="C8" s="205"/>
      <c r="D8" s="205">
        <v>1</v>
      </c>
      <c r="E8" s="205"/>
      <c r="F8" s="205"/>
      <c r="G8" s="205"/>
      <c r="H8" s="205"/>
      <c r="I8" s="205">
        <f>SUM(C8:H8)</f>
        <v>1</v>
      </c>
    </row>
    <row r="9" spans="1:12" s="197" customFormat="1" ht="15.75" thickBot="1" x14ac:dyDescent="0.25">
      <c r="A9" s="200">
        <v>3</v>
      </c>
      <c r="B9" s="205" t="s">
        <v>195</v>
      </c>
      <c r="C9" s="206">
        <v>2</v>
      </c>
      <c r="D9" s="206"/>
      <c r="E9" s="206"/>
      <c r="F9" s="206">
        <v>120</v>
      </c>
      <c r="G9" s="206"/>
      <c r="H9" s="206"/>
      <c r="I9" s="207">
        <f>SUM(C9:H9)</f>
        <v>122</v>
      </c>
    </row>
    <row r="10" spans="1:12" s="197" customFormat="1" ht="15.75" thickBot="1" x14ac:dyDescent="0.25">
      <c r="A10" s="200">
        <v>4</v>
      </c>
      <c r="B10" s="208" t="s">
        <v>196</v>
      </c>
      <c r="C10" s="209">
        <f t="shared" ref="C10:I10" si="0">SUM(C7:C9)</f>
        <v>29</v>
      </c>
      <c r="D10" s="209">
        <f t="shared" si="0"/>
        <v>6</v>
      </c>
      <c r="E10" s="209">
        <f t="shared" si="0"/>
        <v>2.1</v>
      </c>
      <c r="F10" s="209">
        <f t="shared" si="0"/>
        <v>133</v>
      </c>
      <c r="G10" s="209">
        <f t="shared" si="0"/>
        <v>26.88</v>
      </c>
      <c r="H10" s="209">
        <f t="shared" si="0"/>
        <v>12</v>
      </c>
      <c r="I10" s="209">
        <f t="shared" si="0"/>
        <v>208.98000000000002</v>
      </c>
    </row>
    <row r="11" spans="1:12" s="197" customFormat="1" ht="15.75" x14ac:dyDescent="0.25">
      <c r="A11" s="200"/>
      <c r="B11" s="198"/>
      <c r="C11" s="200"/>
      <c r="D11" s="200"/>
      <c r="E11" s="200"/>
      <c r="F11" s="200"/>
      <c r="G11" s="200"/>
      <c r="H11" s="200"/>
      <c r="I11" s="200"/>
    </row>
    <row r="12" spans="1:12" ht="15" x14ac:dyDescent="0.2">
      <c r="A12" s="200"/>
      <c r="B12" s="200" t="s">
        <v>197</v>
      </c>
      <c r="C12" s="200" t="s">
        <v>198</v>
      </c>
      <c r="D12" s="200"/>
      <c r="E12" s="200"/>
      <c r="F12" s="200">
        <v>1</v>
      </c>
      <c r="G12" s="200" t="s">
        <v>134</v>
      </c>
      <c r="H12" s="200"/>
      <c r="I12" s="200"/>
    </row>
    <row r="13" spans="1:12" ht="15" x14ac:dyDescent="0.2">
      <c r="B13" s="200"/>
      <c r="C13" s="200" t="s">
        <v>199</v>
      </c>
      <c r="D13" s="200"/>
      <c r="E13" s="200"/>
      <c r="F13" s="200">
        <v>1</v>
      </c>
      <c r="G13" s="200" t="s">
        <v>134</v>
      </c>
    </row>
    <row r="14" spans="1:12" ht="15" x14ac:dyDescent="0.2">
      <c r="B14" s="200"/>
      <c r="C14" s="200" t="s">
        <v>200</v>
      </c>
      <c r="D14" s="200"/>
      <c r="E14" s="200"/>
      <c r="F14" s="200">
        <v>7</v>
      </c>
      <c r="G14" s="200" t="s">
        <v>134</v>
      </c>
    </row>
    <row r="15" spans="1:12" ht="15" x14ac:dyDescent="0.2">
      <c r="B15" s="200"/>
      <c r="C15" s="200" t="s">
        <v>201</v>
      </c>
      <c r="D15" s="200"/>
      <c r="E15" s="200"/>
      <c r="F15" s="200">
        <v>3</v>
      </c>
      <c r="G15" s="200" t="s">
        <v>134</v>
      </c>
      <c r="L15" s="211"/>
    </row>
    <row r="16" spans="1:12" ht="15" x14ac:dyDescent="0.2">
      <c r="D16" s="200" t="s">
        <v>202</v>
      </c>
      <c r="E16" s="200"/>
      <c r="F16" s="200">
        <f>SUM(F12:F15)</f>
        <v>12</v>
      </c>
      <c r="G16" s="200" t="s">
        <v>134</v>
      </c>
    </row>
  </sheetData>
  <pageMargins left="0" right="0" top="0" bottom="0" header="0.51181102362204722" footer="0.51181102362204722"/>
  <pageSetup paperSize="9" orientation="landscape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G2" sqref="G2"/>
    </sheetView>
  </sheetViews>
  <sheetFormatPr defaultColWidth="9.140625" defaultRowHeight="12.75" x14ac:dyDescent="0.2"/>
  <cols>
    <col min="1" max="1" width="5.7109375" style="240" customWidth="1"/>
    <col min="2" max="2" width="4.5703125" style="240" customWidth="1"/>
    <col min="3" max="3" width="27.28515625" style="240" customWidth="1"/>
    <col min="4" max="4" width="18.28515625" style="240" customWidth="1"/>
    <col min="5" max="5" width="7.42578125" style="240" customWidth="1"/>
    <col min="6" max="6" width="24.7109375" style="240" customWidth="1"/>
    <col min="7" max="7" width="16.7109375" style="240" customWidth="1"/>
    <col min="8" max="16384" width="9.140625" style="240"/>
  </cols>
  <sheetData>
    <row r="1" spans="1:8" x14ac:dyDescent="0.2">
      <c r="C1" s="241" t="s">
        <v>275</v>
      </c>
      <c r="D1" s="241"/>
      <c r="E1" s="242"/>
      <c r="F1" s="242"/>
      <c r="G1" s="199" t="s">
        <v>276</v>
      </c>
    </row>
    <row r="2" spans="1:8" x14ac:dyDescent="0.2">
      <c r="C2" s="242"/>
      <c r="D2" s="242" t="s">
        <v>342</v>
      </c>
      <c r="E2" s="242"/>
      <c r="F2" s="242"/>
      <c r="G2" s="624" t="s">
        <v>903</v>
      </c>
      <c r="H2" s="243"/>
    </row>
    <row r="3" spans="1:8" x14ac:dyDescent="0.2">
      <c r="C3" s="240" t="s">
        <v>277</v>
      </c>
      <c r="G3" s="202" t="s">
        <v>227</v>
      </c>
      <c r="H3" s="243"/>
    </row>
    <row r="4" spans="1:8" x14ac:dyDescent="0.2">
      <c r="G4" s="202"/>
      <c r="H4" s="243"/>
    </row>
    <row r="5" spans="1:8" x14ac:dyDescent="0.2">
      <c r="B5" s="240" t="s">
        <v>278</v>
      </c>
      <c r="C5" s="240" t="s">
        <v>180</v>
      </c>
      <c r="D5" s="240" t="s">
        <v>181</v>
      </c>
      <c r="E5" s="240" t="s">
        <v>279</v>
      </c>
      <c r="F5" s="240" t="s">
        <v>280</v>
      </c>
      <c r="G5" s="202" t="s">
        <v>184</v>
      </c>
      <c r="H5" s="243"/>
    </row>
    <row r="6" spans="1:8" x14ac:dyDescent="0.2">
      <c r="A6" s="218">
        <v>1</v>
      </c>
      <c r="B6" s="612" t="s">
        <v>281</v>
      </c>
      <c r="C6" s="612"/>
      <c r="D6" s="612"/>
      <c r="E6" s="612" t="s">
        <v>282</v>
      </c>
      <c r="F6" s="612"/>
      <c r="G6" s="612"/>
    </row>
    <row r="7" spans="1:8" x14ac:dyDescent="0.2">
      <c r="A7" s="218">
        <v>2</v>
      </c>
      <c r="B7" s="244" t="s">
        <v>283</v>
      </c>
      <c r="C7" s="244" t="s">
        <v>284</v>
      </c>
      <c r="D7" s="244"/>
      <c r="E7" s="244" t="s">
        <v>283</v>
      </c>
      <c r="F7" s="244" t="s">
        <v>285</v>
      </c>
      <c r="G7" s="244"/>
    </row>
    <row r="8" spans="1:8" x14ac:dyDescent="0.2">
      <c r="A8" s="218">
        <v>3</v>
      </c>
      <c r="B8" s="245" t="s">
        <v>286</v>
      </c>
      <c r="C8" s="246" t="s">
        <v>287</v>
      </c>
      <c r="D8" s="267">
        <f>'[4]1b'!C20</f>
        <v>655159558</v>
      </c>
      <c r="E8" s="245" t="s">
        <v>286</v>
      </c>
      <c r="F8" s="245" t="s">
        <v>288</v>
      </c>
      <c r="G8" s="267">
        <f>'[4]2d'!C6</f>
        <v>368477245</v>
      </c>
    </row>
    <row r="9" spans="1:8" x14ac:dyDescent="0.2">
      <c r="A9" s="218">
        <v>4</v>
      </c>
      <c r="B9" s="245" t="s">
        <v>289</v>
      </c>
      <c r="C9" s="246" t="s">
        <v>290</v>
      </c>
      <c r="D9" s="267">
        <f>'[4]1b'!C39</f>
        <v>303204813</v>
      </c>
      <c r="E9" s="245" t="s">
        <v>289</v>
      </c>
      <c r="F9" s="245" t="s">
        <v>291</v>
      </c>
      <c r="G9" s="267">
        <f>'[4]2d'!C7</f>
        <v>80381073</v>
      </c>
    </row>
    <row r="10" spans="1:8" x14ac:dyDescent="0.2">
      <c r="A10" s="218">
        <v>5</v>
      </c>
      <c r="B10" s="245" t="s">
        <v>292</v>
      </c>
      <c r="C10" s="246" t="s">
        <v>293</v>
      </c>
      <c r="D10" s="267">
        <f>'[4]1b'!C63</f>
        <v>40403567</v>
      </c>
      <c r="E10" s="245" t="s">
        <v>292</v>
      </c>
      <c r="F10" s="245" t="s">
        <v>294</v>
      </c>
      <c r="G10" s="267">
        <f>'[4]2d'!C8</f>
        <v>471879423</v>
      </c>
    </row>
    <row r="11" spans="1:8" x14ac:dyDescent="0.2">
      <c r="A11" s="218">
        <v>6</v>
      </c>
      <c r="B11" s="245" t="s">
        <v>295</v>
      </c>
      <c r="C11" s="246" t="s">
        <v>296</v>
      </c>
      <c r="D11" s="267">
        <f>'[4]1b'!C67</f>
        <v>445000</v>
      </c>
      <c r="E11" s="245" t="s">
        <v>295</v>
      </c>
      <c r="F11" s="245" t="s">
        <v>297</v>
      </c>
      <c r="G11" s="267">
        <f>'[4]2d'!C17</f>
        <v>14421500</v>
      </c>
    </row>
    <row r="12" spans="1:8" x14ac:dyDescent="0.2">
      <c r="A12" s="218">
        <v>7</v>
      </c>
      <c r="B12" s="245" t="s">
        <v>298</v>
      </c>
      <c r="C12" s="245" t="s">
        <v>299</v>
      </c>
      <c r="D12" s="267">
        <v>93659690</v>
      </c>
      <c r="E12" s="245" t="s">
        <v>298</v>
      </c>
      <c r="F12" s="245" t="s">
        <v>300</v>
      </c>
      <c r="G12" s="270">
        <f>'[4]2d'!C26</f>
        <v>254608842</v>
      </c>
    </row>
    <row r="13" spans="1:8" x14ac:dyDescent="0.2">
      <c r="A13" s="218">
        <v>8</v>
      </c>
      <c r="B13" s="245" t="s">
        <v>301</v>
      </c>
      <c r="C13" s="245"/>
      <c r="D13" s="267"/>
      <c r="E13" s="245" t="s">
        <v>301</v>
      </c>
      <c r="F13" s="245"/>
      <c r="G13" s="267"/>
    </row>
    <row r="14" spans="1:8" x14ac:dyDescent="0.2">
      <c r="A14" s="218">
        <v>9</v>
      </c>
      <c r="B14" s="245"/>
      <c r="C14" s="245"/>
      <c r="D14" s="267"/>
      <c r="E14" s="245" t="s">
        <v>302</v>
      </c>
      <c r="F14" s="245"/>
      <c r="G14" s="267"/>
    </row>
    <row r="15" spans="1:8" x14ac:dyDescent="0.2">
      <c r="A15" s="218">
        <v>10</v>
      </c>
      <c r="B15" s="245"/>
      <c r="C15" s="245"/>
      <c r="D15" s="267"/>
      <c r="E15" s="245"/>
      <c r="F15" s="245"/>
      <c r="G15" s="267"/>
    </row>
    <row r="16" spans="1:8" x14ac:dyDescent="0.2">
      <c r="A16" s="218">
        <v>11</v>
      </c>
      <c r="B16" s="247"/>
      <c r="C16" s="247" t="s">
        <v>303</v>
      </c>
      <c r="D16" s="271">
        <f>SUM(D8:D15)</f>
        <v>1092872628</v>
      </c>
      <c r="E16" s="247"/>
      <c r="F16" s="247" t="s">
        <v>304</v>
      </c>
      <c r="G16" s="271">
        <f>SUM(G8:G14)</f>
        <v>1189768083</v>
      </c>
    </row>
    <row r="17" spans="1:7" x14ac:dyDescent="0.2">
      <c r="A17" s="218">
        <v>12</v>
      </c>
      <c r="B17" s="245"/>
      <c r="C17" s="245"/>
      <c r="D17" s="267"/>
      <c r="E17" s="245"/>
      <c r="F17" s="245" t="s">
        <v>305</v>
      </c>
      <c r="G17" s="267">
        <f>D16</f>
        <v>1092872628</v>
      </c>
    </row>
    <row r="18" spans="1:7" x14ac:dyDescent="0.2">
      <c r="A18" s="218">
        <v>13</v>
      </c>
      <c r="B18" s="245"/>
      <c r="C18" s="245"/>
      <c r="D18" s="267"/>
      <c r="E18" s="245"/>
      <c r="F18" s="245" t="s">
        <v>306</v>
      </c>
      <c r="G18" s="267">
        <f>G16-G17</f>
        <v>96895455</v>
      </c>
    </row>
    <row r="19" spans="1:7" x14ac:dyDescent="0.2">
      <c r="A19" s="218">
        <v>14</v>
      </c>
      <c r="B19" s="245"/>
      <c r="C19" s="248"/>
      <c r="D19" s="267"/>
      <c r="E19" s="245"/>
      <c r="F19" s="245"/>
      <c r="G19" s="267"/>
    </row>
    <row r="20" spans="1:7" x14ac:dyDescent="0.2">
      <c r="A20" s="218">
        <v>15</v>
      </c>
      <c r="B20" s="247" t="s">
        <v>307</v>
      </c>
      <c r="C20" s="247" t="s">
        <v>308</v>
      </c>
      <c r="D20" s="271"/>
      <c r="E20" s="247" t="s">
        <v>307</v>
      </c>
      <c r="F20" s="247" t="s">
        <v>309</v>
      </c>
      <c r="G20" s="271"/>
    </row>
    <row r="21" spans="1:7" x14ac:dyDescent="0.2">
      <c r="A21" s="218">
        <v>16</v>
      </c>
      <c r="B21" s="245" t="s">
        <v>310</v>
      </c>
      <c r="C21" s="245" t="s">
        <v>311</v>
      </c>
      <c r="D21" s="267">
        <f>'[4]1b'!C21</f>
        <v>783323369</v>
      </c>
      <c r="E21" s="245" t="s">
        <v>310</v>
      </c>
      <c r="F21" s="245" t="s">
        <v>212</v>
      </c>
      <c r="G21" s="267">
        <f>'[4]2d'!C32</f>
        <v>823937933</v>
      </c>
    </row>
    <row r="22" spans="1:7" x14ac:dyDescent="0.2">
      <c r="A22" s="218">
        <v>17</v>
      </c>
      <c r="B22" s="245" t="s">
        <v>312</v>
      </c>
      <c r="C22" s="245" t="s">
        <v>313</v>
      </c>
      <c r="D22" s="267">
        <f>'[4]1b'!C65</f>
        <v>180000</v>
      </c>
      <c r="E22" s="245" t="s">
        <v>312</v>
      </c>
      <c r="F22" s="245" t="s">
        <v>204</v>
      </c>
      <c r="G22" s="267">
        <f>'[4]2d'!C37</f>
        <v>285652667</v>
      </c>
    </row>
    <row r="23" spans="1:7" x14ac:dyDescent="0.2">
      <c r="A23" s="218">
        <v>18</v>
      </c>
      <c r="B23" s="245" t="s">
        <v>314</v>
      </c>
      <c r="C23" s="245" t="s">
        <v>315</v>
      </c>
      <c r="D23" s="267">
        <f>'[4]1b'!C71</f>
        <v>435500</v>
      </c>
      <c r="E23" s="245" t="s">
        <v>314</v>
      </c>
      <c r="F23" s="245" t="s">
        <v>316</v>
      </c>
      <c r="G23" s="267">
        <f>'[4]2d'!C43</f>
        <v>3082417</v>
      </c>
    </row>
    <row r="24" spans="1:7" x14ac:dyDescent="0.2">
      <c r="A24" s="218">
        <v>19</v>
      </c>
      <c r="B24" s="245" t="s">
        <v>317</v>
      </c>
      <c r="C24" s="245" t="s">
        <v>318</v>
      </c>
      <c r="D24" s="267">
        <v>472867708</v>
      </c>
      <c r="E24" s="245" t="s">
        <v>317</v>
      </c>
      <c r="F24" s="246"/>
      <c r="G24" s="267"/>
    </row>
    <row r="25" spans="1:7" x14ac:dyDescent="0.2">
      <c r="A25" s="218">
        <v>20</v>
      </c>
      <c r="B25" s="245" t="s">
        <v>319</v>
      </c>
      <c r="C25" s="245"/>
      <c r="D25" s="267"/>
      <c r="E25" s="245" t="s">
        <v>319</v>
      </c>
      <c r="F25" s="245"/>
      <c r="G25" s="267"/>
    </row>
    <row r="26" spans="1:7" x14ac:dyDescent="0.2">
      <c r="A26" s="218">
        <v>21</v>
      </c>
      <c r="B26" s="245" t="s">
        <v>320</v>
      </c>
      <c r="C26" s="245"/>
      <c r="D26" s="267"/>
      <c r="E26" s="245"/>
      <c r="F26" s="245"/>
      <c r="G26" s="267"/>
    </row>
    <row r="27" spans="1:7" x14ac:dyDescent="0.2">
      <c r="A27" s="218">
        <v>22</v>
      </c>
      <c r="B27" s="245" t="s">
        <v>321</v>
      </c>
      <c r="C27" s="249"/>
      <c r="D27" s="267"/>
      <c r="E27" s="245"/>
      <c r="F27" s="245"/>
      <c r="G27" s="267"/>
    </row>
    <row r="28" spans="1:7" x14ac:dyDescent="0.2">
      <c r="A28" s="218">
        <v>23</v>
      </c>
      <c r="B28" s="245" t="s">
        <v>322</v>
      </c>
      <c r="C28" s="245"/>
      <c r="D28" s="267"/>
      <c r="E28" s="245"/>
      <c r="F28" s="245"/>
      <c r="G28" s="267"/>
    </row>
    <row r="29" spans="1:7" x14ac:dyDescent="0.2">
      <c r="A29" s="218">
        <v>24</v>
      </c>
      <c r="B29" s="247"/>
      <c r="C29" s="247" t="s">
        <v>323</v>
      </c>
      <c r="D29" s="271">
        <f>SUM(D21:D28)</f>
        <v>1256806577</v>
      </c>
      <c r="E29" s="247"/>
      <c r="F29" s="247" t="s">
        <v>324</v>
      </c>
      <c r="G29" s="271">
        <f>SUM(G21:G26)</f>
        <v>1112673017</v>
      </c>
    </row>
    <row r="30" spans="1:7" x14ac:dyDescent="0.2">
      <c r="A30" s="218">
        <v>25</v>
      </c>
      <c r="B30" s="245"/>
      <c r="C30" s="245"/>
      <c r="D30" s="267"/>
      <c r="E30" s="245"/>
      <c r="F30" s="245" t="s">
        <v>325</v>
      </c>
      <c r="G30" s="267">
        <f>D29</f>
        <v>1256806577</v>
      </c>
    </row>
    <row r="31" spans="1:7" x14ac:dyDescent="0.2">
      <c r="A31" s="218">
        <v>26</v>
      </c>
      <c r="B31" s="245"/>
      <c r="C31" s="245"/>
      <c r="D31" s="267"/>
      <c r="E31" s="245"/>
      <c r="F31" s="245" t="s">
        <v>326</v>
      </c>
      <c r="G31" s="267">
        <f>G29-G30</f>
        <v>-144133560</v>
      </c>
    </row>
    <row r="32" spans="1:7" x14ac:dyDescent="0.2">
      <c r="A32" s="218">
        <v>27</v>
      </c>
      <c r="B32" s="245"/>
      <c r="D32" s="267"/>
      <c r="E32" s="245"/>
      <c r="F32" s="245"/>
      <c r="G32" s="267"/>
    </row>
    <row r="33" spans="1:7" x14ac:dyDescent="0.2">
      <c r="A33" s="218">
        <v>28</v>
      </c>
      <c r="B33" s="250"/>
      <c r="C33" s="250" t="s">
        <v>327</v>
      </c>
      <c r="D33" s="272">
        <f>D16+D29</f>
        <v>2349679205</v>
      </c>
      <c r="E33" s="250"/>
      <c r="F33" s="250" t="s">
        <v>328</v>
      </c>
      <c r="G33" s="272">
        <f>SUM(G16+G29)</f>
        <v>2302441100</v>
      </c>
    </row>
    <row r="34" spans="1:7" x14ac:dyDescent="0.2">
      <c r="A34" s="251"/>
      <c r="B34" s="251"/>
      <c r="C34" s="252" t="s">
        <v>329</v>
      </c>
      <c r="D34" s="274">
        <f>'[4]1b'!C75</f>
        <v>506780452</v>
      </c>
      <c r="F34" s="252" t="s">
        <v>329</v>
      </c>
      <c r="G34" s="273">
        <f>'[4]2d'!C47</f>
        <v>506780452</v>
      </c>
    </row>
    <row r="35" spans="1:7" x14ac:dyDescent="0.2">
      <c r="A35" s="251"/>
      <c r="B35" s="251"/>
      <c r="C35" s="252" t="s">
        <v>890</v>
      </c>
      <c r="D35" s="274">
        <f>'[4]1b'!C74</f>
        <v>32617229</v>
      </c>
      <c r="F35" s="252" t="s">
        <v>869</v>
      </c>
      <c r="G35" s="273">
        <v>60000000</v>
      </c>
    </row>
    <row r="36" spans="1:7" x14ac:dyDescent="0.2">
      <c r="A36" s="251"/>
      <c r="B36" s="251"/>
      <c r="C36" s="252" t="s">
        <v>345</v>
      </c>
      <c r="D36" s="274">
        <v>24195743</v>
      </c>
      <c r="F36" s="252" t="s">
        <v>330</v>
      </c>
      <c r="G36" s="273">
        <f>'[4]2d'!C45</f>
        <v>44051077</v>
      </c>
    </row>
    <row r="37" spans="1:7" x14ac:dyDescent="0.2">
      <c r="A37" s="251"/>
      <c r="B37" s="251"/>
      <c r="C37" s="252" t="s">
        <v>331</v>
      </c>
      <c r="D37" s="274">
        <f>SUM(D33:D36)</f>
        <v>2913272629</v>
      </c>
      <c r="F37" s="252" t="s">
        <v>332</v>
      </c>
      <c r="G37" s="273">
        <f>SUM(G33:G36)</f>
        <v>2913272629</v>
      </c>
    </row>
    <row r="38" spans="1:7" x14ac:dyDescent="0.2">
      <c r="A38" s="251"/>
      <c r="B38" s="251"/>
      <c r="C38" s="251"/>
      <c r="D38" s="274"/>
      <c r="G38" s="273"/>
    </row>
    <row r="39" spans="1:7" x14ac:dyDescent="0.2">
      <c r="A39" s="251"/>
      <c r="B39" s="251"/>
      <c r="C39" s="251"/>
      <c r="D39" s="274"/>
      <c r="G39" s="273"/>
    </row>
    <row r="40" spans="1:7" x14ac:dyDescent="0.2">
      <c r="A40" s="251"/>
      <c r="B40" s="251"/>
      <c r="D40" s="274"/>
    </row>
  </sheetData>
  <mergeCells count="2">
    <mergeCell ref="B6:D6"/>
    <mergeCell ref="E6:G6"/>
  </mergeCells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3" sqref="C3"/>
    </sheetView>
  </sheetViews>
  <sheetFormatPr defaultColWidth="9.140625" defaultRowHeight="12.75" x14ac:dyDescent="0.2"/>
  <cols>
    <col min="1" max="1" width="5" style="240" customWidth="1"/>
    <col min="2" max="2" width="48.5703125" style="240" customWidth="1"/>
    <col min="3" max="3" width="17.28515625" style="240" customWidth="1"/>
    <col min="4" max="4" width="15.5703125" style="240" customWidth="1"/>
    <col min="5" max="5" width="16.7109375" style="240" customWidth="1"/>
    <col min="6" max="16384" width="9.140625" style="240"/>
  </cols>
  <sheetData>
    <row r="1" spans="1:5" x14ac:dyDescent="0.2">
      <c r="B1" s="253" t="s">
        <v>341</v>
      </c>
    </row>
    <row r="2" spans="1:5" x14ac:dyDescent="0.2">
      <c r="B2" s="253" t="s">
        <v>0</v>
      </c>
      <c r="C2" s="254" t="s">
        <v>333</v>
      </c>
    </row>
    <row r="3" spans="1:5" x14ac:dyDescent="0.2">
      <c r="B3" s="242" t="s">
        <v>334</v>
      </c>
      <c r="C3" s="624" t="s">
        <v>903</v>
      </c>
    </row>
    <row r="5" spans="1:5" x14ac:dyDescent="0.2">
      <c r="B5" s="240" t="s">
        <v>278</v>
      </c>
      <c r="C5" s="240" t="s">
        <v>180</v>
      </c>
      <c r="D5" s="255" t="s">
        <v>227</v>
      </c>
    </row>
    <row r="6" spans="1:5" x14ac:dyDescent="0.2">
      <c r="A6" s="218">
        <v>1</v>
      </c>
      <c r="B6" s="256" t="s">
        <v>335</v>
      </c>
      <c r="C6" s="686" t="s">
        <v>919</v>
      </c>
      <c r="D6" s="687" t="s">
        <v>823</v>
      </c>
      <c r="E6" s="687" t="s">
        <v>47</v>
      </c>
    </row>
    <row r="7" spans="1:5" x14ac:dyDescent="0.2">
      <c r="A7" s="218">
        <v>2</v>
      </c>
      <c r="B7" s="245"/>
      <c r="C7" s="245"/>
      <c r="D7" s="245"/>
      <c r="E7" s="245"/>
    </row>
    <row r="8" spans="1:5" x14ac:dyDescent="0.2">
      <c r="A8" s="218">
        <v>3</v>
      </c>
      <c r="B8" s="245"/>
      <c r="C8" s="245"/>
      <c r="D8" s="245"/>
      <c r="E8" s="245"/>
    </row>
    <row r="9" spans="1:5" ht="13.5" thickBot="1" x14ac:dyDescent="0.25">
      <c r="A9" s="218">
        <v>4</v>
      </c>
      <c r="B9" s="257" t="s">
        <v>336</v>
      </c>
      <c r="C9" s="265">
        <v>2575880</v>
      </c>
      <c r="D9" s="265"/>
      <c r="E9" s="265">
        <f>SUM(C9:D9)</f>
        <v>2575880</v>
      </c>
    </row>
    <row r="10" spans="1:5" ht="13.5" thickBot="1" x14ac:dyDescent="0.25">
      <c r="A10" s="218">
        <v>5</v>
      </c>
      <c r="B10" s="258" t="s">
        <v>337</v>
      </c>
      <c r="C10" s="266">
        <v>2071120</v>
      </c>
      <c r="D10" s="266"/>
      <c r="E10" s="265">
        <f t="shared" ref="E10:E13" si="0">SUM(C10:D10)</f>
        <v>2071120</v>
      </c>
    </row>
    <row r="11" spans="1:5" ht="13.5" thickBot="1" x14ac:dyDescent="0.25">
      <c r="A11" s="218">
        <v>6</v>
      </c>
      <c r="B11" s="245"/>
      <c r="C11" s="267"/>
      <c r="D11" s="267"/>
      <c r="E11" s="265">
        <f t="shared" si="0"/>
        <v>0</v>
      </c>
    </row>
    <row r="12" spans="1:5" ht="13.5" thickBot="1" x14ac:dyDescent="0.25">
      <c r="A12" s="218">
        <v>7</v>
      </c>
      <c r="B12" s="259" t="s">
        <v>338</v>
      </c>
      <c r="C12" s="268">
        <v>500000</v>
      </c>
      <c r="D12" s="268">
        <v>300000</v>
      </c>
      <c r="E12" s="265">
        <f t="shared" si="0"/>
        <v>800000</v>
      </c>
    </row>
    <row r="13" spans="1:5" ht="13.5" thickBot="1" x14ac:dyDescent="0.25">
      <c r="A13" s="218">
        <v>8</v>
      </c>
      <c r="B13" s="260" t="s">
        <v>339</v>
      </c>
      <c r="C13" s="269">
        <f>SUM(C9+C10+C12)</f>
        <v>5147000</v>
      </c>
      <c r="D13" s="269">
        <f>SUM(D9+D10+D12)</f>
        <v>300000</v>
      </c>
      <c r="E13" s="265">
        <f t="shared" si="0"/>
        <v>5447000</v>
      </c>
    </row>
    <row r="14" spans="1:5" x14ac:dyDescent="0.2">
      <c r="A14" s="251"/>
    </row>
    <row r="15" spans="1:5" x14ac:dyDescent="0.2">
      <c r="A15" s="251"/>
      <c r="B15" s="240" t="s">
        <v>340</v>
      </c>
    </row>
    <row r="16" spans="1:5" x14ac:dyDescent="0.2">
      <c r="A16" s="251"/>
    </row>
    <row r="17" spans="1:1" x14ac:dyDescent="0.2">
      <c r="A17" s="251"/>
    </row>
    <row r="18" spans="1:1" x14ac:dyDescent="0.2">
      <c r="A18" s="251"/>
    </row>
    <row r="19" spans="1:1" x14ac:dyDescent="0.2">
      <c r="A19" s="251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F3" sqref="F3"/>
    </sheetView>
  </sheetViews>
  <sheetFormatPr defaultColWidth="9.140625" defaultRowHeight="12.75" x14ac:dyDescent="0.2"/>
  <cols>
    <col min="1" max="1" width="5.140625" style="234" customWidth="1"/>
    <col min="2" max="2" width="36.5703125" style="219" customWidth="1"/>
    <col min="3" max="3" width="13.42578125" style="219" customWidth="1"/>
    <col min="4" max="4" width="13.85546875" style="219" customWidth="1"/>
    <col min="5" max="5" width="15.85546875" style="219" customWidth="1"/>
    <col min="6" max="6" width="14.7109375" style="219" customWidth="1"/>
    <col min="7" max="7" width="16" style="219" customWidth="1"/>
    <col min="8" max="8" width="11.140625" style="219" customWidth="1"/>
    <col min="9" max="16384" width="9.140625" style="219"/>
  </cols>
  <sheetData>
    <row r="1" spans="1:8" x14ac:dyDescent="0.2">
      <c r="A1" s="218"/>
      <c r="C1" s="220" t="s">
        <v>0</v>
      </c>
      <c r="D1" s="220"/>
      <c r="E1" s="220"/>
    </row>
    <row r="2" spans="1:8" x14ac:dyDescent="0.2">
      <c r="A2" s="218"/>
      <c r="C2" s="221" t="s">
        <v>244</v>
      </c>
      <c r="D2" s="221"/>
      <c r="E2" s="221"/>
      <c r="F2" s="199" t="s">
        <v>245</v>
      </c>
    </row>
    <row r="3" spans="1:8" x14ac:dyDescent="0.2">
      <c r="A3" s="218"/>
      <c r="C3" s="220" t="s">
        <v>246</v>
      </c>
      <c r="D3" s="220"/>
      <c r="E3" s="220"/>
      <c r="F3" s="624" t="s">
        <v>910</v>
      </c>
    </row>
    <row r="4" spans="1:8" x14ac:dyDescent="0.2">
      <c r="A4" s="218"/>
      <c r="F4" s="202" t="s">
        <v>247</v>
      </c>
    </row>
    <row r="5" spans="1:8" x14ac:dyDescent="0.2">
      <c r="A5" s="218"/>
      <c r="B5" s="222" t="s">
        <v>179</v>
      </c>
      <c r="C5" s="222" t="s">
        <v>248</v>
      </c>
      <c r="D5" s="222" t="s">
        <v>181</v>
      </c>
      <c r="E5" s="222" t="s">
        <v>182</v>
      </c>
      <c r="F5" s="222" t="s">
        <v>183</v>
      </c>
      <c r="G5" s="222" t="s">
        <v>184</v>
      </c>
    </row>
    <row r="6" spans="1:8" x14ac:dyDescent="0.2">
      <c r="A6" s="218"/>
      <c r="B6" s="223" t="s">
        <v>249</v>
      </c>
      <c r="C6" s="613" t="s">
        <v>250</v>
      </c>
      <c r="D6" s="614"/>
      <c r="E6" s="223" t="s">
        <v>251</v>
      </c>
      <c r="F6" s="223" t="s">
        <v>252</v>
      </c>
      <c r="G6" s="223" t="s">
        <v>253</v>
      </c>
    </row>
    <row r="7" spans="1:8" x14ac:dyDescent="0.2">
      <c r="A7" s="218"/>
      <c r="B7" s="224"/>
      <c r="C7" s="224" t="s">
        <v>254</v>
      </c>
      <c r="D7" s="224" t="s">
        <v>255</v>
      </c>
      <c r="E7" s="224"/>
      <c r="F7" s="224"/>
      <c r="G7" s="224" t="s">
        <v>256</v>
      </c>
    </row>
    <row r="8" spans="1:8" x14ac:dyDescent="0.2">
      <c r="A8" s="218">
        <v>1</v>
      </c>
      <c r="B8" s="225" t="s">
        <v>257</v>
      </c>
      <c r="C8" s="261">
        <f>SUM(C9:C18)</f>
        <v>2400000</v>
      </c>
      <c r="D8" s="261">
        <f>SUM(D9:D18)</f>
        <v>6756000</v>
      </c>
      <c r="E8" s="261">
        <f>SUM(E9:E18)</f>
        <v>284000</v>
      </c>
      <c r="F8" s="261">
        <f>SUM(F9:F18)</f>
        <v>4981500</v>
      </c>
      <c r="G8" s="261">
        <f>SUM(G9:G18)</f>
        <v>14421500</v>
      </c>
    </row>
    <row r="9" spans="1:8" x14ac:dyDescent="0.2">
      <c r="A9" s="218">
        <v>2</v>
      </c>
      <c r="B9" s="226" t="s">
        <v>258</v>
      </c>
      <c r="C9" s="262"/>
      <c r="D9" s="262"/>
      <c r="E9" s="262"/>
      <c r="F9" s="262"/>
      <c r="G9" s="262"/>
    </row>
    <row r="10" spans="1:8" x14ac:dyDescent="0.2">
      <c r="A10" s="218">
        <v>3</v>
      </c>
      <c r="B10" s="227" t="s">
        <v>259</v>
      </c>
      <c r="C10" s="263"/>
      <c r="D10" s="263"/>
      <c r="E10" s="263"/>
      <c r="F10" s="263"/>
      <c r="G10" s="263"/>
    </row>
    <row r="11" spans="1:8" x14ac:dyDescent="0.2">
      <c r="A11" s="218">
        <v>4</v>
      </c>
      <c r="B11" s="229" t="s">
        <v>260</v>
      </c>
      <c r="C11" s="263"/>
      <c r="D11" s="263">
        <v>600000</v>
      </c>
      <c r="E11" s="263"/>
      <c r="F11" s="263">
        <v>4981500</v>
      </c>
      <c r="G11" s="263">
        <f>SUM(C11:F11)</f>
        <v>5581500</v>
      </c>
      <c r="H11" s="230"/>
    </row>
    <row r="12" spans="1:8" x14ac:dyDescent="0.2">
      <c r="A12" s="218">
        <v>5</v>
      </c>
      <c r="B12" s="228" t="s">
        <v>261</v>
      </c>
      <c r="C12" s="263"/>
      <c r="D12" s="263">
        <v>5300000</v>
      </c>
      <c r="E12" s="263"/>
      <c r="F12" s="263"/>
      <c r="G12" s="263">
        <f t="shared" ref="G12:G18" si="0">SUM(C12:F12)</f>
        <v>5300000</v>
      </c>
    </row>
    <row r="13" spans="1:8" x14ac:dyDescent="0.2">
      <c r="A13" s="218">
        <v>6</v>
      </c>
      <c r="B13" s="229" t="s">
        <v>262</v>
      </c>
      <c r="C13" s="263">
        <v>1500000</v>
      </c>
      <c r="D13" s="263"/>
      <c r="E13" s="263"/>
      <c r="F13" s="263"/>
      <c r="G13" s="263">
        <f t="shared" si="0"/>
        <v>1500000</v>
      </c>
      <c r="H13" s="230"/>
    </row>
    <row r="14" spans="1:8" x14ac:dyDescent="0.2">
      <c r="A14" s="218">
        <v>7</v>
      </c>
      <c r="B14" s="229" t="s">
        <v>263</v>
      </c>
      <c r="C14" s="263"/>
      <c r="D14" s="263">
        <v>856000</v>
      </c>
      <c r="E14" s="263"/>
      <c r="F14" s="263"/>
      <c r="G14" s="263">
        <f>SUM(C14:F14)</f>
        <v>856000</v>
      </c>
    </row>
    <row r="15" spans="1:8" x14ac:dyDescent="0.2">
      <c r="A15" s="218">
        <v>8</v>
      </c>
      <c r="B15" s="229" t="s">
        <v>264</v>
      </c>
      <c r="C15" s="263">
        <v>900000</v>
      </c>
      <c r="D15" s="263"/>
      <c r="E15" s="263"/>
      <c r="F15" s="263"/>
      <c r="G15" s="263">
        <f t="shared" si="0"/>
        <v>900000</v>
      </c>
    </row>
    <row r="16" spans="1:8" x14ac:dyDescent="0.2">
      <c r="A16" s="218">
        <v>9</v>
      </c>
      <c r="B16" s="227" t="s">
        <v>265</v>
      </c>
      <c r="C16" s="263"/>
      <c r="D16" s="263"/>
      <c r="E16" s="263"/>
      <c r="F16" s="263"/>
      <c r="G16" s="263">
        <f t="shared" si="0"/>
        <v>0</v>
      </c>
    </row>
    <row r="17" spans="1:8" x14ac:dyDescent="0.2">
      <c r="A17" s="218"/>
      <c r="B17" s="228" t="s">
        <v>266</v>
      </c>
      <c r="C17" s="263"/>
      <c r="D17" s="263"/>
      <c r="E17" s="263">
        <v>100000</v>
      </c>
      <c r="F17" s="263"/>
      <c r="G17" s="263">
        <f t="shared" si="0"/>
        <v>100000</v>
      </c>
    </row>
    <row r="18" spans="1:8" x14ac:dyDescent="0.2">
      <c r="A18" s="218">
        <v>10</v>
      </c>
      <c r="B18" s="688" t="s">
        <v>920</v>
      </c>
      <c r="C18" s="264"/>
      <c r="D18" s="264"/>
      <c r="E18" s="264">
        <v>184000</v>
      </c>
      <c r="F18" s="264"/>
      <c r="G18" s="264">
        <f t="shared" si="0"/>
        <v>184000</v>
      </c>
      <c r="H18" s="230"/>
    </row>
    <row r="19" spans="1:8" x14ac:dyDescent="0.2">
      <c r="A19" s="218"/>
    </row>
    <row r="20" spans="1:8" x14ac:dyDescent="0.2">
      <c r="A20" s="218"/>
    </row>
    <row r="21" spans="1:8" x14ac:dyDescent="0.2">
      <c r="A21" s="218"/>
    </row>
    <row r="22" spans="1:8" x14ac:dyDescent="0.2">
      <c r="A22" s="218"/>
    </row>
    <row r="23" spans="1:8" x14ac:dyDescent="0.2">
      <c r="A23" s="218"/>
    </row>
    <row r="24" spans="1:8" x14ac:dyDescent="0.2">
      <c r="A24" s="218"/>
    </row>
    <row r="25" spans="1:8" x14ac:dyDescent="0.2">
      <c r="A25" s="218"/>
    </row>
    <row r="26" spans="1:8" x14ac:dyDescent="0.2">
      <c r="A26" s="231"/>
    </row>
    <row r="27" spans="1:8" x14ac:dyDescent="0.2">
      <c r="A27" s="231"/>
    </row>
    <row r="28" spans="1:8" x14ac:dyDescent="0.2">
      <c r="A28" s="231"/>
    </row>
    <row r="29" spans="1:8" x14ac:dyDescent="0.2">
      <c r="A29" s="231"/>
    </row>
    <row r="30" spans="1:8" x14ac:dyDescent="0.2">
      <c r="A30" s="233"/>
    </row>
  </sheetData>
  <mergeCells count="1">
    <mergeCell ref="C6:D6"/>
  </mergeCells>
  <pageMargins left="0.75" right="0.75" top="1" bottom="1" header="0.5" footer="0.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309"/>
    <col min="2" max="2" width="29.42578125" style="309" customWidth="1"/>
    <col min="3" max="3" width="17.28515625" style="309" customWidth="1"/>
    <col min="4" max="4" width="13.85546875" style="309" customWidth="1"/>
    <col min="5" max="16384" width="9.140625" style="309"/>
  </cols>
  <sheetData>
    <row r="1" spans="1:6" x14ac:dyDescent="0.2">
      <c r="B1" s="310" t="s">
        <v>387</v>
      </c>
    </row>
    <row r="2" spans="1:6" x14ac:dyDescent="0.2">
      <c r="A2" s="310"/>
      <c r="B2" s="310" t="s">
        <v>486</v>
      </c>
      <c r="C2" s="310"/>
      <c r="D2" s="310"/>
    </row>
    <row r="3" spans="1:6" ht="15" x14ac:dyDescent="0.25">
      <c r="A3" s="615" t="s">
        <v>388</v>
      </c>
      <c r="B3" s="615"/>
      <c r="C3" s="615"/>
      <c r="D3" s="615"/>
    </row>
    <row r="4" spans="1:6" x14ac:dyDescent="0.2">
      <c r="C4" s="311" t="s">
        <v>389</v>
      </c>
      <c r="D4" s="311"/>
      <c r="E4" s="311"/>
    </row>
    <row r="5" spans="1:6" x14ac:dyDescent="0.2">
      <c r="C5" s="68" t="s">
        <v>833</v>
      </c>
    </row>
    <row r="6" spans="1:6" x14ac:dyDescent="0.2">
      <c r="C6" s="312" t="s">
        <v>247</v>
      </c>
    </row>
    <row r="8" spans="1:6" x14ac:dyDescent="0.2">
      <c r="A8" s="309" t="s">
        <v>278</v>
      </c>
      <c r="B8" s="309" t="s">
        <v>248</v>
      </c>
      <c r="C8" s="309" t="s">
        <v>181</v>
      </c>
      <c r="D8" s="309" t="s">
        <v>279</v>
      </c>
      <c r="F8" s="313"/>
    </row>
    <row r="9" spans="1:6" x14ac:dyDescent="0.2">
      <c r="A9" s="314" t="s">
        <v>390</v>
      </c>
      <c r="B9" s="315" t="s">
        <v>391</v>
      </c>
      <c r="C9" s="315" t="s">
        <v>392</v>
      </c>
      <c r="D9" s="315" t="s">
        <v>393</v>
      </c>
    </row>
    <row r="10" spans="1:6" x14ac:dyDescent="0.2">
      <c r="A10" s="316"/>
      <c r="B10" s="317"/>
      <c r="C10" s="318" t="s">
        <v>394</v>
      </c>
      <c r="D10" s="318" t="s">
        <v>395</v>
      </c>
    </row>
    <row r="11" spans="1:6" x14ac:dyDescent="0.2">
      <c r="A11" s="316"/>
      <c r="B11" s="317"/>
      <c r="C11" s="318" t="s">
        <v>396</v>
      </c>
      <c r="D11" s="318" t="s">
        <v>397</v>
      </c>
    </row>
    <row r="12" spans="1:6" x14ac:dyDescent="0.2">
      <c r="A12" s="319" t="s">
        <v>398</v>
      </c>
      <c r="B12" s="320" t="s">
        <v>399</v>
      </c>
      <c r="C12" s="320" t="s">
        <v>400</v>
      </c>
      <c r="D12" s="320" t="s">
        <v>401</v>
      </c>
    </row>
    <row r="13" spans="1:6" x14ac:dyDescent="0.2">
      <c r="A13" s="321" t="s">
        <v>398</v>
      </c>
      <c r="B13" s="322" t="s">
        <v>402</v>
      </c>
      <c r="C13" s="323">
        <v>1827</v>
      </c>
      <c r="D13" s="324">
        <v>667</v>
      </c>
    </row>
    <row r="14" spans="1:6" x14ac:dyDescent="0.2">
      <c r="A14" s="321" t="s">
        <v>399</v>
      </c>
      <c r="B14" s="322" t="s">
        <v>403</v>
      </c>
      <c r="C14" s="325">
        <v>4825</v>
      </c>
      <c r="D14" s="324">
        <v>2800</v>
      </c>
    </row>
    <row r="15" spans="1:6" x14ac:dyDescent="0.2">
      <c r="A15" s="321" t="s">
        <v>400</v>
      </c>
      <c r="B15" s="322" t="s">
        <v>404</v>
      </c>
      <c r="C15" s="325">
        <v>3283</v>
      </c>
      <c r="D15" s="324">
        <v>641</v>
      </c>
    </row>
    <row r="16" spans="1:6" x14ac:dyDescent="0.2">
      <c r="A16" s="321" t="s">
        <v>401</v>
      </c>
      <c r="B16" s="322" t="s">
        <v>405</v>
      </c>
      <c r="C16" s="325">
        <v>12605</v>
      </c>
      <c r="D16" s="324">
        <v>926</v>
      </c>
    </row>
    <row r="17" spans="1:4" x14ac:dyDescent="0.2">
      <c r="A17" s="321" t="s">
        <v>406</v>
      </c>
      <c r="B17" s="322" t="s">
        <v>407</v>
      </c>
      <c r="C17" s="325">
        <v>18287</v>
      </c>
      <c r="D17" s="324">
        <v>649</v>
      </c>
    </row>
    <row r="18" spans="1:4" x14ac:dyDescent="0.2">
      <c r="A18" s="321" t="s">
        <v>408</v>
      </c>
      <c r="B18" s="322"/>
      <c r="C18" s="326"/>
      <c r="D18" s="327"/>
    </row>
    <row r="19" spans="1:4" x14ac:dyDescent="0.2">
      <c r="A19" s="321" t="s">
        <v>409</v>
      </c>
      <c r="B19" s="322"/>
      <c r="C19" s="326"/>
      <c r="D19" s="327"/>
    </row>
    <row r="20" spans="1:4" x14ac:dyDescent="0.2">
      <c r="A20" s="321" t="s">
        <v>410</v>
      </c>
      <c r="B20" s="322"/>
      <c r="C20" s="326"/>
      <c r="D20" s="327"/>
    </row>
    <row r="21" spans="1:4" x14ac:dyDescent="0.2">
      <c r="A21" s="321" t="s">
        <v>411</v>
      </c>
      <c r="B21" s="322"/>
      <c r="C21" s="326"/>
      <c r="D21" s="327"/>
    </row>
    <row r="22" spans="1:4" x14ac:dyDescent="0.2">
      <c r="A22" s="328" t="s">
        <v>412</v>
      </c>
      <c r="B22" s="329" t="s">
        <v>202</v>
      </c>
      <c r="C22" s="330">
        <f>SUM(C13:C21)</f>
        <v>40827</v>
      </c>
      <c r="D22" s="330">
        <f>SUM(D13:D21)</f>
        <v>5683</v>
      </c>
    </row>
  </sheetData>
  <mergeCells count="1">
    <mergeCell ref="A3:D3"/>
  </mergeCells>
  <phoneticPr fontId="6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H3" sqref="H3"/>
    </sheetView>
  </sheetViews>
  <sheetFormatPr defaultColWidth="9.140625" defaultRowHeight="12.75" x14ac:dyDescent="0.2"/>
  <cols>
    <col min="1" max="1" width="12.7109375" style="210" customWidth="1"/>
    <col min="2" max="2" width="30.5703125" style="210" customWidth="1"/>
    <col min="3" max="3" width="9.85546875" style="210" customWidth="1"/>
    <col min="4" max="4" width="9.7109375" style="210" customWidth="1"/>
    <col min="5" max="5" width="8.85546875" style="210" customWidth="1"/>
    <col min="6" max="6" width="8.42578125" style="210" customWidth="1"/>
    <col min="7" max="7" width="10.5703125" style="210" customWidth="1"/>
    <col min="8" max="8" width="9.85546875" style="210" customWidth="1"/>
    <col min="9" max="9" width="10.5703125" style="210" customWidth="1"/>
    <col min="10" max="10" width="13.85546875" style="210" customWidth="1"/>
    <col min="11" max="11" width="15.140625" style="210" customWidth="1"/>
    <col min="12" max="16384" width="9.140625" style="210"/>
  </cols>
  <sheetData>
    <row r="1" spans="1:10" x14ac:dyDescent="0.2">
      <c r="B1" s="237"/>
    </row>
    <row r="2" spans="1:10" ht="15.75" x14ac:dyDescent="0.25">
      <c r="C2" s="198" t="s">
        <v>341</v>
      </c>
      <c r="H2" s="331" t="s">
        <v>413</v>
      </c>
      <c r="I2" s="331"/>
      <c r="J2" s="331"/>
    </row>
    <row r="3" spans="1:10" ht="15.75" x14ac:dyDescent="0.25">
      <c r="C3" s="198" t="s">
        <v>0</v>
      </c>
      <c r="H3" s="68" t="s">
        <v>833</v>
      </c>
      <c r="I3" s="331"/>
      <c r="J3" s="331"/>
    </row>
    <row r="4" spans="1:10" x14ac:dyDescent="0.2">
      <c r="H4" s="202" t="s">
        <v>247</v>
      </c>
      <c r="I4" s="331"/>
      <c r="J4" s="331"/>
    </row>
    <row r="5" spans="1:10" ht="15.75" x14ac:dyDescent="0.25">
      <c r="A5" s="616" t="s">
        <v>414</v>
      </c>
      <c r="B5" s="616"/>
      <c r="C5" s="616"/>
      <c r="D5" s="616"/>
      <c r="E5" s="616"/>
      <c r="F5" s="616"/>
      <c r="G5" s="616"/>
      <c r="H5" s="616"/>
      <c r="I5" s="616"/>
      <c r="J5" s="616"/>
    </row>
    <row r="6" spans="1:10" ht="15.75" x14ac:dyDescent="0.25">
      <c r="A6" s="616" t="s">
        <v>415</v>
      </c>
      <c r="B6" s="616"/>
      <c r="C6" s="616"/>
      <c r="D6" s="616"/>
      <c r="E6" s="616"/>
      <c r="F6" s="616"/>
      <c r="G6" s="616"/>
      <c r="H6" s="616"/>
      <c r="I6" s="616"/>
      <c r="J6" s="616"/>
    </row>
    <row r="7" spans="1:10" ht="15.75" x14ac:dyDescent="0.25">
      <c r="A7" s="332"/>
      <c r="B7" s="332"/>
      <c r="C7" s="332"/>
      <c r="D7" s="332"/>
      <c r="E7" s="332"/>
      <c r="F7" s="332"/>
      <c r="G7" s="332"/>
      <c r="H7" s="332"/>
      <c r="I7" s="332"/>
      <c r="J7" s="332"/>
    </row>
    <row r="8" spans="1:10" ht="15.75" x14ac:dyDescent="0.25">
      <c r="A8" s="332"/>
      <c r="B8" s="332"/>
      <c r="C8" s="332"/>
      <c r="D8" s="332"/>
      <c r="E8" s="332"/>
      <c r="F8" s="332"/>
      <c r="G8" s="332"/>
      <c r="H8" s="332"/>
      <c r="I8" s="332"/>
      <c r="J8" s="332"/>
    </row>
    <row r="9" spans="1:10" s="333" customFormat="1" x14ac:dyDescent="0.2">
      <c r="A9" s="210" t="s">
        <v>278</v>
      </c>
      <c r="B9" s="210" t="s">
        <v>248</v>
      </c>
      <c r="C9" s="210" t="s">
        <v>181</v>
      </c>
      <c r="D9" s="210" t="s">
        <v>279</v>
      </c>
      <c r="E9" s="210" t="s">
        <v>280</v>
      </c>
      <c r="F9" s="196" t="s">
        <v>184</v>
      </c>
      <c r="G9" s="202" t="s">
        <v>185</v>
      </c>
      <c r="H9" s="199" t="s">
        <v>186</v>
      </c>
      <c r="I9" s="199" t="s">
        <v>271</v>
      </c>
      <c r="J9" s="199" t="s">
        <v>272</v>
      </c>
    </row>
    <row r="10" spans="1:10" x14ac:dyDescent="0.2">
      <c r="A10" s="334" t="s">
        <v>390</v>
      </c>
      <c r="B10" s="335"/>
      <c r="C10" s="232" t="s">
        <v>416</v>
      </c>
      <c r="D10" s="335" t="s">
        <v>417</v>
      </c>
      <c r="E10" s="336">
        <v>2017</v>
      </c>
      <c r="F10" s="617"/>
      <c r="G10" s="618"/>
      <c r="H10" s="618"/>
      <c r="I10" s="618"/>
      <c r="J10" s="619"/>
    </row>
    <row r="11" spans="1:10" x14ac:dyDescent="0.2">
      <c r="A11" s="337"/>
      <c r="B11" s="338" t="s">
        <v>418</v>
      </c>
      <c r="C11" s="339" t="s">
        <v>419</v>
      </c>
      <c r="D11" s="338" t="s">
        <v>420</v>
      </c>
      <c r="E11" s="338" t="s">
        <v>421</v>
      </c>
      <c r="F11" s="338" t="s">
        <v>422</v>
      </c>
      <c r="G11" s="339" t="s">
        <v>423</v>
      </c>
      <c r="H11" s="339" t="s">
        <v>488</v>
      </c>
      <c r="I11" s="340" t="s">
        <v>489</v>
      </c>
      <c r="J11" s="341" t="s">
        <v>47</v>
      </c>
    </row>
    <row r="12" spans="1:10" x14ac:dyDescent="0.2">
      <c r="A12" s="342"/>
      <c r="B12" s="343"/>
      <c r="C12" s="344" t="s">
        <v>420</v>
      </c>
      <c r="D12" s="343"/>
      <c r="E12" s="343" t="s">
        <v>424</v>
      </c>
      <c r="F12" s="343"/>
      <c r="G12" s="345"/>
      <c r="H12" s="345"/>
      <c r="I12" s="346"/>
      <c r="J12" s="347"/>
    </row>
    <row r="13" spans="1:10" ht="13.5" thickBot="1" x14ac:dyDescent="0.25">
      <c r="A13" s="348" t="s">
        <v>398</v>
      </c>
      <c r="B13" s="349" t="s">
        <v>399</v>
      </c>
      <c r="C13" s="350" t="s">
        <v>400</v>
      </c>
      <c r="D13" s="350" t="s">
        <v>401</v>
      </c>
      <c r="E13" s="350"/>
      <c r="F13" s="350" t="s">
        <v>406</v>
      </c>
      <c r="G13" s="350" t="s">
        <v>408</v>
      </c>
      <c r="H13" s="350" t="s">
        <v>409</v>
      </c>
      <c r="I13" s="351" t="s">
        <v>410</v>
      </c>
      <c r="J13" s="288"/>
    </row>
    <row r="14" spans="1:10" ht="13.5" thickBot="1" x14ac:dyDescent="0.25">
      <c r="A14" s="352" t="s">
        <v>398</v>
      </c>
      <c r="B14" s="353" t="s">
        <v>425</v>
      </c>
      <c r="C14" s="354"/>
      <c r="D14" s="354"/>
      <c r="E14" s="354"/>
      <c r="F14" s="355"/>
      <c r="G14" s="355"/>
      <c r="H14" s="355"/>
      <c r="I14" s="356"/>
      <c r="J14" s="357"/>
    </row>
    <row r="15" spans="1:10" x14ac:dyDescent="0.2">
      <c r="A15" s="358" t="s">
        <v>399</v>
      </c>
      <c r="B15" s="287"/>
      <c r="C15" s="359"/>
      <c r="D15" s="359"/>
      <c r="E15" s="359"/>
      <c r="F15" s="360"/>
      <c r="G15" s="360"/>
      <c r="H15" s="360"/>
      <c r="I15" s="361"/>
      <c r="J15" s="287"/>
    </row>
    <row r="16" spans="1:10" x14ac:dyDescent="0.2">
      <c r="A16" s="362" t="s">
        <v>400</v>
      </c>
      <c r="B16" s="286"/>
      <c r="C16" s="363"/>
      <c r="D16" s="363"/>
      <c r="E16" s="363"/>
      <c r="F16" s="364"/>
      <c r="G16" s="364"/>
      <c r="H16" s="364"/>
      <c r="I16" s="365"/>
      <c r="J16" s="286"/>
    </row>
    <row r="17" spans="1:11" x14ac:dyDescent="0.2">
      <c r="A17" s="362" t="s">
        <v>401</v>
      </c>
      <c r="B17" s="286"/>
      <c r="C17" s="363"/>
      <c r="D17" s="363"/>
      <c r="E17" s="363"/>
      <c r="F17" s="364"/>
      <c r="G17" s="364"/>
      <c r="H17" s="364"/>
      <c r="I17" s="365"/>
      <c r="J17" s="286"/>
    </row>
    <row r="18" spans="1:11" ht="13.5" thickBot="1" x14ac:dyDescent="0.25">
      <c r="A18" s="334" t="s">
        <v>406</v>
      </c>
      <c r="B18" s="288"/>
      <c r="C18" s="366"/>
      <c r="D18" s="366"/>
      <c r="E18" s="366"/>
      <c r="F18" s="367"/>
      <c r="G18" s="367"/>
      <c r="H18" s="367"/>
      <c r="I18" s="368"/>
      <c r="J18" s="288"/>
    </row>
    <row r="19" spans="1:11" ht="13.5" thickBot="1" x14ac:dyDescent="0.25">
      <c r="A19" s="352" t="s">
        <v>408</v>
      </c>
      <c r="B19" s="353" t="s">
        <v>426</v>
      </c>
      <c r="C19" s="354"/>
      <c r="D19" s="354"/>
      <c r="E19" s="354"/>
      <c r="F19" s="369"/>
      <c r="G19" s="369"/>
      <c r="H19" s="369"/>
      <c r="I19" s="370"/>
      <c r="J19" s="357"/>
    </row>
    <row r="20" spans="1:11" x14ac:dyDescent="0.2">
      <c r="A20" s="358" t="s">
        <v>409</v>
      </c>
      <c r="B20" s="360"/>
      <c r="C20" s="359"/>
      <c r="D20" s="359"/>
      <c r="E20" s="359"/>
      <c r="F20" s="371"/>
      <c r="G20" s="371"/>
      <c r="H20" s="371"/>
      <c r="I20" s="372"/>
      <c r="J20" s="373">
        <f>SUM(E20:I20)</f>
        <v>0</v>
      </c>
    </row>
    <row r="21" spans="1:11" x14ac:dyDescent="0.2">
      <c r="A21" s="362" t="s">
        <v>410</v>
      </c>
      <c r="B21" s="364"/>
      <c r="C21" s="363"/>
      <c r="D21" s="363"/>
      <c r="E21" s="363"/>
      <c r="F21" s="374"/>
      <c r="G21" s="374"/>
      <c r="H21" s="374"/>
      <c r="I21" s="375"/>
      <c r="J21" s="376"/>
    </row>
    <row r="22" spans="1:11" x14ac:dyDescent="0.2">
      <c r="A22" s="362" t="s">
        <v>411</v>
      </c>
      <c r="B22" s="364"/>
      <c r="C22" s="363"/>
      <c r="D22" s="363"/>
      <c r="E22" s="363"/>
      <c r="F22" s="374"/>
      <c r="G22" s="374"/>
      <c r="H22" s="374"/>
      <c r="I22" s="377"/>
      <c r="J22" s="376"/>
    </row>
    <row r="23" spans="1:11" ht="13.5" thickBot="1" x14ac:dyDescent="0.25">
      <c r="A23" s="334" t="s">
        <v>427</v>
      </c>
      <c r="B23" s="367"/>
      <c r="C23" s="366"/>
      <c r="D23" s="366"/>
      <c r="E23" s="366"/>
      <c r="F23" s="378"/>
      <c r="G23" s="378"/>
      <c r="H23" s="378"/>
      <c r="I23" s="379"/>
      <c r="J23" s="376">
        <f>SUM(E23:I23)</f>
        <v>0</v>
      </c>
    </row>
    <row r="24" spans="1:11" ht="13.5" thickBot="1" x14ac:dyDescent="0.25">
      <c r="A24" s="352" t="s">
        <v>428</v>
      </c>
      <c r="B24" s="380" t="s">
        <v>429</v>
      </c>
      <c r="C24" s="381"/>
      <c r="D24" s="381"/>
      <c r="E24" s="382">
        <f>SUM(E20:E22)</f>
        <v>0</v>
      </c>
      <c r="F24" s="382">
        <f>SUM(F20:F22)</f>
        <v>0</v>
      </c>
      <c r="G24" s="382">
        <f>SUM(G20:G22)</f>
        <v>0</v>
      </c>
      <c r="H24" s="382">
        <f>SUM(H20:H22)</f>
        <v>0</v>
      </c>
      <c r="I24" s="383">
        <f>SUM(I20:I22)</f>
        <v>0</v>
      </c>
      <c r="J24" s="384">
        <f>SUM(E24:I24)</f>
        <v>0</v>
      </c>
      <c r="K24" s="385"/>
    </row>
    <row r="27" spans="1:11" x14ac:dyDescent="0.2">
      <c r="B27" s="385"/>
      <c r="G27" s="385"/>
      <c r="H27" s="385"/>
      <c r="I27" s="385"/>
    </row>
    <row r="28" spans="1:11" x14ac:dyDescent="0.2">
      <c r="B28" s="385"/>
      <c r="G28" s="385"/>
      <c r="H28" s="385"/>
      <c r="I28" s="385"/>
    </row>
    <row r="29" spans="1:11" x14ac:dyDescent="0.2">
      <c r="A29" s="331"/>
      <c r="B29" s="386"/>
      <c r="G29" s="385"/>
      <c r="H29" s="385"/>
      <c r="I29" s="385"/>
    </row>
    <row r="32" spans="1:11" x14ac:dyDescent="0.2">
      <c r="B32" s="385"/>
      <c r="H32" s="385"/>
      <c r="I32" s="385"/>
    </row>
    <row r="33" spans="2:9" x14ac:dyDescent="0.2">
      <c r="B33" s="385"/>
      <c r="H33" s="385"/>
      <c r="I33" s="385"/>
    </row>
    <row r="34" spans="2:9" x14ac:dyDescent="0.2">
      <c r="B34" s="385"/>
      <c r="H34" s="385"/>
      <c r="I34" s="385"/>
    </row>
    <row r="37" spans="2:9" x14ac:dyDescent="0.2">
      <c r="B37" s="385"/>
    </row>
    <row r="38" spans="2:9" x14ac:dyDescent="0.2">
      <c r="B38" s="385"/>
    </row>
    <row r="39" spans="2:9" x14ac:dyDescent="0.2">
      <c r="B39" s="385"/>
    </row>
  </sheetData>
  <mergeCells count="3">
    <mergeCell ref="A5:J5"/>
    <mergeCell ref="A6:J6"/>
    <mergeCell ref="F10:J10"/>
  </mergeCells>
  <phoneticPr fontId="60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pane ySplit="7" topLeftCell="A124" activePane="bottomLeft" state="frozen"/>
      <selection pane="bottomLeft" sqref="A1:XFD1048576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  <col min="9" max="9" width="12.7109375" bestFit="1" customWidth="1"/>
  </cols>
  <sheetData>
    <row r="1" spans="1:9" ht="18.75" x14ac:dyDescent="0.3">
      <c r="B1" s="602" t="s">
        <v>0</v>
      </c>
      <c r="C1" s="213" t="s">
        <v>829</v>
      </c>
    </row>
    <row r="2" spans="1:9" ht="18.75" x14ac:dyDescent="0.3">
      <c r="B2" s="603" t="s">
        <v>178</v>
      </c>
      <c r="C2" s="624" t="s">
        <v>921</v>
      </c>
    </row>
    <row r="3" spans="1:9" ht="18.75" x14ac:dyDescent="0.3">
      <c r="B3" s="29" t="s">
        <v>831</v>
      </c>
    </row>
    <row r="4" spans="1:9" ht="15.75" x14ac:dyDescent="0.25">
      <c r="B4" s="30" t="s">
        <v>120</v>
      </c>
      <c r="C4" t="s">
        <v>122</v>
      </c>
    </row>
    <row r="5" spans="1:9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9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9" ht="26.25" thickBot="1" x14ac:dyDescent="0.25">
      <c r="A7" s="5">
        <v>1</v>
      </c>
      <c r="B7" s="32" t="s">
        <v>54</v>
      </c>
      <c r="C7" s="540">
        <f>'[2]1b'!C7-'[2]9b'!C7-'[2]9c'!C7</f>
        <v>107085367</v>
      </c>
      <c r="D7" s="540" t="e">
        <f>'[2]1b'!D7-'[2]9b'!D7-'[2]9c'!D7</f>
        <v>#REF!</v>
      </c>
      <c r="E7" s="540" t="e">
        <f>'[2]1b'!E7-'[2]9b'!E7-'[2]9c'!E7</f>
        <v>#REF!</v>
      </c>
      <c r="F7" s="540" t="e">
        <f>'[2]1b'!F7-'[2]9b'!F7-'[2]9c'!F7</f>
        <v>#REF!</v>
      </c>
      <c r="G7" s="540" t="e">
        <f>'[2]1b'!G7-'[2]9b'!G7-'[2]9c'!G7</f>
        <v>#REF!</v>
      </c>
      <c r="H7" s="540" t="e">
        <f>'[2]1b'!H7-'[2]9b'!H7-'[2]9c'!H7</f>
        <v>#REF!</v>
      </c>
    </row>
    <row r="8" spans="1:9" ht="26.25" thickBot="1" x14ac:dyDescent="0.25">
      <c r="A8" s="5">
        <v>2</v>
      </c>
      <c r="B8" s="32" t="s">
        <v>55</v>
      </c>
      <c r="C8" s="540">
        <f>'[2]1b'!C8-'[2]9b'!C8-'[2]9c'!C8</f>
        <v>137134950</v>
      </c>
      <c r="D8" s="540" t="e">
        <f>'[2]1b'!D8-'[2]9b'!D8-'[2]9c'!D8</f>
        <v>#REF!</v>
      </c>
      <c r="E8" s="540" t="e">
        <f>'[2]1b'!E8-'[2]9b'!E8-'[2]9c'!E8</f>
        <v>#REF!</v>
      </c>
      <c r="F8" s="540" t="e">
        <f>'[2]1b'!F8-'[2]9b'!F8-'[2]9c'!F8</f>
        <v>#REF!</v>
      </c>
      <c r="G8" s="540" t="e">
        <f>'[2]1b'!G8-'[2]9b'!G8-'[2]9c'!G8</f>
        <v>#REF!</v>
      </c>
      <c r="H8" s="540" t="e">
        <f>'[2]1b'!H8-'[2]9b'!H8-'[2]9c'!H8</f>
        <v>#REF!</v>
      </c>
    </row>
    <row r="9" spans="1:9" ht="26.25" thickBot="1" x14ac:dyDescent="0.25">
      <c r="A9" s="5">
        <v>3</v>
      </c>
      <c r="B9" s="32" t="s">
        <v>56</v>
      </c>
      <c r="C9" s="540">
        <f>'[2]1b'!C9-'[2]9b'!C9-'[2]9c'!C9</f>
        <v>96130465</v>
      </c>
      <c r="D9" s="540" t="e">
        <f>'[2]1b'!D9-'[2]9b'!D9-'[2]9c'!D9</f>
        <v>#REF!</v>
      </c>
      <c r="E9" s="540" t="e">
        <f>'[2]1b'!E9-'[2]9b'!E9-'[2]9c'!E9</f>
        <v>#REF!</v>
      </c>
      <c r="F9" s="540" t="e">
        <f>'[2]1b'!F9-'[2]9b'!F9-'[2]9c'!F9</f>
        <v>#REF!</v>
      </c>
      <c r="G9" s="540" t="e">
        <f>'[2]1b'!G9-'[2]9b'!G9-'[2]9c'!G9</f>
        <v>#REF!</v>
      </c>
      <c r="H9" s="540" t="e">
        <f>'[2]1b'!H9-'[2]9b'!H9-'[2]9c'!H9</f>
        <v>#REF!</v>
      </c>
    </row>
    <row r="10" spans="1:9" ht="26.25" thickBot="1" x14ac:dyDescent="0.25">
      <c r="A10" s="5">
        <v>4</v>
      </c>
      <c r="B10" s="32" t="s">
        <v>57</v>
      </c>
      <c r="C10" s="540">
        <f>'[2]1b'!C10-'[2]9b'!C10-'[2]9c'!C10</f>
        <v>7914773</v>
      </c>
      <c r="D10" s="540" t="e">
        <f>'[2]1b'!D10-'[2]9b'!D10-'[2]9c'!D10</f>
        <v>#REF!</v>
      </c>
      <c r="E10" s="540" t="e">
        <f>'[2]1b'!E10-'[2]9b'!E10-'[2]9c'!E10</f>
        <v>#REF!</v>
      </c>
      <c r="F10" s="540" t="e">
        <f>'[2]1b'!F10-'[2]9b'!F10-'[2]9c'!F10</f>
        <v>#REF!</v>
      </c>
      <c r="G10" s="540" t="e">
        <f>'[2]1b'!G10-'[2]9b'!G10-'[2]9c'!G10</f>
        <v>#REF!</v>
      </c>
      <c r="H10" s="540" t="e">
        <f>'[2]1b'!H10-'[2]9b'!H10-'[2]9c'!H10</f>
        <v>#REF!</v>
      </c>
    </row>
    <row r="11" spans="1:9" ht="25.5" x14ac:dyDescent="0.2">
      <c r="A11" s="5">
        <v>5</v>
      </c>
      <c r="B11" s="32" t="s">
        <v>58</v>
      </c>
      <c r="C11" s="540">
        <f>'[2]1b'!C11-'[2]9b'!C11-'[2]9c'!C11</f>
        <v>5336879</v>
      </c>
      <c r="D11" s="540" t="e">
        <f>'[2]1b'!D11-'[2]9b'!D11-'[2]9c'!D11</f>
        <v>#REF!</v>
      </c>
      <c r="E11" s="540" t="e">
        <f>'[2]1b'!E11-'[2]9b'!E11-'[2]9c'!E11</f>
        <v>#REF!</v>
      </c>
      <c r="F11" s="540" t="e">
        <f>'[2]1b'!F11-'[2]9b'!F11-'[2]9c'!F11</f>
        <v>#REF!</v>
      </c>
      <c r="G11" s="540" t="e">
        <f>'[2]1b'!G11-'[2]9b'!G11-'[2]9c'!G11</f>
        <v>#REF!</v>
      </c>
      <c r="H11" s="540" t="e">
        <f>'[2]1b'!H11-'[2]9b'!H11-'[2]9c'!H11</f>
        <v>#REF!</v>
      </c>
    </row>
    <row r="12" spans="1:9" ht="13.5" thickBot="1" x14ac:dyDescent="0.25">
      <c r="A12" s="5">
        <v>6</v>
      </c>
      <c r="B12" s="32" t="s">
        <v>895</v>
      </c>
      <c r="C12" s="609">
        <f>'[4]1b'!C12-'[4]9b'!C12-'[4]9c'!C12</f>
        <v>25538</v>
      </c>
      <c r="D12" s="609">
        <f>'[4]1b'!D12-'[4]9b'!D12-'[4]9c'!D12</f>
        <v>25538</v>
      </c>
      <c r="E12" s="609">
        <f>'[4]1b'!E12-'[4]9b'!E12-'[4]9c'!E12</f>
        <v>0</v>
      </c>
      <c r="F12" s="609">
        <f>'[4]1b'!F12-'[4]9b'!F12-'[4]9c'!F12</f>
        <v>0</v>
      </c>
      <c r="G12" s="609">
        <f>'[4]1b'!G12-'[4]9b'!G12-'[4]9c'!G12</f>
        <v>0</v>
      </c>
      <c r="H12" s="609">
        <f>'[4]1b'!H12-'[4]9b'!H12-'[4]9c'!H12</f>
        <v>0</v>
      </c>
      <c r="I12" s="579"/>
    </row>
    <row r="13" spans="1:9" ht="13.5" thickBot="1" x14ac:dyDescent="0.25">
      <c r="A13" s="5">
        <v>7</v>
      </c>
      <c r="B13" s="32" t="s">
        <v>59</v>
      </c>
      <c r="C13" s="609">
        <f>'[4]1b'!C13-'[4]9b'!C13-'[4]9c'!C13</f>
        <v>354341112</v>
      </c>
      <c r="D13" s="609">
        <f>'[4]1b'!D13-'[4]9b'!D13-'[4]9c'!D13</f>
        <v>354341112</v>
      </c>
      <c r="E13" s="540">
        <f>'[2]1b'!E12-'[2]9b'!E12-'[2]9c'!E12</f>
        <v>0</v>
      </c>
      <c r="F13" s="540">
        <f>'[2]1b'!F12-'[2]9b'!F12-'[2]9c'!F12</f>
        <v>0</v>
      </c>
      <c r="G13" s="540">
        <f>'[2]1b'!G12-'[2]9b'!G12-'[2]9c'!G12</f>
        <v>0</v>
      </c>
      <c r="H13" s="540">
        <f>'[2]1b'!H12-'[2]9b'!H12-'[2]9c'!H12</f>
        <v>0</v>
      </c>
    </row>
    <row r="14" spans="1:9" ht="26.25" thickBot="1" x14ac:dyDescent="0.25">
      <c r="A14" s="5">
        <v>8</v>
      </c>
      <c r="B14" s="32" t="s">
        <v>60</v>
      </c>
      <c r="C14" s="609">
        <f>'[4]1b'!C14-'[4]9b'!C14-'[4]9c'!C14</f>
        <v>300818446</v>
      </c>
      <c r="D14" s="609">
        <f>'[4]1b'!D14-'[4]9b'!D14-'[4]9c'!D14</f>
        <v>238781942</v>
      </c>
      <c r="E14" s="540">
        <f>'[2]1b'!E13-'[2]9b'!E13-'[2]9c'!E13</f>
        <v>0</v>
      </c>
      <c r="F14" s="540">
        <f>'[2]1b'!F13-'[2]9b'!F13-'[2]9c'!F13</f>
        <v>62036504</v>
      </c>
      <c r="G14" s="540">
        <f>'[2]1b'!G13-'[2]9b'!G13-'[2]9c'!G13</f>
        <v>0</v>
      </c>
      <c r="H14" s="540">
        <f>'[2]1b'!H13-'[2]9b'!H13-'[2]9c'!H13</f>
        <v>0</v>
      </c>
    </row>
    <row r="15" spans="1:9" ht="13.5" thickBot="1" x14ac:dyDescent="0.25">
      <c r="A15" s="5">
        <v>9</v>
      </c>
      <c r="B15" s="32" t="s">
        <v>61</v>
      </c>
      <c r="C15" s="609">
        <f>'[4]1b'!C15-'[4]9b'!C15-'[4]9c'!C15</f>
        <v>4914158</v>
      </c>
      <c r="D15" s="609">
        <f>'[4]1b'!D15-'[4]9b'!D15-'[4]9c'!D15</f>
        <v>4914158</v>
      </c>
      <c r="E15" s="540" t="e">
        <f>'[2]1b'!E14-'[2]9b'!E14-'[2]9c'!E14</f>
        <v>#REF!</v>
      </c>
      <c r="F15" s="540" t="e">
        <f>'[2]1b'!F14-'[2]9b'!F14-'[2]9c'!F14</f>
        <v>#REF!</v>
      </c>
      <c r="G15" s="540" t="e">
        <f>'[2]1b'!G14-'[2]9b'!G14-'[2]9c'!G14</f>
        <v>#REF!</v>
      </c>
      <c r="H15" s="540" t="e">
        <f>'[2]1b'!H14-'[2]9b'!H14-'[2]9c'!H14</f>
        <v>#REF!</v>
      </c>
    </row>
    <row r="16" spans="1:9" x14ac:dyDescent="0.2">
      <c r="A16" s="5">
        <v>10</v>
      </c>
      <c r="B16" s="32" t="s">
        <v>62</v>
      </c>
      <c r="C16" s="609">
        <f>'[4]1b'!C16-'[4]9b'!C16-'[4]9c'!C16</f>
        <v>14430000</v>
      </c>
      <c r="D16" s="609">
        <f>'[4]1b'!D16-'[4]9b'!D16-'[4]9c'!D16</f>
        <v>14430000</v>
      </c>
      <c r="E16" s="540" t="e">
        <f>'[2]1b'!E15-'[2]9b'!E15-'[2]9c'!E15</f>
        <v>#REF!</v>
      </c>
      <c r="F16" s="540" t="e">
        <f>'[2]1b'!F15-'[2]9b'!F15-'[2]9c'!F15</f>
        <v>#REF!</v>
      </c>
      <c r="G16" s="540" t="e">
        <f>'[2]1b'!G15-'[2]9b'!G15-'[2]9c'!G15</f>
        <v>#REF!</v>
      </c>
      <c r="H16" s="540" t="e">
        <f>'[2]1b'!H15-'[2]9b'!H15-'[2]9c'!H15</f>
        <v>#REF!</v>
      </c>
    </row>
    <row r="17" spans="1:8" ht="13.5" thickBot="1" x14ac:dyDescent="0.25">
      <c r="A17" s="5"/>
      <c r="B17" s="32" t="s">
        <v>904</v>
      </c>
      <c r="C17" s="58">
        <f t="shared" ref="C17" si="0">SUM(D17:H17)</f>
        <v>215587784</v>
      </c>
      <c r="D17" s="39">
        <v>215587784</v>
      </c>
      <c r="E17" s="6"/>
      <c r="F17" s="6"/>
      <c r="G17" s="6"/>
      <c r="H17" s="6"/>
    </row>
    <row r="18" spans="1:8" ht="13.5" thickBot="1" x14ac:dyDescent="0.25">
      <c r="A18" s="5">
        <v>11</v>
      </c>
      <c r="B18" s="32" t="s">
        <v>63</v>
      </c>
      <c r="C18" s="609">
        <f>'[4]1b'!C18-'[4]9b'!C18-'[4]9c'!C18</f>
        <v>62036504</v>
      </c>
      <c r="D18" s="609">
        <f>'[4]1b'!D18-'[4]9b'!D18-'[4]9c'!D18</f>
        <v>0</v>
      </c>
      <c r="E18" s="540" t="e">
        <f>'[2]1b'!E16-'[2]9b'!E16-'[2]9c'!E16</f>
        <v>#REF!</v>
      </c>
      <c r="F18" s="540" t="e">
        <f>'[2]1b'!F16-'[2]9b'!F16-'[2]9c'!F16</f>
        <v>#REF!</v>
      </c>
      <c r="G18" s="540" t="e">
        <f>'[2]1b'!G16-'[2]9b'!G16-'[2]9c'!G16</f>
        <v>#REF!</v>
      </c>
      <c r="H18" s="540" t="e">
        <f>'[2]1b'!H16-'[2]9b'!H16-'[2]9c'!H16</f>
        <v>#REF!</v>
      </c>
    </row>
    <row r="19" spans="1:8" ht="13.5" thickBot="1" x14ac:dyDescent="0.25">
      <c r="A19" s="5">
        <v>12</v>
      </c>
      <c r="B19" s="32" t="s">
        <v>64</v>
      </c>
      <c r="C19" s="609">
        <f>'[4]1b'!C19-'[4]9b'!C19-'[4]9c'!C19</f>
        <v>0</v>
      </c>
      <c r="D19" s="609">
        <f>'[4]1b'!D19-'[4]9b'!D19-'[4]9c'!D19</f>
        <v>0</v>
      </c>
      <c r="E19" s="540" t="e">
        <f>'[2]1b'!E17-'[2]9b'!E17-'[2]9c'!E17</f>
        <v>#REF!</v>
      </c>
      <c r="F19" s="540" t="e">
        <f>'[2]1b'!F17-'[2]9b'!F17-'[2]9c'!F17</f>
        <v>#REF!</v>
      </c>
      <c r="G19" s="540" t="e">
        <f>'[2]1b'!G17-'[2]9b'!G17-'[2]9c'!G17</f>
        <v>#REF!</v>
      </c>
      <c r="H19" s="540" t="e">
        <f>'[2]1b'!H17-'[2]9b'!H17-'[2]9c'!H17</f>
        <v>#REF!</v>
      </c>
    </row>
    <row r="20" spans="1:8" ht="26.25" thickBot="1" x14ac:dyDescent="0.25">
      <c r="A20" s="5">
        <v>13</v>
      </c>
      <c r="B20" s="33" t="s">
        <v>65</v>
      </c>
      <c r="C20" s="609">
        <f>'[4]1b'!C20-'[4]9b'!C20-'[4]9c'!C20</f>
        <v>655159558</v>
      </c>
      <c r="D20" s="609">
        <f>'[4]1b'!D20-'[4]9b'!D20-'[4]9c'!D20</f>
        <v>593123054</v>
      </c>
      <c r="E20" s="540">
        <f>'[2]1b'!E18-'[2]9b'!E18-'[2]9c'!E18</f>
        <v>0</v>
      </c>
      <c r="F20" s="540">
        <f>'[2]1b'!F18-'[2]9b'!F18-'[2]9c'!F18</f>
        <v>62036504</v>
      </c>
      <c r="G20" s="540">
        <f>'[2]1b'!G18-'[2]9b'!G18-'[2]9c'!G18</f>
        <v>0</v>
      </c>
      <c r="H20" s="540">
        <f>'[2]1b'!H18-'[2]9b'!H18-'[2]9c'!H18</f>
        <v>0</v>
      </c>
    </row>
    <row r="21" spans="1:8" ht="13.5" thickBot="1" x14ac:dyDescent="0.25">
      <c r="A21" s="5">
        <v>14</v>
      </c>
      <c r="B21" s="32" t="s">
        <v>66</v>
      </c>
      <c r="C21" s="609">
        <f>'[4]1b'!C21-'[4]9b'!C21-'[4]9c'!C21</f>
        <v>783323369</v>
      </c>
      <c r="D21" s="609">
        <f>'[4]1b'!D21-'[4]9b'!D21-'[4]9c'!D21</f>
        <v>783323369</v>
      </c>
      <c r="E21" s="540">
        <f>'[2]1b'!E19-'[2]9b'!E19-'[2]9c'!E19</f>
        <v>0</v>
      </c>
      <c r="F21" s="540">
        <f>'[2]1b'!F19-'[2]9b'!F19-'[2]9c'!F19</f>
        <v>0</v>
      </c>
      <c r="G21" s="540">
        <f>'[2]1b'!G19-'[2]9b'!G19-'[2]9c'!G19</f>
        <v>0</v>
      </c>
      <c r="H21" s="540">
        <f>'[2]1b'!H19-'[2]9b'!H19-'[2]9c'!H19</f>
        <v>0</v>
      </c>
    </row>
    <row r="22" spans="1:8" ht="13.5" thickBot="1" x14ac:dyDescent="0.25">
      <c r="A22" s="5">
        <v>15</v>
      </c>
      <c r="B22" s="32" t="s">
        <v>67</v>
      </c>
      <c r="C22" s="609">
        <f>'[4]1b'!C22-'[4]9b'!C22-'[4]9c'!C22</f>
        <v>3382814</v>
      </c>
      <c r="D22" s="609">
        <f>'[4]1b'!D22-'[4]9b'!D22-'[4]9c'!D22</f>
        <v>3382814</v>
      </c>
      <c r="E22" s="540" t="e">
        <f>'[2]1b'!E20-'[2]9b'!E20-'[2]9c'!E20</f>
        <v>#REF!</v>
      </c>
      <c r="F22" s="540" t="e">
        <f>'[2]1b'!F20-'[2]9b'!F20-'[2]9c'!F20</f>
        <v>#REF!</v>
      </c>
      <c r="G22" s="540" t="e">
        <f>'[2]1b'!G20-'[2]9b'!G20-'[2]9c'!G20</f>
        <v>#REF!</v>
      </c>
      <c r="H22" s="540" t="e">
        <f>'[2]1b'!H20-'[2]9b'!H20-'[2]9c'!H20</f>
        <v>#REF!</v>
      </c>
    </row>
    <row r="23" spans="1:8" x14ac:dyDescent="0.2">
      <c r="A23" s="5">
        <v>16</v>
      </c>
      <c r="B23" s="32" t="s">
        <v>68</v>
      </c>
      <c r="C23" s="609">
        <f>'[4]1b'!C23-'[4]9b'!C23-'[4]9c'!C23</f>
        <v>0</v>
      </c>
      <c r="D23" s="609">
        <f>'[4]1b'!D23-'[4]9b'!D23-'[4]9c'!D23</f>
        <v>0</v>
      </c>
      <c r="E23" s="540" t="e">
        <f>'[2]1b'!E21-'[2]9b'!E21-'[2]9c'!E21</f>
        <v>#REF!</v>
      </c>
      <c r="F23" s="540" t="e">
        <f>'[2]1b'!F21-'[2]9b'!F21-'[2]9c'!F21</f>
        <v>#REF!</v>
      </c>
      <c r="G23" s="540" t="e">
        <f>'[2]1b'!G21-'[2]9b'!G21-'[2]9c'!G21</f>
        <v>#REF!</v>
      </c>
      <c r="H23" s="540" t="e">
        <f>'[2]1b'!H21-'[2]9b'!H21-'[2]9c'!H21</f>
        <v>#REF!</v>
      </c>
    </row>
    <row r="24" spans="1:8" ht="13.5" thickBot="1" x14ac:dyDescent="0.25">
      <c r="A24" s="5"/>
      <c r="B24" s="32" t="s">
        <v>906</v>
      </c>
      <c r="C24" s="58">
        <f t="shared" ref="C24" si="1">SUM(D24:H24)</f>
        <v>776790555</v>
      </c>
      <c r="D24" s="39">
        <v>776790555</v>
      </c>
      <c r="E24" s="4"/>
      <c r="F24" s="4"/>
      <c r="G24" s="4"/>
      <c r="H24" s="4"/>
    </row>
    <row r="25" spans="1:8" ht="13.5" thickBot="1" x14ac:dyDescent="0.25">
      <c r="A25" s="5">
        <v>17</v>
      </c>
      <c r="B25" s="32" t="s">
        <v>69</v>
      </c>
      <c r="C25" s="609">
        <f>'[4]1b'!C25-'[4]9b'!C25-'[4]9c'!C25</f>
        <v>0</v>
      </c>
      <c r="D25" s="609">
        <f>'[4]1b'!D25-'[4]9b'!D25-'[4]9c'!D25</f>
        <v>0</v>
      </c>
      <c r="E25" s="540" t="e">
        <f>'[2]1b'!E22-'[2]9b'!E22-'[2]9c'!E22</f>
        <v>#REF!</v>
      </c>
      <c r="F25" s="540" t="e">
        <f>'[2]1b'!F22-'[2]9b'!F22-'[2]9c'!F22</f>
        <v>#REF!</v>
      </c>
      <c r="G25" s="540" t="e">
        <f>'[2]1b'!G22-'[2]9b'!G22-'[2]9c'!G22</f>
        <v>#REF!</v>
      </c>
      <c r="H25" s="540" t="e">
        <f>'[2]1b'!H22-'[2]9b'!H22-'[2]9c'!H22</f>
        <v>#REF!</v>
      </c>
    </row>
    <row r="26" spans="1:8" ht="13.5" thickBot="1" x14ac:dyDescent="0.25">
      <c r="A26" s="5">
        <v>18</v>
      </c>
      <c r="B26" s="34" t="s">
        <v>70</v>
      </c>
      <c r="C26" s="609">
        <f>'[4]1b'!C26-'[4]9b'!C26-'[4]9c'!C26</f>
        <v>0</v>
      </c>
      <c r="D26" s="609">
        <f>'[4]1b'!D26-'[4]9b'!D26-'[4]9c'!D26</f>
        <v>0</v>
      </c>
      <c r="E26" s="540" t="e">
        <f>'[2]1b'!E23-'[2]9b'!E23-'[2]9c'!E23</f>
        <v>#REF!</v>
      </c>
      <c r="F26" s="540" t="e">
        <f>'[2]1b'!F23-'[2]9b'!F23-'[2]9c'!F23</f>
        <v>#REF!</v>
      </c>
      <c r="G26" s="540" t="e">
        <f>'[2]1b'!G23-'[2]9b'!G23-'[2]9c'!G23</f>
        <v>#REF!</v>
      </c>
      <c r="H26" s="540" t="e">
        <f>'[2]1b'!H23-'[2]9b'!H23-'[2]9c'!H23</f>
        <v>#REF!</v>
      </c>
    </row>
    <row r="27" spans="1:8" ht="26.25" thickBot="1" x14ac:dyDescent="0.25">
      <c r="A27" s="5">
        <v>19</v>
      </c>
      <c r="B27" s="33" t="s">
        <v>71</v>
      </c>
      <c r="C27" s="609">
        <f>'[4]1b'!C27-'[4]9b'!C27-'[4]9c'!C27</f>
        <v>783323369</v>
      </c>
      <c r="D27" s="609">
        <f>'[4]1b'!D27-'[4]9b'!D27-'[4]9c'!D27</f>
        <v>783323369</v>
      </c>
      <c r="E27" s="540">
        <f>'[2]1b'!E24-'[2]9b'!E24-'[2]9c'!E24</f>
        <v>0</v>
      </c>
      <c r="F27" s="540">
        <f>'[2]1b'!F24-'[2]9b'!F24-'[2]9c'!F24</f>
        <v>0</v>
      </c>
      <c r="G27" s="540">
        <f>'[2]1b'!G24-'[2]9b'!G24-'[2]9c'!G24</f>
        <v>0</v>
      </c>
      <c r="H27" s="540">
        <f>'[2]1b'!H24-'[2]9b'!H24-'[2]9c'!H24</f>
        <v>0</v>
      </c>
    </row>
    <row r="28" spans="1:8" ht="13.5" thickBot="1" x14ac:dyDescent="0.25">
      <c r="A28" s="5">
        <v>20</v>
      </c>
      <c r="B28" s="32" t="s">
        <v>72</v>
      </c>
      <c r="C28" s="609">
        <f>'[4]1b'!C28-'[4]9b'!C28-'[4]9c'!C28</f>
        <v>105234208</v>
      </c>
      <c r="D28" s="609">
        <f>'[4]1b'!D28-'[4]9b'!D28-'[4]9c'!D28</f>
        <v>105234208</v>
      </c>
      <c r="E28" s="540">
        <f>'[2]1b'!E25-'[2]9b'!E25-'[2]9c'!E25</f>
        <v>0</v>
      </c>
      <c r="F28" s="540">
        <f>'[2]1b'!F25-'[2]9b'!F25-'[2]9c'!F25</f>
        <v>0</v>
      </c>
      <c r="G28" s="540">
        <f>'[2]1b'!G25-'[2]9b'!G25-'[2]9c'!G25</f>
        <v>0</v>
      </c>
      <c r="H28" s="540">
        <f>'[2]1b'!H25-'[2]9b'!H25-'[2]9c'!H25</f>
        <v>0</v>
      </c>
    </row>
    <row r="29" spans="1:8" ht="13.5" thickBot="1" x14ac:dyDescent="0.25">
      <c r="A29" s="5">
        <v>21</v>
      </c>
      <c r="B29" s="32" t="s">
        <v>73</v>
      </c>
      <c r="C29" s="609">
        <f>'[4]1b'!C29-'[4]9b'!C29-'[4]9c'!C29</f>
        <v>87596519</v>
      </c>
      <c r="D29" s="609">
        <f>'[4]1b'!D29-'[4]9b'!D29-'[4]9c'!D29</f>
        <v>87596519</v>
      </c>
      <c r="E29" s="540" t="e">
        <f>'[2]1b'!E26-'[2]9b'!E26-'[2]9c'!E26</f>
        <v>#REF!</v>
      </c>
      <c r="F29" s="540" t="e">
        <f>'[2]1b'!F26-'[2]9b'!F26-'[2]9c'!F26</f>
        <v>#REF!</v>
      </c>
      <c r="G29" s="540" t="e">
        <f>'[2]1b'!G26-'[2]9b'!G26-'[2]9c'!G26</f>
        <v>#REF!</v>
      </c>
      <c r="H29" s="540" t="e">
        <f>'[2]1b'!H26-'[2]9b'!H26-'[2]9c'!H26</f>
        <v>#REF!</v>
      </c>
    </row>
    <row r="30" spans="1:8" ht="16.5" customHeight="1" thickBot="1" x14ac:dyDescent="0.25">
      <c r="A30" s="5">
        <v>22</v>
      </c>
      <c r="B30" s="32" t="s">
        <v>74</v>
      </c>
      <c r="C30" s="609">
        <f>'[4]1b'!C30-'[4]9b'!C30-'[4]9c'!C30</f>
        <v>17637689</v>
      </c>
      <c r="D30" s="609">
        <f>'[4]1b'!D30-'[4]9b'!D30-'[4]9c'!D30</f>
        <v>17637689</v>
      </c>
      <c r="E30" s="540" t="e">
        <f>'[2]1b'!E27-'[2]9b'!E27-'[2]9c'!E27</f>
        <v>#REF!</v>
      </c>
      <c r="F30" s="540" t="e">
        <f>'[2]1b'!F27-'[2]9b'!F27-'[2]9c'!F27</f>
        <v>#REF!</v>
      </c>
      <c r="G30" s="540" t="e">
        <f>'[2]1b'!G27-'[2]9b'!G27-'[2]9c'!G27</f>
        <v>#REF!</v>
      </c>
      <c r="H30" s="540" t="e">
        <f>'[2]1b'!H27-'[2]9b'!H27-'[2]9c'!H27</f>
        <v>#REF!</v>
      </c>
    </row>
    <row r="31" spans="1:8" ht="18.75" customHeight="1" thickBot="1" x14ac:dyDescent="0.25">
      <c r="A31" s="5">
        <v>23</v>
      </c>
      <c r="B31" s="32" t="s">
        <v>75</v>
      </c>
      <c r="C31" s="609">
        <f>'[4]1b'!C31-'[4]9b'!C31-'[4]9c'!C31</f>
        <v>182983484</v>
      </c>
      <c r="D31" s="609">
        <f>'[4]1b'!D31-'[4]9b'!D31-'[4]9c'!D31</f>
        <v>182983484</v>
      </c>
      <c r="E31" s="540" t="e">
        <f>'[2]1b'!E28-'[2]9b'!E28-'[2]9c'!E28</f>
        <v>#REF!</v>
      </c>
      <c r="F31" s="540" t="e">
        <f>'[2]1b'!F28-'[2]9b'!F28-'[2]9c'!F28</f>
        <v>#REF!</v>
      </c>
      <c r="G31" s="540" t="e">
        <f>'[2]1b'!G28-'[2]9b'!G28-'[2]9c'!G28</f>
        <v>#REF!</v>
      </c>
      <c r="H31" s="540" t="e">
        <f>'[2]1b'!H28-'[2]9b'!H28-'[2]9c'!H28</f>
        <v>#REF!</v>
      </c>
    </row>
    <row r="32" spans="1:8" ht="13.5" thickBot="1" x14ac:dyDescent="0.25">
      <c r="A32" s="5">
        <v>24</v>
      </c>
      <c r="B32" s="32" t="s">
        <v>76</v>
      </c>
      <c r="C32" s="609">
        <f>'[4]1b'!C32-'[4]9b'!C32-'[4]9c'!C32</f>
        <v>11678757</v>
      </c>
      <c r="D32" s="609">
        <f>'[4]1b'!D32-'[4]9b'!D32-'[4]9c'!D32</f>
        <v>11678757</v>
      </c>
      <c r="E32" s="540" t="e">
        <f>'[2]1b'!E29-'[2]9b'!E29-'[2]9c'!E29</f>
        <v>#REF!</v>
      </c>
      <c r="F32" s="540" t="e">
        <f>'[2]1b'!F29-'[2]9b'!F29-'[2]9c'!F29</f>
        <v>#REF!</v>
      </c>
      <c r="G32" s="540" t="e">
        <f>'[2]1b'!G29-'[2]9b'!G29-'[2]9c'!G29</f>
        <v>#REF!</v>
      </c>
      <c r="H32" s="540" t="e">
        <f>'[2]1b'!H29-'[2]9b'!H29-'[2]9c'!H29</f>
        <v>#REF!</v>
      </c>
    </row>
    <row r="33" spans="1:8" ht="26.25" thickBot="1" x14ac:dyDescent="0.25">
      <c r="A33" s="5">
        <v>25</v>
      </c>
      <c r="B33" s="32" t="s">
        <v>77</v>
      </c>
      <c r="C33" s="609">
        <f>'[4]1b'!C33-'[4]9b'!C33-'[4]9c'!C33</f>
        <v>110000</v>
      </c>
      <c r="D33" s="609">
        <f>'[4]1b'!D33-'[4]9b'!D33-'[4]9c'!D33</f>
        <v>110000</v>
      </c>
      <c r="E33" s="540" t="e">
        <f>'[2]1b'!E30-'[2]9b'!E30-'[2]9c'!E30</f>
        <v>#REF!</v>
      </c>
      <c r="F33" s="540" t="e">
        <f>'[2]1b'!F30-'[2]9b'!F30-'[2]9c'!F30</f>
        <v>#REF!</v>
      </c>
      <c r="G33" s="540" t="e">
        <f>'[2]1b'!G30-'[2]9b'!G30-'[2]9c'!G30</f>
        <v>#REF!</v>
      </c>
      <c r="H33" s="540" t="e">
        <f>'[2]1b'!H30-'[2]9b'!H30-'[2]9c'!H30</f>
        <v>#REF!</v>
      </c>
    </row>
    <row r="34" spans="1:8" ht="13.5" thickBot="1" x14ac:dyDescent="0.25">
      <c r="A34" s="5">
        <v>26</v>
      </c>
      <c r="B34" s="32" t="s">
        <v>78</v>
      </c>
      <c r="C34" s="609">
        <f>'[4]1b'!C34-'[4]9b'!C34-'[4]9c'!C34</f>
        <v>194772241</v>
      </c>
      <c r="D34" s="609">
        <f>'[4]1b'!D34-'[4]9b'!D34-'[4]9c'!D34</f>
        <v>194772241</v>
      </c>
      <c r="E34" s="540">
        <f>'[2]1b'!E31-'[2]9b'!E31-'[2]9c'!E31</f>
        <v>0</v>
      </c>
      <c r="F34" s="540">
        <f>'[2]1b'!F31-'[2]9b'!F31-'[2]9c'!F31</f>
        <v>0</v>
      </c>
      <c r="G34" s="540">
        <f>'[2]1b'!G31-'[2]9b'!G31-'[2]9c'!G31</f>
        <v>0</v>
      </c>
      <c r="H34" s="540">
        <f>'[2]1b'!H31-'[2]9b'!H31-'[2]9c'!H31</f>
        <v>0</v>
      </c>
    </row>
    <row r="35" spans="1:8" ht="13.5" thickBot="1" x14ac:dyDescent="0.25">
      <c r="A35" s="5">
        <v>27</v>
      </c>
      <c r="B35" s="32" t="s">
        <v>79</v>
      </c>
      <c r="C35" s="609">
        <f>'[4]1b'!C35-'[4]9b'!C35-'[4]9c'!C35</f>
        <v>0</v>
      </c>
      <c r="D35" s="609">
        <f>'[4]1b'!D35-'[4]9b'!D35-'[4]9c'!D35</f>
        <v>0</v>
      </c>
      <c r="E35" s="540">
        <f>'[2]1b'!E32-'[2]9b'!E32-'[2]9c'!E32</f>
        <v>0</v>
      </c>
      <c r="F35" s="540">
        <f>'[2]1b'!F32-'[2]9b'!F32-'[2]9c'!F32</f>
        <v>0</v>
      </c>
      <c r="G35" s="540">
        <f>'[2]1b'!G32-'[2]9b'!G32-'[2]9c'!G32</f>
        <v>0</v>
      </c>
      <c r="H35" s="540">
        <f>'[2]1b'!H32-'[2]9b'!H32-'[2]9c'!H32</f>
        <v>0</v>
      </c>
    </row>
    <row r="36" spans="1:8" ht="51.75" thickBot="1" x14ac:dyDescent="0.25">
      <c r="A36" s="5">
        <v>28</v>
      </c>
      <c r="B36" s="32" t="s">
        <v>80</v>
      </c>
      <c r="C36" s="609">
        <f>'[4]1b'!C36-'[4]9b'!C36-'[4]9c'!C36</f>
        <v>0</v>
      </c>
      <c r="D36" s="609">
        <f>'[4]1b'!D36-'[4]9b'!D36-'[4]9c'!D36</f>
        <v>0</v>
      </c>
      <c r="E36" s="540" t="e">
        <f>'[2]1b'!E33-'[2]9b'!E33-'[2]9c'!E33</f>
        <v>#REF!</v>
      </c>
      <c r="F36" s="540" t="e">
        <f>'[2]1b'!F33-'[2]9b'!F33-'[2]9c'!F33</f>
        <v>#REF!</v>
      </c>
      <c r="G36" s="540" t="e">
        <f>'[2]1b'!G33-'[2]9b'!G33-'[2]9c'!G33</f>
        <v>#REF!</v>
      </c>
      <c r="H36" s="540" t="e">
        <f>'[2]1b'!H33-'[2]9b'!H33-'[2]9c'!H33</f>
        <v>#REF!</v>
      </c>
    </row>
    <row r="37" spans="1:8" ht="13.5" thickBot="1" x14ac:dyDescent="0.25">
      <c r="A37" s="5">
        <v>29</v>
      </c>
      <c r="B37" s="32" t="s">
        <v>81</v>
      </c>
      <c r="C37" s="609">
        <f>'[4]1b'!C37-'[4]9b'!C37-'[4]9c'!C37</f>
        <v>0</v>
      </c>
      <c r="D37" s="609">
        <f>'[4]1b'!D37-'[4]9b'!D37-'[4]9c'!D37</f>
        <v>0</v>
      </c>
      <c r="E37" s="540" t="e">
        <f>'[2]1b'!E34-'[2]9b'!E34-'[2]9c'!E34</f>
        <v>#REF!</v>
      </c>
      <c r="F37" s="540" t="e">
        <f>'[2]1b'!F34-'[2]9b'!F34-'[2]9c'!F34</f>
        <v>#REF!</v>
      </c>
      <c r="G37" s="540" t="e">
        <f>'[2]1b'!G34-'[2]9b'!G34-'[2]9c'!G34</f>
        <v>#REF!</v>
      </c>
      <c r="H37" s="540" t="e">
        <f>'[2]1b'!H34-'[2]9b'!H34-'[2]9c'!H34</f>
        <v>#REF!</v>
      </c>
    </row>
    <row r="38" spans="1:8" ht="13.5" thickBot="1" x14ac:dyDescent="0.25">
      <c r="A38" s="5">
        <v>30</v>
      </c>
      <c r="B38" s="32" t="s">
        <v>82</v>
      </c>
      <c r="C38" s="609">
        <f>'[4]1b'!C38-'[4]9b'!C38-'[4]9c'!C38</f>
        <v>0</v>
      </c>
      <c r="D38" s="609">
        <f>'[4]1b'!D38-'[4]9b'!D38-'[4]9c'!D38</f>
        <v>0</v>
      </c>
      <c r="E38" s="540" t="e">
        <f>'[2]1b'!E35-'[2]9b'!E35-'[2]9c'!E35</f>
        <v>#REF!</v>
      </c>
      <c r="F38" s="540" t="e">
        <f>'[2]1b'!F35-'[2]9b'!F35-'[2]9c'!F35</f>
        <v>#REF!</v>
      </c>
      <c r="G38" s="540" t="e">
        <f>'[2]1b'!G35-'[2]9b'!G35-'[2]9c'!G35</f>
        <v>#REF!</v>
      </c>
      <c r="H38" s="540" t="e">
        <f>'[2]1b'!H35-'[2]9b'!H35-'[2]9c'!H35</f>
        <v>#REF!</v>
      </c>
    </row>
    <row r="39" spans="1:8" ht="13.5" thickBot="1" x14ac:dyDescent="0.25">
      <c r="A39" s="5">
        <v>31</v>
      </c>
      <c r="B39" s="33" t="s">
        <v>83</v>
      </c>
      <c r="C39" s="609">
        <f>'[4]1b'!C39-'[4]9b'!C39-'[4]9c'!C39</f>
        <v>300006449</v>
      </c>
      <c r="D39" s="609">
        <f>'[4]1b'!D39-'[4]9b'!D39-'[4]9c'!D39</f>
        <v>300006449</v>
      </c>
      <c r="E39" s="540">
        <f>'[2]1b'!E36-'[2]9b'!E36-'[2]9c'!E36</f>
        <v>0</v>
      </c>
      <c r="F39" s="540">
        <f>'[2]1b'!F36-'[2]9b'!F36-'[2]9c'!F36</f>
        <v>0</v>
      </c>
      <c r="G39" s="540">
        <f>'[2]1b'!G36-'[2]9b'!G36-'[2]9c'!G36</f>
        <v>0</v>
      </c>
      <c r="H39" s="540">
        <f>'[2]1b'!H36-'[2]9b'!H36-'[2]9c'!H36</f>
        <v>0</v>
      </c>
    </row>
    <row r="40" spans="1:8" ht="13.5" thickBot="1" x14ac:dyDescent="0.25">
      <c r="A40" s="5">
        <v>32</v>
      </c>
      <c r="B40" s="689" t="s">
        <v>842</v>
      </c>
      <c r="C40" s="609">
        <f>'[4]1b'!C40-'[4]9b'!C40-'[4]9c'!C40</f>
        <v>44200</v>
      </c>
      <c r="D40" s="609">
        <f>'[4]1b'!D40-'[4]9b'!D40-'[4]9c'!D40</f>
        <v>0</v>
      </c>
      <c r="E40" s="540" t="e">
        <f>'[2]1b'!E37-'[2]9b'!E37-'[2]9c'!E37</f>
        <v>#REF!</v>
      </c>
      <c r="F40" s="540" t="e">
        <f>'[2]1b'!F37-'[2]9b'!F37-'[2]9c'!F37</f>
        <v>#REF!</v>
      </c>
      <c r="G40" s="540">
        <f>'[2]1b'!G37-'[2]9b'!G37-'[2]9c'!G37</f>
        <v>-71500</v>
      </c>
      <c r="H40" s="540" t="e">
        <f>'[2]1b'!H37-'[2]9b'!H37-'[2]9c'!H37</f>
        <v>#REF!</v>
      </c>
    </row>
    <row r="41" spans="1:8" ht="13.5" thickBot="1" x14ac:dyDescent="0.25">
      <c r="A41" s="5">
        <v>33</v>
      </c>
      <c r="B41" s="35" t="s">
        <v>84</v>
      </c>
      <c r="C41" s="609">
        <f>'[4]1b'!C41-'[4]9b'!C41-'[4]9c'!C41</f>
        <v>7307954</v>
      </c>
      <c r="D41" s="609">
        <f>'[4]1b'!D41-'[4]9b'!D41-'[4]9c'!D41</f>
        <v>0</v>
      </c>
      <c r="E41" s="540" t="e">
        <f>'[2]1b'!E38-'[2]9b'!E38-'[2]9c'!E38</f>
        <v>#REF!</v>
      </c>
      <c r="F41" s="540" t="e">
        <f>'[2]1b'!F38-'[2]9b'!F38-'[2]9c'!F38</f>
        <v>#REF!</v>
      </c>
      <c r="G41" s="540" t="e">
        <f>'[2]1b'!G38-'[2]9b'!G38-'[2]9c'!G38</f>
        <v>#REF!</v>
      </c>
      <c r="H41" s="540" t="e">
        <f>'[2]1b'!H38-'[2]9b'!H38-'[2]9c'!H38</f>
        <v>#REF!</v>
      </c>
    </row>
    <row r="42" spans="1:8" ht="13.5" thickBot="1" x14ac:dyDescent="0.25">
      <c r="A42" s="5">
        <v>34</v>
      </c>
      <c r="B42" s="35" t="s">
        <v>85</v>
      </c>
      <c r="C42" s="609">
        <f>'[4]1b'!C42-'[4]9b'!C42-'[4]9c'!C42</f>
        <v>562880</v>
      </c>
      <c r="D42" s="609">
        <f>'[4]1b'!D42-'[4]9b'!D42-'[4]9c'!D42</f>
        <v>0</v>
      </c>
      <c r="E42" s="540" t="e">
        <f>'[2]1b'!E39-'[2]9b'!E39-'[2]9c'!E39</f>
        <v>#REF!</v>
      </c>
      <c r="F42" s="540" t="e">
        <f>'[2]1b'!F39-'[2]9b'!F39-'[2]9c'!F39</f>
        <v>#REF!</v>
      </c>
      <c r="G42" s="540" t="e">
        <f>'[2]1b'!G39-'[2]9b'!G39-'[2]9c'!G39</f>
        <v>#REF!</v>
      </c>
      <c r="H42" s="540" t="e">
        <f>'[2]1b'!H39-'[2]9b'!H39-'[2]9c'!H39</f>
        <v>#REF!</v>
      </c>
    </row>
    <row r="43" spans="1:8" ht="13.5" thickBot="1" x14ac:dyDescent="0.25">
      <c r="A43" s="5">
        <v>35</v>
      </c>
      <c r="B43" s="35" t="s">
        <v>86</v>
      </c>
      <c r="C43" s="609">
        <f>'[4]1b'!C43-'[4]9b'!C43-'[4]9c'!C43</f>
        <v>1495000</v>
      </c>
      <c r="D43" s="609">
        <f>'[4]1b'!D43-'[4]9b'!D43-'[4]9c'!D43</f>
        <v>0</v>
      </c>
      <c r="E43" s="540" t="e">
        <f>'[2]1b'!E40-'[2]9b'!E40-'[2]9c'!E40</f>
        <v>#REF!</v>
      </c>
      <c r="F43" s="540" t="e">
        <f>'[2]1b'!F40-'[2]9b'!F40-'[2]9c'!F40</f>
        <v>#REF!</v>
      </c>
      <c r="G43" s="540" t="e">
        <f>'[2]1b'!G40-'[2]9b'!G40-'[2]9c'!G40</f>
        <v>#REF!</v>
      </c>
      <c r="H43" s="540" t="e">
        <f>'[2]1b'!H40-'[2]9b'!H40-'[2]9c'!H40</f>
        <v>#REF!</v>
      </c>
    </row>
    <row r="44" spans="1:8" ht="13.5" thickBot="1" x14ac:dyDescent="0.25">
      <c r="A44" s="5">
        <v>36</v>
      </c>
      <c r="B44" s="35" t="s">
        <v>87</v>
      </c>
      <c r="C44" s="609">
        <f>'[4]1b'!C44-'[4]9b'!C44-'[4]9c'!C44</f>
        <v>5250074</v>
      </c>
      <c r="D44" s="609">
        <f>'[4]1b'!D44-'[4]9b'!D44-'[4]9c'!D44</f>
        <v>0</v>
      </c>
      <c r="E44" s="540" t="e">
        <f>'[2]1b'!E41-'[2]9b'!E41-'[2]9c'!E41</f>
        <v>#REF!</v>
      </c>
      <c r="F44" s="540" t="e">
        <f>'[2]1b'!F41-'[2]9b'!F41-'[2]9c'!F41</f>
        <v>#REF!</v>
      </c>
      <c r="G44" s="540">
        <f>'[2]1b'!G41-'[2]9b'!G41-'[2]9c'!G41</f>
        <v>180000</v>
      </c>
      <c r="H44" s="540">
        <f>'[2]1b'!H41-'[2]9b'!H41-'[2]9c'!H41</f>
        <v>4704824</v>
      </c>
    </row>
    <row r="45" spans="1:8" ht="13.5" thickBot="1" x14ac:dyDescent="0.25">
      <c r="A45" s="5">
        <v>37</v>
      </c>
      <c r="B45" s="32" t="s">
        <v>88</v>
      </c>
      <c r="C45" s="609">
        <f>'[4]1b'!C45-'[4]9b'!C45-'[4]9c'!C45</f>
        <v>2572000</v>
      </c>
      <c r="D45" s="609">
        <f>'[4]1b'!D45-'[4]9b'!D45-'[4]9c'!D45</f>
        <v>1330000</v>
      </c>
      <c r="E45" s="540" t="e">
        <f>'[2]1b'!E42-'[2]9b'!E42-'[2]9c'!E42</f>
        <v>#REF!</v>
      </c>
      <c r="F45" s="540" t="e">
        <f>'[2]1b'!F42-'[2]9b'!F42-'[2]9c'!F42</f>
        <v>#REF!</v>
      </c>
      <c r="G45" s="540" t="e">
        <f>'[2]1b'!G42-'[2]9b'!G42-'[2]9c'!G42</f>
        <v>#REF!</v>
      </c>
      <c r="H45" s="540" t="e">
        <f>'[2]1b'!H42-'[2]9b'!H42-'[2]9c'!H42</f>
        <v>#REF!</v>
      </c>
    </row>
    <row r="46" spans="1:8" ht="13.5" thickBot="1" x14ac:dyDescent="0.25">
      <c r="A46" s="5">
        <v>38</v>
      </c>
      <c r="B46" s="32" t="s">
        <v>89</v>
      </c>
      <c r="C46" s="609">
        <f>'[4]1b'!C46-'[4]9b'!C46-'[4]9c'!C46</f>
        <v>2530000</v>
      </c>
      <c r="D46" s="609">
        <f>'[4]1b'!D46-'[4]9b'!D46-'[4]9c'!D46</f>
        <v>1330000</v>
      </c>
      <c r="E46" s="540" t="e">
        <f>'[2]1b'!E43-'[2]9b'!E43-'[2]9c'!E43</f>
        <v>#REF!</v>
      </c>
      <c r="F46" s="540" t="e">
        <f>'[2]1b'!F43-'[2]9b'!F43-'[2]9c'!F43</f>
        <v>#REF!</v>
      </c>
      <c r="G46" s="540" t="e">
        <f>'[2]1b'!G43-'[2]9b'!G43-'[2]9c'!G43</f>
        <v>#REF!</v>
      </c>
      <c r="H46" s="540" t="e">
        <f>'[2]1b'!H43-'[2]9b'!H43-'[2]9c'!H43</f>
        <v>#REF!</v>
      </c>
    </row>
    <row r="47" spans="1:8" ht="13.5" thickBot="1" x14ac:dyDescent="0.25">
      <c r="A47" s="5">
        <v>39</v>
      </c>
      <c r="B47" s="32" t="s">
        <v>90</v>
      </c>
      <c r="C47" s="609">
        <f>'[4]1b'!C47-'[4]9b'!C47-'[4]9c'!C47</f>
        <v>42000</v>
      </c>
      <c r="D47" s="609">
        <f>'[4]1b'!D47-'[4]9b'!D47-'[4]9c'!D47</f>
        <v>0</v>
      </c>
      <c r="E47" s="540" t="e">
        <f>'[2]1b'!E44-'[2]9b'!E44-'[2]9c'!E44</f>
        <v>#REF!</v>
      </c>
      <c r="F47" s="540">
        <f>'[2]1b'!F44-'[2]9b'!F44-'[2]9c'!F44</f>
        <v>1242000</v>
      </c>
      <c r="G47" s="540" t="e">
        <f>'[2]1b'!G44-'[2]9b'!G44-'[2]9c'!G44</f>
        <v>#REF!</v>
      </c>
      <c r="H47" s="540" t="e">
        <f>'[2]1b'!H44-'[2]9b'!H44-'[2]9c'!H44</f>
        <v>#REF!</v>
      </c>
    </row>
    <row r="48" spans="1:8" ht="13.5" thickBot="1" x14ac:dyDescent="0.25">
      <c r="A48" s="5">
        <v>40</v>
      </c>
      <c r="B48" s="32" t="s">
        <v>91</v>
      </c>
      <c r="C48" s="609">
        <f>'[4]1b'!C48-'[4]9b'!C48-'[4]9c'!C48</f>
        <v>10613742</v>
      </c>
      <c r="D48" s="609">
        <f>'[4]1b'!D48-'[4]9b'!D48-'[4]9c'!D48</f>
        <v>10613742</v>
      </c>
      <c r="E48" s="540" t="e">
        <f>'[2]1b'!E45-'[2]9b'!E45-'[2]9c'!E45</f>
        <v>#REF!</v>
      </c>
      <c r="F48" s="540" t="e">
        <f>'[2]1b'!F45-'[2]9b'!F45-'[2]9c'!F45</f>
        <v>#REF!</v>
      </c>
      <c r="G48" s="540" t="e">
        <f>'[2]1b'!G45-'[2]9b'!G45-'[2]9c'!G45</f>
        <v>#REF!</v>
      </c>
      <c r="H48" s="540" t="e">
        <f>'[2]1b'!H45-'[2]9b'!H45-'[2]9c'!H45</f>
        <v>#REF!</v>
      </c>
    </row>
    <row r="49" spans="1:8" ht="26.25" thickBot="1" x14ac:dyDescent="0.25">
      <c r="A49" s="5">
        <v>41</v>
      </c>
      <c r="B49" s="32" t="s">
        <v>92</v>
      </c>
      <c r="C49" s="609">
        <f>'[4]1b'!C49-'[4]9b'!C49-'[4]9c'!C49</f>
        <v>9611212</v>
      </c>
      <c r="D49" s="609">
        <f>'[4]1b'!D49-'[4]9b'!D49-'[4]9c'!D49</f>
        <v>9611212</v>
      </c>
      <c r="E49" s="540" t="e">
        <f>'[2]1b'!E46-'[2]9b'!E46-'[2]9c'!E46</f>
        <v>#REF!</v>
      </c>
      <c r="F49" s="540" t="e">
        <f>'[2]1b'!F46-'[2]9b'!F46-'[2]9c'!F46</f>
        <v>#REF!</v>
      </c>
      <c r="G49" s="540" t="e">
        <f>'[2]1b'!G46-'[2]9b'!G46-'[2]9c'!G46</f>
        <v>#REF!</v>
      </c>
      <c r="H49" s="540" t="e">
        <f>'[2]1b'!H46-'[2]9b'!H46-'[2]9c'!H46</f>
        <v>#REF!</v>
      </c>
    </row>
    <row r="50" spans="1:8" ht="26.25" thickBot="1" x14ac:dyDescent="0.25">
      <c r="A50" s="5">
        <v>42</v>
      </c>
      <c r="B50" s="32" t="s">
        <v>93</v>
      </c>
      <c r="C50" s="609">
        <f>'[4]1b'!C50-'[4]9b'!C50-'[4]9c'!C50</f>
        <v>812030</v>
      </c>
      <c r="D50" s="609">
        <f>'[4]1b'!D50-'[4]9b'!D50-'[4]9c'!D50</f>
        <v>812030</v>
      </c>
      <c r="E50" s="540" t="e">
        <f>'[2]1b'!E47-'[2]9b'!E47-'[2]9c'!E47</f>
        <v>#REF!</v>
      </c>
      <c r="F50" s="540" t="e">
        <f>'[2]1b'!F47-'[2]9b'!F47-'[2]9c'!F47</f>
        <v>#REF!</v>
      </c>
      <c r="G50" s="540" t="e">
        <f>'[2]1b'!G47-'[2]9b'!G47-'[2]9c'!G47</f>
        <v>#REF!</v>
      </c>
      <c r="H50" s="540" t="e">
        <f>'[2]1b'!H47-'[2]9b'!H47-'[2]9c'!H47</f>
        <v>#REF!</v>
      </c>
    </row>
    <row r="51" spans="1:8" ht="13.5" thickBot="1" x14ac:dyDescent="0.25">
      <c r="A51" s="5">
        <v>43</v>
      </c>
      <c r="B51" s="32" t="s">
        <v>94</v>
      </c>
      <c r="C51" s="609">
        <f>'[4]1b'!C51-'[4]9b'!C51-'[4]9c'!C51</f>
        <v>190500</v>
      </c>
      <c r="D51" s="609">
        <f>'[4]1b'!D51-'[4]9b'!D51-'[4]9c'!D51</f>
        <v>190500</v>
      </c>
      <c r="E51" s="540" t="e">
        <f>'[2]1b'!E48-'[2]9b'!E48-'[2]9c'!E48</f>
        <v>#REF!</v>
      </c>
      <c r="F51" s="540" t="e">
        <f>'[2]1b'!F48-'[2]9b'!F48-'[2]9c'!F48</f>
        <v>#REF!</v>
      </c>
      <c r="G51" s="540" t="e">
        <f>'[2]1b'!G48-'[2]9b'!G48-'[2]9c'!G48</f>
        <v>#REF!</v>
      </c>
      <c r="H51" s="540" t="e">
        <f>'[2]1b'!H48-'[2]9b'!H48-'[2]9c'!H48</f>
        <v>#REF!</v>
      </c>
    </row>
    <row r="52" spans="1:8" ht="26.25" thickBot="1" x14ac:dyDescent="0.25">
      <c r="A52" s="5">
        <v>44</v>
      </c>
      <c r="B52" s="32" t="s">
        <v>95</v>
      </c>
      <c r="C52" s="609">
        <f>'[4]1b'!C52-'[4]9b'!C52-'[4]9c'!C52</f>
        <v>0</v>
      </c>
      <c r="D52" s="609">
        <f>'[4]1b'!D52-'[4]9b'!D52-'[4]9c'!D52</f>
        <v>0</v>
      </c>
      <c r="E52" s="540" t="e">
        <f>'[2]1b'!E49-'[2]9b'!E49-'[2]9c'!E49</f>
        <v>#REF!</v>
      </c>
      <c r="F52" s="540" t="e">
        <f>'[2]1b'!F49-'[2]9b'!F49-'[2]9c'!F49</f>
        <v>#REF!</v>
      </c>
      <c r="G52" s="540" t="e">
        <f>'[2]1b'!G49-'[2]9b'!G49-'[2]9c'!G49</f>
        <v>#REF!</v>
      </c>
      <c r="H52" s="540" t="e">
        <f>'[2]1b'!H49-'[2]9b'!H49-'[2]9c'!H49</f>
        <v>#REF!</v>
      </c>
    </row>
    <row r="53" spans="1:8" ht="13.5" thickBot="1" x14ac:dyDescent="0.25">
      <c r="A53" s="5">
        <v>45</v>
      </c>
      <c r="B53" s="32" t="s">
        <v>96</v>
      </c>
      <c r="C53" s="609">
        <f>'[4]1b'!C53-'[4]9b'!C53-'[4]9c'!C53</f>
        <v>0</v>
      </c>
      <c r="D53" s="609">
        <f>'[4]1b'!D53-'[4]9b'!D53-'[4]9c'!D53</f>
        <v>0</v>
      </c>
      <c r="E53" s="540" t="e">
        <f>'[2]1b'!E50-'[2]9b'!E50-'[2]9c'!E50</f>
        <v>#REF!</v>
      </c>
      <c r="F53" s="540" t="e">
        <f>'[2]1b'!F50-'[2]9b'!F50-'[2]9c'!F50</f>
        <v>#REF!</v>
      </c>
      <c r="G53" s="540" t="e">
        <f>'[2]1b'!G50-'[2]9b'!G50-'[2]9c'!G50</f>
        <v>#REF!</v>
      </c>
      <c r="H53" s="540" t="e">
        <f>'[2]1b'!H50-'[2]9b'!H50-'[2]9c'!H50</f>
        <v>#REF!</v>
      </c>
    </row>
    <row r="54" spans="1:8" ht="13.5" thickBot="1" x14ac:dyDescent="0.25">
      <c r="A54" s="5">
        <v>46</v>
      </c>
      <c r="B54" s="32" t="s">
        <v>97</v>
      </c>
      <c r="C54" s="609">
        <f>'[4]1b'!C54-'[4]9b'!C54-'[4]9c'!C54</f>
        <v>898775</v>
      </c>
      <c r="D54" s="609">
        <f>'[4]1b'!D54-'[4]9b'!D54-'[4]9c'!D54</f>
        <v>0</v>
      </c>
      <c r="E54" s="540" t="e">
        <f>'[2]1b'!E51-'[2]9b'!E51-'[2]9c'!E51</f>
        <v>#REF!</v>
      </c>
      <c r="F54" s="540" t="e">
        <f>'[2]1b'!F51-'[2]9b'!F51-'[2]9c'!F51</f>
        <v>#REF!</v>
      </c>
      <c r="G54" s="540" t="e">
        <f>'[2]1b'!G51-'[2]9b'!G51-'[2]9c'!G51</f>
        <v>#REF!</v>
      </c>
      <c r="H54" s="540">
        <f>'[2]1b'!H51-'[2]9b'!H51-'[2]9c'!H51</f>
        <v>898775</v>
      </c>
    </row>
    <row r="55" spans="1:8" ht="13.5" thickBot="1" x14ac:dyDescent="0.25">
      <c r="A55" s="5">
        <v>47</v>
      </c>
      <c r="B55" s="32" t="s">
        <v>98</v>
      </c>
      <c r="C55" s="609">
        <f>'[4]1b'!C55-'[4]9b'!C55-'[4]9c'!C55</f>
        <v>5152866</v>
      </c>
      <c r="D55" s="609">
        <f>'[4]1b'!D55-'[4]9b'!D55-'[4]9c'!D55</f>
        <v>2954127</v>
      </c>
      <c r="E55" s="540" t="e">
        <f>'[2]1b'!E52-'[2]9b'!E52-'[2]9c'!E52</f>
        <v>#REF!</v>
      </c>
      <c r="F55" s="540" t="e">
        <f>'[2]1b'!F52-'[2]9b'!F52-'[2]9c'!F52</f>
        <v>#REF!</v>
      </c>
      <c r="G55" s="540" t="e">
        <f>'[2]1b'!G52-'[2]9b'!G52-'[2]9c'!G52</f>
        <v>#REF!</v>
      </c>
      <c r="H55" s="540" t="e">
        <f>'[2]1b'!H52-'[2]9b'!H52-'[2]9c'!H52</f>
        <v>#REF!</v>
      </c>
    </row>
    <row r="56" spans="1:8" ht="13.5" thickBot="1" x14ac:dyDescent="0.25">
      <c r="A56" s="5">
        <v>48</v>
      </c>
      <c r="B56" s="32" t="s">
        <v>99</v>
      </c>
      <c r="C56" s="609">
        <f>'[4]1b'!C56-'[4]9b'!C56-'[4]9c'!C56</f>
        <v>0</v>
      </c>
      <c r="D56" s="609">
        <f>'[4]1b'!D56-'[4]9b'!D56-'[4]9c'!D56</f>
        <v>0</v>
      </c>
      <c r="E56" s="540" t="e">
        <f>'[2]1b'!E53-'[2]9b'!E53-'[2]9c'!E53</f>
        <v>#REF!</v>
      </c>
      <c r="F56" s="540" t="e">
        <f>'[2]1b'!F53-'[2]9b'!F53-'[2]9c'!F53</f>
        <v>#REF!</v>
      </c>
      <c r="G56" s="540" t="e">
        <f>'[2]1b'!G53-'[2]9b'!G53-'[2]9c'!G53</f>
        <v>#REF!</v>
      </c>
      <c r="H56" s="540" t="e">
        <f>'[2]1b'!H53-'[2]9b'!H53-'[2]9c'!H53</f>
        <v>#REF!</v>
      </c>
    </row>
    <row r="57" spans="1:8" ht="26.25" thickBot="1" x14ac:dyDescent="0.25">
      <c r="A57" s="5">
        <v>49</v>
      </c>
      <c r="B57" s="32" t="s">
        <v>100</v>
      </c>
      <c r="C57" s="609">
        <f>'[4]1b'!C57-'[4]9b'!C57-'[4]9c'!C57</f>
        <v>0</v>
      </c>
      <c r="D57" s="609">
        <f>'[4]1b'!D57-'[4]9b'!D57-'[4]9c'!D57</f>
        <v>0</v>
      </c>
      <c r="E57" s="540" t="e">
        <f>'[2]1b'!E54-'[2]9b'!E54-'[2]9c'!E54</f>
        <v>#REF!</v>
      </c>
      <c r="F57" s="540" t="e">
        <f>'[2]1b'!F54-'[2]9b'!F54-'[2]9c'!F54</f>
        <v>#REF!</v>
      </c>
      <c r="G57" s="540" t="e">
        <f>'[2]1b'!G54-'[2]9b'!G54-'[2]9c'!G54</f>
        <v>#REF!</v>
      </c>
      <c r="H57" s="540" t="e">
        <f>'[2]1b'!H54-'[2]9b'!H54-'[2]9c'!H54</f>
        <v>#REF!</v>
      </c>
    </row>
    <row r="58" spans="1:8" ht="13.5" thickBot="1" x14ac:dyDescent="0.25">
      <c r="A58" s="5">
        <v>50</v>
      </c>
      <c r="B58" s="32" t="s">
        <v>101</v>
      </c>
      <c r="C58" s="609">
        <f>'[4]1b'!C58-'[4]9b'!C58-'[4]9c'!C58</f>
        <v>0</v>
      </c>
      <c r="D58" s="609">
        <f>'[4]1b'!D58-'[4]9b'!D58-'[4]9c'!D58</f>
        <v>0</v>
      </c>
      <c r="E58" s="540" t="e">
        <f>'[2]1b'!E55-'[2]9b'!E55-'[2]9c'!E55</f>
        <v>#REF!</v>
      </c>
      <c r="F58" s="540" t="e">
        <f>'[2]1b'!F55-'[2]9b'!F55-'[2]9c'!F55</f>
        <v>#REF!</v>
      </c>
      <c r="G58" s="540" t="e">
        <f>'[2]1b'!G55-'[2]9b'!G55-'[2]9c'!G55</f>
        <v>#REF!</v>
      </c>
      <c r="H58" s="540" t="e">
        <f>'[2]1b'!H55-'[2]9b'!H55-'[2]9c'!H55</f>
        <v>#REF!</v>
      </c>
    </row>
    <row r="59" spans="1:8" ht="26.25" thickBot="1" x14ac:dyDescent="0.25">
      <c r="A59" s="5">
        <v>51</v>
      </c>
      <c r="B59" s="32" t="s">
        <v>102</v>
      </c>
      <c r="C59" s="609">
        <f>'[4]1b'!C59-'[4]9b'!C59-'[4]9c'!C59</f>
        <v>0</v>
      </c>
      <c r="D59" s="609">
        <f>'[4]1b'!D59-'[4]9b'!D59-'[4]9c'!D59</f>
        <v>0</v>
      </c>
      <c r="E59" s="540" t="e">
        <f>'[2]1b'!E56-'[2]9b'!E56-'[2]9c'!E56</f>
        <v>#REF!</v>
      </c>
      <c r="F59" s="540" t="e">
        <f>'[2]1b'!F56-'[2]9b'!F56-'[2]9c'!F56</f>
        <v>#REF!</v>
      </c>
      <c r="G59" s="540" t="e">
        <f>'[2]1b'!G56-'[2]9b'!G56-'[2]9c'!G56</f>
        <v>#REF!</v>
      </c>
      <c r="H59" s="540" t="e">
        <f>'[2]1b'!H56-'[2]9b'!H56-'[2]9c'!H56</f>
        <v>#REF!</v>
      </c>
    </row>
    <row r="60" spans="1:8" ht="13.5" thickBot="1" x14ac:dyDescent="0.25">
      <c r="A60" s="5">
        <v>52</v>
      </c>
      <c r="B60" s="32" t="s">
        <v>103</v>
      </c>
      <c r="C60" s="609">
        <f>'[4]1b'!C60-'[4]9b'!C60-'[4]9c'!C60</f>
        <v>0</v>
      </c>
      <c r="D60" s="609">
        <f>'[4]1b'!D60-'[4]9b'!D60-'[4]9c'!D60</f>
        <v>0</v>
      </c>
      <c r="E60" s="540" t="e">
        <f>'[2]1b'!E57-'[2]9b'!E57-'[2]9c'!E57</f>
        <v>#REF!</v>
      </c>
      <c r="F60" s="540" t="e">
        <f>'[2]1b'!F57-'[2]9b'!F57-'[2]9c'!F57</f>
        <v>#REF!</v>
      </c>
      <c r="G60" s="540" t="e">
        <f>'[2]1b'!G57-'[2]9b'!G57-'[2]9c'!G57</f>
        <v>#REF!</v>
      </c>
      <c r="H60" s="540" t="e">
        <f>'[2]1b'!H57-'[2]9b'!H57-'[2]9c'!H57</f>
        <v>#REF!</v>
      </c>
    </row>
    <row r="61" spans="1:8" ht="13.5" thickBot="1" x14ac:dyDescent="0.25">
      <c r="A61" s="5">
        <v>53</v>
      </c>
      <c r="B61" s="32" t="s">
        <v>104</v>
      </c>
      <c r="C61" s="609">
        <f>'[4]1b'!C61-'[4]9b'!C61-'[4]9c'!C61</f>
        <v>0</v>
      </c>
      <c r="D61" s="609">
        <f>'[4]1b'!D61-'[4]9b'!D61-'[4]9c'!D61</f>
        <v>0</v>
      </c>
      <c r="E61" s="540" t="e">
        <f>'[2]1b'!E58-'[2]9b'!E58-'[2]9c'!E58</f>
        <v>#REF!</v>
      </c>
      <c r="F61" s="540" t="e">
        <f>'[2]1b'!F58-'[2]9b'!F58-'[2]9c'!F58</f>
        <v>#REF!</v>
      </c>
      <c r="G61" s="540" t="e">
        <f>'[2]1b'!G58-'[2]9b'!G58-'[2]9c'!G58</f>
        <v>#REF!</v>
      </c>
      <c r="H61" s="540" t="e">
        <f>'[2]1b'!H58-'[2]9b'!H58-'[2]9c'!H58</f>
        <v>#REF!</v>
      </c>
    </row>
    <row r="62" spans="1:8" s="61" customFormat="1" ht="13.5" thickBot="1" x14ac:dyDescent="0.25">
      <c r="A62" s="5">
        <v>54</v>
      </c>
      <c r="B62" s="32" t="s">
        <v>105</v>
      </c>
      <c r="C62" s="609">
        <f>'[4]1b'!C62-'[4]9b'!C62-'[4]9c'!C62</f>
        <v>12000</v>
      </c>
      <c r="D62" s="609">
        <f>'[4]1b'!D62-'[4]9b'!D62-'[4]9c'!D62</f>
        <v>0</v>
      </c>
      <c r="E62" s="540" t="e">
        <f>'[2]1b'!E59-'[2]9b'!E59-'[2]9c'!E59</f>
        <v>#REF!</v>
      </c>
      <c r="F62" s="540">
        <f>'[2]1b'!F59-'[2]9b'!F59-'[2]9c'!F59</f>
        <v>-1512000</v>
      </c>
      <c r="G62" s="540" t="e">
        <f>'[2]1b'!G59-'[2]9b'!G59-'[2]9c'!G59</f>
        <v>#REF!</v>
      </c>
      <c r="H62" s="540" t="e">
        <f>'[2]1b'!H59-'[2]9b'!H59-'[2]9c'!H59</f>
        <v>#REF!</v>
      </c>
    </row>
    <row r="63" spans="1:8" ht="13.5" thickBot="1" x14ac:dyDescent="0.25">
      <c r="A63" s="5">
        <v>55</v>
      </c>
      <c r="B63" s="33" t="s">
        <v>106</v>
      </c>
      <c r="C63" s="609">
        <f>'[4]1b'!C63-'[4]9b'!C63-'[4]9c'!C63</f>
        <v>26601537</v>
      </c>
      <c r="D63" s="609">
        <f>'[4]1b'!D63-'[4]9b'!D63-'[4]9c'!D63</f>
        <v>14897869</v>
      </c>
      <c r="E63" s="540" t="e">
        <f>'[2]1b'!E60-'[2]9b'!E60-'[2]9c'!E60</f>
        <v>#REF!</v>
      </c>
      <c r="F63" s="540" t="e">
        <f>'[2]1b'!F60-'[2]9b'!F60-'[2]9c'!F60</f>
        <v>#REF!</v>
      </c>
      <c r="G63" s="540" t="e">
        <f>'[2]1b'!G60-'[2]9b'!G60-'[2]9c'!G60</f>
        <v>#REF!</v>
      </c>
      <c r="H63" s="540" t="e">
        <f>'[2]1b'!H60-'[2]9b'!H60-'[2]9c'!H60</f>
        <v>#REF!</v>
      </c>
    </row>
    <row r="64" spans="1:8" s="61" customFormat="1" ht="13.5" thickBot="1" x14ac:dyDescent="0.25">
      <c r="A64" s="5">
        <v>56</v>
      </c>
      <c r="B64" s="32" t="s">
        <v>107</v>
      </c>
      <c r="C64" s="609">
        <f>'[4]1b'!C64-'[4]9b'!C64-'[4]9c'!C64</f>
        <v>0</v>
      </c>
      <c r="D64" s="609">
        <f>'[4]1b'!D64-'[4]9b'!D64-'[4]9c'!D64</f>
        <v>0</v>
      </c>
      <c r="E64" s="540" t="e">
        <f>'[2]1b'!E61-'[2]9b'!E61-'[2]9c'!E61</f>
        <v>#REF!</v>
      </c>
      <c r="F64" s="540" t="e">
        <f>'[2]1b'!F61-'[2]9b'!F61-'[2]9c'!F61</f>
        <v>#REF!</v>
      </c>
      <c r="G64" s="540" t="e">
        <f>'[2]1b'!G61-'[2]9b'!G61-'[2]9c'!G61</f>
        <v>#REF!</v>
      </c>
      <c r="H64" s="540" t="e">
        <f>'[2]1b'!H61-'[2]9b'!H61-'[2]9c'!H61</f>
        <v>#REF!</v>
      </c>
    </row>
    <row r="65" spans="1:9" ht="13.5" thickBot="1" x14ac:dyDescent="0.25">
      <c r="A65" s="5">
        <v>57</v>
      </c>
      <c r="B65" s="33" t="s">
        <v>108</v>
      </c>
      <c r="C65" s="609">
        <f>'[4]1b'!C65-'[4]9b'!C65-'[4]9c'!C65</f>
        <v>0</v>
      </c>
      <c r="D65" s="609">
        <f>'[4]1b'!D65-'[4]9b'!D65-'[4]9c'!D65</f>
        <v>0</v>
      </c>
      <c r="E65" s="540" t="e">
        <f>'[2]1b'!E62-'[2]9b'!E62-'[2]9c'!E62</f>
        <v>#REF!</v>
      </c>
      <c r="F65" s="540" t="e">
        <f>'[2]1b'!F62-'[2]9b'!F62-'[2]9c'!F62</f>
        <v>#REF!</v>
      </c>
      <c r="G65" s="540" t="e">
        <f>'[2]1b'!G62-'[2]9b'!G62-'[2]9c'!G62</f>
        <v>#REF!</v>
      </c>
      <c r="H65" s="540" t="e">
        <f>'[2]1b'!H62-'[2]9b'!H62-'[2]9c'!H62</f>
        <v>#REF!</v>
      </c>
    </row>
    <row r="66" spans="1:9" ht="13.5" thickBot="1" x14ac:dyDescent="0.25">
      <c r="A66" s="5">
        <v>58</v>
      </c>
      <c r="B66" s="689" t="s">
        <v>843</v>
      </c>
      <c r="C66" s="609">
        <f>'[4]1b'!C66-'[4]9b'!C66-'[4]9c'!C66</f>
        <v>445000</v>
      </c>
      <c r="D66" s="609">
        <f>'[4]1b'!D66-'[4]9b'!D66-'[4]9c'!D66</f>
        <v>0</v>
      </c>
      <c r="E66" s="540" t="e">
        <f>'[2]1b'!E63-'[2]9b'!E63-'[2]9c'!E63</f>
        <v>#REF!</v>
      </c>
      <c r="F66" s="540" t="e">
        <f>'[2]1b'!F63-'[2]9b'!F63-'[2]9c'!F63</f>
        <v>#REF!</v>
      </c>
      <c r="G66" s="540" t="e">
        <f>'[2]1b'!G63-'[2]9b'!G63-'[2]9c'!G63</f>
        <v>#REF!</v>
      </c>
      <c r="H66" s="540" t="e">
        <f>'[2]1b'!H63-'[2]9b'!H63-'[2]9c'!H63</f>
        <v>#REF!</v>
      </c>
    </row>
    <row r="67" spans="1:9" ht="13.5" thickBot="1" x14ac:dyDescent="0.25">
      <c r="A67" s="5">
        <v>59</v>
      </c>
      <c r="B67" s="690" t="s">
        <v>844</v>
      </c>
      <c r="C67" s="609">
        <f>'[4]1b'!C67-'[4]9b'!C67-'[4]9c'!C67</f>
        <v>445000</v>
      </c>
      <c r="D67" s="609">
        <f>'[4]1b'!D67-'[4]9b'!D67-'[4]9c'!D67</f>
        <v>0</v>
      </c>
      <c r="E67" s="540" t="e">
        <f>'[2]1b'!E64-'[2]9b'!E64-'[2]9c'!E64</f>
        <v>#REF!</v>
      </c>
      <c r="F67" s="540" t="e">
        <f>'[2]1b'!F64-'[2]9b'!F64-'[2]9c'!F64</f>
        <v>#REF!</v>
      </c>
      <c r="G67" s="540" t="e">
        <f>'[2]1b'!G64-'[2]9b'!G64-'[2]9c'!G64</f>
        <v>#REF!</v>
      </c>
      <c r="H67" s="540" t="e">
        <f>'[2]1b'!H64-'[2]9b'!H64-'[2]9c'!H64</f>
        <v>#REF!</v>
      </c>
    </row>
    <row r="68" spans="1:9" ht="26.25" thickBot="1" x14ac:dyDescent="0.25">
      <c r="A68" s="5">
        <v>60</v>
      </c>
      <c r="B68" s="32" t="s">
        <v>109</v>
      </c>
      <c r="C68" s="609">
        <f>'[4]1b'!C68-'[4]9b'!C68-'[4]9c'!C68</f>
        <v>0</v>
      </c>
      <c r="D68" s="609">
        <f>'[4]1b'!D68-'[4]9b'!D68-'[4]9c'!D68</f>
        <v>0</v>
      </c>
      <c r="E68" s="540" t="e">
        <f>'[2]1b'!E65-'[2]9b'!E65-'[2]9c'!E65</f>
        <v>#REF!</v>
      </c>
      <c r="F68" s="540" t="e">
        <f>'[2]1b'!F65-'[2]9b'!F65-'[2]9c'!F65</f>
        <v>#REF!</v>
      </c>
      <c r="G68" s="540" t="e">
        <f>'[2]1b'!G65-'[2]9b'!G65-'[2]9c'!G65</f>
        <v>#REF!</v>
      </c>
      <c r="H68" s="540" t="e">
        <f>'[2]1b'!H65-'[2]9b'!H65-'[2]9c'!H65</f>
        <v>#REF!</v>
      </c>
    </row>
    <row r="69" spans="1:9" ht="13.5" thickBot="1" x14ac:dyDescent="0.25">
      <c r="A69" s="5">
        <v>61</v>
      </c>
      <c r="B69" s="32" t="s">
        <v>110</v>
      </c>
      <c r="C69" s="609">
        <f>'[4]1b'!C69-'[4]9b'!C69-'[4]9c'!C69</f>
        <v>0</v>
      </c>
      <c r="D69" s="609">
        <f>'[4]1b'!D69-'[4]9b'!D69-'[4]9c'!D69</f>
        <v>0</v>
      </c>
      <c r="E69" s="540" t="e">
        <f>'[2]1b'!E66-'[2]9b'!E66-'[2]9c'!E66</f>
        <v>#REF!</v>
      </c>
      <c r="F69" s="540" t="e">
        <f>'[2]1b'!F66-'[2]9b'!F66-'[2]9c'!F66</f>
        <v>#REF!</v>
      </c>
      <c r="G69" s="540" t="e">
        <f>'[2]1b'!G66-'[2]9b'!G66-'[2]9c'!G66</f>
        <v>#REF!</v>
      </c>
      <c r="H69" s="540" t="e">
        <f>'[2]1b'!H66-'[2]9b'!H66-'[2]9c'!H66</f>
        <v>#REF!</v>
      </c>
    </row>
    <row r="70" spans="1:9" ht="13.5" thickBot="1" x14ac:dyDescent="0.25">
      <c r="A70" s="5">
        <v>62</v>
      </c>
      <c r="B70" s="32" t="s">
        <v>111</v>
      </c>
      <c r="C70" s="609">
        <f>'[4]1b'!C70-'[4]9b'!C70-'[4]9c'!C70</f>
        <v>0</v>
      </c>
      <c r="D70" s="609">
        <f>'[4]1b'!D70-'[4]9b'!D70-'[4]9c'!D70</f>
        <v>0</v>
      </c>
      <c r="E70" s="540" t="e">
        <f>'[2]1b'!E67-'[2]9b'!E67-'[2]9c'!E67</f>
        <v>#REF!</v>
      </c>
      <c r="F70" s="540" t="e">
        <f>'[2]1b'!F67-'[2]9b'!F67-'[2]9c'!F67</f>
        <v>#REF!</v>
      </c>
      <c r="G70" s="540" t="e">
        <f>'[2]1b'!G67-'[2]9b'!G67-'[2]9c'!G67</f>
        <v>#REF!</v>
      </c>
      <c r="H70" s="540" t="e">
        <f>'[2]1b'!H67-'[2]9b'!H67-'[2]9c'!H67</f>
        <v>#REF!</v>
      </c>
    </row>
    <row r="71" spans="1:9" ht="13.5" thickBot="1" x14ac:dyDescent="0.25">
      <c r="A71" s="5">
        <v>63</v>
      </c>
      <c r="B71" s="33" t="s">
        <v>112</v>
      </c>
      <c r="C71" s="609">
        <f>'[4]1b'!C71-'[4]9b'!C71-'[4]9c'!C71</f>
        <v>0</v>
      </c>
      <c r="D71" s="609">
        <f>'[4]1b'!D71-'[4]9b'!D71-'[4]9c'!D71</f>
        <v>0</v>
      </c>
      <c r="E71" s="540" t="e">
        <f>'[2]1b'!E68-'[2]9b'!E68-'[2]9c'!E68</f>
        <v>#REF!</v>
      </c>
      <c r="F71" s="540" t="e">
        <f>'[2]1b'!F68-'[2]9b'!F68-'[2]9c'!F68</f>
        <v>#REF!</v>
      </c>
      <c r="G71" s="540" t="e">
        <f>'[2]1b'!G68-'[2]9b'!G68-'[2]9c'!G68</f>
        <v>#REF!</v>
      </c>
      <c r="H71" s="540" t="e">
        <f>'[2]1b'!H68-'[2]9b'!H68-'[2]9c'!H68</f>
        <v>#REF!</v>
      </c>
    </row>
    <row r="72" spans="1:9" ht="13.5" thickBot="1" x14ac:dyDescent="0.25">
      <c r="A72" s="5">
        <v>64</v>
      </c>
      <c r="B72" s="36" t="s">
        <v>113</v>
      </c>
      <c r="C72" s="609">
        <f>'[4]1b'!C72-'[4]9b'!C72-'[4]9c'!C72</f>
        <v>1765535913</v>
      </c>
      <c r="D72" s="609">
        <f>'[4]1b'!D72-'[4]9b'!D72-'[4]9c'!D72</f>
        <v>1691350741</v>
      </c>
      <c r="E72" s="540" t="e">
        <f>'[2]1b'!E69-'[2]9b'!E69-'[2]9c'!E69</f>
        <v>#REF!</v>
      </c>
      <c r="F72" s="540" t="e">
        <f>'[2]1b'!F69-'[2]9b'!F69-'[2]9c'!F69</f>
        <v>#REF!</v>
      </c>
      <c r="G72" s="540" t="e">
        <f>'[2]1b'!G69-'[2]9b'!G69-'[2]9c'!G69</f>
        <v>#REF!</v>
      </c>
      <c r="H72" s="540" t="e">
        <f>'[2]1b'!H69-'[2]9b'!H69-'[2]9c'!H69</f>
        <v>#REF!</v>
      </c>
    </row>
    <row r="73" spans="1:9" ht="26.25" thickBot="1" x14ac:dyDescent="0.25">
      <c r="A73" s="5">
        <v>65</v>
      </c>
      <c r="B73" s="32" t="s">
        <v>114</v>
      </c>
      <c r="C73" s="609">
        <f>'[4]1b'!C73-'[4]9b'!C73-'[4]9c'!C73</f>
        <v>590723141</v>
      </c>
      <c r="D73" s="609">
        <f>'[4]1b'!D73-'[4]9b'!D73-'[4]9c'!D73</f>
        <v>553636584</v>
      </c>
      <c r="E73" s="540">
        <f>'[2]1b'!E70-'[2]9b'!E70-'[2]9c'!E70</f>
        <v>3873666</v>
      </c>
      <c r="F73" s="540">
        <f>'[2]1b'!F70-'[2]9b'!F70-'[2]9c'!F70</f>
        <v>16093594</v>
      </c>
      <c r="G73" s="540">
        <f>'[2]1b'!G70-'[2]9b'!G70-'[2]9c'!G70</f>
        <v>555483</v>
      </c>
      <c r="H73" s="540">
        <f>'[2]1b'!H70-'[2]9b'!H70-'[2]9c'!H70</f>
        <v>5077891</v>
      </c>
    </row>
    <row r="74" spans="1:9" ht="13.5" thickBot="1" x14ac:dyDescent="0.25">
      <c r="A74" s="5">
        <v>66</v>
      </c>
      <c r="B74" s="32" t="s">
        <v>115</v>
      </c>
      <c r="C74" s="609">
        <f>'[4]1b'!C74-'[4]9b'!C74-'[4]9c'!C74</f>
        <v>32617229</v>
      </c>
      <c r="D74" s="609">
        <f>'[4]1b'!D74-'[4]9b'!D74-'[4]9c'!D74</f>
        <v>32617229</v>
      </c>
      <c r="E74" s="540" t="e">
        <f>'[2]1b'!E71-'[2]9b'!E71-'[2]9c'!E71</f>
        <v>#REF!</v>
      </c>
      <c r="F74" s="540" t="e">
        <f>'[2]1b'!F71-'[2]9b'!F71-'[2]9c'!F71</f>
        <v>#REF!</v>
      </c>
      <c r="G74" s="540" t="e">
        <f>'[2]1b'!G71-'[2]9b'!G71-'[2]9c'!G71</f>
        <v>#REF!</v>
      </c>
      <c r="H74" s="540" t="e">
        <f>'[2]1b'!H71-'[2]9b'!H71-'[2]9c'!H71</f>
        <v>#REF!</v>
      </c>
    </row>
    <row r="75" spans="1:9" ht="13.5" thickBot="1" x14ac:dyDescent="0.25">
      <c r="A75" s="5">
        <v>67</v>
      </c>
      <c r="B75" s="32" t="s">
        <v>123</v>
      </c>
      <c r="C75" s="609">
        <f>'[4]1b'!C75-'[4]9b'!C75-'[4]9c'!C75</f>
        <v>495294529</v>
      </c>
      <c r="D75" s="609">
        <f>'[4]1b'!D75-'[4]9b'!D75-'[4]9c'!D75</f>
        <v>0</v>
      </c>
      <c r="E75" s="540">
        <f>'[2]1b'!E72-'[2]9b'!E72-'[2]9c'!E72</f>
        <v>166154088</v>
      </c>
      <c r="F75" s="540">
        <f>'[2]1b'!F72-'[2]9b'!F72-'[2]9c'!F72</f>
        <v>126004587</v>
      </c>
      <c r="G75" s="540">
        <f>'[2]1b'!G72-'[2]9b'!G72-'[2]9c'!G72</f>
        <v>62006835</v>
      </c>
      <c r="H75" s="540">
        <f>'[2]1b'!H72-'[2]9b'!H72-'[2]9c'!H72</f>
        <v>138644280</v>
      </c>
    </row>
    <row r="76" spans="1:9" ht="13.5" thickBot="1" x14ac:dyDescent="0.25">
      <c r="A76" s="5">
        <v>68</v>
      </c>
      <c r="B76" s="32" t="s">
        <v>116</v>
      </c>
      <c r="C76" s="609">
        <f>'[4]1b'!C76-'[4]9b'!C76-'[4]9c'!C76</f>
        <v>1118634899</v>
      </c>
      <c r="D76" s="609">
        <f>'[4]1b'!D76-'[4]9b'!D76-'[4]9c'!D76</f>
        <v>586253813</v>
      </c>
      <c r="E76" s="540" t="e">
        <f>'[2]1b'!E73-'[2]9b'!E73-'[2]9c'!E73</f>
        <v>#REF!</v>
      </c>
      <c r="F76" s="540" t="e">
        <f>'[2]1b'!F73-'[2]9b'!F73-'[2]9c'!F73</f>
        <v>#REF!</v>
      </c>
      <c r="G76" s="540" t="e">
        <f>'[2]1b'!G73-'[2]9b'!G73-'[2]9c'!G73</f>
        <v>#REF!</v>
      </c>
      <c r="H76" s="540" t="e">
        <f>'[2]1b'!H73-'[2]9b'!H73-'[2]9c'!H73</f>
        <v>#REF!</v>
      </c>
    </row>
    <row r="77" spans="1:9" ht="13.5" thickBot="1" x14ac:dyDescent="0.25">
      <c r="A77" s="5">
        <v>69</v>
      </c>
      <c r="B77" s="37" t="s">
        <v>117</v>
      </c>
      <c r="C77" s="609">
        <f>'[4]1b'!C77-'[4]9b'!C77-'[4]9c'!C77</f>
        <v>1118634899</v>
      </c>
      <c r="D77" s="609">
        <f>'[4]1b'!D77-'[4]9b'!D77-'[4]9c'!D77</f>
        <v>586253813</v>
      </c>
      <c r="E77" s="540" t="e">
        <f>'[2]1b'!E74-'[2]9b'!E74-'[2]9c'!E74</f>
        <v>#REF!</v>
      </c>
      <c r="F77" s="540" t="e">
        <f>'[2]1b'!F74-'[2]9b'!F74-'[2]9c'!F74</f>
        <v>#REF!</v>
      </c>
      <c r="G77" s="540" t="e">
        <f>'[2]1b'!G74-'[2]9b'!G74-'[2]9c'!G74</f>
        <v>#REF!</v>
      </c>
      <c r="H77" s="540" t="e">
        <f>'[2]1b'!H74-'[2]9b'!H74-'[2]9c'!H74</f>
        <v>#REF!</v>
      </c>
    </row>
    <row r="78" spans="1:9" ht="14.25" thickTop="1" thickBot="1" x14ac:dyDescent="0.25">
      <c r="A78" s="5">
        <v>70</v>
      </c>
      <c r="B78" s="534" t="s">
        <v>46</v>
      </c>
      <c r="C78" s="610">
        <f>'[4]1b'!C78-'[4]9b'!C78-'[4]9c'!C78</f>
        <v>2884170812</v>
      </c>
      <c r="D78" s="610">
        <f>'[4]1b'!D78-'[4]9b'!D78-'[4]9c'!D78</f>
        <v>2277604554</v>
      </c>
      <c r="E78" s="611" t="e">
        <f>'[2]1b'!E75-'[2]9b'!E75-'[2]9c'!E75</f>
        <v>#REF!</v>
      </c>
      <c r="F78" s="611" t="e">
        <f>'[2]1b'!F75-'[2]9b'!F75-'[2]9c'!F75</f>
        <v>#REF!</v>
      </c>
      <c r="G78" s="611" t="e">
        <f>'[2]1b'!G75-'[2]9b'!G75-'[2]9c'!G75</f>
        <v>#REF!</v>
      </c>
      <c r="H78" s="611" t="e">
        <f>'[2]1b'!H75-'[2]9b'!H75-'[2]9c'!H75</f>
        <v>#REF!</v>
      </c>
      <c r="I78" s="539"/>
    </row>
    <row r="79" spans="1:9" ht="14.25" thickTop="1" thickBot="1" x14ac:dyDescent="0.25">
      <c r="A79" s="5">
        <v>71</v>
      </c>
      <c r="B79" s="541" t="s">
        <v>4</v>
      </c>
      <c r="C79" s="543">
        <f>'[2]2d'!C6-'[2]9b'!C73-'[2]9c'!C73</f>
        <v>362823079</v>
      </c>
      <c r="D79" s="543" t="e">
        <f>'[2]2d'!D6-'[2]9b'!D73-'[2]9c'!D73</f>
        <v>#REF!</v>
      </c>
      <c r="E79" s="543" t="e">
        <f>'[2]2d'!E6-'[2]9b'!E73-'[2]9c'!E73</f>
        <v>#REF!</v>
      </c>
      <c r="F79" s="543" t="e">
        <f>'[2]2d'!F6-'[2]9b'!F73-'[2]9c'!F73</f>
        <v>#REF!</v>
      </c>
      <c r="G79" s="543" t="e">
        <f>'[2]2d'!G6-'[2]9b'!G73-'[2]9c'!G73</f>
        <v>#REF!</v>
      </c>
      <c r="H79" s="543" t="e">
        <f>'[2]2d'!H6-'[2]9b'!H73-'[2]9c'!H73</f>
        <v>#REF!</v>
      </c>
    </row>
    <row r="80" spans="1:9" ht="26.25" thickBot="1" x14ac:dyDescent="0.25">
      <c r="A80" s="5">
        <v>72</v>
      </c>
      <c r="B80" s="541" t="s">
        <v>5</v>
      </c>
      <c r="C80" s="543">
        <f>'[2]2d'!C7-'[2]9b'!C74-'[2]9c'!C74</f>
        <v>79077345</v>
      </c>
      <c r="D80" s="543" t="e">
        <f>'[2]2d'!D7-'[2]9b'!D74-'[2]9c'!D74</f>
        <v>#REF!</v>
      </c>
      <c r="E80" s="543" t="e">
        <f>'[2]2d'!E7-'[2]9b'!E74-'[2]9c'!E74</f>
        <v>#REF!</v>
      </c>
      <c r="F80" s="543" t="e">
        <f>'[2]2d'!F7-'[2]9b'!F74-'[2]9c'!F74</f>
        <v>#REF!</v>
      </c>
      <c r="G80" s="543" t="e">
        <f>'[2]2d'!G7-'[2]9b'!G74-'[2]9c'!G74</f>
        <v>#REF!</v>
      </c>
      <c r="H80" s="543" t="e">
        <f>'[2]2d'!H7-'[2]9b'!H74-'[2]9c'!H74</f>
        <v>#REF!</v>
      </c>
    </row>
    <row r="81" spans="1:8" ht="13.5" thickBot="1" x14ac:dyDescent="0.25">
      <c r="A81" s="5">
        <v>73</v>
      </c>
      <c r="B81" s="542" t="s">
        <v>6</v>
      </c>
      <c r="C81" s="543">
        <f>'[2]2d'!C8-'[2]9b'!C75-'[2]9c'!C75</f>
        <v>249146463</v>
      </c>
      <c r="D81" s="543" t="e">
        <f>'[2]2d'!D8-'[2]9b'!D75-'[2]9c'!D75</f>
        <v>#REF!</v>
      </c>
      <c r="E81" s="543" t="e">
        <f>'[2]2d'!E8-'[2]9b'!E75-'[2]9c'!E75</f>
        <v>#REF!</v>
      </c>
      <c r="F81" s="543" t="e">
        <f>'[2]2d'!F8-'[2]9b'!F75-'[2]9c'!F75</f>
        <v>#REF!</v>
      </c>
      <c r="G81" s="543" t="e">
        <f>'[2]2d'!G8-'[2]9b'!G75-'[2]9c'!G75</f>
        <v>#REF!</v>
      </c>
      <c r="H81" s="543" t="e">
        <f>'[2]2d'!H8-'[2]9b'!H75-'[2]9c'!H75</f>
        <v>#REF!</v>
      </c>
    </row>
    <row r="82" spans="1:8" ht="13.5" thickBot="1" x14ac:dyDescent="0.25">
      <c r="A82" s="5">
        <v>74</v>
      </c>
      <c r="B82" s="32" t="s">
        <v>7</v>
      </c>
      <c r="C82" s="543">
        <f>'[2]2d'!C9-'[2]9b'!C76-'[2]9c'!C76</f>
        <v>2542000</v>
      </c>
      <c r="D82" s="543">
        <f>'[2]2d'!D9-'[2]9b'!D76-'[2]9c'!D76</f>
        <v>2542000</v>
      </c>
      <c r="E82" s="543" t="e">
        <f>'[2]2d'!E9-'[2]9b'!E76-'[2]9c'!E76</f>
        <v>#REF!</v>
      </c>
      <c r="F82" s="543">
        <f>'[2]2d'!F9-'[2]9b'!F76-'[2]9c'!F76</f>
        <v>0</v>
      </c>
      <c r="G82" s="543">
        <f>'[2]2d'!G9-'[2]9b'!G76-'[2]9c'!G76</f>
        <v>0</v>
      </c>
      <c r="H82" s="543">
        <f>'[2]2d'!H9-'[2]9b'!H76-'[2]9c'!H76</f>
        <v>0</v>
      </c>
    </row>
    <row r="83" spans="1:8" ht="26.25" thickBot="1" x14ac:dyDescent="0.25">
      <c r="A83" s="5">
        <v>75</v>
      </c>
      <c r="B83" s="32" t="s">
        <v>8</v>
      </c>
      <c r="C83" s="543">
        <f>'[2]2d'!C10-'[2]9b'!C77-'[2]9c'!C77</f>
        <v>2542000</v>
      </c>
      <c r="D83" s="543" t="e">
        <f>'[2]2d'!D10-'[2]9b'!D77-'[2]9c'!D77</f>
        <v>#REF!</v>
      </c>
      <c r="E83" s="543" t="e">
        <f>'[2]2d'!E10-'[2]9b'!E77-'[2]9c'!E77</f>
        <v>#REF!</v>
      </c>
      <c r="F83" s="543" t="e">
        <f>'[2]2d'!F10-'[2]9b'!F77-'[2]9c'!F77</f>
        <v>#REF!</v>
      </c>
      <c r="G83" s="543" t="e">
        <f>'[2]2d'!G10-'[2]9b'!G77-'[2]9c'!G77</f>
        <v>#REF!</v>
      </c>
      <c r="H83" s="543" t="e">
        <f>'[2]2d'!H10-'[2]9b'!H77-'[2]9c'!H77</f>
        <v>#REF!</v>
      </c>
    </row>
    <row r="84" spans="1:8" ht="13.5" thickBot="1" x14ac:dyDescent="0.25">
      <c r="A84" s="5">
        <v>76</v>
      </c>
      <c r="B84" s="32" t="s">
        <v>9</v>
      </c>
      <c r="C84" s="543">
        <f>'[2]2d'!C11-'[2]9b'!C78-'[2]9c'!C78</f>
        <v>2700000</v>
      </c>
      <c r="D84" s="543">
        <f>'[2]2d'!D11-'[2]9b'!D78-'[2]9c'!D78</f>
        <v>2700000</v>
      </c>
      <c r="E84" s="543">
        <f>'[2]2d'!E11-'[2]9b'!E78-'[2]9c'!E78</f>
        <v>0</v>
      </c>
      <c r="F84" s="543">
        <f>'[2]2d'!F11-'[2]9b'!F78-'[2]9c'!F78</f>
        <v>0</v>
      </c>
      <c r="G84" s="543">
        <f>'[2]2d'!G11-'[2]9b'!G78-'[2]9c'!G78</f>
        <v>0</v>
      </c>
      <c r="H84" s="543">
        <f>'[2]2d'!H11-'[2]9b'!H78-'[2]9c'!H78</f>
        <v>0</v>
      </c>
    </row>
    <row r="85" spans="1:8" ht="13.5" thickBot="1" x14ac:dyDescent="0.25">
      <c r="A85" s="5">
        <v>77</v>
      </c>
      <c r="B85" s="32" t="s">
        <v>10</v>
      </c>
      <c r="C85" s="543">
        <f>'[2]2d'!C12-'[2]9b'!C79-'[2]9c'!C79</f>
        <v>2700000</v>
      </c>
      <c r="D85" s="543" t="e">
        <f>'[2]2d'!D12-'[2]9b'!D79-'[2]9c'!D79</f>
        <v>#REF!</v>
      </c>
      <c r="E85" s="543" t="e">
        <f>'[2]2d'!E12-'[2]9b'!E79-'[2]9c'!E79</f>
        <v>#REF!</v>
      </c>
      <c r="F85" s="543" t="e">
        <f>'[2]2d'!F12-'[2]9b'!F79-'[2]9c'!F79</f>
        <v>#REF!</v>
      </c>
      <c r="G85" s="543" t="e">
        <f>'[2]2d'!G12-'[2]9b'!G79-'[2]9c'!G79</f>
        <v>#REF!</v>
      </c>
      <c r="H85" s="543" t="e">
        <f>'[2]2d'!H12-'[2]9b'!H79-'[2]9c'!H79</f>
        <v>#REF!</v>
      </c>
    </row>
    <row r="86" spans="1:8" ht="13.5" thickBot="1" x14ac:dyDescent="0.25">
      <c r="A86" s="5">
        <v>78</v>
      </c>
      <c r="B86" s="32" t="s">
        <v>11</v>
      </c>
      <c r="C86" s="543">
        <f>'[2]2d'!C13-'[2]9b'!C80-'[2]9c'!C80</f>
        <v>9300000</v>
      </c>
      <c r="D86" s="543">
        <f>'[2]2d'!D13-'[2]9b'!D80-'[2]9c'!D80</f>
        <v>9300000</v>
      </c>
      <c r="E86" s="543">
        <f>'[2]2d'!E13-'[2]9b'!E80-'[2]9c'!E80</f>
        <v>0</v>
      </c>
      <c r="F86" s="543">
        <f>'[2]2d'!F13-'[2]9b'!F80-'[2]9c'!F80</f>
        <v>0</v>
      </c>
      <c r="G86" s="543">
        <f>'[2]2d'!G13-'[2]9b'!G80-'[2]9c'!G80</f>
        <v>0</v>
      </c>
      <c r="H86" s="543">
        <f>'[2]2d'!H13-'[2]9b'!H80-'[2]9c'!H80</f>
        <v>0</v>
      </c>
    </row>
    <row r="87" spans="1:8" ht="13.5" thickBot="1" x14ac:dyDescent="0.25">
      <c r="A87" s="5">
        <v>79</v>
      </c>
      <c r="B87" s="32" t="s">
        <v>12</v>
      </c>
      <c r="C87" s="543">
        <f>'[2]2d'!C14-'[2]9b'!C81-'[2]9c'!C81</f>
        <v>900000</v>
      </c>
      <c r="D87" s="543" t="e">
        <f>'[2]2d'!D14-'[2]9b'!D81-'[2]9c'!D81</f>
        <v>#REF!</v>
      </c>
      <c r="E87" s="543" t="e">
        <f>'[2]2d'!E14-'[2]9b'!E81-'[2]9c'!E81</f>
        <v>#REF!</v>
      </c>
      <c r="F87" s="543" t="e">
        <f>'[2]2d'!F14-'[2]9b'!F81-'[2]9c'!F81</f>
        <v>#REF!</v>
      </c>
      <c r="G87" s="543" t="e">
        <f>'[2]2d'!G14-'[2]9b'!G81-'[2]9c'!G81</f>
        <v>#REF!</v>
      </c>
      <c r="H87" s="543" t="e">
        <f>'[2]2d'!H14-'[2]9b'!H81-'[2]9c'!H81</f>
        <v>#REF!</v>
      </c>
    </row>
    <row r="88" spans="1:8" ht="13.5" thickBot="1" x14ac:dyDescent="0.25">
      <c r="A88" s="5">
        <v>80</v>
      </c>
      <c r="B88" s="32" t="s">
        <v>13</v>
      </c>
      <c r="C88" s="543">
        <f>'[2]2d'!C15-'[2]9b'!C82-'[2]9c'!C82</f>
        <v>8400000</v>
      </c>
      <c r="D88" s="543" t="e">
        <f>'[2]2d'!D15-'[2]9b'!D82-'[2]9c'!D82</f>
        <v>#REF!</v>
      </c>
      <c r="E88" s="543" t="e">
        <f>'[2]2d'!E15-'[2]9b'!E82-'[2]9c'!E82</f>
        <v>#REF!</v>
      </c>
      <c r="F88" s="543" t="e">
        <f>'[2]2d'!F15-'[2]9b'!F82-'[2]9c'!F82</f>
        <v>#REF!</v>
      </c>
      <c r="G88" s="543" t="e">
        <f>'[2]2d'!G15-'[2]9b'!G82-'[2]9c'!G82</f>
        <v>#REF!</v>
      </c>
      <c r="H88" s="543" t="e">
        <f>'[2]2d'!H15-'[2]9b'!H82-'[2]9c'!H82</f>
        <v>#REF!</v>
      </c>
    </row>
    <row r="89" spans="1:8" ht="13.5" thickBot="1" x14ac:dyDescent="0.25">
      <c r="A89" s="5">
        <v>81</v>
      </c>
      <c r="B89" s="32" t="s">
        <v>14</v>
      </c>
      <c r="C89" s="543">
        <f>'[2]2d'!C16-'[2]9b'!C83-'[2]9c'!C83</f>
        <v>0</v>
      </c>
      <c r="D89" s="543" t="e">
        <f>'[2]2d'!D16-'[2]9b'!D83-'[2]9c'!D83</f>
        <v>#REF!</v>
      </c>
      <c r="E89" s="543" t="e">
        <f>'[2]2d'!E16-'[2]9b'!E83-'[2]9c'!E83</f>
        <v>#REF!</v>
      </c>
      <c r="F89" s="543" t="e">
        <f>'[2]2d'!F16-'[2]9b'!F83-'[2]9c'!F83</f>
        <v>#REF!</v>
      </c>
      <c r="G89" s="543" t="e">
        <f>'[2]2d'!G16-'[2]9b'!G83-'[2]9c'!G83</f>
        <v>#REF!</v>
      </c>
      <c r="H89" s="543" t="e">
        <f>'[2]2d'!H16-'[2]9b'!H83-'[2]9c'!H83</f>
        <v>#REF!</v>
      </c>
    </row>
    <row r="90" spans="1:8" ht="13.5" thickBot="1" x14ac:dyDescent="0.25">
      <c r="A90" s="5">
        <v>82</v>
      </c>
      <c r="B90" s="50" t="s">
        <v>15</v>
      </c>
      <c r="C90" s="543">
        <f>'[2]2d'!C17-'[2]9b'!C84-'[2]9c'!C84</f>
        <v>14542000</v>
      </c>
      <c r="D90" s="543">
        <f>'[2]2d'!D17-'[2]9b'!D84-'[2]9c'!D84</f>
        <v>14542000</v>
      </c>
      <c r="E90" s="543">
        <f>'[2]2d'!E17-'[2]9b'!E84-'[2]9c'!E84</f>
        <v>0</v>
      </c>
      <c r="F90" s="543">
        <f>'[2]2d'!F17-'[2]9b'!F84-'[2]9c'!F84</f>
        <v>0</v>
      </c>
      <c r="G90" s="543">
        <f>'[2]2d'!G17-'[2]9b'!G84-'[2]9c'!G84</f>
        <v>0</v>
      </c>
      <c r="H90" s="543">
        <f>'[2]2d'!H17-'[2]9b'!H84-'[2]9c'!H84</f>
        <v>0</v>
      </c>
    </row>
    <row r="91" spans="1:8" ht="13.5" thickBot="1" x14ac:dyDescent="0.25">
      <c r="A91" s="5">
        <v>83</v>
      </c>
      <c r="B91" s="32" t="s">
        <v>16</v>
      </c>
      <c r="C91" s="543">
        <f>'[2]2d'!C18-'[2]9b'!C85-'[2]9c'!C85</f>
        <v>822459</v>
      </c>
      <c r="D91" s="543" t="e">
        <f>'[2]2d'!D18-'[2]9b'!D85-'[2]9c'!D85</f>
        <v>#REF!</v>
      </c>
      <c r="E91" s="543" t="e">
        <f>'[2]2d'!E18-'[2]9b'!E85-'[2]9c'!E85</f>
        <v>#REF!</v>
      </c>
      <c r="F91" s="543" t="e">
        <f>'[2]2d'!F18-'[2]9b'!F85-'[2]9c'!F85</f>
        <v>#REF!</v>
      </c>
      <c r="G91" s="543" t="e">
        <f>'[2]2d'!G18-'[2]9b'!G85-'[2]9c'!G85</f>
        <v>#REF!</v>
      </c>
      <c r="H91" s="543" t="e">
        <f>'[2]2d'!H18-'[2]9b'!H85-'[2]9c'!H85</f>
        <v>#REF!</v>
      </c>
    </row>
    <row r="92" spans="1:8" ht="26.25" thickBot="1" x14ac:dyDescent="0.25">
      <c r="A92" s="5">
        <v>84</v>
      </c>
      <c r="B92" s="32" t="s">
        <v>17</v>
      </c>
      <c r="C92" s="543">
        <f>'[2]2d'!C19-'[2]9b'!C86-'[2]9c'!C86</f>
        <v>157984520</v>
      </c>
      <c r="D92" s="543">
        <f>'[2]2d'!D19-'[2]9b'!D86-'[2]9c'!D86</f>
        <v>157241820</v>
      </c>
      <c r="E92" s="543">
        <f>'[2]2d'!E19-'[2]9b'!E86-'[2]9c'!E86</f>
        <v>0</v>
      </c>
      <c r="F92" s="543">
        <f>'[2]2d'!F19-'[2]9b'!F86-'[2]9c'!F86</f>
        <v>742700</v>
      </c>
      <c r="G92" s="543">
        <f>'[2]2d'!G19-'[2]9b'!G86-'[2]9c'!G86</f>
        <v>0</v>
      </c>
      <c r="H92" s="543">
        <f>'[2]2d'!H19-'[2]9b'!H86-'[2]9c'!H86</f>
        <v>0</v>
      </c>
    </row>
    <row r="93" spans="1:8" ht="13.5" thickBot="1" x14ac:dyDescent="0.25">
      <c r="A93" s="5">
        <v>85</v>
      </c>
      <c r="B93" s="32" t="s">
        <v>18</v>
      </c>
      <c r="C93" s="543">
        <f>'[2]2d'!C20-'[2]9b'!C87-'[2]9c'!C87</f>
        <v>500000</v>
      </c>
      <c r="D93" s="543" t="e">
        <f>'[2]2d'!D20-'[2]9b'!D87-'[2]9c'!D87</f>
        <v>#REF!</v>
      </c>
      <c r="E93" s="543" t="e">
        <f>'[2]2d'!E20-'[2]9b'!E87-'[2]9c'!E87</f>
        <v>#REF!</v>
      </c>
      <c r="F93" s="543" t="e">
        <f>'[2]2d'!F20-'[2]9b'!F87-'[2]9c'!F87</f>
        <v>#REF!</v>
      </c>
      <c r="G93" s="543" t="e">
        <f>'[2]2d'!G20-'[2]9b'!G87-'[2]9c'!G87</f>
        <v>#REF!</v>
      </c>
      <c r="H93" s="543" t="e">
        <f>'[2]2d'!H20-'[2]9b'!H87-'[2]9c'!H87</f>
        <v>#REF!</v>
      </c>
    </row>
    <row r="94" spans="1:8" ht="13.5" thickBot="1" x14ac:dyDescent="0.25">
      <c r="A94" s="5">
        <v>86</v>
      </c>
      <c r="B94" s="32" t="s">
        <v>19</v>
      </c>
      <c r="C94" s="543">
        <f>'[2]2d'!C21-'[2]9b'!C88-'[2]9c'!C88</f>
        <v>742700</v>
      </c>
      <c r="D94" s="543" t="e">
        <f>'[2]2d'!D21-'[2]9b'!D88-'[2]9c'!D88</f>
        <v>#REF!</v>
      </c>
      <c r="E94" s="543" t="e">
        <f>'[2]2d'!E21-'[2]9b'!E88-'[2]9c'!E88</f>
        <v>#REF!</v>
      </c>
      <c r="F94" s="543" t="e">
        <f>'[2]2d'!F21-'[2]9b'!F88-'[2]9c'!F88</f>
        <v>#REF!</v>
      </c>
      <c r="G94" s="543" t="e">
        <f>'[2]2d'!G21-'[2]9b'!G88-'[2]9c'!G88</f>
        <v>#REF!</v>
      </c>
      <c r="H94" s="543" t="e">
        <f>'[2]2d'!H21-'[2]9b'!H88-'[2]9c'!H88</f>
        <v>#REF!</v>
      </c>
    </row>
    <row r="95" spans="1:8" ht="13.5" thickBot="1" x14ac:dyDescent="0.25">
      <c r="A95" s="5">
        <v>87</v>
      </c>
      <c r="B95" s="32" t="s">
        <v>20</v>
      </c>
      <c r="C95" s="543">
        <f>'[2]2d'!C22-'[2]9b'!C89-'[2]9c'!C89</f>
        <v>0</v>
      </c>
      <c r="D95" s="543" t="e">
        <f>'[2]2d'!D22-'[2]9b'!D89-'[2]9c'!D89</f>
        <v>#REF!</v>
      </c>
      <c r="E95" s="543" t="e">
        <f>'[2]2d'!E22-'[2]9b'!E89-'[2]9c'!E89</f>
        <v>#REF!</v>
      </c>
      <c r="F95" s="543" t="e">
        <f>'[2]2d'!F22-'[2]9b'!F89-'[2]9c'!F89</f>
        <v>#REF!</v>
      </c>
      <c r="G95" s="543" t="e">
        <f>'[2]2d'!G22-'[2]9b'!G89-'[2]9c'!G89</f>
        <v>#REF!</v>
      </c>
      <c r="H95" s="543" t="e">
        <f>'[2]2d'!H22-'[2]9b'!H89-'[2]9c'!H89</f>
        <v>#REF!</v>
      </c>
    </row>
    <row r="96" spans="1:8" ht="13.5" thickBot="1" x14ac:dyDescent="0.25">
      <c r="A96" s="5">
        <v>88</v>
      </c>
      <c r="B96" s="32" t="s">
        <v>21</v>
      </c>
      <c r="C96" s="543">
        <f>'[2]2d'!C23-'[2]9b'!C90-'[2]9c'!C90</f>
        <v>156741820</v>
      </c>
      <c r="D96" s="543" t="e">
        <f>'[2]2d'!D23-'[2]9b'!D90-'[2]9c'!D90</f>
        <v>#REF!</v>
      </c>
      <c r="E96" s="543" t="e">
        <f>'[2]2d'!E23-'[2]9b'!E90-'[2]9c'!E90</f>
        <v>#REF!</v>
      </c>
      <c r="F96" s="543" t="e">
        <f>'[2]2d'!F23-'[2]9b'!F90-'[2]9c'!F90</f>
        <v>#REF!</v>
      </c>
      <c r="G96" s="543" t="e">
        <f>'[2]2d'!G23-'[2]9b'!G90-'[2]9c'!G90</f>
        <v>#REF!</v>
      </c>
      <c r="H96" s="543" t="e">
        <f>'[2]2d'!H23-'[2]9b'!H90-'[2]9c'!H90</f>
        <v>#REF!</v>
      </c>
    </row>
    <row r="97" spans="1:8" ht="26.25" thickBot="1" x14ac:dyDescent="0.25">
      <c r="A97" s="5">
        <v>89</v>
      </c>
      <c r="B97" s="32" t="s">
        <v>22</v>
      </c>
      <c r="C97" s="543">
        <f>'[2]2d'!C24-'[2]9b'!C91-'[2]9c'!C91</f>
        <v>961520</v>
      </c>
      <c r="D97" s="543" t="e">
        <f>'[2]2d'!D24-'[2]9b'!D91-'[2]9c'!D91</f>
        <v>#REF!</v>
      </c>
      <c r="E97" s="543" t="e">
        <f>'[2]2d'!E24-'[2]9b'!E91-'[2]9c'!E91</f>
        <v>#REF!</v>
      </c>
      <c r="F97" s="543" t="e">
        <f>'[2]2d'!F24-'[2]9b'!F91-'[2]9c'!F91</f>
        <v>#REF!</v>
      </c>
      <c r="G97" s="543" t="e">
        <f>'[2]2d'!G24-'[2]9b'!G91-'[2]9c'!G91</f>
        <v>#REF!</v>
      </c>
      <c r="H97" s="543" t="e">
        <f>'[2]2d'!H24-'[2]9b'!H91-'[2]9c'!H91</f>
        <v>#REF!</v>
      </c>
    </row>
    <row r="98" spans="1:8" ht="13.5" thickBot="1" x14ac:dyDescent="0.25">
      <c r="A98" s="5">
        <v>90</v>
      </c>
      <c r="B98" s="32" t="s">
        <v>23</v>
      </c>
      <c r="C98" s="543">
        <f>'[2]2d'!C25-'[2]9b'!C92-'[2]9c'!C92</f>
        <v>86783069</v>
      </c>
      <c r="D98" s="543" t="e">
        <f>'[2]2d'!D25-'[2]9b'!D92-'[2]9c'!D92</f>
        <v>#REF!</v>
      </c>
      <c r="E98" s="543" t="e">
        <f>'[2]2d'!E25-'[2]9b'!E92-'[2]9c'!E92</f>
        <v>#REF!</v>
      </c>
      <c r="F98" s="543" t="e">
        <f>'[2]2d'!F25-'[2]9b'!F92-'[2]9c'!F92</f>
        <v>#REF!</v>
      </c>
      <c r="G98" s="543" t="e">
        <f>'[2]2d'!G25-'[2]9b'!G92-'[2]9c'!G92</f>
        <v>#REF!</v>
      </c>
      <c r="H98" s="543" t="e">
        <f>'[2]2d'!H25-'[2]9b'!H92-'[2]9c'!H92</f>
        <v>#REF!</v>
      </c>
    </row>
    <row r="99" spans="1:8" ht="13.5" thickBot="1" x14ac:dyDescent="0.25">
      <c r="A99" s="5">
        <v>91</v>
      </c>
      <c r="B99" s="50" t="s">
        <v>24</v>
      </c>
      <c r="C99" s="543">
        <f>'[2]2d'!C26-'[2]9b'!C93-'[2]9c'!C93</f>
        <v>246551568</v>
      </c>
      <c r="D99" s="543">
        <f>'[2]2d'!D26-'[2]9b'!D93-'[2]9c'!D93</f>
        <v>245808868</v>
      </c>
      <c r="E99" s="543">
        <f>'[2]2d'!E26-'[2]9b'!E93-'[2]9c'!E93</f>
        <v>0</v>
      </c>
      <c r="F99" s="543">
        <f>'[2]2d'!F26-'[2]9b'!F93-'[2]9c'!F93</f>
        <v>742700</v>
      </c>
      <c r="G99" s="543">
        <f>'[2]2d'!G26-'[2]9b'!G93-'[2]9c'!G93</f>
        <v>0</v>
      </c>
      <c r="H99" s="543">
        <f>'[2]2d'!H26-'[2]9b'!H93-'[2]9c'!H93</f>
        <v>0</v>
      </c>
    </row>
    <row r="100" spans="1:8" ht="13.5" thickBot="1" x14ac:dyDescent="0.25">
      <c r="A100" s="5">
        <v>92</v>
      </c>
      <c r="B100" s="32" t="s">
        <v>25</v>
      </c>
      <c r="C100" s="543">
        <f>'[2]2d'!C27-'[2]9b'!C94-'[2]9c'!C94</f>
        <v>930760</v>
      </c>
      <c r="D100" s="543" t="e">
        <f>'[2]2d'!D27-'[2]9b'!D94-'[2]9c'!D94</f>
        <v>#REF!</v>
      </c>
      <c r="E100" s="543" t="e">
        <f>'[2]2d'!E27-'[2]9b'!E94-'[2]9c'!E94</f>
        <v>#REF!</v>
      </c>
      <c r="F100" s="543" t="e">
        <f>'[2]2d'!F27-'[2]9b'!F94-'[2]9c'!F94</f>
        <v>#REF!</v>
      </c>
      <c r="G100" s="543" t="e">
        <f>'[2]2d'!G27-'[2]9b'!G94-'[2]9c'!G94</f>
        <v>#REF!</v>
      </c>
      <c r="H100" s="543" t="e">
        <f>'[2]2d'!H27-'[2]9b'!H94-'[2]9c'!H94</f>
        <v>#REF!</v>
      </c>
    </row>
    <row r="101" spans="1:8" ht="13.5" thickBot="1" x14ac:dyDescent="0.25">
      <c r="A101" s="5">
        <v>93</v>
      </c>
      <c r="B101" s="32" t="s">
        <v>26</v>
      </c>
      <c r="C101" s="543">
        <f>'[2]2d'!C28-'[2]9b'!C95-'[2]9c'!C95</f>
        <v>18306594</v>
      </c>
      <c r="D101" s="543" t="e">
        <f>'[2]2d'!D28-'[2]9b'!D95-'[2]9c'!D95</f>
        <v>#REF!</v>
      </c>
      <c r="E101" s="543" t="e">
        <f>'[2]2d'!E28-'[2]9b'!E95-'[2]9c'!E95</f>
        <v>#REF!</v>
      </c>
      <c r="F101" s="543" t="e">
        <f>'[2]2d'!F28-'[2]9b'!F95-'[2]9c'!F95</f>
        <v>#REF!</v>
      </c>
      <c r="G101" s="543" t="e">
        <f>'[2]2d'!G28-'[2]9b'!G95-'[2]9c'!G95</f>
        <v>#REF!</v>
      </c>
      <c r="H101" s="543" t="e">
        <f>'[2]2d'!H28-'[2]9b'!H95-'[2]9c'!H95</f>
        <v>#REF!</v>
      </c>
    </row>
    <row r="102" spans="1:8" ht="13.5" thickBot="1" x14ac:dyDescent="0.25">
      <c r="A102" s="5">
        <v>94</v>
      </c>
      <c r="B102" s="32" t="s">
        <v>27</v>
      </c>
      <c r="C102" s="543">
        <f>'[2]2d'!C29-'[2]9b'!C96-'[2]9c'!C96</f>
        <v>5340265</v>
      </c>
      <c r="D102" s="543" t="e">
        <f>'[2]2d'!D29-'[2]9b'!D96-'[2]9c'!D96</f>
        <v>#REF!</v>
      </c>
      <c r="E102" s="543" t="e">
        <f>'[2]2d'!E29-'[2]9b'!E96-'[2]9c'!E96</f>
        <v>#REF!</v>
      </c>
      <c r="F102" s="543" t="e">
        <f>'[2]2d'!F29-'[2]9b'!F96-'[2]9c'!F96</f>
        <v>#REF!</v>
      </c>
      <c r="G102" s="543" t="e">
        <f>'[2]2d'!G29-'[2]9b'!G96-'[2]9c'!G96</f>
        <v>#REF!</v>
      </c>
      <c r="H102" s="543" t="e">
        <f>'[2]2d'!H29-'[2]9b'!H96-'[2]9c'!H96</f>
        <v>#REF!</v>
      </c>
    </row>
    <row r="103" spans="1:8" ht="13.5" thickBot="1" x14ac:dyDescent="0.25">
      <c r="A103" s="5">
        <v>95</v>
      </c>
      <c r="B103" s="32" t="s">
        <v>28</v>
      </c>
      <c r="C103" s="543">
        <f>'[2]2d'!C30-'[2]9b'!C97-'[2]9c'!C97</f>
        <v>10341648</v>
      </c>
      <c r="D103" s="543" t="e">
        <f>'[2]2d'!D30-'[2]9b'!D97-'[2]9c'!D97</f>
        <v>#REF!</v>
      </c>
      <c r="E103" s="543" t="e">
        <f>'[2]2d'!E30-'[2]9b'!E97-'[2]9c'!E97</f>
        <v>#REF!</v>
      </c>
      <c r="F103" s="543" t="e">
        <f>'[2]2d'!F30-'[2]9b'!F97-'[2]9c'!F97</f>
        <v>#REF!</v>
      </c>
      <c r="G103" s="543" t="e">
        <f>'[2]2d'!G30-'[2]9b'!G97-'[2]9c'!G97</f>
        <v>#REF!</v>
      </c>
      <c r="H103" s="543" t="e">
        <f>'[2]2d'!H30-'[2]9b'!H97-'[2]9c'!H97</f>
        <v>#REF!</v>
      </c>
    </row>
    <row r="104" spans="1:8" ht="26.25" thickBot="1" x14ac:dyDescent="0.25">
      <c r="A104" s="5">
        <v>96</v>
      </c>
      <c r="B104" s="32" t="s">
        <v>29</v>
      </c>
      <c r="C104" s="543">
        <f>'[2]2d'!C31-'[2]9b'!C98-'[2]9c'!C98</f>
        <v>9087288</v>
      </c>
      <c r="D104" s="543" t="e">
        <f>'[2]2d'!D31-'[2]9b'!D98-'[2]9c'!D98</f>
        <v>#REF!</v>
      </c>
      <c r="E104" s="543" t="e">
        <f>'[2]2d'!E31-'[2]9b'!E98-'[2]9c'!E98</f>
        <v>#REF!</v>
      </c>
      <c r="F104" s="543" t="e">
        <f>'[2]2d'!F31-'[2]9b'!F98-'[2]9c'!F98</f>
        <v>#REF!</v>
      </c>
      <c r="G104" s="543" t="e">
        <f>'[2]2d'!G31-'[2]9b'!G98-'[2]9c'!G98</f>
        <v>#REF!</v>
      </c>
      <c r="H104" s="543" t="e">
        <f>'[2]2d'!H31-'[2]9b'!H98-'[2]9c'!H98</f>
        <v>#REF!</v>
      </c>
    </row>
    <row r="105" spans="1:8" ht="13.5" thickBot="1" x14ac:dyDescent="0.25">
      <c r="A105" s="5">
        <v>97</v>
      </c>
      <c r="B105" s="50" t="s">
        <v>30</v>
      </c>
      <c r="C105" s="543">
        <f>'[2]2d'!C32-'[2]9b'!C99-'[2]9c'!C99</f>
        <v>44006555</v>
      </c>
      <c r="D105" s="543">
        <f>'[2]2d'!D32-'[2]9b'!D99-'[2]9c'!D99</f>
        <v>31243615</v>
      </c>
      <c r="E105" s="543">
        <f>'[2]2d'!E32-'[2]9b'!E99-'[2]9c'!E99</f>
        <v>6083000</v>
      </c>
      <c r="F105" s="543">
        <f>'[2]2d'!F32-'[2]9b'!F99-'[2]9c'!F99</f>
        <v>3295600</v>
      </c>
      <c r="G105" s="543">
        <f>'[2]2d'!G32-'[2]9b'!G99-'[2]9c'!G99</f>
        <v>2760740</v>
      </c>
      <c r="H105" s="543">
        <f>'[2]2d'!H32-'[2]9b'!H99-'[2]9c'!H99</f>
        <v>623600</v>
      </c>
    </row>
    <row r="106" spans="1:8" ht="13.5" thickBot="1" x14ac:dyDescent="0.25">
      <c r="A106" s="5">
        <v>98</v>
      </c>
      <c r="B106" s="32" t="s">
        <v>31</v>
      </c>
      <c r="C106" s="543">
        <f>'[2]2d'!C33-'[2]9b'!C100-'[2]9c'!C100</f>
        <v>226956074</v>
      </c>
      <c r="D106" s="543" t="e">
        <f>'[2]2d'!D33-'[2]9b'!D100-'[2]9c'!D100</f>
        <v>#REF!</v>
      </c>
      <c r="E106" s="543" t="e">
        <f>'[2]2d'!E33-'[2]9b'!E100-'[2]9c'!E100</f>
        <v>#REF!</v>
      </c>
      <c r="F106" s="543" t="e">
        <f>'[2]2d'!F33-'[2]9b'!F100-'[2]9c'!F100</f>
        <v>#REF!</v>
      </c>
      <c r="G106" s="543" t="e">
        <f>'[2]2d'!G33-'[2]9b'!G100-'[2]9c'!G100</f>
        <v>#REF!</v>
      </c>
      <c r="H106" s="543" t="e">
        <f>'[2]2d'!H33-'[2]9b'!H100-'[2]9c'!H100</f>
        <v>#REF!</v>
      </c>
    </row>
    <row r="107" spans="1:8" ht="13.5" thickBot="1" x14ac:dyDescent="0.25">
      <c r="A107" s="5">
        <v>99</v>
      </c>
      <c r="B107" s="32" t="s">
        <v>32</v>
      </c>
      <c r="C107" s="543">
        <f>'[2]2d'!C34-'[2]9b'!C101-'[2]9c'!C101</f>
        <v>100000</v>
      </c>
      <c r="D107" s="543" t="e">
        <f>'[2]2d'!D34-'[2]9b'!D101-'[2]9c'!D101</f>
        <v>#REF!</v>
      </c>
      <c r="E107" s="543" t="e">
        <f>'[2]2d'!E34-'[2]9b'!E101-'[2]9c'!E101</f>
        <v>#REF!</v>
      </c>
      <c r="F107" s="543" t="e">
        <f>'[2]2d'!F34-'[2]9b'!F101-'[2]9c'!F101</f>
        <v>#REF!</v>
      </c>
      <c r="G107" s="543" t="e">
        <f>'[2]2d'!G34-'[2]9b'!G101-'[2]9c'!G101</f>
        <v>#REF!</v>
      </c>
      <c r="H107" s="543" t="e">
        <f>'[2]2d'!H34-'[2]9b'!H101-'[2]9c'!H101</f>
        <v>#REF!</v>
      </c>
    </row>
    <row r="108" spans="1:8" ht="13.5" thickBot="1" x14ac:dyDescent="0.25">
      <c r="A108" s="5">
        <v>100</v>
      </c>
      <c r="B108" s="32" t="s">
        <v>33</v>
      </c>
      <c r="C108" s="543">
        <f>'[2]2d'!C35-'[2]9b'!C102-'[2]9c'!C102</f>
        <v>840000</v>
      </c>
      <c r="D108" s="543" t="e">
        <f>'[2]2d'!D35-'[2]9b'!D102-'[2]9c'!D102</f>
        <v>#REF!</v>
      </c>
      <c r="E108" s="543" t="e">
        <f>'[2]2d'!E35-'[2]9b'!E102-'[2]9c'!E102</f>
        <v>#REF!</v>
      </c>
      <c r="F108" s="543" t="e">
        <f>'[2]2d'!F35-'[2]9b'!F102-'[2]9c'!F102</f>
        <v>#REF!</v>
      </c>
      <c r="G108" s="543" t="e">
        <f>'[2]2d'!G35-'[2]9b'!G102-'[2]9c'!G102</f>
        <v>#REF!</v>
      </c>
      <c r="H108" s="543" t="e">
        <f>'[2]2d'!H35-'[2]9b'!H102-'[2]9c'!H102</f>
        <v>#REF!</v>
      </c>
    </row>
    <row r="109" spans="1:8" ht="26.25" thickBot="1" x14ac:dyDescent="0.25">
      <c r="A109" s="5">
        <v>101</v>
      </c>
      <c r="B109" s="32" t="s">
        <v>34</v>
      </c>
      <c r="C109" s="543">
        <f>'[2]2d'!C36-'[2]9b'!C103-'[2]9c'!C103</f>
        <v>54440623</v>
      </c>
      <c r="D109" s="543" t="e">
        <f>'[2]2d'!D36-'[2]9b'!D103-'[2]9c'!D103</f>
        <v>#REF!</v>
      </c>
      <c r="E109" s="543" t="e">
        <f>'[2]2d'!E36-'[2]9b'!E103-'[2]9c'!E103</f>
        <v>#REF!</v>
      </c>
      <c r="F109" s="543" t="e">
        <f>'[2]2d'!F36-'[2]9b'!F103-'[2]9c'!F103</f>
        <v>#REF!</v>
      </c>
      <c r="G109" s="543" t="e">
        <f>'[2]2d'!G36-'[2]9b'!G103-'[2]9c'!G103</f>
        <v>#REF!</v>
      </c>
      <c r="H109" s="543" t="e">
        <f>'[2]2d'!H36-'[2]9b'!H103-'[2]9c'!H103</f>
        <v>#REF!</v>
      </c>
    </row>
    <row r="110" spans="1:8" ht="13.5" thickBot="1" x14ac:dyDescent="0.25">
      <c r="A110" s="5">
        <v>102</v>
      </c>
      <c r="B110" s="50" t="s">
        <v>35</v>
      </c>
      <c r="C110" s="543">
        <f>'[2]2d'!C37-'[2]9b'!C104-'[2]9c'!C104</f>
        <v>282336697</v>
      </c>
      <c r="D110" s="543">
        <f>'[2]2d'!D37-'[2]9b'!D104-'[2]9c'!D104</f>
        <v>281142897</v>
      </c>
      <c r="E110" s="543">
        <f>'[2]2d'!E37-'[2]9b'!E104-'[2]9c'!E104</f>
        <v>127000</v>
      </c>
      <c r="F110" s="543">
        <f>'[2]2d'!F37-'[2]9b'!F104-'[2]9c'!F104</f>
        <v>914400</v>
      </c>
      <c r="G110" s="543">
        <f>'[2]2d'!G37-'[2]9b'!G104-'[2]9c'!G104</f>
        <v>0</v>
      </c>
      <c r="H110" s="543">
        <f>'[2]2d'!H37-'[2]9b'!H104-'[2]9c'!H104</f>
        <v>152400</v>
      </c>
    </row>
    <row r="111" spans="1:8" ht="26.25" thickBot="1" x14ac:dyDescent="0.25">
      <c r="A111" s="5">
        <v>103</v>
      </c>
      <c r="B111" s="32" t="s">
        <v>36</v>
      </c>
      <c r="C111" s="543">
        <f>'[2]2d'!C38-'[2]9b'!C105-'[2]9c'!C105</f>
        <v>1500000</v>
      </c>
      <c r="D111" s="543">
        <f>'[2]2d'!D38-'[2]9b'!D105-'[2]9c'!D105</f>
        <v>1500000</v>
      </c>
      <c r="E111" s="543">
        <f>'[2]2d'!E38-'[2]9b'!E105-'[2]9c'!E105</f>
        <v>0</v>
      </c>
      <c r="F111" s="543">
        <f>'[2]2d'!F38-'[2]9b'!F105-'[2]9c'!F105</f>
        <v>0</v>
      </c>
      <c r="G111" s="543">
        <f>'[2]2d'!G38-'[2]9b'!G105-'[2]9c'!G105</f>
        <v>0</v>
      </c>
      <c r="H111" s="543">
        <f>'[2]2d'!H38-'[2]9b'!H105-'[2]9c'!H105</f>
        <v>0</v>
      </c>
    </row>
    <row r="112" spans="1:8" ht="13.5" thickBot="1" x14ac:dyDescent="0.25">
      <c r="A112" s="5">
        <v>104</v>
      </c>
      <c r="B112" s="32" t="s">
        <v>37</v>
      </c>
      <c r="C112" s="543">
        <f>'[2]2d'!C39-'[2]9b'!C106-'[2]9c'!C106</f>
        <v>0</v>
      </c>
      <c r="D112" s="543" t="e">
        <f>'[2]2d'!D39-'[2]9b'!D106-'[2]9c'!D106</f>
        <v>#REF!</v>
      </c>
      <c r="E112" s="543" t="e">
        <f>'[2]2d'!E39-'[2]9b'!E106-'[2]9c'!E106</f>
        <v>#REF!</v>
      </c>
      <c r="F112" s="543" t="e">
        <f>'[2]2d'!F39-'[2]9b'!F106-'[2]9c'!F106</f>
        <v>#REF!</v>
      </c>
      <c r="G112" s="543" t="e">
        <f>'[2]2d'!G39-'[2]9b'!G106-'[2]9c'!G106</f>
        <v>#REF!</v>
      </c>
      <c r="H112" s="543" t="e">
        <f>'[2]2d'!H39-'[2]9b'!H106-'[2]9c'!H106</f>
        <v>#REF!</v>
      </c>
    </row>
    <row r="113" spans="1:9" ht="13.5" thickBot="1" x14ac:dyDescent="0.25">
      <c r="A113" s="5">
        <v>105</v>
      </c>
      <c r="B113" s="32" t="s">
        <v>38</v>
      </c>
      <c r="C113" s="543">
        <f>'[2]2d'!C40-'[2]9b'!C107-'[2]9c'!C107</f>
        <v>1500000</v>
      </c>
      <c r="D113" s="543" t="e">
        <f>'[2]2d'!D40-'[2]9b'!D107-'[2]9c'!D107</f>
        <v>#REF!</v>
      </c>
      <c r="E113" s="543" t="e">
        <f>'[2]2d'!E40-'[2]9b'!E107-'[2]9c'!E107</f>
        <v>#REF!</v>
      </c>
      <c r="F113" s="543" t="e">
        <f>'[2]2d'!F40-'[2]9b'!F107-'[2]9c'!F107</f>
        <v>#REF!</v>
      </c>
      <c r="G113" s="543" t="e">
        <f>'[2]2d'!G40-'[2]9b'!G107-'[2]9c'!G107</f>
        <v>#REF!</v>
      </c>
      <c r="H113" s="543" t="e">
        <f>'[2]2d'!H40-'[2]9b'!H107-'[2]9c'!H107</f>
        <v>#REF!</v>
      </c>
    </row>
    <row r="114" spans="1:9" ht="25.5" x14ac:dyDescent="0.2">
      <c r="A114" s="5">
        <v>106</v>
      </c>
      <c r="B114" s="32" t="s">
        <v>39</v>
      </c>
      <c r="C114" s="543">
        <f>'[2]2d'!C41-'[2]9b'!C108-'[2]9c'!C108</f>
        <v>0</v>
      </c>
      <c r="D114" s="543" t="e">
        <f>'[2]2d'!D41-'[2]9b'!D108-'[2]9c'!D108</f>
        <v>#REF!</v>
      </c>
      <c r="E114" s="543" t="e">
        <f>'[2]2d'!E41-'[2]9b'!E108-'[2]9c'!E108</f>
        <v>#REF!</v>
      </c>
      <c r="F114" s="543" t="e">
        <f>'[2]2d'!F41-'[2]9b'!F108-'[2]9c'!F108</f>
        <v>#REF!</v>
      </c>
      <c r="G114" s="543" t="e">
        <f>'[2]2d'!G41-'[2]9b'!G108-'[2]9c'!G108</f>
        <v>#REF!</v>
      </c>
      <c r="H114" s="543" t="e">
        <f>'[2]2d'!H41-'[2]9b'!H108-'[2]9c'!H108</f>
        <v>#REF!</v>
      </c>
    </row>
    <row r="115" spans="1:9" x14ac:dyDescent="0.2">
      <c r="A115" s="5"/>
      <c r="B115" s="32" t="s">
        <v>917</v>
      </c>
      <c r="C115" s="58">
        <f t="shared" ref="C115:C116" si="2">SUM(D115:H115)</f>
        <v>770387</v>
      </c>
      <c r="D115" s="39">
        <v>770387</v>
      </c>
      <c r="E115" s="6"/>
      <c r="F115" s="6"/>
      <c r="G115" s="6"/>
      <c r="H115" s="6"/>
    </row>
    <row r="116" spans="1:9" ht="13.5" thickBot="1" x14ac:dyDescent="0.25">
      <c r="A116" s="5">
        <v>37</v>
      </c>
      <c r="B116" s="50" t="s">
        <v>40</v>
      </c>
      <c r="C116" s="58">
        <f t="shared" si="2"/>
        <v>2270387</v>
      </c>
      <c r="D116" s="53">
        <f>D111+D115</f>
        <v>2270387</v>
      </c>
      <c r="E116" s="53">
        <f t="shared" ref="E116:H116" si="3">E111+E115</f>
        <v>0</v>
      </c>
      <c r="F116" s="53">
        <f t="shared" si="3"/>
        <v>0</v>
      </c>
      <c r="G116" s="53">
        <f t="shared" si="3"/>
        <v>0</v>
      </c>
      <c r="H116" s="53">
        <f t="shared" si="3"/>
        <v>0</v>
      </c>
    </row>
    <row r="117" spans="1:9" ht="13.5" thickBot="1" x14ac:dyDescent="0.25">
      <c r="A117" s="5">
        <v>108</v>
      </c>
      <c r="B117" s="36" t="s">
        <v>41</v>
      </c>
      <c r="C117" s="543">
        <f>'[2]2d'!C43-'[2]9b'!C110-'[2]9c'!C110</f>
        <v>1279983707</v>
      </c>
      <c r="D117" s="543">
        <f>'[2]2d'!D43-'[2]9b'!D110-'[2]9c'!D110</f>
        <v>674759138</v>
      </c>
      <c r="E117" s="543">
        <f>'[2]2d'!E43-'[2]9b'!E110-'[2]9c'!E110</f>
        <v>179835527</v>
      </c>
      <c r="F117" s="543">
        <f>'[2]2d'!F43-'[2]9b'!F110-'[2]9c'!F110</f>
        <v>208689625</v>
      </c>
      <c r="G117" s="543">
        <f>'[2]2d'!G43-'[2]9b'!G110-'[2]9c'!G110</f>
        <v>65145818</v>
      </c>
      <c r="H117" s="543">
        <f>'[2]2d'!H43-'[2]9b'!H110-'[2]9c'!H110</f>
        <v>151553599</v>
      </c>
    </row>
    <row r="118" spans="1:9" ht="26.25" thickBot="1" x14ac:dyDescent="0.25">
      <c r="A118" s="5">
        <v>109</v>
      </c>
      <c r="B118" s="32" t="s">
        <v>42</v>
      </c>
      <c r="C118" s="543">
        <f>'[2]2d'!C44-'[2]9b'!C111-'[2]9c'!C111</f>
        <v>22907484</v>
      </c>
      <c r="D118" s="543" t="e">
        <f>'[2]2d'!D44-'[2]9b'!D111-'[2]9c'!D111</f>
        <v>#REF!</v>
      </c>
      <c r="E118" s="543" t="e">
        <f>'[2]2d'!E44-'[2]9b'!E111-'[2]9c'!E111</f>
        <v>#REF!</v>
      </c>
      <c r="F118" s="543" t="e">
        <f>'[2]2d'!F44-'[2]9b'!F111-'[2]9c'!F111</f>
        <v>#REF!</v>
      </c>
      <c r="G118" s="543" t="e">
        <f>'[2]2d'!G44-'[2]9b'!G111-'[2]9c'!G111</f>
        <v>#REF!</v>
      </c>
      <c r="H118" s="543" t="e">
        <f>'[2]2d'!H44-'[2]9b'!H111-'[2]9c'!H111</f>
        <v>#REF!</v>
      </c>
    </row>
    <row r="119" spans="1:9" ht="13.5" thickBot="1" x14ac:dyDescent="0.25">
      <c r="A119" s="5">
        <v>110</v>
      </c>
      <c r="B119" s="32" t="s">
        <v>868</v>
      </c>
      <c r="C119" s="543">
        <f>'[2]2d'!C45-'[2]9b'!C112-'[2]9c'!C112</f>
        <v>60000000</v>
      </c>
      <c r="D119" s="543"/>
      <c r="E119" s="543"/>
      <c r="F119" s="543"/>
      <c r="G119" s="543"/>
      <c r="H119" s="543"/>
    </row>
    <row r="120" spans="1:9" ht="13.5" thickBot="1" x14ac:dyDescent="0.25">
      <c r="A120" s="5">
        <v>111</v>
      </c>
      <c r="B120" s="32" t="s">
        <v>43</v>
      </c>
      <c r="C120" s="543">
        <f>'[2]2d'!C46-'[2]9b'!C113-'[2]9c'!C113</f>
        <v>502292113</v>
      </c>
      <c r="D120" s="543">
        <f>'[2]2d'!D46-'[2]9b'!D113-'[2]9c'!D113</f>
        <v>502292113</v>
      </c>
      <c r="E120" s="543" t="e">
        <f>'[2]2d'!E46-'[2]9b'!E113-'[2]9c'!E113</f>
        <v>#REF!</v>
      </c>
      <c r="F120" s="543" t="e">
        <f>'[2]2d'!F46-'[2]9b'!F113-'[2]9c'!F113</f>
        <v>#REF!</v>
      </c>
      <c r="G120" s="543" t="e">
        <f>'[2]2d'!G46-'[2]9b'!G113-'[2]9c'!G113</f>
        <v>#REF!</v>
      </c>
      <c r="H120" s="543" t="e">
        <f>'[2]2d'!H46-'[2]9b'!H113-'[2]9c'!H113</f>
        <v>#REF!</v>
      </c>
    </row>
    <row r="121" spans="1:9" ht="13.5" thickBot="1" x14ac:dyDescent="0.25">
      <c r="A121" s="5">
        <v>112</v>
      </c>
      <c r="B121" s="32" t="s">
        <v>44</v>
      </c>
      <c r="C121" s="543">
        <f>'[2]2d'!C47-'[2]9b'!C114-'[2]9c'!C114</f>
        <v>585199597</v>
      </c>
      <c r="D121" s="543">
        <f>'[2]2d'!D47-'[2]9b'!D114-'[2]9c'!D114</f>
        <v>585199597</v>
      </c>
      <c r="E121" s="543">
        <f>'[2]2d'!E47-'[2]9b'!E114-'[2]9c'!E114</f>
        <v>0</v>
      </c>
      <c r="F121" s="543">
        <f>'[2]2d'!F47-'[2]9b'!F114-'[2]9c'!F114</f>
        <v>0</v>
      </c>
      <c r="G121" s="543">
        <f>'[2]2d'!G47-'[2]9b'!G114-'[2]9c'!G114</f>
        <v>0</v>
      </c>
      <c r="H121" s="543">
        <f>'[2]2d'!H47-'[2]9b'!H114-'[2]9c'!H114</f>
        <v>0</v>
      </c>
    </row>
    <row r="122" spans="1:9" ht="13.5" thickBot="1" x14ac:dyDescent="0.25">
      <c r="A122" s="5">
        <v>113</v>
      </c>
      <c r="B122" s="37" t="s">
        <v>45</v>
      </c>
      <c r="C122" s="543">
        <f>'[2]2d'!C48-'[2]9b'!C115-'[2]9c'!C115</f>
        <v>585199597</v>
      </c>
      <c r="D122" s="543">
        <f>'[2]2d'!D48-'[2]9b'!D115-'[2]9c'!D115</f>
        <v>585199597</v>
      </c>
      <c r="E122" s="543">
        <f>'[2]2d'!E48-'[2]9b'!E115-'[2]9c'!E115</f>
        <v>0</v>
      </c>
      <c r="F122" s="543">
        <f>'[2]2d'!F48-'[2]9b'!F115-'[2]9c'!F115</f>
        <v>0</v>
      </c>
      <c r="G122" s="543">
        <f>'[2]2d'!G48-'[2]9b'!G115-'[2]9c'!G115</f>
        <v>0</v>
      </c>
      <c r="H122" s="543">
        <f>'[2]2d'!H48-'[2]9b'!H115-'[2]9c'!H115</f>
        <v>0</v>
      </c>
    </row>
    <row r="123" spans="1:9" ht="14.25" thickTop="1" thickBot="1" x14ac:dyDescent="0.25">
      <c r="A123" s="5">
        <v>114</v>
      </c>
      <c r="B123" s="537" t="s">
        <v>46</v>
      </c>
      <c r="C123" s="536">
        <f>'[2]2d'!C49-'[2]9b'!C116-'[2]9c'!C116</f>
        <v>1865183304</v>
      </c>
      <c r="D123" s="536">
        <f>'[2]2d'!D49-'[2]9b'!D116-'[2]9c'!D116</f>
        <v>1259958735</v>
      </c>
      <c r="E123" s="536">
        <f>'[2]2d'!E49-'[2]9b'!E116-'[2]9c'!E116</f>
        <v>179835527</v>
      </c>
      <c r="F123" s="536">
        <f>'[2]2d'!F49-'[2]9b'!F116-'[2]9c'!F116</f>
        <v>208689625</v>
      </c>
      <c r="G123" s="536">
        <f>'[2]2d'!G49-'[2]9b'!G116-'[2]9c'!G116</f>
        <v>65145818</v>
      </c>
      <c r="H123" s="536">
        <f>'[2]2d'!H49-'[2]9b'!H116-'[2]9c'!H116</f>
        <v>151553599</v>
      </c>
      <c r="I123" s="539"/>
    </row>
    <row r="124" spans="1:9" ht="13.5" thickTop="1" x14ac:dyDescent="0.2">
      <c r="I124" s="539"/>
    </row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pane ySplit="7" topLeftCell="A68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9" ht="18.75" x14ac:dyDescent="0.3">
      <c r="B1" s="602" t="s">
        <v>0</v>
      </c>
      <c r="C1" s="213" t="s">
        <v>827</v>
      </c>
    </row>
    <row r="2" spans="1:9" ht="18.75" x14ac:dyDescent="0.3">
      <c r="B2" s="603" t="s">
        <v>178</v>
      </c>
      <c r="C2" s="624" t="s">
        <v>922</v>
      </c>
    </row>
    <row r="3" spans="1:9" ht="18.75" x14ac:dyDescent="0.3">
      <c r="B3" s="29" t="s">
        <v>832</v>
      </c>
    </row>
    <row r="4" spans="1:9" ht="15.75" x14ac:dyDescent="0.25">
      <c r="B4" s="30" t="s">
        <v>120</v>
      </c>
      <c r="C4" t="s">
        <v>122</v>
      </c>
    </row>
    <row r="5" spans="1:9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9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9" ht="25.5" x14ac:dyDescent="0.2">
      <c r="A7" s="5">
        <v>1</v>
      </c>
      <c r="B7" s="32" t="s">
        <v>54</v>
      </c>
      <c r="C7" s="57">
        <f t="shared" ref="C7:C76" si="0">SUM(D7:H7)</f>
        <v>0</v>
      </c>
      <c r="D7" s="39"/>
      <c r="E7" s="6"/>
      <c r="F7" s="6"/>
      <c r="G7" s="6"/>
      <c r="H7" s="6"/>
    </row>
    <row r="8" spans="1:9" ht="25.5" x14ac:dyDescent="0.2">
      <c r="A8" s="5">
        <v>2</v>
      </c>
      <c r="B8" s="32" t="s">
        <v>55</v>
      </c>
      <c r="C8" s="58">
        <f t="shared" si="0"/>
        <v>0</v>
      </c>
      <c r="D8" s="39"/>
      <c r="E8" s="6"/>
      <c r="F8" s="6"/>
      <c r="G8" s="6"/>
      <c r="H8" s="6"/>
    </row>
    <row r="9" spans="1:9" ht="25.5" x14ac:dyDescent="0.2">
      <c r="A9" s="5">
        <v>3</v>
      </c>
      <c r="B9" s="32" t="s">
        <v>56</v>
      </c>
      <c r="C9" s="58">
        <f t="shared" si="0"/>
        <v>0</v>
      </c>
      <c r="D9" s="39"/>
      <c r="E9" s="6"/>
      <c r="F9" s="6"/>
      <c r="G9" s="6"/>
      <c r="H9" s="6"/>
    </row>
    <row r="10" spans="1:9" ht="25.5" x14ac:dyDescent="0.2">
      <c r="A10" s="5">
        <v>4</v>
      </c>
      <c r="B10" s="32" t="s">
        <v>57</v>
      </c>
      <c r="C10" s="58">
        <f t="shared" si="0"/>
        <v>0</v>
      </c>
      <c r="D10" s="39"/>
      <c r="E10" s="6"/>
      <c r="F10" s="6"/>
      <c r="G10" s="6"/>
      <c r="H10" s="6"/>
    </row>
    <row r="11" spans="1:9" ht="25.5" x14ac:dyDescent="0.2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9" x14ac:dyDescent="0.2">
      <c r="A12" s="5">
        <v>6</v>
      </c>
      <c r="B12" s="32" t="s">
        <v>895</v>
      </c>
      <c r="C12" s="58">
        <f t="shared" ref="C12" si="1">SUM(D12:H12)</f>
        <v>0</v>
      </c>
      <c r="D12" s="39"/>
      <c r="E12" s="6"/>
      <c r="F12" s="6"/>
      <c r="G12" s="6"/>
      <c r="H12" s="6"/>
      <c r="I12" s="579"/>
    </row>
    <row r="13" spans="1:9" x14ac:dyDescent="0.2">
      <c r="A13" s="5">
        <v>7</v>
      </c>
      <c r="B13" s="32" t="s">
        <v>59</v>
      </c>
      <c r="C13" s="58">
        <f t="shared" si="0"/>
        <v>0</v>
      </c>
      <c r="D13" s="40">
        <f>SUM(D7:D12)</f>
        <v>0</v>
      </c>
      <c r="E13" s="40">
        <f t="shared" ref="E13:H13" si="2">SUM(E7:E12)</f>
        <v>0</v>
      </c>
      <c r="F13" s="40">
        <f t="shared" si="2"/>
        <v>0</v>
      </c>
      <c r="G13" s="40">
        <f t="shared" si="2"/>
        <v>0</v>
      </c>
      <c r="H13" s="40">
        <f t="shared" si="2"/>
        <v>0</v>
      </c>
    </row>
    <row r="14" spans="1:9" ht="25.5" x14ac:dyDescent="0.2">
      <c r="A14" s="5">
        <v>8</v>
      </c>
      <c r="B14" s="32" t="s">
        <v>60</v>
      </c>
      <c r="C14" s="58">
        <f t="shared" si="0"/>
        <v>0</v>
      </c>
      <c r="D14" s="40">
        <f>SUM(D15:D19)</f>
        <v>0</v>
      </c>
      <c r="E14" s="17">
        <f>SUM(E15:E19)</f>
        <v>0</v>
      </c>
      <c r="F14" s="17">
        <f>SUM(F15:F19)</f>
        <v>0</v>
      </c>
      <c r="G14" s="17">
        <f>SUM(G15:G19)</f>
        <v>0</v>
      </c>
      <c r="H14" s="17">
        <f>SUM(H15:H19)</f>
        <v>0</v>
      </c>
    </row>
    <row r="15" spans="1:9" x14ac:dyDescent="0.2">
      <c r="A15" s="5">
        <v>9</v>
      </c>
      <c r="B15" s="32" t="s">
        <v>61</v>
      </c>
      <c r="C15" s="58">
        <f t="shared" si="0"/>
        <v>0</v>
      </c>
      <c r="D15" s="39"/>
      <c r="E15" s="6"/>
      <c r="F15" s="6"/>
      <c r="G15" s="6"/>
      <c r="H15" s="6"/>
    </row>
    <row r="16" spans="1:9" x14ac:dyDescent="0.2">
      <c r="A16" s="5">
        <v>10</v>
      </c>
      <c r="B16" s="32" t="s">
        <v>62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">
      <c r="A17" s="5"/>
      <c r="B17" s="32" t="s">
        <v>904</v>
      </c>
      <c r="C17" s="58">
        <f t="shared" ref="C17" si="3">SUM(D17:H17)</f>
        <v>0</v>
      </c>
      <c r="D17" s="39"/>
      <c r="E17" s="6"/>
      <c r="F17" s="6"/>
      <c r="G17" s="6"/>
      <c r="H17" s="6"/>
    </row>
    <row r="18" spans="1:8" x14ac:dyDescent="0.2">
      <c r="A18" s="5">
        <v>11</v>
      </c>
      <c r="B18" s="32" t="s">
        <v>63</v>
      </c>
      <c r="C18" s="58">
        <f t="shared" si="0"/>
        <v>0</v>
      </c>
      <c r="D18" s="39"/>
      <c r="E18" s="6"/>
      <c r="F18" s="6"/>
      <c r="G18" s="6"/>
      <c r="H18" s="8"/>
    </row>
    <row r="19" spans="1:8" x14ac:dyDescent="0.2">
      <c r="A19" s="5">
        <v>12</v>
      </c>
      <c r="B19" s="32" t="s">
        <v>64</v>
      </c>
      <c r="C19" s="58">
        <f t="shared" si="0"/>
        <v>0</v>
      </c>
      <c r="D19" s="39"/>
      <c r="E19" s="6"/>
      <c r="F19" s="6"/>
      <c r="G19" s="6"/>
      <c r="H19" s="6"/>
    </row>
    <row r="20" spans="1:8" ht="25.5" x14ac:dyDescent="0.2">
      <c r="A20" s="5">
        <v>13</v>
      </c>
      <c r="B20" s="33" t="s">
        <v>65</v>
      </c>
      <c r="C20" s="58">
        <f t="shared" si="0"/>
        <v>0</v>
      </c>
      <c r="D20" s="41">
        <f>D13+D14</f>
        <v>0</v>
      </c>
      <c r="E20" s="7">
        <f>E13+E14</f>
        <v>0</v>
      </c>
      <c r="F20" s="7">
        <f>F13+F14</f>
        <v>0</v>
      </c>
      <c r="G20" s="7">
        <f>G13+G14</f>
        <v>0</v>
      </c>
      <c r="H20" s="7">
        <f>H13+H14</f>
        <v>0</v>
      </c>
    </row>
    <row r="21" spans="1:8" x14ac:dyDescent="0.2">
      <c r="A21" s="5">
        <v>14</v>
      </c>
      <c r="B21" s="32" t="s">
        <v>66</v>
      </c>
      <c r="C21" s="58">
        <f t="shared" si="0"/>
        <v>0</v>
      </c>
      <c r="D21" s="42">
        <f>SUM(D22:D26)</f>
        <v>0</v>
      </c>
      <c r="E21" s="18">
        <f>SUM(E22:E26)</f>
        <v>0</v>
      </c>
      <c r="F21" s="18">
        <f>SUM(F22:F26)</f>
        <v>0</v>
      </c>
      <c r="G21" s="18">
        <f>SUM(G22:G26)</f>
        <v>0</v>
      </c>
      <c r="H21" s="18">
        <f>SUM(H22:H26)</f>
        <v>0</v>
      </c>
    </row>
    <row r="22" spans="1:8" x14ac:dyDescent="0.2">
      <c r="A22" s="5">
        <v>15</v>
      </c>
      <c r="B22" s="32" t="s">
        <v>67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16</v>
      </c>
      <c r="B23" s="32" t="s">
        <v>68</v>
      </c>
      <c r="C23" s="58">
        <f t="shared" si="0"/>
        <v>0</v>
      </c>
      <c r="D23" s="43"/>
      <c r="E23" s="4"/>
      <c r="F23" s="4"/>
      <c r="G23" s="4"/>
      <c r="H23" s="4"/>
    </row>
    <row r="24" spans="1:8" x14ac:dyDescent="0.2">
      <c r="A24" s="5"/>
      <c r="B24" s="32" t="s">
        <v>906</v>
      </c>
      <c r="C24" s="58">
        <f t="shared" ref="C24" si="4">SUM(D24:H24)</f>
        <v>0</v>
      </c>
      <c r="D24" s="39"/>
      <c r="E24" s="4"/>
      <c r="F24" s="4"/>
      <c r="G24" s="4"/>
      <c r="H24" s="4"/>
    </row>
    <row r="25" spans="1:8" x14ac:dyDescent="0.2">
      <c r="A25" s="5">
        <v>17</v>
      </c>
      <c r="B25" s="32" t="s">
        <v>69</v>
      </c>
      <c r="C25" s="58">
        <f t="shared" si="0"/>
        <v>0</v>
      </c>
      <c r="D25" s="43"/>
      <c r="E25" s="4"/>
      <c r="F25" s="4"/>
      <c r="G25" s="4"/>
      <c r="H25" s="4"/>
    </row>
    <row r="26" spans="1:8" x14ac:dyDescent="0.2">
      <c r="A26" s="5">
        <v>18</v>
      </c>
      <c r="B26" s="34" t="s">
        <v>70</v>
      </c>
      <c r="C26" s="58">
        <f t="shared" si="0"/>
        <v>0</v>
      </c>
      <c r="D26" s="43"/>
      <c r="E26" s="4"/>
      <c r="F26" s="4"/>
      <c r="G26" s="4"/>
      <c r="H26" s="4"/>
    </row>
    <row r="27" spans="1:8" ht="25.5" x14ac:dyDescent="0.2">
      <c r="A27" s="5">
        <v>19</v>
      </c>
      <c r="B27" s="33" t="s">
        <v>71</v>
      </c>
      <c r="C27" s="58">
        <f t="shared" si="0"/>
        <v>0</v>
      </c>
      <c r="D27" s="41">
        <f>D21</f>
        <v>0</v>
      </c>
      <c r="E27" s="7">
        <f>E21</f>
        <v>0</v>
      </c>
      <c r="F27" s="7">
        <f>F21</f>
        <v>0</v>
      </c>
      <c r="G27" s="7">
        <f>G21</f>
        <v>0</v>
      </c>
      <c r="H27" s="7">
        <f>H21</f>
        <v>0</v>
      </c>
    </row>
    <row r="28" spans="1:8" x14ac:dyDescent="0.2">
      <c r="A28" s="5">
        <v>20</v>
      </c>
      <c r="B28" s="32" t="s">
        <v>72</v>
      </c>
      <c r="C28" s="58">
        <f t="shared" si="0"/>
        <v>3198364</v>
      </c>
      <c r="D28" s="40">
        <f>SUM(D29:D30)</f>
        <v>3198364</v>
      </c>
      <c r="E28" s="17">
        <f>SUM(E29:E30)</f>
        <v>0</v>
      </c>
      <c r="F28" s="17">
        <f>SUM(F29:F30)</f>
        <v>0</v>
      </c>
      <c r="G28" s="17">
        <f>SUM(G29:G30)</f>
        <v>0</v>
      </c>
      <c r="H28" s="17">
        <f>SUM(H29:H30)</f>
        <v>0</v>
      </c>
    </row>
    <row r="29" spans="1:8" x14ac:dyDescent="0.2">
      <c r="A29" s="5">
        <v>21</v>
      </c>
      <c r="B29" s="32" t="s">
        <v>73</v>
      </c>
      <c r="C29" s="58">
        <f t="shared" si="0"/>
        <v>3198364</v>
      </c>
      <c r="D29" s="39">
        <v>3198364</v>
      </c>
      <c r="E29" s="6"/>
      <c r="F29" s="6"/>
      <c r="G29" s="6"/>
      <c r="H29" s="6"/>
    </row>
    <row r="30" spans="1:8" ht="16.5" customHeight="1" x14ac:dyDescent="0.2">
      <c r="A30" s="5">
        <v>22</v>
      </c>
      <c r="B30" s="32" t="s">
        <v>74</v>
      </c>
      <c r="C30" s="58">
        <f t="shared" si="0"/>
        <v>0</v>
      </c>
      <c r="D30" s="39"/>
      <c r="E30" s="6"/>
      <c r="F30" s="6"/>
      <c r="G30" s="6"/>
      <c r="H30" s="6"/>
    </row>
    <row r="31" spans="1:8" ht="18.75" customHeight="1" x14ac:dyDescent="0.2">
      <c r="A31" s="5">
        <v>23</v>
      </c>
      <c r="B31" s="32" t="s">
        <v>75</v>
      </c>
      <c r="C31" s="58">
        <f t="shared" si="0"/>
        <v>0</v>
      </c>
      <c r="D31" s="39"/>
      <c r="E31" s="6"/>
      <c r="F31" s="6"/>
      <c r="G31" s="6"/>
      <c r="H31" s="6"/>
    </row>
    <row r="32" spans="1:8" x14ac:dyDescent="0.2">
      <c r="A32" s="5">
        <v>24</v>
      </c>
      <c r="B32" s="32" t="s">
        <v>76</v>
      </c>
      <c r="C32" s="58">
        <f t="shared" si="0"/>
        <v>0</v>
      </c>
      <c r="D32" s="39"/>
      <c r="E32" s="6"/>
      <c r="F32" s="6"/>
      <c r="G32" s="6"/>
      <c r="H32" s="6"/>
    </row>
    <row r="33" spans="1:8" ht="25.5" x14ac:dyDescent="0.2">
      <c r="A33" s="5">
        <v>25</v>
      </c>
      <c r="B33" s="32" t="s">
        <v>77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26</v>
      </c>
      <c r="B34" s="32" t="s">
        <v>78</v>
      </c>
      <c r="C34" s="58">
        <f t="shared" si="0"/>
        <v>0</v>
      </c>
      <c r="D34" s="40">
        <f>SUM(D31:D33)</f>
        <v>0</v>
      </c>
      <c r="E34" s="17">
        <f>SUM(E31:E33)</f>
        <v>0</v>
      </c>
      <c r="F34" s="17">
        <f>SUM(F31:F33)</f>
        <v>0</v>
      </c>
      <c r="G34" s="17">
        <f>SUM(G31:G33)</f>
        <v>0</v>
      </c>
      <c r="H34" s="17">
        <f>SUM(H31:H33)</f>
        <v>0</v>
      </c>
    </row>
    <row r="35" spans="1:8" x14ac:dyDescent="0.2">
      <c r="A35" s="5">
        <v>27</v>
      </c>
      <c r="B35" s="32" t="s">
        <v>79</v>
      </c>
      <c r="C35" s="58">
        <f t="shared" si="0"/>
        <v>0</v>
      </c>
      <c r="D35" s="40">
        <f>SUM(D36:D38)</f>
        <v>0</v>
      </c>
      <c r="E35" s="17">
        <f>SUM(E36:E38)</f>
        <v>0</v>
      </c>
      <c r="F35" s="17">
        <f>SUM(F36:F38)</f>
        <v>0</v>
      </c>
      <c r="G35" s="17">
        <f>SUM(G36:G38)</f>
        <v>0</v>
      </c>
      <c r="H35" s="17">
        <f>SUM(H36:H38)</f>
        <v>0</v>
      </c>
    </row>
    <row r="36" spans="1:8" ht="51" x14ac:dyDescent="0.2">
      <c r="A36" s="5">
        <v>28</v>
      </c>
      <c r="B36" s="32" t="s">
        <v>80</v>
      </c>
      <c r="C36" s="58">
        <f t="shared" si="0"/>
        <v>0</v>
      </c>
      <c r="D36" s="39"/>
      <c r="E36" s="6"/>
      <c r="F36" s="6"/>
      <c r="G36" s="6"/>
      <c r="H36" s="6"/>
    </row>
    <row r="37" spans="1:8" x14ac:dyDescent="0.2">
      <c r="A37" s="5">
        <v>29</v>
      </c>
      <c r="B37" s="32" t="s">
        <v>81</v>
      </c>
      <c r="C37" s="58">
        <f t="shared" si="0"/>
        <v>0</v>
      </c>
      <c r="D37" s="39"/>
      <c r="E37" s="6"/>
      <c r="F37" s="6"/>
      <c r="G37" s="6"/>
      <c r="H37" s="6"/>
    </row>
    <row r="38" spans="1:8" x14ac:dyDescent="0.2">
      <c r="A38" s="5">
        <v>30</v>
      </c>
      <c r="B38" s="32" t="s">
        <v>82</v>
      </c>
      <c r="C38" s="58">
        <f t="shared" si="0"/>
        <v>0</v>
      </c>
      <c r="D38" s="43"/>
      <c r="E38" s="4"/>
      <c r="F38" s="4"/>
      <c r="G38" s="4"/>
      <c r="H38" s="4"/>
    </row>
    <row r="39" spans="1:8" x14ac:dyDescent="0.2">
      <c r="A39" s="5">
        <v>31</v>
      </c>
      <c r="B39" s="33" t="s">
        <v>83</v>
      </c>
      <c r="C39" s="58">
        <f t="shared" si="0"/>
        <v>3198364</v>
      </c>
      <c r="D39" s="41">
        <f>D28+D34+D35</f>
        <v>3198364</v>
      </c>
      <c r="E39" s="7">
        <f>E28+E34+E35</f>
        <v>0</v>
      </c>
      <c r="F39" s="7">
        <f>F28+F34+F35</f>
        <v>0</v>
      </c>
      <c r="G39" s="7">
        <f>G28+G34+G35</f>
        <v>0</v>
      </c>
      <c r="H39" s="7">
        <f>H28+H34+H35</f>
        <v>0</v>
      </c>
    </row>
    <row r="40" spans="1:8" x14ac:dyDescent="0.2">
      <c r="A40" s="5">
        <v>32</v>
      </c>
      <c r="B40" s="689" t="s">
        <v>842</v>
      </c>
      <c r="C40" s="58">
        <f t="shared" ref="C40" si="5">SUM(D40:H40)</f>
        <v>0</v>
      </c>
      <c r="D40" s="544"/>
      <c r="E40" s="545"/>
      <c r="F40" s="545"/>
      <c r="G40" s="545"/>
      <c r="H40" s="545"/>
    </row>
    <row r="41" spans="1:8" x14ac:dyDescent="0.2">
      <c r="A41" s="5">
        <v>33</v>
      </c>
      <c r="B41" s="35" t="s">
        <v>84</v>
      </c>
      <c r="C41" s="58">
        <f t="shared" si="0"/>
        <v>100000</v>
      </c>
      <c r="D41" s="44">
        <f>SUM(D42:D44)</f>
        <v>0</v>
      </c>
      <c r="E41" s="19">
        <f>SUM(E42:E44)</f>
        <v>0</v>
      </c>
      <c r="F41" s="19">
        <f>SUM(F42:F44)</f>
        <v>0</v>
      </c>
      <c r="G41" s="19">
        <f>SUM(G42:G44)</f>
        <v>100000</v>
      </c>
      <c r="H41" s="19">
        <f>SUM(H42:H44)</f>
        <v>0</v>
      </c>
    </row>
    <row r="42" spans="1:8" x14ac:dyDescent="0.2">
      <c r="A42" s="5">
        <v>34</v>
      </c>
      <c r="B42" s="35" t="s">
        <v>85</v>
      </c>
      <c r="C42" s="58">
        <f t="shared" si="0"/>
        <v>0</v>
      </c>
      <c r="D42" s="45"/>
      <c r="E42" s="8"/>
      <c r="F42" s="8"/>
      <c r="G42" s="8"/>
      <c r="H42" s="8"/>
    </row>
    <row r="43" spans="1:8" x14ac:dyDescent="0.2">
      <c r="A43" s="5">
        <v>35</v>
      </c>
      <c r="B43" s="35" t="s">
        <v>86</v>
      </c>
      <c r="C43" s="58">
        <f t="shared" si="0"/>
        <v>0</v>
      </c>
      <c r="D43" s="45"/>
      <c r="E43" s="8"/>
      <c r="F43" s="8"/>
      <c r="G43" s="8"/>
      <c r="H43" s="8"/>
    </row>
    <row r="44" spans="1:8" x14ac:dyDescent="0.2">
      <c r="A44" s="5">
        <v>36</v>
      </c>
      <c r="B44" s="35" t="s">
        <v>87</v>
      </c>
      <c r="C44" s="58">
        <f t="shared" si="0"/>
        <v>100000</v>
      </c>
      <c r="D44" s="45"/>
      <c r="E44" s="8"/>
      <c r="F44" s="8"/>
      <c r="G44" s="8">
        <v>100000</v>
      </c>
      <c r="H44" s="8"/>
    </row>
    <row r="45" spans="1:8" x14ac:dyDescent="0.2">
      <c r="A45" s="5">
        <v>37</v>
      </c>
      <c r="B45" s="32" t="s">
        <v>88</v>
      </c>
      <c r="C45" s="58">
        <f t="shared" si="0"/>
        <v>1200000</v>
      </c>
      <c r="D45" s="44">
        <f>SUM(D46:D47)</f>
        <v>0</v>
      </c>
      <c r="E45" s="19">
        <f>SUM(E46:E47)</f>
        <v>0</v>
      </c>
      <c r="F45" s="19">
        <f>SUM(F46:F47)</f>
        <v>1200000</v>
      </c>
      <c r="G45" s="19">
        <f>SUM(G46:G47)</f>
        <v>0</v>
      </c>
      <c r="H45" s="19">
        <f>SUM(H46:H47)</f>
        <v>0</v>
      </c>
    </row>
    <row r="46" spans="1:8" x14ac:dyDescent="0.2">
      <c r="A46" s="5">
        <v>38</v>
      </c>
      <c r="B46" s="32" t="s">
        <v>89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">
      <c r="A47" s="5">
        <v>39</v>
      </c>
      <c r="B47" s="32" t="s">
        <v>90</v>
      </c>
      <c r="C47" s="58">
        <f t="shared" si="0"/>
        <v>1200000</v>
      </c>
      <c r="D47" s="39"/>
      <c r="E47" s="6"/>
      <c r="F47" s="6">
        <v>1200000</v>
      </c>
      <c r="G47" s="6"/>
      <c r="H47" s="6"/>
    </row>
    <row r="48" spans="1:8" x14ac:dyDescent="0.2">
      <c r="A48" s="5">
        <v>40</v>
      </c>
      <c r="B48" s="32" t="s">
        <v>91</v>
      </c>
      <c r="C48" s="58">
        <f t="shared" si="0"/>
        <v>9589000</v>
      </c>
      <c r="D48" s="44">
        <f>SUM(D49:D53)</f>
        <v>9589000</v>
      </c>
      <c r="E48" s="19">
        <f>SUM(E49:E53)</f>
        <v>0</v>
      </c>
      <c r="F48" s="19">
        <f>SUM(F49:F53)</f>
        <v>0</v>
      </c>
      <c r="G48" s="19">
        <f>SUM(G49:G53)</f>
        <v>0</v>
      </c>
      <c r="H48" s="19">
        <f>SUM(H49:H53)</f>
        <v>0</v>
      </c>
    </row>
    <row r="49" spans="1:8" ht="25.5" x14ac:dyDescent="0.2">
      <c r="A49" s="5">
        <v>41</v>
      </c>
      <c r="B49" s="32" t="s">
        <v>92</v>
      </c>
      <c r="C49" s="58">
        <f t="shared" si="0"/>
        <v>0</v>
      </c>
      <c r="D49" s="39"/>
      <c r="E49" s="6"/>
      <c r="F49" s="6"/>
      <c r="G49" s="6"/>
      <c r="H49" s="6"/>
    </row>
    <row r="50" spans="1:8" ht="25.5" x14ac:dyDescent="0.2">
      <c r="A50" s="5">
        <v>42</v>
      </c>
      <c r="B50" s="32" t="s">
        <v>93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">
      <c r="A51" s="5">
        <v>43</v>
      </c>
      <c r="B51" s="32" t="s">
        <v>94</v>
      </c>
      <c r="C51" s="58">
        <f t="shared" si="0"/>
        <v>9079000</v>
      </c>
      <c r="D51" s="39">
        <v>9079000</v>
      </c>
      <c r="E51" s="6"/>
      <c r="F51" s="6"/>
      <c r="G51" s="6"/>
      <c r="H51" s="6"/>
    </row>
    <row r="52" spans="1:8" ht="25.5" x14ac:dyDescent="0.2">
      <c r="A52" s="5">
        <v>44</v>
      </c>
      <c r="B52" s="32" t="s">
        <v>95</v>
      </c>
      <c r="C52" s="58">
        <f t="shared" si="0"/>
        <v>0</v>
      </c>
      <c r="D52" s="39"/>
      <c r="E52" s="6"/>
      <c r="F52" s="6"/>
      <c r="G52" s="6"/>
      <c r="H52" s="6"/>
    </row>
    <row r="53" spans="1:8" x14ac:dyDescent="0.2">
      <c r="A53" s="5">
        <v>45</v>
      </c>
      <c r="B53" s="32" t="s">
        <v>96</v>
      </c>
      <c r="C53" s="58">
        <f t="shared" si="0"/>
        <v>510000</v>
      </c>
      <c r="D53" s="39">
        <v>510000</v>
      </c>
      <c r="E53" s="6"/>
      <c r="F53" s="6"/>
      <c r="G53" s="6"/>
      <c r="H53" s="6"/>
    </row>
    <row r="54" spans="1:8" x14ac:dyDescent="0.2">
      <c r="A54" s="5">
        <v>46</v>
      </c>
      <c r="B54" s="32" t="s">
        <v>97</v>
      </c>
      <c r="C54" s="58">
        <f t="shared" si="0"/>
        <v>0</v>
      </c>
      <c r="D54" s="39"/>
      <c r="E54" s="6"/>
      <c r="F54" s="6"/>
      <c r="G54" s="6"/>
      <c r="H54" s="6"/>
    </row>
    <row r="55" spans="1:8" x14ac:dyDescent="0.2">
      <c r="A55" s="5">
        <v>47</v>
      </c>
      <c r="B55" s="32" t="s">
        <v>98</v>
      </c>
      <c r="C55" s="58">
        <f t="shared" si="0"/>
        <v>2913030</v>
      </c>
      <c r="D55" s="46">
        <v>2589030</v>
      </c>
      <c r="E55" s="9">
        <f>(E41+E45+E48+E54)*0.27</f>
        <v>0</v>
      </c>
      <c r="F55" s="9">
        <v>324000</v>
      </c>
      <c r="G55" s="9"/>
      <c r="H55" s="9">
        <f>(H41+H45+H48+H54)*0.27</f>
        <v>0</v>
      </c>
    </row>
    <row r="56" spans="1:8" x14ac:dyDescent="0.2">
      <c r="A56" s="5">
        <v>48</v>
      </c>
      <c r="B56" s="32" t="s">
        <v>99</v>
      </c>
      <c r="C56" s="58">
        <f t="shared" si="0"/>
        <v>0</v>
      </c>
      <c r="D56" s="39"/>
      <c r="E56" s="6"/>
      <c r="F56" s="6"/>
      <c r="G56" s="6"/>
      <c r="H56" s="6"/>
    </row>
    <row r="57" spans="1:8" ht="25.5" x14ac:dyDescent="0.2">
      <c r="A57" s="5">
        <v>49</v>
      </c>
      <c r="B57" s="32" t="s">
        <v>100</v>
      </c>
      <c r="C57" s="58">
        <f t="shared" si="0"/>
        <v>0</v>
      </c>
      <c r="D57" s="39"/>
      <c r="E57" s="6"/>
      <c r="F57" s="6"/>
      <c r="G57" s="6"/>
      <c r="H57" s="6"/>
    </row>
    <row r="58" spans="1:8" x14ac:dyDescent="0.2">
      <c r="A58" s="5">
        <v>50</v>
      </c>
      <c r="B58" s="32" t="s">
        <v>101</v>
      </c>
      <c r="C58" s="58">
        <f t="shared" si="0"/>
        <v>0</v>
      </c>
      <c r="D58" s="39"/>
      <c r="E58" s="6"/>
      <c r="F58" s="6"/>
      <c r="G58" s="6"/>
      <c r="H58" s="6"/>
    </row>
    <row r="59" spans="1:8" ht="25.5" x14ac:dyDescent="0.2">
      <c r="A59" s="5">
        <v>51</v>
      </c>
      <c r="B59" s="32" t="s">
        <v>102</v>
      </c>
      <c r="C59" s="58">
        <f t="shared" si="0"/>
        <v>0</v>
      </c>
      <c r="D59" s="39"/>
      <c r="E59" s="6"/>
      <c r="F59" s="6"/>
      <c r="G59" s="6"/>
      <c r="H59" s="6"/>
    </row>
    <row r="60" spans="1:8" x14ac:dyDescent="0.2">
      <c r="A60" s="5">
        <v>52</v>
      </c>
      <c r="B60" s="32" t="s">
        <v>103</v>
      </c>
      <c r="C60" s="58">
        <f t="shared" si="0"/>
        <v>0</v>
      </c>
      <c r="D60" s="39"/>
      <c r="E60" s="6"/>
      <c r="F60" s="6"/>
      <c r="G60" s="6"/>
      <c r="H60" s="6"/>
    </row>
    <row r="61" spans="1:8" x14ac:dyDescent="0.2">
      <c r="A61" s="5">
        <v>53</v>
      </c>
      <c r="B61" s="32" t="s">
        <v>104</v>
      </c>
      <c r="C61" s="58">
        <f t="shared" si="0"/>
        <v>0</v>
      </c>
      <c r="D61" s="39"/>
      <c r="E61" s="6"/>
      <c r="F61" s="6"/>
      <c r="G61" s="6"/>
      <c r="H61" s="6"/>
    </row>
    <row r="62" spans="1:8" s="61" customFormat="1" x14ac:dyDescent="0.2">
      <c r="A62" s="5">
        <v>54</v>
      </c>
      <c r="B62" s="32" t="s">
        <v>105</v>
      </c>
      <c r="C62" s="60">
        <f t="shared" si="0"/>
        <v>0</v>
      </c>
      <c r="D62" s="39"/>
      <c r="E62" s="6"/>
      <c r="F62" s="6"/>
      <c r="G62" s="6"/>
      <c r="H62" s="6"/>
    </row>
    <row r="63" spans="1:8" x14ac:dyDescent="0.2">
      <c r="A63" s="5">
        <v>55</v>
      </c>
      <c r="B63" s="33" t="s">
        <v>106</v>
      </c>
      <c r="C63" s="58">
        <f t="shared" si="0"/>
        <v>13802030</v>
      </c>
      <c r="D63" s="41">
        <f>D40+D41+D45+D48+D54+D55+D56+D57+D58+D59+D60+D61+D62</f>
        <v>12178030</v>
      </c>
      <c r="E63" s="41">
        <f t="shared" ref="E63:H63" si="6">E40+E41+E45+E48+E54+E55+E56+E57+E58+E59+E60+E61+E62</f>
        <v>0</v>
      </c>
      <c r="F63" s="41">
        <f t="shared" si="6"/>
        <v>1524000</v>
      </c>
      <c r="G63" s="41">
        <f t="shared" si="6"/>
        <v>100000</v>
      </c>
      <c r="H63" s="41">
        <f t="shared" si="6"/>
        <v>0</v>
      </c>
    </row>
    <row r="64" spans="1:8" s="61" customFormat="1" x14ac:dyDescent="0.2">
      <c r="A64" s="5">
        <v>56</v>
      </c>
      <c r="B64" s="32" t="s">
        <v>107</v>
      </c>
      <c r="C64" s="60">
        <f t="shared" si="0"/>
        <v>180000</v>
      </c>
      <c r="D64" s="39">
        <v>180000</v>
      </c>
      <c r="E64" s="6"/>
      <c r="F64" s="6"/>
      <c r="G64" s="6"/>
      <c r="H64" s="6"/>
    </row>
    <row r="65" spans="1:8" x14ac:dyDescent="0.2">
      <c r="A65" s="5">
        <v>57</v>
      </c>
      <c r="B65" s="33" t="s">
        <v>108</v>
      </c>
      <c r="C65" s="58">
        <f t="shared" si="0"/>
        <v>180000</v>
      </c>
      <c r="D65" s="41">
        <f>D64</f>
        <v>180000</v>
      </c>
      <c r="E65" s="7">
        <f>E64</f>
        <v>0</v>
      </c>
      <c r="F65" s="7">
        <f>F64</f>
        <v>0</v>
      </c>
      <c r="G65" s="7">
        <f>G64</f>
        <v>0</v>
      </c>
      <c r="H65" s="7">
        <f>H64</f>
        <v>0</v>
      </c>
    </row>
    <row r="66" spans="1:8" x14ac:dyDescent="0.2">
      <c r="A66" s="5">
        <v>58</v>
      </c>
      <c r="B66" s="689" t="s">
        <v>843</v>
      </c>
      <c r="C66" s="58">
        <f t="shared" ref="C66:C67" si="7">SUM(D66:H66)</f>
        <v>0</v>
      </c>
      <c r="D66" s="544"/>
      <c r="E66" s="545"/>
      <c r="F66" s="545"/>
      <c r="G66" s="545"/>
      <c r="H66" s="545"/>
    </row>
    <row r="67" spans="1:8" x14ac:dyDescent="0.2">
      <c r="A67" s="5">
        <v>59</v>
      </c>
      <c r="B67" s="690" t="s">
        <v>844</v>
      </c>
      <c r="C67" s="58">
        <f t="shared" si="7"/>
        <v>0</v>
      </c>
      <c r="D67" s="41">
        <f>D66</f>
        <v>0</v>
      </c>
      <c r="E67" s="41">
        <f t="shared" ref="E67:H67" si="8">E66</f>
        <v>0</v>
      </c>
      <c r="F67" s="41">
        <f t="shared" si="8"/>
        <v>0</v>
      </c>
      <c r="G67" s="41">
        <f t="shared" si="8"/>
        <v>0</v>
      </c>
      <c r="H67" s="41">
        <f t="shared" si="8"/>
        <v>0</v>
      </c>
    </row>
    <row r="68" spans="1:8" ht="25.5" x14ac:dyDescent="0.2">
      <c r="A68" s="5">
        <v>60</v>
      </c>
      <c r="B68" s="32" t="s">
        <v>109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">
      <c r="A69" s="5">
        <v>61</v>
      </c>
      <c r="B69" s="32" t="s">
        <v>110</v>
      </c>
      <c r="C69" s="58">
        <f t="shared" si="0"/>
        <v>435500</v>
      </c>
      <c r="D69" s="39">
        <v>435500</v>
      </c>
      <c r="E69" s="6"/>
      <c r="F69" s="6"/>
      <c r="G69" s="6"/>
      <c r="H69" s="6"/>
    </row>
    <row r="70" spans="1:8" x14ac:dyDescent="0.2">
      <c r="A70" s="5">
        <v>62</v>
      </c>
      <c r="B70" s="32" t="s">
        <v>111</v>
      </c>
      <c r="C70" s="58">
        <f t="shared" si="0"/>
        <v>0</v>
      </c>
      <c r="D70" s="43"/>
      <c r="E70" s="4"/>
      <c r="F70" s="4"/>
      <c r="G70" s="4"/>
      <c r="H70" s="4"/>
    </row>
    <row r="71" spans="1:8" x14ac:dyDescent="0.2">
      <c r="A71" s="5">
        <v>63</v>
      </c>
      <c r="B71" s="33" t="s">
        <v>112</v>
      </c>
      <c r="C71" s="58">
        <f t="shared" si="0"/>
        <v>435500</v>
      </c>
      <c r="D71" s="47">
        <f>SUM(D68:D70)</f>
        <v>435500</v>
      </c>
      <c r="E71" s="20">
        <f>SUM(E68:E70)</f>
        <v>0</v>
      </c>
      <c r="F71" s="20">
        <f>SUM(F68:F70)</f>
        <v>0</v>
      </c>
      <c r="G71" s="20">
        <f>SUM(G68:G70)</f>
        <v>0</v>
      </c>
      <c r="H71" s="20">
        <f>SUM(H68:H70)</f>
        <v>0</v>
      </c>
    </row>
    <row r="72" spans="1:8" x14ac:dyDescent="0.2">
      <c r="A72" s="5">
        <v>64</v>
      </c>
      <c r="B72" s="36" t="s">
        <v>113</v>
      </c>
      <c r="C72" s="58">
        <f t="shared" si="0"/>
        <v>17615894</v>
      </c>
      <c r="D72" s="48">
        <f>D20+D27+D39+D63+D65+D67+D71</f>
        <v>15991894</v>
      </c>
      <c r="E72" s="48">
        <f t="shared" ref="E72:H72" si="9">E20+E27+E39+E63+E65+E67+E71</f>
        <v>0</v>
      </c>
      <c r="F72" s="48">
        <f t="shared" si="9"/>
        <v>1524000</v>
      </c>
      <c r="G72" s="48">
        <f t="shared" si="9"/>
        <v>100000</v>
      </c>
      <c r="H72" s="48">
        <f t="shared" si="9"/>
        <v>0</v>
      </c>
    </row>
    <row r="73" spans="1:8" ht="25.5" x14ac:dyDescent="0.2">
      <c r="A73" s="5">
        <v>65</v>
      </c>
      <c r="B73" s="32" t="s">
        <v>114</v>
      </c>
      <c r="C73" s="58">
        <f t="shared" si="0"/>
        <v>0</v>
      </c>
      <c r="D73" s="39"/>
      <c r="E73" s="6"/>
      <c r="F73" s="6"/>
      <c r="G73" s="6"/>
      <c r="H73" s="6"/>
    </row>
    <row r="74" spans="1:8" x14ac:dyDescent="0.2">
      <c r="A74" s="5">
        <v>66</v>
      </c>
      <c r="B74" s="32" t="s">
        <v>115</v>
      </c>
      <c r="C74" s="58">
        <f t="shared" si="0"/>
        <v>0</v>
      </c>
      <c r="D74" s="39"/>
      <c r="E74" s="6"/>
      <c r="F74" s="6"/>
      <c r="G74" s="6"/>
      <c r="H74" s="6"/>
    </row>
    <row r="75" spans="1:8" x14ac:dyDescent="0.2">
      <c r="A75" s="5">
        <v>67</v>
      </c>
      <c r="B75" s="32" t="s">
        <v>123</v>
      </c>
      <c r="C75" s="58">
        <f t="shared" si="0"/>
        <v>3627600</v>
      </c>
      <c r="D75" s="39"/>
      <c r="E75" s="6"/>
      <c r="F75" s="6">
        <v>2457600</v>
      </c>
      <c r="G75" s="6">
        <v>1170000</v>
      </c>
      <c r="H75" s="6"/>
    </row>
    <row r="76" spans="1:8" x14ac:dyDescent="0.2">
      <c r="A76" s="5">
        <v>68</v>
      </c>
      <c r="B76" s="32" t="s">
        <v>116</v>
      </c>
      <c r="C76" s="58">
        <f t="shared" si="0"/>
        <v>3627600</v>
      </c>
      <c r="D76" s="42">
        <f>SUM(D73:D75)</f>
        <v>0</v>
      </c>
      <c r="E76" s="18">
        <f>SUM(E73:E75)</f>
        <v>0</v>
      </c>
      <c r="F76" s="18">
        <f>SUM(F73:F75)</f>
        <v>2457600</v>
      </c>
      <c r="G76" s="18">
        <f>SUM(G73:G75)</f>
        <v>1170000</v>
      </c>
      <c r="H76" s="18">
        <f>SUM(H73:H75)</f>
        <v>0</v>
      </c>
    </row>
    <row r="77" spans="1:8" ht="13.5" thickBot="1" x14ac:dyDescent="0.25">
      <c r="A77" s="5">
        <v>69</v>
      </c>
      <c r="B77" s="37" t="s">
        <v>117</v>
      </c>
      <c r="C77" s="58">
        <f>SUM(D77:H77)</f>
        <v>3627600</v>
      </c>
      <c r="D77" s="49">
        <f>D76</f>
        <v>0</v>
      </c>
      <c r="E77" s="22">
        <f>E76</f>
        <v>0</v>
      </c>
      <c r="F77" s="22">
        <f>F76</f>
        <v>2457600</v>
      </c>
      <c r="G77" s="22">
        <f>G76</f>
        <v>1170000</v>
      </c>
      <c r="H77" s="22">
        <f>H76</f>
        <v>0</v>
      </c>
    </row>
    <row r="78" spans="1:8" ht="14.25" thickTop="1" thickBot="1" x14ac:dyDescent="0.25">
      <c r="A78" s="5">
        <v>70</v>
      </c>
      <c r="B78" s="534" t="s">
        <v>46</v>
      </c>
      <c r="C78" s="59">
        <f>SUM(D78:H78)</f>
        <v>21243494</v>
      </c>
      <c r="D78" s="535">
        <f>D72+D77</f>
        <v>15991894</v>
      </c>
      <c r="E78" s="535">
        <f>E72+E77</f>
        <v>0</v>
      </c>
      <c r="F78" s="535">
        <f>F72+F77</f>
        <v>3981600</v>
      </c>
      <c r="G78" s="535">
        <f>G72+G77</f>
        <v>1270000</v>
      </c>
      <c r="H78" s="535">
        <f>H72+H77</f>
        <v>0</v>
      </c>
    </row>
    <row r="79" spans="1:8" ht="13.5" thickTop="1" x14ac:dyDescent="0.2">
      <c r="A79" s="5">
        <v>71</v>
      </c>
      <c r="B79" s="541" t="s">
        <v>4</v>
      </c>
      <c r="C79" s="543">
        <f t="shared" ref="C79:C123" si="10">SUM(D79:H79)</f>
        <v>0</v>
      </c>
      <c r="D79" s="544"/>
      <c r="E79" s="545"/>
      <c r="F79" s="545"/>
      <c r="G79" s="545"/>
      <c r="H79" s="545"/>
    </row>
    <row r="80" spans="1:8" ht="25.5" x14ac:dyDescent="0.2">
      <c r="A80" s="5">
        <v>72</v>
      </c>
      <c r="B80" s="541" t="s">
        <v>5</v>
      </c>
      <c r="C80" s="546">
        <f t="shared" si="10"/>
        <v>0</v>
      </c>
      <c r="D80" s="544"/>
      <c r="E80" s="545"/>
      <c r="F80" s="545"/>
      <c r="G80" s="545"/>
      <c r="H80" s="545"/>
    </row>
    <row r="81" spans="1:8" x14ac:dyDescent="0.2">
      <c r="A81" s="5">
        <v>73</v>
      </c>
      <c r="B81" s="542" t="s">
        <v>6</v>
      </c>
      <c r="C81" s="546">
        <f t="shared" si="10"/>
        <v>8564700</v>
      </c>
      <c r="D81" s="547">
        <v>3313100</v>
      </c>
      <c r="E81" s="548"/>
      <c r="F81" s="548">
        <v>3981600</v>
      </c>
      <c r="G81" s="548">
        <v>1270000</v>
      </c>
      <c r="H81" s="545"/>
    </row>
    <row r="82" spans="1:8" x14ac:dyDescent="0.2">
      <c r="A82" s="5">
        <v>74</v>
      </c>
      <c r="B82" s="32" t="s">
        <v>7</v>
      </c>
      <c r="C82" s="58">
        <f t="shared" si="10"/>
        <v>0</v>
      </c>
      <c r="D82" s="45">
        <f>D83</f>
        <v>0</v>
      </c>
      <c r="E82" s="8">
        <f>E83</f>
        <v>0</v>
      </c>
      <c r="F82" s="8">
        <f>F83</f>
        <v>0</v>
      </c>
      <c r="G82" s="8">
        <f>G83</f>
        <v>0</v>
      </c>
      <c r="H82" s="8">
        <f>H83</f>
        <v>0</v>
      </c>
    </row>
    <row r="83" spans="1:8" ht="25.5" x14ac:dyDescent="0.2">
      <c r="A83" s="5">
        <v>75</v>
      </c>
      <c r="B83" s="32" t="s">
        <v>8</v>
      </c>
      <c r="C83" s="58">
        <f t="shared" si="10"/>
        <v>0</v>
      </c>
      <c r="D83" s="39"/>
      <c r="E83" s="6"/>
      <c r="F83" s="6"/>
      <c r="G83" s="6"/>
      <c r="H83" s="6"/>
    </row>
    <row r="84" spans="1:8" x14ac:dyDescent="0.2">
      <c r="A84" s="5">
        <v>76</v>
      </c>
      <c r="B84" s="32" t="s">
        <v>9</v>
      </c>
      <c r="C84" s="58">
        <f t="shared" si="10"/>
        <v>0</v>
      </c>
      <c r="D84" s="45">
        <f>D85</f>
        <v>0</v>
      </c>
      <c r="E84" s="8">
        <f>E85</f>
        <v>0</v>
      </c>
      <c r="F84" s="8">
        <f>F85</f>
        <v>0</v>
      </c>
      <c r="G84" s="8">
        <f>G85</f>
        <v>0</v>
      </c>
      <c r="H84" s="8">
        <f>H85</f>
        <v>0</v>
      </c>
    </row>
    <row r="85" spans="1:8" x14ac:dyDescent="0.2">
      <c r="A85" s="5">
        <v>77</v>
      </c>
      <c r="B85" s="32" t="s">
        <v>10</v>
      </c>
      <c r="C85" s="58">
        <f t="shared" si="10"/>
        <v>0</v>
      </c>
      <c r="D85" s="45"/>
      <c r="E85" s="8"/>
      <c r="F85" s="8"/>
      <c r="G85" s="8"/>
      <c r="H85" s="8"/>
    </row>
    <row r="86" spans="1:8" x14ac:dyDescent="0.2">
      <c r="A86" s="5">
        <v>78</v>
      </c>
      <c r="B86" s="32" t="s">
        <v>11</v>
      </c>
      <c r="C86" s="58">
        <f t="shared" si="10"/>
        <v>0</v>
      </c>
      <c r="D86" s="45">
        <f>SUM(D87:D89)</f>
        <v>0</v>
      </c>
      <c r="E86" s="8">
        <f>SUM(E87:E89)</f>
        <v>0</v>
      </c>
      <c r="F86" s="8">
        <f>SUM(F87:F89)</f>
        <v>0</v>
      </c>
      <c r="G86" s="8">
        <f>SUM(G87:G89)</f>
        <v>0</v>
      </c>
      <c r="H86" s="8">
        <f>SUM(H87:H89)</f>
        <v>0</v>
      </c>
    </row>
    <row r="87" spans="1:8" x14ac:dyDescent="0.2">
      <c r="A87" s="5">
        <v>79</v>
      </c>
      <c r="B87" s="32" t="s">
        <v>12</v>
      </c>
      <c r="C87" s="58">
        <f t="shared" si="10"/>
        <v>0</v>
      </c>
      <c r="D87" s="39"/>
      <c r="E87" s="6"/>
      <c r="F87" s="6"/>
      <c r="G87" s="6"/>
      <c r="H87" s="6"/>
    </row>
    <row r="88" spans="1:8" x14ac:dyDescent="0.2">
      <c r="A88" s="5">
        <v>80</v>
      </c>
      <c r="B88" s="32" t="s">
        <v>13</v>
      </c>
      <c r="C88" s="58">
        <f t="shared" si="10"/>
        <v>0</v>
      </c>
      <c r="D88" s="39"/>
      <c r="E88" s="6"/>
      <c r="F88" s="6"/>
      <c r="G88" s="6"/>
      <c r="H88" s="6"/>
    </row>
    <row r="89" spans="1:8" x14ac:dyDescent="0.2">
      <c r="A89" s="5">
        <v>81</v>
      </c>
      <c r="B89" s="32" t="s">
        <v>14</v>
      </c>
      <c r="C89" s="58">
        <f t="shared" si="10"/>
        <v>0</v>
      </c>
      <c r="D89" s="39"/>
      <c r="E89" s="6"/>
      <c r="F89" s="6"/>
      <c r="G89" s="6"/>
      <c r="H89" s="6"/>
    </row>
    <row r="90" spans="1:8" x14ac:dyDescent="0.2">
      <c r="A90" s="5">
        <v>82</v>
      </c>
      <c r="B90" s="50" t="s">
        <v>15</v>
      </c>
      <c r="C90" s="58">
        <f t="shared" si="10"/>
        <v>0</v>
      </c>
      <c r="D90" s="53">
        <f>D82+D84+D86</f>
        <v>0</v>
      </c>
      <c r="E90" s="10">
        <f>E82+E84+E86</f>
        <v>0</v>
      </c>
      <c r="F90" s="10">
        <f>F82+F84+F86</f>
        <v>0</v>
      </c>
      <c r="G90" s="10">
        <f>G82+G84+G86</f>
        <v>0</v>
      </c>
      <c r="H90" s="10">
        <f>H82+H84+H86</f>
        <v>0</v>
      </c>
    </row>
    <row r="91" spans="1:8" x14ac:dyDescent="0.2">
      <c r="A91" s="5">
        <v>83</v>
      </c>
      <c r="B91" s="32" t="s">
        <v>16</v>
      </c>
      <c r="C91" s="58">
        <f t="shared" si="10"/>
        <v>0</v>
      </c>
      <c r="D91" s="39"/>
      <c r="E91" s="6"/>
      <c r="F91" s="6"/>
      <c r="G91" s="6"/>
      <c r="H91" s="6"/>
    </row>
    <row r="92" spans="1:8" ht="25.5" x14ac:dyDescent="0.2">
      <c r="A92" s="5">
        <v>84</v>
      </c>
      <c r="B92" s="32" t="s">
        <v>17</v>
      </c>
      <c r="C92" s="58">
        <f t="shared" si="10"/>
        <v>0</v>
      </c>
      <c r="D92" s="41">
        <f>SUM(D93:D96)</f>
        <v>0</v>
      </c>
      <c r="E92" s="7">
        <f>SUM(E93:E96)</f>
        <v>0</v>
      </c>
      <c r="F92" s="7">
        <f>SUM(F93:F96)</f>
        <v>0</v>
      </c>
      <c r="G92" s="7">
        <f>SUM(G93:G96)</f>
        <v>0</v>
      </c>
      <c r="H92" s="7">
        <f>SUM(H93:H96)</f>
        <v>0</v>
      </c>
    </row>
    <row r="93" spans="1:8" x14ac:dyDescent="0.2">
      <c r="A93" s="5">
        <v>85</v>
      </c>
      <c r="B93" s="32" t="s">
        <v>18</v>
      </c>
      <c r="C93" s="58">
        <f t="shared" si="10"/>
        <v>0</v>
      </c>
      <c r="D93" s="39"/>
      <c r="E93" s="6"/>
      <c r="F93" s="6"/>
      <c r="G93" s="6"/>
      <c r="H93" s="6"/>
    </row>
    <row r="94" spans="1:8" x14ac:dyDescent="0.2">
      <c r="A94" s="5">
        <v>86</v>
      </c>
      <c r="B94" s="32" t="s">
        <v>19</v>
      </c>
      <c r="C94" s="58">
        <f t="shared" si="10"/>
        <v>0</v>
      </c>
      <c r="D94" s="39"/>
      <c r="E94" s="6"/>
      <c r="F94" s="6"/>
      <c r="G94" s="6"/>
      <c r="H94" s="6"/>
    </row>
    <row r="95" spans="1:8" x14ac:dyDescent="0.2">
      <c r="A95" s="5">
        <v>87</v>
      </c>
      <c r="B95" s="32" t="s">
        <v>20</v>
      </c>
      <c r="C95" s="58">
        <f t="shared" si="10"/>
        <v>0</v>
      </c>
      <c r="D95" s="39"/>
      <c r="E95" s="6"/>
      <c r="F95" s="6"/>
      <c r="G95" s="6"/>
      <c r="H95" s="6"/>
    </row>
    <row r="96" spans="1:8" x14ac:dyDescent="0.2">
      <c r="A96" s="5">
        <v>88</v>
      </c>
      <c r="B96" s="32" t="s">
        <v>21</v>
      </c>
      <c r="C96" s="58">
        <f t="shared" si="10"/>
        <v>0</v>
      </c>
      <c r="D96" s="39"/>
      <c r="E96" s="6"/>
      <c r="F96" s="6"/>
      <c r="G96" s="6"/>
      <c r="H96" s="6"/>
    </row>
    <row r="97" spans="1:8" ht="25.5" x14ac:dyDescent="0.2">
      <c r="A97" s="5">
        <v>89</v>
      </c>
      <c r="B97" s="32" t="s">
        <v>22</v>
      </c>
      <c r="C97" s="58">
        <f t="shared" si="10"/>
        <v>3900000</v>
      </c>
      <c r="D97" s="39">
        <v>3900000</v>
      </c>
      <c r="E97" s="6"/>
      <c r="F97" s="6"/>
      <c r="G97" s="6"/>
      <c r="H97" s="6"/>
    </row>
    <row r="98" spans="1:8" x14ac:dyDescent="0.2">
      <c r="A98" s="5">
        <v>90</v>
      </c>
      <c r="B98" s="32" t="s">
        <v>23</v>
      </c>
      <c r="C98" s="58">
        <f t="shared" si="10"/>
        <v>5000000</v>
      </c>
      <c r="D98" s="39">
        <v>5000000</v>
      </c>
      <c r="E98" s="6"/>
      <c r="F98" s="6"/>
      <c r="G98" s="6"/>
      <c r="H98" s="6"/>
    </row>
    <row r="99" spans="1:8" x14ac:dyDescent="0.2">
      <c r="A99" s="5">
        <v>91</v>
      </c>
      <c r="B99" s="50" t="s">
        <v>24</v>
      </c>
      <c r="C99" s="58">
        <f t="shared" si="10"/>
        <v>8900000</v>
      </c>
      <c r="D99" s="53">
        <f>D91+D92+D97+D98</f>
        <v>8900000</v>
      </c>
      <c r="E99" s="10">
        <f>E91+E92+E97+E98</f>
        <v>0</v>
      </c>
      <c r="F99" s="10">
        <f>F91+F92+F97+F98</f>
        <v>0</v>
      </c>
      <c r="G99" s="10">
        <f>G91+G92+G97+G98</f>
        <v>0</v>
      </c>
      <c r="H99" s="10">
        <f>H91+H92+H97+H98</f>
        <v>0</v>
      </c>
    </row>
    <row r="100" spans="1:8" x14ac:dyDescent="0.2">
      <c r="A100" s="5">
        <v>92</v>
      </c>
      <c r="B100" s="32" t="s">
        <v>25</v>
      </c>
      <c r="C100" s="58">
        <f t="shared" si="10"/>
        <v>0</v>
      </c>
      <c r="D100" s="39"/>
      <c r="E100" s="6"/>
      <c r="F100" s="6"/>
      <c r="G100" s="6"/>
      <c r="H100" s="6"/>
    </row>
    <row r="101" spans="1:8" x14ac:dyDescent="0.2">
      <c r="A101" s="5">
        <v>93</v>
      </c>
      <c r="B101" s="32" t="s">
        <v>26</v>
      </c>
      <c r="C101" s="58">
        <f t="shared" si="10"/>
        <v>0</v>
      </c>
      <c r="D101" s="39"/>
      <c r="E101" s="6"/>
      <c r="F101" s="6"/>
      <c r="G101" s="6"/>
      <c r="H101" s="6"/>
    </row>
    <row r="102" spans="1:8" x14ac:dyDescent="0.2">
      <c r="A102" s="5">
        <v>94</v>
      </c>
      <c r="B102" s="32" t="s">
        <v>27</v>
      </c>
      <c r="C102" s="58">
        <f t="shared" si="10"/>
        <v>90000</v>
      </c>
      <c r="D102" s="6">
        <v>90000</v>
      </c>
      <c r="E102" s="6"/>
      <c r="F102" s="6"/>
      <c r="G102" s="6"/>
      <c r="H102" s="6"/>
    </row>
    <row r="103" spans="1:8" x14ac:dyDescent="0.2">
      <c r="A103" s="5">
        <v>95</v>
      </c>
      <c r="B103" s="32" t="s">
        <v>28</v>
      </c>
      <c r="C103" s="58">
        <f t="shared" si="10"/>
        <v>29050</v>
      </c>
      <c r="D103" s="6">
        <v>29050</v>
      </c>
      <c r="E103" s="6"/>
      <c r="F103" s="6"/>
      <c r="G103" s="6"/>
      <c r="H103" s="6"/>
    </row>
    <row r="104" spans="1:8" ht="25.5" x14ac:dyDescent="0.2">
      <c r="A104" s="5">
        <v>96</v>
      </c>
      <c r="B104" s="32" t="s">
        <v>29</v>
      </c>
      <c r="C104" s="58">
        <f t="shared" si="10"/>
        <v>32144</v>
      </c>
      <c r="D104" s="39">
        <v>32144</v>
      </c>
      <c r="E104" s="6"/>
      <c r="F104" s="6"/>
      <c r="G104" s="6"/>
      <c r="H104" s="6"/>
    </row>
    <row r="105" spans="1:8" x14ac:dyDescent="0.2">
      <c r="A105" s="5">
        <v>97</v>
      </c>
      <c r="B105" s="50" t="s">
        <v>30</v>
      </c>
      <c r="C105" s="58">
        <f t="shared" si="10"/>
        <v>151194</v>
      </c>
      <c r="D105" s="53">
        <f>SUM(D100:D104)</f>
        <v>151194</v>
      </c>
      <c r="E105" s="10">
        <f>SUM(E100:E104)</f>
        <v>0</v>
      </c>
      <c r="F105" s="10">
        <f>SUM(F100:F104)</f>
        <v>0</v>
      </c>
      <c r="G105" s="10">
        <f>SUM(G100:G104)</f>
        <v>0</v>
      </c>
      <c r="H105" s="10">
        <f>SUM(H100:H104)</f>
        <v>0</v>
      </c>
    </row>
    <row r="106" spans="1:8" x14ac:dyDescent="0.2">
      <c r="A106" s="5">
        <v>98</v>
      </c>
      <c r="B106" s="32" t="s">
        <v>31</v>
      </c>
      <c r="C106" s="58">
        <f t="shared" si="10"/>
        <v>0</v>
      </c>
      <c r="D106" s="39"/>
      <c r="E106" s="6"/>
      <c r="F106" s="6"/>
      <c r="G106" s="6"/>
      <c r="H106" s="6"/>
    </row>
    <row r="107" spans="1:8" x14ac:dyDescent="0.2">
      <c r="A107" s="5">
        <v>99</v>
      </c>
      <c r="B107" s="32" t="s">
        <v>32</v>
      </c>
      <c r="C107" s="58">
        <f t="shared" si="10"/>
        <v>0</v>
      </c>
      <c r="D107" s="39"/>
      <c r="E107" s="6"/>
      <c r="F107" s="6"/>
      <c r="G107" s="6"/>
      <c r="H107" s="6"/>
    </row>
    <row r="108" spans="1:8" x14ac:dyDescent="0.2">
      <c r="A108" s="5">
        <v>100</v>
      </c>
      <c r="B108" s="32" t="s">
        <v>33</v>
      </c>
      <c r="C108" s="58">
        <f t="shared" si="10"/>
        <v>0</v>
      </c>
      <c r="D108" s="39"/>
      <c r="E108" s="6"/>
      <c r="F108" s="6"/>
      <c r="G108" s="6"/>
      <c r="H108" s="6"/>
    </row>
    <row r="109" spans="1:8" ht="25.5" x14ac:dyDescent="0.2">
      <c r="A109" s="5">
        <v>101</v>
      </c>
      <c r="B109" s="32" t="s">
        <v>34</v>
      </c>
      <c r="C109" s="58">
        <f t="shared" si="10"/>
        <v>0</v>
      </c>
      <c r="D109" s="39"/>
      <c r="E109" s="6"/>
      <c r="F109" s="6"/>
      <c r="G109" s="6"/>
      <c r="H109" s="6"/>
    </row>
    <row r="110" spans="1:8" x14ac:dyDescent="0.2">
      <c r="A110" s="5">
        <v>102</v>
      </c>
      <c r="B110" s="50" t="s">
        <v>35</v>
      </c>
      <c r="C110" s="58">
        <f t="shared" si="10"/>
        <v>0</v>
      </c>
      <c r="D110" s="53">
        <f>SUM(D106:D109)</f>
        <v>0</v>
      </c>
      <c r="E110" s="53">
        <f>SUM(E106:E109)</f>
        <v>0</v>
      </c>
      <c r="F110" s="53">
        <f>SUM(F106:F109)</f>
        <v>0</v>
      </c>
      <c r="G110" s="53">
        <f>SUM(G106:G109)</f>
        <v>0</v>
      </c>
      <c r="H110" s="53">
        <f>SUM(H106:H109)</f>
        <v>0</v>
      </c>
    </row>
    <row r="111" spans="1:8" ht="25.5" x14ac:dyDescent="0.2">
      <c r="A111" s="5">
        <v>103</v>
      </c>
      <c r="B111" s="32" t="s">
        <v>36</v>
      </c>
      <c r="C111" s="58">
        <f t="shared" si="10"/>
        <v>0</v>
      </c>
      <c r="D111" s="45">
        <f>SUM(D112:D114)</f>
        <v>0</v>
      </c>
      <c r="E111" s="8">
        <f>SUM(E112:E114)</f>
        <v>0</v>
      </c>
      <c r="F111" s="8">
        <f>SUM(F112:F114)</f>
        <v>0</v>
      </c>
      <c r="G111" s="8">
        <f>SUM(G112:G114)</f>
        <v>0</v>
      </c>
      <c r="H111" s="8">
        <f>SUM(H112:H114)</f>
        <v>0</v>
      </c>
    </row>
    <row r="112" spans="1:8" x14ac:dyDescent="0.2">
      <c r="A112" s="5">
        <v>104</v>
      </c>
      <c r="B112" s="32" t="s">
        <v>37</v>
      </c>
      <c r="C112" s="58">
        <f t="shared" si="10"/>
        <v>0</v>
      </c>
      <c r="D112" s="39"/>
      <c r="E112" s="6"/>
      <c r="F112" s="6"/>
      <c r="G112" s="6"/>
      <c r="H112" s="6"/>
    </row>
    <row r="113" spans="1:8" x14ac:dyDescent="0.2">
      <c r="A113" s="5">
        <v>105</v>
      </c>
      <c r="B113" s="32" t="s">
        <v>38</v>
      </c>
      <c r="C113" s="58">
        <f t="shared" si="10"/>
        <v>0</v>
      </c>
      <c r="D113" s="39"/>
      <c r="E113" s="6"/>
      <c r="F113" s="6"/>
      <c r="G113" s="6"/>
      <c r="H113" s="6"/>
    </row>
    <row r="114" spans="1:8" ht="25.5" x14ac:dyDescent="0.2">
      <c r="A114" s="5">
        <v>106</v>
      </c>
      <c r="B114" s="32" t="s">
        <v>39</v>
      </c>
      <c r="C114" s="58">
        <f t="shared" si="10"/>
        <v>0</v>
      </c>
      <c r="D114" s="39"/>
      <c r="E114" s="6"/>
      <c r="F114" s="6"/>
      <c r="G114" s="6"/>
      <c r="H114" s="6"/>
    </row>
    <row r="115" spans="1:8" x14ac:dyDescent="0.2">
      <c r="A115" s="5"/>
      <c r="B115" s="32" t="s">
        <v>917</v>
      </c>
      <c r="C115" s="58">
        <f t="shared" ref="C115" si="11">SUM(D115:H115)</f>
        <v>0</v>
      </c>
      <c r="D115" s="39"/>
      <c r="E115" s="6"/>
      <c r="F115" s="6"/>
      <c r="G115" s="6"/>
      <c r="H115" s="6"/>
    </row>
    <row r="116" spans="1:8" x14ac:dyDescent="0.2">
      <c r="A116" s="5">
        <v>107</v>
      </c>
      <c r="B116" s="50" t="s">
        <v>40</v>
      </c>
      <c r="C116" s="58">
        <f t="shared" si="10"/>
        <v>0</v>
      </c>
      <c r="D116" s="53">
        <f>D111</f>
        <v>0</v>
      </c>
      <c r="E116" s="10">
        <f>E111</f>
        <v>0</v>
      </c>
      <c r="F116" s="10">
        <f>F111</f>
        <v>0</v>
      </c>
      <c r="G116" s="10">
        <f>G111</f>
        <v>0</v>
      </c>
      <c r="H116" s="10">
        <f>H111</f>
        <v>0</v>
      </c>
    </row>
    <row r="117" spans="1:8" x14ac:dyDescent="0.2">
      <c r="A117" s="5">
        <v>108</v>
      </c>
      <c r="B117" s="36" t="s">
        <v>41</v>
      </c>
      <c r="C117" s="58">
        <f t="shared" si="10"/>
        <v>17615894</v>
      </c>
      <c r="D117" s="55">
        <f>D79+D80+D81+D90+D99+D105+D110+D116</f>
        <v>12364294</v>
      </c>
      <c r="E117" s="11">
        <f>E79+E80+E81+E90+E99+E105+E110+E116</f>
        <v>0</v>
      </c>
      <c r="F117" s="11">
        <f>F79+F80+F81+F90+F99+F105+F110+F116</f>
        <v>3981600</v>
      </c>
      <c r="G117" s="11">
        <f>G79+G80+G81+G90+G99+G105+G110+G116</f>
        <v>1270000</v>
      </c>
      <c r="H117" s="11">
        <f>H79+H80+H81+H90+H99+H105+H110+H116</f>
        <v>0</v>
      </c>
    </row>
    <row r="118" spans="1:8" ht="25.5" x14ac:dyDescent="0.2">
      <c r="A118" s="5">
        <v>109</v>
      </c>
      <c r="B118" s="32" t="s">
        <v>42</v>
      </c>
      <c r="C118" s="58">
        <f t="shared" si="10"/>
        <v>0</v>
      </c>
      <c r="D118" s="39"/>
      <c r="E118" s="6"/>
      <c r="F118" s="6"/>
      <c r="G118" s="6"/>
      <c r="H118" s="6"/>
    </row>
    <row r="119" spans="1:8" x14ac:dyDescent="0.2">
      <c r="A119" s="5">
        <v>110</v>
      </c>
      <c r="B119" s="32"/>
      <c r="C119" s="58">
        <f t="shared" si="10"/>
        <v>0</v>
      </c>
      <c r="D119" s="39"/>
      <c r="E119" s="6"/>
      <c r="F119" s="6"/>
      <c r="G119" s="6"/>
      <c r="H119" s="6"/>
    </row>
    <row r="120" spans="1:8" x14ac:dyDescent="0.2">
      <c r="A120" s="5">
        <v>111</v>
      </c>
      <c r="B120" s="32" t="s">
        <v>43</v>
      </c>
      <c r="C120" s="58">
        <f t="shared" si="10"/>
        <v>3627600</v>
      </c>
      <c r="D120" s="39">
        <v>3627600</v>
      </c>
      <c r="E120" s="6"/>
      <c r="F120" s="6"/>
      <c r="G120" s="6"/>
      <c r="H120" s="6"/>
    </row>
    <row r="121" spans="1:8" x14ac:dyDescent="0.2">
      <c r="A121" s="5">
        <v>112</v>
      </c>
      <c r="B121" s="32" t="s">
        <v>44</v>
      </c>
      <c r="C121" s="58">
        <f t="shared" si="10"/>
        <v>3627600</v>
      </c>
      <c r="D121" s="45">
        <f>SUM(D118:D120)</f>
        <v>3627600</v>
      </c>
      <c r="E121" s="8">
        <f>SUM(E118:E120)</f>
        <v>0</v>
      </c>
      <c r="F121" s="8">
        <f>SUM(F118:F120)</f>
        <v>0</v>
      </c>
      <c r="G121" s="8">
        <f>SUM(G118:G120)</f>
        <v>0</v>
      </c>
      <c r="H121" s="8">
        <f>SUM(H118:H120)</f>
        <v>0</v>
      </c>
    </row>
    <row r="122" spans="1:8" ht="13.5" thickBot="1" x14ac:dyDescent="0.25">
      <c r="A122" s="5">
        <v>113</v>
      </c>
      <c r="B122" s="37" t="s">
        <v>45</v>
      </c>
      <c r="C122" s="58">
        <f t="shared" si="10"/>
        <v>3627600</v>
      </c>
      <c r="D122" s="56">
        <f>D121</f>
        <v>3627600</v>
      </c>
      <c r="E122" s="12">
        <f>E121</f>
        <v>0</v>
      </c>
      <c r="F122" s="12">
        <f>F121</f>
        <v>0</v>
      </c>
      <c r="G122" s="12">
        <f>G121</f>
        <v>0</v>
      </c>
      <c r="H122" s="12">
        <f>H121</f>
        <v>0</v>
      </c>
    </row>
    <row r="123" spans="1:8" ht="14.25" thickTop="1" thickBot="1" x14ac:dyDescent="0.25">
      <c r="A123" s="5">
        <v>114</v>
      </c>
      <c r="B123" s="537" t="s">
        <v>46</v>
      </c>
      <c r="C123" s="59">
        <f t="shared" si="10"/>
        <v>21243494</v>
      </c>
      <c r="D123" s="535">
        <f>D117+D122</f>
        <v>15991894</v>
      </c>
      <c r="E123" s="538">
        <f>E117+E122</f>
        <v>0</v>
      </c>
      <c r="F123" s="538">
        <f>F117+F122</f>
        <v>3981600</v>
      </c>
      <c r="G123" s="538">
        <f>G117+G122</f>
        <v>1270000</v>
      </c>
      <c r="H123" s="538">
        <f>H117+H122</f>
        <v>0</v>
      </c>
    </row>
    <row r="124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"/>
  <sheetViews>
    <sheetView workbookViewId="0">
      <pane ySplit="7" topLeftCell="A68" activePane="bottomLeft" state="frozen"/>
      <selection pane="bottomLeft" activeCell="C2" sqref="C2"/>
    </sheetView>
  </sheetViews>
  <sheetFormatPr defaultRowHeight="12.75" x14ac:dyDescent="0.2"/>
  <cols>
    <col min="1" max="1" width="5.7109375" customWidth="1"/>
    <col min="2" max="2" width="50" customWidth="1"/>
    <col min="3" max="8" width="13.7109375" customWidth="1"/>
  </cols>
  <sheetData>
    <row r="1" spans="1:9" ht="18.75" x14ac:dyDescent="0.3">
      <c r="B1" s="602" t="s">
        <v>0</v>
      </c>
      <c r="C1" s="213" t="s">
        <v>828</v>
      </c>
    </row>
    <row r="2" spans="1:9" ht="18.75" x14ac:dyDescent="0.3">
      <c r="B2" s="603" t="s">
        <v>178</v>
      </c>
      <c r="C2" s="624" t="s">
        <v>908</v>
      </c>
    </row>
    <row r="3" spans="1:9" ht="18.75" x14ac:dyDescent="0.3">
      <c r="B3" s="29" t="s">
        <v>830</v>
      </c>
    </row>
    <row r="4" spans="1:9" ht="15.75" x14ac:dyDescent="0.25">
      <c r="B4" s="30" t="s">
        <v>120</v>
      </c>
      <c r="C4" t="s">
        <v>122</v>
      </c>
    </row>
    <row r="5" spans="1:9" x14ac:dyDescent="0.2">
      <c r="A5" s="1"/>
      <c r="B5" s="24"/>
      <c r="C5" s="31" t="s">
        <v>47</v>
      </c>
      <c r="D5" s="31" t="s">
        <v>48</v>
      </c>
      <c r="E5" s="31" t="s">
        <v>49</v>
      </c>
      <c r="F5" s="31" t="s">
        <v>50</v>
      </c>
      <c r="G5" s="31" t="s">
        <v>51</v>
      </c>
      <c r="H5" s="31" t="s">
        <v>52</v>
      </c>
    </row>
    <row r="6" spans="1:9" ht="26.25" thickBot="1" x14ac:dyDescent="0.25">
      <c r="A6" s="2" t="s">
        <v>1</v>
      </c>
      <c r="B6" s="3" t="s">
        <v>2</v>
      </c>
      <c r="C6" s="26" t="s">
        <v>3</v>
      </c>
      <c r="D6" s="4" t="s">
        <v>3</v>
      </c>
      <c r="E6" s="4" t="s">
        <v>3</v>
      </c>
      <c r="F6" s="4" t="s">
        <v>3</v>
      </c>
      <c r="G6" s="4" t="s">
        <v>3</v>
      </c>
      <c r="H6" s="4" t="s">
        <v>3</v>
      </c>
    </row>
    <row r="7" spans="1:9" ht="25.5" x14ac:dyDescent="0.2">
      <c r="A7" s="5">
        <v>1</v>
      </c>
      <c r="B7" s="32" t="s">
        <v>54</v>
      </c>
      <c r="C7" s="57">
        <f t="shared" ref="C7:C76" si="0">SUM(D7:H7)</f>
        <v>0</v>
      </c>
      <c r="D7" s="39"/>
      <c r="E7" s="6"/>
      <c r="F7" s="6"/>
      <c r="G7" s="6"/>
      <c r="H7" s="6"/>
    </row>
    <row r="8" spans="1:9" ht="25.5" x14ac:dyDescent="0.2">
      <c r="A8" s="5">
        <v>2</v>
      </c>
      <c r="B8" s="32" t="s">
        <v>55</v>
      </c>
      <c r="C8" s="58">
        <f t="shared" si="0"/>
        <v>0</v>
      </c>
      <c r="D8" s="39"/>
      <c r="E8" s="6"/>
      <c r="F8" s="6"/>
      <c r="G8" s="6"/>
      <c r="H8" s="6"/>
    </row>
    <row r="9" spans="1:9" ht="25.5" x14ac:dyDescent="0.2">
      <c r="A9" s="5">
        <v>3</v>
      </c>
      <c r="B9" s="32" t="s">
        <v>56</v>
      </c>
      <c r="C9" s="58">
        <f t="shared" si="0"/>
        <v>0</v>
      </c>
      <c r="D9" s="39"/>
      <c r="E9" s="6"/>
      <c r="F9" s="6"/>
      <c r="G9" s="6"/>
      <c r="H9" s="6"/>
    </row>
    <row r="10" spans="1:9" ht="25.5" x14ac:dyDescent="0.2">
      <c r="A10" s="5">
        <v>4</v>
      </c>
      <c r="B10" s="32" t="s">
        <v>57</v>
      </c>
      <c r="C10" s="58">
        <f t="shared" si="0"/>
        <v>0</v>
      </c>
      <c r="D10" s="39"/>
      <c r="E10" s="6"/>
      <c r="F10" s="6"/>
      <c r="G10" s="6"/>
      <c r="H10" s="6"/>
    </row>
    <row r="11" spans="1:9" ht="25.5" x14ac:dyDescent="0.2">
      <c r="A11" s="5">
        <v>5</v>
      </c>
      <c r="B11" s="32" t="s">
        <v>58</v>
      </c>
      <c r="C11" s="58">
        <f t="shared" si="0"/>
        <v>0</v>
      </c>
      <c r="D11" s="39"/>
      <c r="E11" s="6"/>
      <c r="F11" s="6"/>
      <c r="G11" s="6"/>
      <c r="H11" s="6"/>
    </row>
    <row r="12" spans="1:9" x14ac:dyDescent="0.2">
      <c r="A12" s="5">
        <v>6</v>
      </c>
      <c r="B12" s="32" t="s">
        <v>895</v>
      </c>
      <c r="C12" s="58">
        <f t="shared" si="0"/>
        <v>0</v>
      </c>
      <c r="D12" s="39"/>
      <c r="E12" s="6"/>
      <c r="F12" s="6"/>
      <c r="G12" s="6"/>
      <c r="H12" s="6"/>
      <c r="I12" s="579"/>
    </row>
    <row r="13" spans="1:9" x14ac:dyDescent="0.2">
      <c r="A13" s="5">
        <v>7</v>
      </c>
      <c r="B13" s="32" t="s">
        <v>59</v>
      </c>
      <c r="C13" s="58">
        <f t="shared" si="0"/>
        <v>0</v>
      </c>
      <c r="D13" s="40">
        <f>SUM(D7:D12)</f>
        <v>0</v>
      </c>
      <c r="E13" s="40">
        <f t="shared" ref="E13:H13" si="1">SUM(E7:E12)</f>
        <v>0</v>
      </c>
      <c r="F13" s="40">
        <f t="shared" si="1"/>
        <v>0</v>
      </c>
      <c r="G13" s="40">
        <f t="shared" si="1"/>
        <v>0</v>
      </c>
      <c r="H13" s="40">
        <f t="shared" si="1"/>
        <v>0</v>
      </c>
    </row>
    <row r="14" spans="1:9" ht="25.5" x14ac:dyDescent="0.2">
      <c r="A14" s="5">
        <v>8</v>
      </c>
      <c r="B14" s="32" t="s">
        <v>60</v>
      </c>
      <c r="C14" s="58">
        <f t="shared" si="0"/>
        <v>0</v>
      </c>
      <c r="D14" s="40">
        <f>SUM(D15:D19)</f>
        <v>0</v>
      </c>
      <c r="E14" s="17">
        <f>SUM(E15:E19)</f>
        <v>0</v>
      </c>
      <c r="F14" s="17">
        <f>SUM(F15:F19)</f>
        <v>0</v>
      </c>
      <c r="G14" s="17">
        <f>SUM(G15:G19)</f>
        <v>0</v>
      </c>
      <c r="H14" s="17">
        <f>SUM(H15:H19)</f>
        <v>0</v>
      </c>
    </row>
    <row r="15" spans="1:9" x14ac:dyDescent="0.2">
      <c r="A15" s="5">
        <v>9</v>
      </c>
      <c r="B15" s="32" t="s">
        <v>61</v>
      </c>
      <c r="C15" s="58">
        <f t="shared" si="0"/>
        <v>0</v>
      </c>
      <c r="D15" s="39"/>
      <c r="E15" s="6"/>
      <c r="F15" s="6"/>
      <c r="G15" s="6"/>
      <c r="H15" s="6"/>
    </row>
    <row r="16" spans="1:9" x14ac:dyDescent="0.2">
      <c r="A16" s="5">
        <v>10</v>
      </c>
      <c r="B16" s="32" t="s">
        <v>62</v>
      </c>
      <c r="C16" s="58">
        <f t="shared" si="0"/>
        <v>0</v>
      </c>
      <c r="D16" s="39"/>
      <c r="E16" s="6"/>
      <c r="F16" s="6"/>
      <c r="G16" s="6"/>
      <c r="H16" s="6"/>
    </row>
    <row r="17" spans="1:8" x14ac:dyDescent="0.2">
      <c r="A17" s="5"/>
      <c r="B17" s="32" t="s">
        <v>904</v>
      </c>
      <c r="C17" s="58">
        <f t="shared" si="0"/>
        <v>0</v>
      </c>
      <c r="D17" s="39"/>
      <c r="E17" s="6"/>
      <c r="F17" s="6"/>
      <c r="G17" s="6"/>
      <c r="H17" s="6"/>
    </row>
    <row r="18" spans="1:8" x14ac:dyDescent="0.2">
      <c r="A18" s="5">
        <v>11</v>
      </c>
      <c r="B18" s="32" t="s">
        <v>63</v>
      </c>
      <c r="C18" s="58">
        <f t="shared" si="0"/>
        <v>0</v>
      </c>
      <c r="D18" s="39"/>
      <c r="E18" s="6"/>
      <c r="F18" s="6"/>
      <c r="G18" s="6"/>
      <c r="H18" s="8"/>
    </row>
    <row r="19" spans="1:8" x14ac:dyDescent="0.2">
      <c r="A19" s="5">
        <v>12</v>
      </c>
      <c r="B19" s="32" t="s">
        <v>64</v>
      </c>
      <c r="C19" s="58">
        <f t="shared" si="0"/>
        <v>0</v>
      </c>
      <c r="D19" s="39"/>
      <c r="E19" s="6"/>
      <c r="F19" s="6"/>
      <c r="G19" s="6"/>
      <c r="H19" s="6"/>
    </row>
    <row r="20" spans="1:8" ht="25.5" x14ac:dyDescent="0.2">
      <c r="A20" s="5">
        <v>13</v>
      </c>
      <c r="B20" s="33" t="s">
        <v>65</v>
      </c>
      <c r="C20" s="58">
        <f t="shared" si="0"/>
        <v>0</v>
      </c>
      <c r="D20" s="41">
        <f>D13+D14</f>
        <v>0</v>
      </c>
      <c r="E20" s="7">
        <f>E13+E14</f>
        <v>0</v>
      </c>
      <c r="F20" s="7">
        <f>F13+F14</f>
        <v>0</v>
      </c>
      <c r="G20" s="7">
        <f>G13+G14</f>
        <v>0</v>
      </c>
      <c r="H20" s="7">
        <f>H13+H14</f>
        <v>0</v>
      </c>
    </row>
    <row r="21" spans="1:8" x14ac:dyDescent="0.2">
      <c r="A21" s="5">
        <v>14</v>
      </c>
      <c r="B21" s="32" t="s">
        <v>66</v>
      </c>
      <c r="C21" s="58">
        <f t="shared" si="0"/>
        <v>0</v>
      </c>
      <c r="D21" s="42">
        <f>SUM(D22:D26)</f>
        <v>0</v>
      </c>
      <c r="E21" s="18">
        <f>SUM(E22:E26)</f>
        <v>0</v>
      </c>
      <c r="F21" s="18">
        <f>SUM(F22:F26)</f>
        <v>0</v>
      </c>
      <c r="G21" s="18">
        <f>SUM(G22:G26)</f>
        <v>0</v>
      </c>
      <c r="H21" s="18">
        <f>SUM(H22:H26)</f>
        <v>0</v>
      </c>
    </row>
    <row r="22" spans="1:8" x14ac:dyDescent="0.2">
      <c r="A22" s="5">
        <v>15</v>
      </c>
      <c r="B22" s="32" t="s">
        <v>67</v>
      </c>
      <c r="C22" s="58">
        <f t="shared" si="0"/>
        <v>0</v>
      </c>
      <c r="D22" s="43"/>
      <c r="E22" s="4"/>
      <c r="F22" s="4"/>
      <c r="G22" s="4"/>
      <c r="H22" s="4"/>
    </row>
    <row r="23" spans="1:8" x14ac:dyDescent="0.2">
      <c r="A23" s="5">
        <v>16</v>
      </c>
      <c r="B23" s="32" t="s">
        <v>68</v>
      </c>
      <c r="C23" s="58">
        <f t="shared" si="0"/>
        <v>0</v>
      </c>
      <c r="D23" s="43"/>
      <c r="E23" s="4"/>
      <c r="F23" s="4"/>
      <c r="G23" s="4"/>
      <c r="H23" s="4"/>
    </row>
    <row r="24" spans="1:8" x14ac:dyDescent="0.2">
      <c r="A24" s="5"/>
      <c r="B24" s="32" t="s">
        <v>906</v>
      </c>
      <c r="C24" s="58">
        <f t="shared" si="0"/>
        <v>0</v>
      </c>
      <c r="D24" s="39"/>
      <c r="E24" s="4"/>
      <c r="F24" s="4"/>
      <c r="G24" s="4"/>
      <c r="H24" s="4"/>
    </row>
    <row r="25" spans="1:8" x14ac:dyDescent="0.2">
      <c r="A25" s="5">
        <v>17</v>
      </c>
      <c r="B25" s="32" t="s">
        <v>69</v>
      </c>
      <c r="C25" s="58">
        <f t="shared" si="0"/>
        <v>0</v>
      </c>
      <c r="D25" s="43"/>
      <c r="E25" s="4"/>
      <c r="F25" s="4"/>
      <c r="G25" s="4"/>
      <c r="H25" s="4"/>
    </row>
    <row r="26" spans="1:8" x14ac:dyDescent="0.2">
      <c r="A26" s="5">
        <v>18</v>
      </c>
      <c r="B26" s="34" t="s">
        <v>70</v>
      </c>
      <c r="C26" s="58">
        <f t="shared" si="0"/>
        <v>0</v>
      </c>
      <c r="D26" s="43"/>
      <c r="E26" s="4"/>
      <c r="F26" s="4"/>
      <c r="G26" s="4"/>
      <c r="H26" s="4"/>
    </row>
    <row r="27" spans="1:8" ht="25.5" x14ac:dyDescent="0.2">
      <c r="A27" s="5">
        <v>19</v>
      </c>
      <c r="B27" s="33" t="s">
        <v>71</v>
      </c>
      <c r="C27" s="58">
        <f t="shared" si="0"/>
        <v>0</v>
      </c>
      <c r="D27" s="41">
        <f>D21</f>
        <v>0</v>
      </c>
      <c r="E27" s="7">
        <f>E21</f>
        <v>0</v>
      </c>
      <c r="F27" s="7">
        <f>F21</f>
        <v>0</v>
      </c>
      <c r="G27" s="7">
        <f>G21</f>
        <v>0</v>
      </c>
      <c r="H27" s="7">
        <f>H21</f>
        <v>0</v>
      </c>
    </row>
    <row r="28" spans="1:8" x14ac:dyDescent="0.2">
      <c r="A28" s="5">
        <v>20</v>
      </c>
      <c r="B28" s="32" t="s">
        <v>72</v>
      </c>
      <c r="C28" s="58">
        <f t="shared" si="0"/>
        <v>0</v>
      </c>
      <c r="D28" s="40">
        <f>SUM(D29:D30)</f>
        <v>0</v>
      </c>
      <c r="E28" s="17">
        <f>SUM(E29:E30)</f>
        <v>0</v>
      </c>
      <c r="F28" s="17">
        <f>SUM(F29:F30)</f>
        <v>0</v>
      </c>
      <c r="G28" s="17">
        <f>SUM(G29:G30)</f>
        <v>0</v>
      </c>
      <c r="H28" s="17">
        <f>SUM(H29:H30)</f>
        <v>0</v>
      </c>
    </row>
    <row r="29" spans="1:8" x14ac:dyDescent="0.2">
      <c r="A29" s="5">
        <v>21</v>
      </c>
      <c r="B29" s="32" t="s">
        <v>73</v>
      </c>
      <c r="C29" s="58">
        <f t="shared" si="0"/>
        <v>0</v>
      </c>
      <c r="D29" s="39"/>
      <c r="E29" s="6"/>
      <c r="F29" s="6"/>
      <c r="G29" s="6"/>
      <c r="H29" s="6"/>
    </row>
    <row r="30" spans="1:8" ht="16.5" customHeight="1" x14ac:dyDescent="0.2">
      <c r="A30" s="5">
        <v>22</v>
      </c>
      <c r="B30" s="32" t="s">
        <v>74</v>
      </c>
      <c r="C30" s="58">
        <f t="shared" si="0"/>
        <v>0</v>
      </c>
      <c r="D30" s="39"/>
      <c r="E30" s="6"/>
      <c r="F30" s="6"/>
      <c r="G30" s="6"/>
      <c r="H30" s="6"/>
    </row>
    <row r="31" spans="1:8" ht="18.75" customHeight="1" x14ac:dyDescent="0.2">
      <c r="A31" s="5">
        <v>23</v>
      </c>
      <c r="B31" s="32" t="s">
        <v>75</v>
      </c>
      <c r="C31" s="58">
        <f t="shared" si="0"/>
        <v>0</v>
      </c>
      <c r="D31" s="39"/>
      <c r="E31" s="6"/>
      <c r="F31" s="6"/>
      <c r="G31" s="6"/>
      <c r="H31" s="6"/>
    </row>
    <row r="32" spans="1:8" x14ac:dyDescent="0.2">
      <c r="A32" s="5">
        <v>24</v>
      </c>
      <c r="B32" s="32" t="s">
        <v>76</v>
      </c>
      <c r="C32" s="58">
        <f t="shared" si="0"/>
        <v>0</v>
      </c>
      <c r="D32" s="39"/>
      <c r="E32" s="6"/>
      <c r="F32" s="6"/>
      <c r="G32" s="6"/>
      <c r="H32" s="6"/>
    </row>
    <row r="33" spans="1:8" ht="25.5" x14ac:dyDescent="0.2">
      <c r="A33" s="5">
        <v>25</v>
      </c>
      <c r="B33" s="32" t="s">
        <v>77</v>
      </c>
      <c r="C33" s="58">
        <f t="shared" si="0"/>
        <v>0</v>
      </c>
      <c r="D33" s="39"/>
      <c r="E33" s="6"/>
      <c r="F33" s="6"/>
      <c r="G33" s="6"/>
      <c r="H33" s="6"/>
    </row>
    <row r="34" spans="1:8" x14ac:dyDescent="0.2">
      <c r="A34" s="5">
        <v>26</v>
      </c>
      <c r="B34" s="32" t="s">
        <v>78</v>
      </c>
      <c r="C34" s="58">
        <f t="shared" si="0"/>
        <v>0</v>
      </c>
      <c r="D34" s="40">
        <f>SUM(D31:D33)</f>
        <v>0</v>
      </c>
      <c r="E34" s="17">
        <f>SUM(E31:E33)</f>
        <v>0</v>
      </c>
      <c r="F34" s="17">
        <f>SUM(F31:F33)</f>
        <v>0</v>
      </c>
      <c r="G34" s="17">
        <f>SUM(G31:G33)</f>
        <v>0</v>
      </c>
      <c r="H34" s="17">
        <f>SUM(H31:H33)</f>
        <v>0</v>
      </c>
    </row>
    <row r="35" spans="1:8" x14ac:dyDescent="0.2">
      <c r="A35" s="5">
        <v>27</v>
      </c>
      <c r="B35" s="32" t="s">
        <v>79</v>
      </c>
      <c r="C35" s="58">
        <f t="shared" si="0"/>
        <v>0</v>
      </c>
      <c r="D35" s="40">
        <f>SUM(D36:D38)</f>
        <v>0</v>
      </c>
      <c r="E35" s="17">
        <f>SUM(E36:E38)</f>
        <v>0</v>
      </c>
      <c r="F35" s="17">
        <f>SUM(F36:F38)</f>
        <v>0</v>
      </c>
      <c r="G35" s="17">
        <f>SUM(G36:G38)</f>
        <v>0</v>
      </c>
      <c r="H35" s="17">
        <f>SUM(H36:H38)</f>
        <v>0</v>
      </c>
    </row>
    <row r="36" spans="1:8" ht="51" x14ac:dyDescent="0.2">
      <c r="A36" s="5">
        <v>28</v>
      </c>
      <c r="B36" s="32" t="s">
        <v>80</v>
      </c>
      <c r="C36" s="58">
        <f t="shared" si="0"/>
        <v>0</v>
      </c>
      <c r="D36" s="39"/>
      <c r="E36" s="6"/>
      <c r="F36" s="6"/>
      <c r="G36" s="6"/>
      <c r="H36" s="6"/>
    </row>
    <row r="37" spans="1:8" x14ac:dyDescent="0.2">
      <c r="A37" s="5">
        <v>29</v>
      </c>
      <c r="B37" s="32" t="s">
        <v>81</v>
      </c>
      <c r="C37" s="58">
        <f t="shared" si="0"/>
        <v>0</v>
      </c>
      <c r="D37" s="39"/>
      <c r="E37" s="6"/>
      <c r="F37" s="6"/>
      <c r="G37" s="6"/>
      <c r="H37" s="6"/>
    </row>
    <row r="38" spans="1:8" x14ac:dyDescent="0.2">
      <c r="A38" s="5">
        <v>30</v>
      </c>
      <c r="B38" s="32" t="s">
        <v>82</v>
      </c>
      <c r="C38" s="58">
        <f t="shared" si="0"/>
        <v>0</v>
      </c>
      <c r="D38" s="43"/>
      <c r="E38" s="4"/>
      <c r="F38" s="4"/>
      <c r="G38" s="4"/>
      <c r="H38" s="4"/>
    </row>
    <row r="39" spans="1:8" x14ac:dyDescent="0.2">
      <c r="A39" s="5">
        <v>31</v>
      </c>
      <c r="B39" s="33" t="s">
        <v>83</v>
      </c>
      <c r="C39" s="58">
        <f t="shared" si="0"/>
        <v>0</v>
      </c>
      <c r="D39" s="41">
        <f>D28+D34+D35</f>
        <v>0</v>
      </c>
      <c r="E39" s="7">
        <f>E28+E34+E35</f>
        <v>0</v>
      </c>
      <c r="F39" s="7">
        <f>F28+F34+F35</f>
        <v>0</v>
      </c>
      <c r="G39" s="7">
        <f>G28+G34+G35</f>
        <v>0</v>
      </c>
      <c r="H39" s="7">
        <f>H28+H34+H35</f>
        <v>0</v>
      </c>
    </row>
    <row r="40" spans="1:8" x14ac:dyDescent="0.2">
      <c r="A40" s="5">
        <v>32</v>
      </c>
      <c r="B40" s="689" t="s">
        <v>842</v>
      </c>
      <c r="C40" s="58">
        <f t="shared" si="0"/>
        <v>0</v>
      </c>
      <c r="D40" s="544"/>
      <c r="E40" s="545"/>
      <c r="F40" s="545"/>
      <c r="G40" s="545"/>
      <c r="H40" s="545"/>
    </row>
    <row r="41" spans="1:8" x14ac:dyDescent="0.2">
      <c r="A41" s="5">
        <v>33</v>
      </c>
      <c r="B41" s="35" t="s">
        <v>84</v>
      </c>
      <c r="C41" s="58">
        <f t="shared" si="0"/>
        <v>0</v>
      </c>
      <c r="D41" s="44">
        <f>SUM(D42:D44)</f>
        <v>0</v>
      </c>
      <c r="E41" s="19">
        <f>SUM(E42:E44)</f>
        <v>0</v>
      </c>
      <c r="F41" s="19">
        <f>SUM(F42:F44)</f>
        <v>0</v>
      </c>
      <c r="G41" s="19">
        <f>SUM(G42:G44)</f>
        <v>0</v>
      </c>
      <c r="H41" s="19">
        <f>SUM(H42:H44)</f>
        <v>0</v>
      </c>
    </row>
    <row r="42" spans="1:8" x14ac:dyDescent="0.2">
      <c r="A42" s="5">
        <v>34</v>
      </c>
      <c r="B42" s="35" t="s">
        <v>85</v>
      </c>
      <c r="C42" s="58">
        <f t="shared" si="0"/>
        <v>0</v>
      </c>
      <c r="D42" s="45"/>
      <c r="E42" s="8"/>
      <c r="F42" s="8"/>
      <c r="G42" s="8"/>
      <c r="H42" s="8"/>
    </row>
    <row r="43" spans="1:8" x14ac:dyDescent="0.2">
      <c r="A43" s="5">
        <v>35</v>
      </c>
      <c r="B43" s="35" t="s">
        <v>86</v>
      </c>
      <c r="C43" s="58">
        <f t="shared" si="0"/>
        <v>0</v>
      </c>
      <c r="D43" s="45"/>
      <c r="E43" s="8"/>
      <c r="F43" s="8"/>
      <c r="G43" s="8"/>
      <c r="H43" s="8"/>
    </row>
    <row r="44" spans="1:8" x14ac:dyDescent="0.2">
      <c r="A44" s="5">
        <v>36</v>
      </c>
      <c r="B44" s="35" t="s">
        <v>87</v>
      </c>
      <c r="C44" s="58">
        <f t="shared" si="0"/>
        <v>0</v>
      </c>
      <c r="D44" s="45"/>
      <c r="E44" s="8"/>
      <c r="F44" s="8"/>
      <c r="G44" s="8"/>
      <c r="H44" s="8"/>
    </row>
    <row r="45" spans="1:8" x14ac:dyDescent="0.2">
      <c r="A45" s="5">
        <v>37</v>
      </c>
      <c r="B45" s="32" t="s">
        <v>88</v>
      </c>
      <c r="C45" s="58">
        <f t="shared" si="0"/>
        <v>0</v>
      </c>
      <c r="D45" s="44">
        <f>SUM(D46:D47)</f>
        <v>0</v>
      </c>
      <c r="E45" s="19">
        <f>SUM(E46:E47)</f>
        <v>0</v>
      </c>
      <c r="F45" s="19">
        <f>SUM(F46:F47)</f>
        <v>0</v>
      </c>
      <c r="G45" s="19">
        <f>SUM(G46:G47)</f>
        <v>0</v>
      </c>
      <c r="H45" s="19">
        <f>SUM(H46:H47)</f>
        <v>0</v>
      </c>
    </row>
    <row r="46" spans="1:8" x14ac:dyDescent="0.2">
      <c r="A46" s="5">
        <v>38</v>
      </c>
      <c r="B46" s="32" t="s">
        <v>89</v>
      </c>
      <c r="C46" s="58">
        <f t="shared" si="0"/>
        <v>0</v>
      </c>
      <c r="D46" s="39"/>
      <c r="E46" s="6"/>
      <c r="F46" s="6"/>
      <c r="G46" s="6"/>
      <c r="H46" s="6"/>
    </row>
    <row r="47" spans="1:8" x14ac:dyDescent="0.2">
      <c r="A47" s="5">
        <v>39</v>
      </c>
      <c r="B47" s="32" t="s">
        <v>90</v>
      </c>
      <c r="C47" s="58">
        <f t="shared" si="0"/>
        <v>0</v>
      </c>
      <c r="D47" s="39"/>
      <c r="E47" s="6"/>
      <c r="F47" s="6"/>
      <c r="G47" s="6"/>
      <c r="H47" s="6"/>
    </row>
    <row r="48" spans="1:8" x14ac:dyDescent="0.2">
      <c r="A48" s="5">
        <v>40</v>
      </c>
      <c r="B48" s="32" t="s">
        <v>91</v>
      </c>
      <c r="C48" s="58">
        <f t="shared" si="0"/>
        <v>0</v>
      </c>
      <c r="D48" s="44">
        <f>SUM(D49:D53)</f>
        <v>0</v>
      </c>
      <c r="E48" s="19">
        <f>SUM(E49:E53)</f>
        <v>0</v>
      </c>
      <c r="F48" s="19">
        <f>SUM(F49:F53)</f>
        <v>0</v>
      </c>
      <c r="G48" s="19">
        <f>SUM(G49:G53)</f>
        <v>0</v>
      </c>
      <c r="H48" s="19">
        <f>SUM(H49:H53)</f>
        <v>0</v>
      </c>
    </row>
    <row r="49" spans="1:8" ht="25.5" x14ac:dyDescent="0.2">
      <c r="A49" s="5">
        <v>41</v>
      </c>
      <c r="B49" s="32" t="s">
        <v>92</v>
      </c>
      <c r="C49" s="58">
        <f t="shared" si="0"/>
        <v>0</v>
      </c>
      <c r="D49" s="39"/>
      <c r="E49" s="6"/>
      <c r="F49" s="6"/>
      <c r="G49" s="6"/>
      <c r="H49" s="6"/>
    </row>
    <row r="50" spans="1:8" ht="25.5" x14ac:dyDescent="0.2">
      <c r="A50" s="5">
        <v>42</v>
      </c>
      <c r="B50" s="32" t="s">
        <v>93</v>
      </c>
      <c r="C50" s="58">
        <f t="shared" si="0"/>
        <v>0</v>
      </c>
      <c r="D50" s="39"/>
      <c r="E50" s="6"/>
      <c r="F50" s="6"/>
      <c r="G50" s="6"/>
      <c r="H50" s="6"/>
    </row>
    <row r="51" spans="1:8" x14ac:dyDescent="0.2">
      <c r="A51" s="5">
        <v>43</v>
      </c>
      <c r="B51" s="32" t="s">
        <v>94</v>
      </c>
      <c r="C51" s="58">
        <f t="shared" si="0"/>
        <v>0</v>
      </c>
      <c r="D51" s="39"/>
      <c r="E51" s="6"/>
      <c r="F51" s="6"/>
      <c r="G51" s="6"/>
      <c r="H51" s="6"/>
    </row>
    <row r="52" spans="1:8" ht="25.5" x14ac:dyDescent="0.2">
      <c r="A52" s="5">
        <v>44</v>
      </c>
      <c r="B52" s="32" t="s">
        <v>95</v>
      </c>
      <c r="C52" s="58">
        <f t="shared" si="0"/>
        <v>0</v>
      </c>
      <c r="D52" s="39"/>
      <c r="E52" s="6"/>
      <c r="F52" s="6"/>
      <c r="G52" s="6"/>
      <c r="H52" s="6"/>
    </row>
    <row r="53" spans="1:8" x14ac:dyDescent="0.2">
      <c r="A53" s="5">
        <v>45</v>
      </c>
      <c r="B53" s="32" t="s">
        <v>96</v>
      </c>
      <c r="C53" s="58">
        <f t="shared" si="0"/>
        <v>0</v>
      </c>
      <c r="D53" s="39"/>
      <c r="E53" s="6"/>
      <c r="F53" s="6"/>
      <c r="G53" s="6"/>
      <c r="H53" s="6"/>
    </row>
    <row r="54" spans="1:8" x14ac:dyDescent="0.2">
      <c r="A54" s="5">
        <v>46</v>
      </c>
      <c r="B54" s="32" t="s">
        <v>97</v>
      </c>
      <c r="C54" s="58">
        <f t="shared" si="0"/>
        <v>0</v>
      </c>
      <c r="D54" s="39"/>
      <c r="E54" s="6"/>
      <c r="F54" s="6"/>
      <c r="G54" s="6"/>
      <c r="H54" s="6"/>
    </row>
    <row r="55" spans="1:8" x14ac:dyDescent="0.2">
      <c r="A55" s="5">
        <v>47</v>
      </c>
      <c r="B55" s="32" t="s">
        <v>98</v>
      </c>
      <c r="C55" s="58">
        <f t="shared" si="0"/>
        <v>0</v>
      </c>
      <c r="D55" s="46"/>
      <c r="E55" s="9">
        <f>(E41+E45+E48+E54)*0.27</f>
        <v>0</v>
      </c>
      <c r="F55" s="9">
        <f>(F41+F45+F48+F54)*0.27</f>
        <v>0</v>
      </c>
      <c r="G55" s="9"/>
      <c r="H55" s="9">
        <f>(H41+H45+H48+H54)*0.27</f>
        <v>0</v>
      </c>
    </row>
    <row r="56" spans="1:8" x14ac:dyDescent="0.2">
      <c r="A56" s="5">
        <v>48</v>
      </c>
      <c r="B56" s="32" t="s">
        <v>99</v>
      </c>
      <c r="C56" s="58">
        <f t="shared" si="0"/>
        <v>0</v>
      </c>
      <c r="D56" s="39"/>
      <c r="E56" s="6"/>
      <c r="F56" s="6"/>
      <c r="G56" s="6"/>
      <c r="H56" s="6"/>
    </row>
    <row r="57" spans="1:8" ht="25.5" x14ac:dyDescent="0.2">
      <c r="A57" s="5">
        <v>49</v>
      </c>
      <c r="B57" s="32" t="s">
        <v>100</v>
      </c>
      <c r="C57" s="58">
        <f t="shared" si="0"/>
        <v>0</v>
      </c>
      <c r="D57" s="39"/>
      <c r="E57" s="6"/>
      <c r="F57" s="6"/>
      <c r="G57" s="6"/>
      <c r="H57" s="6"/>
    </row>
    <row r="58" spans="1:8" x14ac:dyDescent="0.2">
      <c r="A58" s="5">
        <v>50</v>
      </c>
      <c r="B58" s="32" t="s">
        <v>101</v>
      </c>
      <c r="C58" s="58">
        <f t="shared" si="0"/>
        <v>0</v>
      </c>
      <c r="D58" s="39"/>
      <c r="E58" s="6"/>
      <c r="F58" s="6"/>
      <c r="G58" s="6"/>
      <c r="H58" s="6"/>
    </row>
    <row r="59" spans="1:8" ht="25.5" x14ac:dyDescent="0.2">
      <c r="A59" s="5">
        <v>51</v>
      </c>
      <c r="B59" s="32" t="s">
        <v>102</v>
      </c>
      <c r="C59" s="58">
        <f t="shared" si="0"/>
        <v>0</v>
      </c>
      <c r="D59" s="39"/>
      <c r="E59" s="6"/>
      <c r="F59" s="6"/>
      <c r="G59" s="6"/>
      <c r="H59" s="6"/>
    </row>
    <row r="60" spans="1:8" x14ac:dyDescent="0.2">
      <c r="A60" s="5">
        <v>52</v>
      </c>
      <c r="B60" s="32" t="s">
        <v>103</v>
      </c>
      <c r="C60" s="58">
        <f t="shared" si="0"/>
        <v>0</v>
      </c>
      <c r="D60" s="39"/>
      <c r="E60" s="6"/>
      <c r="F60" s="6"/>
      <c r="G60" s="6"/>
      <c r="H60" s="6"/>
    </row>
    <row r="61" spans="1:8" x14ac:dyDescent="0.2">
      <c r="A61" s="5">
        <v>53</v>
      </c>
      <c r="B61" s="32" t="s">
        <v>104</v>
      </c>
      <c r="C61" s="58">
        <f t="shared" si="0"/>
        <v>0</v>
      </c>
      <c r="D61" s="39"/>
      <c r="E61" s="6"/>
      <c r="F61" s="6"/>
      <c r="G61" s="6"/>
      <c r="H61" s="6"/>
    </row>
    <row r="62" spans="1:8" s="61" customFormat="1" x14ac:dyDescent="0.2">
      <c r="A62" s="5">
        <v>54</v>
      </c>
      <c r="B62" s="32" t="s">
        <v>105</v>
      </c>
      <c r="C62" s="60">
        <f t="shared" si="0"/>
        <v>0</v>
      </c>
      <c r="D62" s="39"/>
      <c r="E62" s="6"/>
      <c r="F62" s="6"/>
      <c r="G62" s="6"/>
      <c r="H62" s="6"/>
    </row>
    <row r="63" spans="1:8" x14ac:dyDescent="0.2">
      <c r="A63" s="5">
        <v>55</v>
      </c>
      <c r="B63" s="33" t="s">
        <v>106</v>
      </c>
      <c r="C63" s="58">
        <f t="shared" si="0"/>
        <v>0</v>
      </c>
      <c r="D63" s="41">
        <f>D40+D41+D45+D48+D54+D55+D56+D57+D58+D59+D60+D61+D62</f>
        <v>0</v>
      </c>
      <c r="E63" s="41">
        <f t="shared" ref="E63:H63" si="2">E40+E41+E45+E48+E54+E55+E56+E57+E58+E59+E60+E61+E62</f>
        <v>0</v>
      </c>
      <c r="F63" s="41">
        <f t="shared" si="2"/>
        <v>0</v>
      </c>
      <c r="G63" s="41">
        <f t="shared" si="2"/>
        <v>0</v>
      </c>
      <c r="H63" s="41">
        <f t="shared" si="2"/>
        <v>0</v>
      </c>
    </row>
    <row r="64" spans="1:8" s="61" customFormat="1" x14ac:dyDescent="0.2">
      <c r="A64" s="5">
        <v>56</v>
      </c>
      <c r="B64" s="32" t="s">
        <v>107</v>
      </c>
      <c r="C64" s="60">
        <f t="shared" si="0"/>
        <v>0</v>
      </c>
      <c r="D64" s="39"/>
      <c r="E64" s="6"/>
      <c r="F64" s="6"/>
      <c r="G64" s="6"/>
      <c r="H64" s="6"/>
    </row>
    <row r="65" spans="1:8" x14ac:dyDescent="0.2">
      <c r="A65" s="5">
        <v>57</v>
      </c>
      <c r="B65" s="33" t="s">
        <v>108</v>
      </c>
      <c r="C65" s="58">
        <f t="shared" si="0"/>
        <v>0</v>
      </c>
      <c r="D65" s="41">
        <f>D64</f>
        <v>0</v>
      </c>
      <c r="E65" s="7">
        <f>E64</f>
        <v>0</v>
      </c>
      <c r="F65" s="7">
        <f>F64</f>
        <v>0</v>
      </c>
      <c r="G65" s="7">
        <f>G64</f>
        <v>0</v>
      </c>
      <c r="H65" s="7">
        <f>H64</f>
        <v>0</v>
      </c>
    </row>
    <row r="66" spans="1:8" x14ac:dyDescent="0.2">
      <c r="A66" s="5">
        <v>58</v>
      </c>
      <c r="B66" s="689" t="s">
        <v>843</v>
      </c>
      <c r="C66" s="58">
        <f t="shared" si="0"/>
        <v>0</v>
      </c>
      <c r="D66" s="544"/>
      <c r="E66" s="545"/>
      <c r="F66" s="545"/>
      <c r="G66" s="545"/>
      <c r="H66" s="545"/>
    </row>
    <row r="67" spans="1:8" x14ac:dyDescent="0.2">
      <c r="A67" s="5">
        <v>59</v>
      </c>
      <c r="B67" s="690" t="s">
        <v>844</v>
      </c>
      <c r="C67" s="58">
        <f t="shared" si="0"/>
        <v>0</v>
      </c>
      <c r="D67" s="41">
        <f>D66</f>
        <v>0</v>
      </c>
      <c r="E67" s="41">
        <f t="shared" ref="E67:H67" si="3">E66</f>
        <v>0</v>
      </c>
      <c r="F67" s="41">
        <f t="shared" si="3"/>
        <v>0</v>
      </c>
      <c r="G67" s="41">
        <f t="shared" si="3"/>
        <v>0</v>
      </c>
      <c r="H67" s="41">
        <f t="shared" si="3"/>
        <v>0</v>
      </c>
    </row>
    <row r="68" spans="1:8" ht="25.5" x14ac:dyDescent="0.2">
      <c r="A68" s="5">
        <v>60</v>
      </c>
      <c r="B68" s="32" t="s">
        <v>109</v>
      </c>
      <c r="C68" s="58">
        <f t="shared" si="0"/>
        <v>0</v>
      </c>
      <c r="D68" s="39"/>
      <c r="E68" s="6"/>
      <c r="F68" s="6"/>
      <c r="G68" s="6"/>
      <c r="H68" s="6"/>
    </row>
    <row r="69" spans="1:8" x14ac:dyDescent="0.2">
      <c r="A69" s="5">
        <v>61</v>
      </c>
      <c r="B69" s="32" t="s">
        <v>110</v>
      </c>
      <c r="C69" s="58">
        <f t="shared" si="0"/>
        <v>0</v>
      </c>
      <c r="D69" s="39"/>
      <c r="E69" s="6"/>
      <c r="F69" s="6"/>
      <c r="G69" s="6"/>
      <c r="H69" s="6"/>
    </row>
    <row r="70" spans="1:8" x14ac:dyDescent="0.2">
      <c r="A70" s="5">
        <v>62</v>
      </c>
      <c r="B70" s="32" t="s">
        <v>111</v>
      </c>
      <c r="C70" s="58">
        <f t="shared" si="0"/>
        <v>0</v>
      </c>
      <c r="D70" s="43"/>
      <c r="E70" s="4"/>
      <c r="F70" s="4"/>
      <c r="G70" s="4"/>
      <c r="H70" s="4"/>
    </row>
    <row r="71" spans="1:8" x14ac:dyDescent="0.2">
      <c r="A71" s="5">
        <v>63</v>
      </c>
      <c r="B71" s="33" t="s">
        <v>112</v>
      </c>
      <c r="C71" s="58">
        <f t="shared" si="0"/>
        <v>0</v>
      </c>
      <c r="D71" s="47">
        <f>SUM(D68:D70)</f>
        <v>0</v>
      </c>
      <c r="E71" s="20">
        <f>SUM(E68:E70)</f>
        <v>0</v>
      </c>
      <c r="F71" s="20">
        <f>SUM(F68:F70)</f>
        <v>0</v>
      </c>
      <c r="G71" s="20">
        <f>SUM(G68:G70)</f>
        <v>0</v>
      </c>
      <c r="H71" s="20">
        <f>SUM(H68:H70)</f>
        <v>0</v>
      </c>
    </row>
    <row r="72" spans="1:8" x14ac:dyDescent="0.2">
      <c r="A72" s="5">
        <v>64</v>
      </c>
      <c r="B72" s="36" t="s">
        <v>113</v>
      </c>
      <c r="C72" s="58">
        <f t="shared" si="0"/>
        <v>0</v>
      </c>
      <c r="D72" s="48">
        <f>D20+D27+D39+D63+D65+D67+D71</f>
        <v>0</v>
      </c>
      <c r="E72" s="48">
        <f t="shared" ref="E72:H72" si="4">E20+E27+E39+E63+E65+E67+E71</f>
        <v>0</v>
      </c>
      <c r="F72" s="48">
        <f t="shared" si="4"/>
        <v>0</v>
      </c>
      <c r="G72" s="48">
        <f t="shared" si="4"/>
        <v>0</v>
      </c>
      <c r="H72" s="48">
        <f t="shared" si="4"/>
        <v>0</v>
      </c>
    </row>
    <row r="73" spans="1:8" ht="25.5" x14ac:dyDescent="0.2">
      <c r="A73" s="5">
        <v>65</v>
      </c>
      <c r="B73" s="32" t="s">
        <v>114</v>
      </c>
      <c r="C73" s="58">
        <f t="shared" si="0"/>
        <v>0</v>
      </c>
      <c r="D73" s="39"/>
      <c r="E73" s="6"/>
      <c r="F73" s="6"/>
      <c r="G73" s="6"/>
      <c r="H73" s="6"/>
    </row>
    <row r="74" spans="1:8" x14ac:dyDescent="0.2">
      <c r="A74" s="5">
        <v>66</v>
      </c>
      <c r="B74" s="32" t="s">
        <v>115</v>
      </c>
      <c r="C74" s="58">
        <f t="shared" si="0"/>
        <v>0</v>
      </c>
      <c r="D74" s="39"/>
      <c r="E74" s="6"/>
      <c r="F74" s="6"/>
      <c r="G74" s="6"/>
      <c r="H74" s="6"/>
    </row>
    <row r="75" spans="1:8" x14ac:dyDescent="0.2">
      <c r="A75" s="5">
        <v>67</v>
      </c>
      <c r="B75" s="32" t="s">
        <v>123</v>
      </c>
      <c r="C75" s="58">
        <f t="shared" si="0"/>
        <v>7858323</v>
      </c>
      <c r="D75" s="39"/>
      <c r="E75" s="6">
        <v>7858323</v>
      </c>
      <c r="F75" s="6"/>
      <c r="G75" s="6"/>
      <c r="H75" s="6"/>
    </row>
    <row r="76" spans="1:8" x14ac:dyDescent="0.2">
      <c r="A76" s="5">
        <v>68</v>
      </c>
      <c r="B76" s="32" t="s">
        <v>116</v>
      </c>
      <c r="C76" s="58">
        <f t="shared" si="0"/>
        <v>7858323</v>
      </c>
      <c r="D76" s="42">
        <f>SUM(D73:D75)</f>
        <v>0</v>
      </c>
      <c r="E76" s="18">
        <f>SUM(E73:E75)</f>
        <v>7858323</v>
      </c>
      <c r="F76" s="18">
        <f>SUM(F73:F75)</f>
        <v>0</v>
      </c>
      <c r="G76" s="18">
        <f>SUM(G73:G75)</f>
        <v>0</v>
      </c>
      <c r="H76" s="18">
        <f>SUM(H73:H75)</f>
        <v>0</v>
      </c>
    </row>
    <row r="77" spans="1:8" ht="13.5" thickBot="1" x14ac:dyDescent="0.25">
      <c r="A77" s="5">
        <v>69</v>
      </c>
      <c r="B77" s="37" t="s">
        <v>117</v>
      </c>
      <c r="C77" s="58">
        <f>SUM(D77:H77)</f>
        <v>7858323</v>
      </c>
      <c r="D77" s="49">
        <f>D76</f>
        <v>0</v>
      </c>
      <c r="E77" s="22">
        <f>E76</f>
        <v>7858323</v>
      </c>
      <c r="F77" s="22">
        <f>F76</f>
        <v>0</v>
      </c>
      <c r="G77" s="22">
        <f>G76</f>
        <v>0</v>
      </c>
      <c r="H77" s="22">
        <f>H76</f>
        <v>0</v>
      </c>
    </row>
    <row r="78" spans="1:8" ht="14.25" thickTop="1" thickBot="1" x14ac:dyDescent="0.25">
      <c r="A78" s="5">
        <v>70</v>
      </c>
      <c r="B78" s="534" t="s">
        <v>46</v>
      </c>
      <c r="C78" s="59">
        <f>SUM(D78:H78)</f>
        <v>7858323</v>
      </c>
      <c r="D78" s="535">
        <f>D72+D77</f>
        <v>0</v>
      </c>
      <c r="E78" s="535">
        <f>E72+E77</f>
        <v>7858323</v>
      </c>
      <c r="F78" s="535">
        <f>F72+F77</f>
        <v>0</v>
      </c>
      <c r="G78" s="535">
        <f>G72+G77</f>
        <v>0</v>
      </c>
      <c r="H78" s="535">
        <f>H72+H77</f>
        <v>0</v>
      </c>
    </row>
    <row r="79" spans="1:8" ht="13.5" thickTop="1" x14ac:dyDescent="0.2">
      <c r="A79" s="5">
        <v>71</v>
      </c>
      <c r="B79" s="541" t="s">
        <v>4</v>
      </c>
      <c r="C79" s="543">
        <f t="shared" ref="C79:C123" si="5">SUM(D79:H79)</f>
        <v>5893795</v>
      </c>
      <c r="D79" s="544"/>
      <c r="E79" s="545">
        <v>5893795</v>
      </c>
      <c r="F79" s="545"/>
      <c r="G79" s="545"/>
      <c r="H79" s="545"/>
    </row>
    <row r="80" spans="1:8" ht="25.5" x14ac:dyDescent="0.2">
      <c r="A80" s="5">
        <v>72</v>
      </c>
      <c r="B80" s="541" t="s">
        <v>5</v>
      </c>
      <c r="C80" s="546">
        <f t="shared" si="5"/>
        <v>1356368</v>
      </c>
      <c r="D80" s="544"/>
      <c r="E80" s="545">
        <v>1356368</v>
      </c>
      <c r="F80" s="545"/>
      <c r="G80" s="545"/>
      <c r="H80" s="545"/>
    </row>
    <row r="81" spans="1:8" x14ac:dyDescent="0.2">
      <c r="A81" s="5">
        <v>73</v>
      </c>
      <c r="B81" s="542" t="s">
        <v>6</v>
      </c>
      <c r="C81" s="546">
        <f t="shared" si="5"/>
        <v>608160</v>
      </c>
      <c r="D81" s="547"/>
      <c r="E81" s="548">
        <v>608160</v>
      </c>
      <c r="F81" s="548"/>
      <c r="G81" s="548"/>
      <c r="H81" s="545"/>
    </row>
    <row r="82" spans="1:8" x14ac:dyDescent="0.2">
      <c r="A82" s="5">
        <v>74</v>
      </c>
      <c r="B82" s="32" t="s">
        <v>7</v>
      </c>
      <c r="C82" s="58">
        <f t="shared" si="5"/>
        <v>0</v>
      </c>
      <c r="D82" s="45">
        <f>D83</f>
        <v>0</v>
      </c>
      <c r="E82" s="8">
        <f>E83</f>
        <v>0</v>
      </c>
      <c r="F82" s="8">
        <f>F83</f>
        <v>0</v>
      </c>
      <c r="G82" s="8">
        <f>G83</f>
        <v>0</v>
      </c>
      <c r="H82" s="8">
        <f>H83</f>
        <v>0</v>
      </c>
    </row>
    <row r="83" spans="1:8" ht="25.5" x14ac:dyDescent="0.2">
      <c r="A83" s="5">
        <v>75</v>
      </c>
      <c r="B83" s="32" t="s">
        <v>8</v>
      </c>
      <c r="C83" s="58">
        <f t="shared" si="5"/>
        <v>0</v>
      </c>
      <c r="D83" s="39"/>
      <c r="E83" s="6"/>
      <c r="F83" s="6"/>
      <c r="G83" s="6"/>
      <c r="H83" s="6"/>
    </row>
    <row r="84" spans="1:8" x14ac:dyDescent="0.2">
      <c r="A84" s="5">
        <v>76</v>
      </c>
      <c r="B84" s="32" t="s">
        <v>9</v>
      </c>
      <c r="C84" s="58">
        <f t="shared" si="5"/>
        <v>0</v>
      </c>
      <c r="D84" s="45">
        <f>D85</f>
        <v>0</v>
      </c>
      <c r="E84" s="8">
        <f>E85</f>
        <v>0</v>
      </c>
      <c r="F84" s="8">
        <f>F85</f>
        <v>0</v>
      </c>
      <c r="G84" s="8">
        <f>G85</f>
        <v>0</v>
      </c>
      <c r="H84" s="8">
        <f>H85</f>
        <v>0</v>
      </c>
    </row>
    <row r="85" spans="1:8" x14ac:dyDescent="0.2">
      <c r="A85" s="5">
        <v>77</v>
      </c>
      <c r="B85" s="32" t="s">
        <v>10</v>
      </c>
      <c r="C85" s="58">
        <f t="shared" si="5"/>
        <v>0</v>
      </c>
      <c r="D85" s="45"/>
      <c r="E85" s="8"/>
      <c r="F85" s="8"/>
      <c r="G85" s="8"/>
      <c r="H85" s="8"/>
    </row>
    <row r="86" spans="1:8" x14ac:dyDescent="0.2">
      <c r="A86" s="5">
        <v>78</v>
      </c>
      <c r="B86" s="32" t="s">
        <v>11</v>
      </c>
      <c r="C86" s="58">
        <f t="shared" si="5"/>
        <v>0</v>
      </c>
      <c r="D86" s="45">
        <f>SUM(D87:D89)</f>
        <v>0</v>
      </c>
      <c r="E86" s="8">
        <f>SUM(E87:E89)</f>
        <v>0</v>
      </c>
      <c r="F86" s="8">
        <f>SUM(F87:F89)</f>
        <v>0</v>
      </c>
      <c r="G86" s="8">
        <f>SUM(G87:G89)</f>
        <v>0</v>
      </c>
      <c r="H86" s="8">
        <f>SUM(H87:H89)</f>
        <v>0</v>
      </c>
    </row>
    <row r="87" spans="1:8" x14ac:dyDescent="0.2">
      <c r="A87" s="5">
        <v>79</v>
      </c>
      <c r="B87" s="32" t="s">
        <v>12</v>
      </c>
      <c r="C87" s="58">
        <f t="shared" si="5"/>
        <v>0</v>
      </c>
      <c r="D87" s="39"/>
      <c r="E87" s="6"/>
      <c r="F87" s="6"/>
      <c r="G87" s="6"/>
      <c r="H87" s="6"/>
    </row>
    <row r="88" spans="1:8" x14ac:dyDescent="0.2">
      <c r="A88" s="5">
        <v>80</v>
      </c>
      <c r="B88" s="32" t="s">
        <v>13</v>
      </c>
      <c r="C88" s="58">
        <f t="shared" si="5"/>
        <v>0</v>
      </c>
      <c r="D88" s="39"/>
      <c r="E88" s="6"/>
      <c r="F88" s="6"/>
      <c r="G88" s="6"/>
      <c r="H88" s="6"/>
    </row>
    <row r="89" spans="1:8" x14ac:dyDescent="0.2">
      <c r="A89" s="5">
        <v>81</v>
      </c>
      <c r="B89" s="32" t="s">
        <v>14</v>
      </c>
      <c r="C89" s="58">
        <f t="shared" si="5"/>
        <v>0</v>
      </c>
      <c r="D89" s="39"/>
      <c r="E89" s="6"/>
      <c r="F89" s="6"/>
      <c r="G89" s="6"/>
      <c r="H89" s="6"/>
    </row>
    <row r="90" spans="1:8" x14ac:dyDescent="0.2">
      <c r="A90" s="5">
        <v>82</v>
      </c>
      <c r="B90" s="50" t="s">
        <v>15</v>
      </c>
      <c r="C90" s="58">
        <f t="shared" si="5"/>
        <v>0</v>
      </c>
      <c r="D90" s="53">
        <f>D82+D84+D86</f>
        <v>0</v>
      </c>
      <c r="E90" s="10">
        <f>E82+E84+E86</f>
        <v>0</v>
      </c>
      <c r="F90" s="10">
        <f>F82+F84+F86</f>
        <v>0</v>
      </c>
      <c r="G90" s="10">
        <f>G82+G84+G86</f>
        <v>0</v>
      </c>
      <c r="H90" s="10">
        <f>H82+H84+H86</f>
        <v>0</v>
      </c>
    </row>
    <row r="91" spans="1:8" x14ac:dyDescent="0.2">
      <c r="A91" s="5">
        <v>83</v>
      </c>
      <c r="B91" s="32" t="s">
        <v>16</v>
      </c>
      <c r="C91" s="58">
        <f t="shared" si="5"/>
        <v>0</v>
      </c>
      <c r="D91" s="39"/>
      <c r="E91" s="6"/>
      <c r="F91" s="6"/>
      <c r="G91" s="6"/>
      <c r="H91" s="6"/>
    </row>
    <row r="92" spans="1:8" ht="25.5" x14ac:dyDescent="0.2">
      <c r="A92" s="5">
        <v>84</v>
      </c>
      <c r="B92" s="32" t="s">
        <v>17</v>
      </c>
      <c r="C92" s="58">
        <f t="shared" si="5"/>
        <v>0</v>
      </c>
      <c r="D92" s="41">
        <f>SUM(D93:D96)</f>
        <v>0</v>
      </c>
      <c r="E92" s="7">
        <f>SUM(E93:E96)</f>
        <v>0</v>
      </c>
      <c r="F92" s="7">
        <f>SUM(F93:F96)</f>
        <v>0</v>
      </c>
      <c r="G92" s="7">
        <f>SUM(G93:G96)</f>
        <v>0</v>
      </c>
      <c r="H92" s="7">
        <f>SUM(H93:H96)</f>
        <v>0</v>
      </c>
    </row>
    <row r="93" spans="1:8" x14ac:dyDescent="0.2">
      <c r="A93" s="5">
        <v>85</v>
      </c>
      <c r="B93" s="32" t="s">
        <v>18</v>
      </c>
      <c r="C93" s="58">
        <f t="shared" si="5"/>
        <v>0</v>
      </c>
      <c r="D93" s="39"/>
      <c r="E93" s="6"/>
      <c r="F93" s="6"/>
      <c r="G93" s="6"/>
      <c r="H93" s="6"/>
    </row>
    <row r="94" spans="1:8" x14ac:dyDescent="0.2">
      <c r="A94" s="5">
        <v>86</v>
      </c>
      <c r="B94" s="32" t="s">
        <v>19</v>
      </c>
      <c r="C94" s="58">
        <f t="shared" si="5"/>
        <v>0</v>
      </c>
      <c r="D94" s="39"/>
      <c r="E94" s="6"/>
      <c r="F94" s="6"/>
      <c r="G94" s="6"/>
      <c r="H94" s="6"/>
    </row>
    <row r="95" spans="1:8" x14ac:dyDescent="0.2">
      <c r="A95" s="5">
        <v>87</v>
      </c>
      <c r="B95" s="32" t="s">
        <v>20</v>
      </c>
      <c r="C95" s="58">
        <f t="shared" si="5"/>
        <v>0</v>
      </c>
      <c r="D95" s="39"/>
      <c r="E95" s="6"/>
      <c r="F95" s="6"/>
      <c r="G95" s="6"/>
      <c r="H95" s="6"/>
    </row>
    <row r="96" spans="1:8" x14ac:dyDescent="0.2">
      <c r="A96" s="5">
        <v>88</v>
      </c>
      <c r="B96" s="32" t="s">
        <v>21</v>
      </c>
      <c r="C96" s="58">
        <f t="shared" si="5"/>
        <v>0</v>
      </c>
      <c r="D96" s="39"/>
      <c r="E96" s="6"/>
      <c r="F96" s="6"/>
      <c r="G96" s="6"/>
      <c r="H96" s="6"/>
    </row>
    <row r="97" spans="1:8" ht="25.5" x14ac:dyDescent="0.2">
      <c r="A97" s="5">
        <v>89</v>
      </c>
      <c r="B97" s="32" t="s">
        <v>22</v>
      </c>
      <c r="C97" s="58">
        <f t="shared" si="5"/>
        <v>0</v>
      </c>
      <c r="D97" s="39"/>
      <c r="E97" s="6"/>
      <c r="F97" s="6"/>
      <c r="G97" s="6"/>
      <c r="H97" s="6"/>
    </row>
    <row r="98" spans="1:8" x14ac:dyDescent="0.2">
      <c r="A98" s="5">
        <v>90</v>
      </c>
      <c r="B98" s="32" t="s">
        <v>23</v>
      </c>
      <c r="C98" s="58">
        <f t="shared" si="5"/>
        <v>0</v>
      </c>
      <c r="D98" s="39"/>
      <c r="E98" s="6"/>
      <c r="F98" s="6"/>
      <c r="G98" s="6"/>
      <c r="H98" s="6"/>
    </row>
    <row r="99" spans="1:8" x14ac:dyDescent="0.2">
      <c r="A99" s="5">
        <v>91</v>
      </c>
      <c r="B99" s="50" t="s">
        <v>24</v>
      </c>
      <c r="C99" s="58">
        <f t="shared" si="5"/>
        <v>0</v>
      </c>
      <c r="D99" s="53">
        <f>D91+D92+D97+D98</f>
        <v>0</v>
      </c>
      <c r="E99" s="10">
        <f>E91+E92+E97+E98</f>
        <v>0</v>
      </c>
      <c r="F99" s="10">
        <f>F91+F92+F97+F98</f>
        <v>0</v>
      </c>
      <c r="G99" s="10">
        <f>G91+G92+G97+G98</f>
        <v>0</v>
      </c>
      <c r="H99" s="10">
        <f>H91+H92+H97+H98</f>
        <v>0</v>
      </c>
    </row>
    <row r="100" spans="1:8" x14ac:dyDescent="0.2">
      <c r="A100" s="5">
        <v>92</v>
      </c>
      <c r="B100" s="32" t="s">
        <v>25</v>
      </c>
      <c r="C100" s="58">
        <f t="shared" si="5"/>
        <v>0</v>
      </c>
      <c r="D100" s="39"/>
      <c r="E100" s="6"/>
      <c r="F100" s="6"/>
      <c r="G100" s="6"/>
      <c r="H100" s="6"/>
    </row>
    <row r="101" spans="1:8" x14ac:dyDescent="0.2">
      <c r="A101" s="5">
        <v>93</v>
      </c>
      <c r="B101" s="32" t="s">
        <v>26</v>
      </c>
      <c r="C101" s="58">
        <f t="shared" si="5"/>
        <v>0</v>
      </c>
      <c r="D101" s="39"/>
      <c r="E101" s="6"/>
      <c r="F101" s="6"/>
      <c r="G101" s="6"/>
      <c r="H101" s="6"/>
    </row>
    <row r="102" spans="1:8" x14ac:dyDescent="0.2">
      <c r="A102" s="5">
        <v>94</v>
      </c>
      <c r="B102" s="32" t="s">
        <v>27</v>
      </c>
      <c r="C102" s="58">
        <f t="shared" si="5"/>
        <v>0</v>
      </c>
      <c r="D102" s="39"/>
      <c r="E102" s="6"/>
      <c r="F102" s="6"/>
      <c r="G102" s="6"/>
      <c r="H102" s="6"/>
    </row>
    <row r="103" spans="1:8" x14ac:dyDescent="0.2">
      <c r="A103" s="5">
        <v>95</v>
      </c>
      <c r="B103" s="32" t="s">
        <v>28</v>
      </c>
      <c r="C103" s="58">
        <f t="shared" si="5"/>
        <v>0</v>
      </c>
      <c r="D103" s="39"/>
      <c r="E103" s="6"/>
      <c r="F103" s="6"/>
      <c r="G103" s="6"/>
      <c r="H103" s="6"/>
    </row>
    <row r="104" spans="1:8" ht="25.5" x14ac:dyDescent="0.2">
      <c r="A104" s="5">
        <v>96</v>
      </c>
      <c r="B104" s="32" t="s">
        <v>29</v>
      </c>
      <c r="C104" s="58">
        <f t="shared" si="5"/>
        <v>0</v>
      </c>
      <c r="D104" s="39"/>
      <c r="E104" s="6"/>
      <c r="F104" s="6"/>
      <c r="G104" s="6"/>
      <c r="H104" s="6"/>
    </row>
    <row r="105" spans="1:8" x14ac:dyDescent="0.2">
      <c r="A105" s="5">
        <v>97</v>
      </c>
      <c r="B105" s="50" t="s">
        <v>30</v>
      </c>
      <c r="C105" s="58">
        <f t="shared" si="5"/>
        <v>0</v>
      </c>
      <c r="D105" s="53">
        <f>SUM(D100:D104)</f>
        <v>0</v>
      </c>
      <c r="E105" s="10">
        <f>SUM(E100:E104)</f>
        <v>0</v>
      </c>
      <c r="F105" s="10">
        <f>SUM(F100:F104)</f>
        <v>0</v>
      </c>
      <c r="G105" s="10">
        <f>SUM(G100:G104)</f>
        <v>0</v>
      </c>
      <c r="H105" s="10">
        <f>SUM(H100:H104)</f>
        <v>0</v>
      </c>
    </row>
    <row r="106" spans="1:8" x14ac:dyDescent="0.2">
      <c r="A106" s="5">
        <v>98</v>
      </c>
      <c r="B106" s="32" t="s">
        <v>31</v>
      </c>
      <c r="C106" s="58">
        <f t="shared" si="5"/>
        <v>0</v>
      </c>
      <c r="D106" s="39"/>
      <c r="E106" s="6"/>
      <c r="F106" s="6"/>
      <c r="G106" s="6"/>
      <c r="H106" s="6"/>
    </row>
    <row r="107" spans="1:8" x14ac:dyDescent="0.2">
      <c r="A107" s="5">
        <v>99</v>
      </c>
      <c r="B107" s="32" t="s">
        <v>32</v>
      </c>
      <c r="C107" s="58">
        <f t="shared" si="5"/>
        <v>0</v>
      </c>
      <c r="D107" s="39"/>
      <c r="E107" s="6"/>
      <c r="F107" s="6"/>
      <c r="G107" s="6"/>
      <c r="H107" s="6"/>
    </row>
    <row r="108" spans="1:8" x14ac:dyDescent="0.2">
      <c r="A108" s="5">
        <v>100</v>
      </c>
      <c r="B108" s="32" t="s">
        <v>33</v>
      </c>
      <c r="C108" s="58">
        <f t="shared" si="5"/>
        <v>0</v>
      </c>
      <c r="D108" s="39"/>
      <c r="E108" s="6"/>
      <c r="F108" s="6"/>
      <c r="G108" s="6"/>
      <c r="H108" s="6"/>
    </row>
    <row r="109" spans="1:8" ht="25.5" x14ac:dyDescent="0.2">
      <c r="A109" s="5">
        <v>101</v>
      </c>
      <c r="B109" s="32" t="s">
        <v>34</v>
      </c>
      <c r="C109" s="58">
        <f t="shared" si="5"/>
        <v>0</v>
      </c>
      <c r="D109" s="39"/>
      <c r="E109" s="6"/>
      <c r="F109" s="6"/>
      <c r="G109" s="6"/>
      <c r="H109" s="6"/>
    </row>
    <row r="110" spans="1:8" x14ac:dyDescent="0.2">
      <c r="A110" s="5">
        <v>102</v>
      </c>
      <c r="B110" s="50" t="s">
        <v>35</v>
      </c>
      <c r="C110" s="58">
        <f t="shared" si="5"/>
        <v>0</v>
      </c>
      <c r="D110" s="53">
        <f>SUM(D106:D109)</f>
        <v>0</v>
      </c>
      <c r="E110" s="53">
        <f>SUM(E106:E109)</f>
        <v>0</v>
      </c>
      <c r="F110" s="53">
        <f>SUM(F106:F109)</f>
        <v>0</v>
      </c>
      <c r="G110" s="53">
        <f>SUM(G106:G109)</f>
        <v>0</v>
      </c>
      <c r="H110" s="53">
        <f>SUM(H106:H109)</f>
        <v>0</v>
      </c>
    </row>
    <row r="111" spans="1:8" ht="25.5" x14ac:dyDescent="0.2">
      <c r="A111" s="5">
        <v>103</v>
      </c>
      <c r="B111" s="32" t="s">
        <v>36</v>
      </c>
      <c r="C111" s="58">
        <f t="shared" si="5"/>
        <v>0</v>
      </c>
      <c r="D111" s="45">
        <f>SUM(D112:D114)</f>
        <v>0</v>
      </c>
      <c r="E111" s="8">
        <f>SUM(E112:E114)</f>
        <v>0</v>
      </c>
      <c r="F111" s="8">
        <f>SUM(F112:F114)</f>
        <v>0</v>
      </c>
      <c r="G111" s="8">
        <f>SUM(G112:G114)</f>
        <v>0</v>
      </c>
      <c r="H111" s="8">
        <f>SUM(H112:H114)</f>
        <v>0</v>
      </c>
    </row>
    <row r="112" spans="1:8" x14ac:dyDescent="0.2">
      <c r="A112" s="5">
        <v>104</v>
      </c>
      <c r="B112" s="32" t="s">
        <v>37</v>
      </c>
      <c r="C112" s="58">
        <f t="shared" si="5"/>
        <v>0</v>
      </c>
      <c r="D112" s="39"/>
      <c r="E112" s="6"/>
      <c r="F112" s="6"/>
      <c r="G112" s="6"/>
      <c r="H112" s="6"/>
    </row>
    <row r="113" spans="1:8" x14ac:dyDescent="0.2">
      <c r="A113" s="5">
        <v>105</v>
      </c>
      <c r="B113" s="32" t="s">
        <v>38</v>
      </c>
      <c r="C113" s="58">
        <f t="shared" si="5"/>
        <v>0</v>
      </c>
      <c r="D113" s="39"/>
      <c r="E113" s="6"/>
      <c r="F113" s="6"/>
      <c r="G113" s="6"/>
      <c r="H113" s="6"/>
    </row>
    <row r="114" spans="1:8" ht="25.5" x14ac:dyDescent="0.2">
      <c r="A114" s="5">
        <v>106</v>
      </c>
      <c r="B114" s="32" t="s">
        <v>39</v>
      </c>
      <c r="C114" s="58">
        <f t="shared" si="5"/>
        <v>0</v>
      </c>
      <c r="D114" s="39"/>
      <c r="E114" s="6"/>
      <c r="F114" s="6"/>
      <c r="G114" s="6"/>
      <c r="H114" s="6"/>
    </row>
    <row r="115" spans="1:8" x14ac:dyDescent="0.2">
      <c r="A115" s="5"/>
      <c r="B115" s="32" t="s">
        <v>917</v>
      </c>
      <c r="C115" s="58">
        <f t="shared" ref="C115" si="6">SUM(D115:H115)</f>
        <v>0</v>
      </c>
      <c r="D115" s="39"/>
      <c r="E115" s="6"/>
      <c r="F115" s="6"/>
      <c r="G115" s="6"/>
      <c r="H115" s="6"/>
    </row>
    <row r="116" spans="1:8" x14ac:dyDescent="0.2">
      <c r="A116" s="5">
        <v>107</v>
      </c>
      <c r="B116" s="50" t="s">
        <v>40</v>
      </c>
      <c r="C116" s="58">
        <f t="shared" si="5"/>
        <v>0</v>
      </c>
      <c r="D116" s="53">
        <f>D111</f>
        <v>0</v>
      </c>
      <c r="E116" s="10">
        <f>E111</f>
        <v>0</v>
      </c>
      <c r="F116" s="10">
        <f>F111</f>
        <v>0</v>
      </c>
      <c r="G116" s="10">
        <f>G111</f>
        <v>0</v>
      </c>
      <c r="H116" s="10">
        <f>H111</f>
        <v>0</v>
      </c>
    </row>
    <row r="117" spans="1:8" x14ac:dyDescent="0.2">
      <c r="A117" s="5">
        <v>108</v>
      </c>
      <c r="B117" s="36" t="s">
        <v>41</v>
      </c>
      <c r="C117" s="58">
        <f t="shared" si="5"/>
        <v>7858323</v>
      </c>
      <c r="D117" s="55">
        <f>D79+D80+D81+D90+D99+D105+D110+D116</f>
        <v>0</v>
      </c>
      <c r="E117" s="11">
        <f>E79+E80+E81+E90+E99+E105+E110+E116</f>
        <v>7858323</v>
      </c>
      <c r="F117" s="11">
        <f>F79+F80+F81+F90+F99+F105+F110+F116</f>
        <v>0</v>
      </c>
      <c r="G117" s="11">
        <f>G79+G80+G81+G90+G99+G105+G110+G116</f>
        <v>0</v>
      </c>
      <c r="H117" s="11">
        <f>H79+H80+H81+H90+H99+H105+H110+H116</f>
        <v>0</v>
      </c>
    </row>
    <row r="118" spans="1:8" ht="25.5" x14ac:dyDescent="0.2">
      <c r="A118" s="5">
        <v>109</v>
      </c>
      <c r="B118" s="32" t="s">
        <v>42</v>
      </c>
      <c r="C118" s="58">
        <f t="shared" si="5"/>
        <v>0</v>
      </c>
      <c r="D118" s="39"/>
      <c r="E118" s="6"/>
      <c r="F118" s="6"/>
      <c r="G118" s="6"/>
      <c r="H118" s="6"/>
    </row>
    <row r="119" spans="1:8" x14ac:dyDescent="0.2">
      <c r="A119" s="5">
        <v>110</v>
      </c>
      <c r="B119" s="32"/>
      <c r="C119" s="58">
        <f t="shared" si="5"/>
        <v>0</v>
      </c>
      <c r="D119" s="39"/>
      <c r="E119" s="6"/>
      <c r="F119" s="6"/>
      <c r="G119" s="6"/>
      <c r="H119" s="6"/>
    </row>
    <row r="120" spans="1:8" x14ac:dyDescent="0.2">
      <c r="A120" s="5">
        <v>111</v>
      </c>
      <c r="B120" s="32" t="s">
        <v>43</v>
      </c>
      <c r="C120" s="58" t="e">
        <f t="shared" si="5"/>
        <v>#REF!</v>
      </c>
      <c r="D120" s="39" t="e">
        <f>'[2]1b'!C141</f>
        <v>#REF!</v>
      </c>
      <c r="E120" s="6"/>
      <c r="F120" s="6"/>
      <c r="G120" s="6"/>
      <c r="H120" s="6"/>
    </row>
    <row r="121" spans="1:8" x14ac:dyDescent="0.2">
      <c r="A121" s="5">
        <v>112</v>
      </c>
      <c r="B121" s="32" t="s">
        <v>44</v>
      </c>
      <c r="C121" s="58" t="e">
        <f t="shared" si="5"/>
        <v>#REF!</v>
      </c>
      <c r="D121" s="45" t="e">
        <f>SUM(D118:D120)</f>
        <v>#REF!</v>
      </c>
      <c r="E121" s="8">
        <f>SUM(E118:E120)</f>
        <v>0</v>
      </c>
      <c r="F121" s="8">
        <f>SUM(F118:F120)</f>
        <v>0</v>
      </c>
      <c r="G121" s="8">
        <f>SUM(G118:G120)</f>
        <v>0</v>
      </c>
      <c r="H121" s="8">
        <f>SUM(H118:H120)</f>
        <v>0</v>
      </c>
    </row>
    <row r="122" spans="1:8" ht="13.5" thickBot="1" x14ac:dyDescent="0.25">
      <c r="A122" s="5">
        <v>113</v>
      </c>
      <c r="B122" s="37" t="s">
        <v>45</v>
      </c>
      <c r="C122" s="58" t="e">
        <f t="shared" si="5"/>
        <v>#REF!</v>
      </c>
      <c r="D122" s="56" t="e">
        <f>D121</f>
        <v>#REF!</v>
      </c>
      <c r="E122" s="12">
        <f>E121</f>
        <v>0</v>
      </c>
      <c r="F122" s="12">
        <f>F121</f>
        <v>0</v>
      </c>
      <c r="G122" s="12">
        <f>G121</f>
        <v>0</v>
      </c>
      <c r="H122" s="12">
        <f>H121</f>
        <v>0</v>
      </c>
    </row>
    <row r="123" spans="1:8" ht="14.25" thickTop="1" thickBot="1" x14ac:dyDescent="0.25">
      <c r="A123" s="5">
        <v>114</v>
      </c>
      <c r="B123" s="537" t="s">
        <v>46</v>
      </c>
      <c r="C123" s="59" t="e">
        <f t="shared" si="5"/>
        <v>#REF!</v>
      </c>
      <c r="D123" s="535" t="e">
        <f>D117+D122</f>
        <v>#REF!</v>
      </c>
      <c r="E123" s="538">
        <f>E117+E122</f>
        <v>7858323</v>
      </c>
      <c r="F123" s="538">
        <f>F117+F122</f>
        <v>0</v>
      </c>
      <c r="G123" s="538">
        <f>G117+G122</f>
        <v>0</v>
      </c>
      <c r="H123" s="538">
        <f>H117+H122</f>
        <v>0</v>
      </c>
    </row>
    <row r="124" spans="1:8" ht="13.5" thickTop="1" x14ac:dyDescent="0.2"/>
  </sheetData>
  <pageMargins left="0.15748031496062992" right="0.15748031496062992" top="0.19685039370078741" bottom="0.19685039370078741" header="0.51181102362204722" footer="0.51181102362204722"/>
  <pageSetup scale="75" orientation="landscape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C5" sqref="C5"/>
    </sheetView>
  </sheetViews>
  <sheetFormatPr defaultRowHeight="12.75" x14ac:dyDescent="0.2"/>
  <cols>
    <col min="1" max="1" width="9.140625" style="210"/>
    <col min="2" max="2" width="38.28515625" style="210" customWidth="1"/>
    <col min="3" max="3" width="16.140625" style="210" customWidth="1"/>
    <col min="4" max="4" width="15.42578125" style="210" customWidth="1"/>
    <col min="5" max="5" width="16.28515625" style="210" customWidth="1"/>
    <col min="6" max="6" width="15.5703125" style="210" customWidth="1"/>
    <col min="7" max="16384" width="9.140625" style="210"/>
  </cols>
  <sheetData>
    <row r="1" spans="1:6" x14ac:dyDescent="0.2">
      <c r="B1" s="237" t="s">
        <v>387</v>
      </c>
    </row>
    <row r="2" spans="1:6" x14ac:dyDescent="0.2">
      <c r="A2" s="237"/>
      <c r="B2" s="237" t="s">
        <v>486</v>
      </c>
      <c r="C2" s="237"/>
      <c r="D2" s="237"/>
    </row>
    <row r="3" spans="1:6" ht="15" x14ac:dyDescent="0.25">
      <c r="A3" s="620" t="s">
        <v>430</v>
      </c>
      <c r="B3" s="620"/>
      <c r="C3" s="620"/>
      <c r="D3" s="620"/>
    </row>
    <row r="4" spans="1:6" x14ac:dyDescent="0.2">
      <c r="C4" s="387" t="s">
        <v>431</v>
      </c>
      <c r="D4" s="387"/>
      <c r="E4" s="387"/>
    </row>
    <row r="5" spans="1:6" x14ac:dyDescent="0.2">
      <c r="C5" s="201" t="s">
        <v>839</v>
      </c>
    </row>
    <row r="6" spans="1:6" x14ac:dyDescent="0.2">
      <c r="C6" s="202" t="s">
        <v>247</v>
      </c>
    </row>
    <row r="8" spans="1:6" x14ac:dyDescent="0.2">
      <c r="A8" s="210" t="s">
        <v>278</v>
      </c>
      <c r="B8" s="210" t="s">
        <v>248</v>
      </c>
      <c r="C8" s="210" t="s">
        <v>181</v>
      </c>
      <c r="D8" s="210" t="s">
        <v>182</v>
      </c>
      <c r="E8" s="196" t="s">
        <v>280</v>
      </c>
      <c r="F8" s="210" t="s">
        <v>432</v>
      </c>
    </row>
    <row r="9" spans="1:6" x14ac:dyDescent="0.2">
      <c r="A9" s="388" t="s">
        <v>390</v>
      </c>
      <c r="B9" s="389" t="s">
        <v>391</v>
      </c>
      <c r="C9" s="389" t="s">
        <v>246</v>
      </c>
      <c r="D9" s="389" t="s">
        <v>433</v>
      </c>
      <c r="E9" s="389" t="s">
        <v>434</v>
      </c>
      <c r="F9" s="389" t="s">
        <v>487</v>
      </c>
    </row>
    <row r="10" spans="1:6" x14ac:dyDescent="0.2">
      <c r="A10" s="390"/>
      <c r="B10" s="391"/>
      <c r="C10" s="392" t="s">
        <v>435</v>
      </c>
      <c r="D10" s="392" t="s">
        <v>435</v>
      </c>
      <c r="E10" s="392" t="s">
        <v>435</v>
      </c>
      <c r="F10" s="392" t="s">
        <v>435</v>
      </c>
    </row>
    <row r="11" spans="1:6" x14ac:dyDescent="0.2">
      <c r="A11" s="390"/>
      <c r="B11" s="391"/>
      <c r="C11" s="392" t="s">
        <v>256</v>
      </c>
      <c r="D11" s="392" t="s">
        <v>256</v>
      </c>
      <c r="E11" s="392" t="s">
        <v>256</v>
      </c>
      <c r="F11" s="392" t="s">
        <v>256</v>
      </c>
    </row>
    <row r="12" spans="1:6" x14ac:dyDescent="0.2">
      <c r="A12" s="393" t="s">
        <v>398</v>
      </c>
      <c r="B12" s="394" t="s">
        <v>399</v>
      </c>
      <c r="C12" s="394" t="s">
        <v>400</v>
      </c>
      <c r="D12" s="394" t="s">
        <v>400</v>
      </c>
      <c r="E12" s="394" t="s">
        <v>400</v>
      </c>
      <c r="F12" s="394" t="s">
        <v>400</v>
      </c>
    </row>
    <row r="13" spans="1:6" x14ac:dyDescent="0.2">
      <c r="A13" s="395" t="s">
        <v>398</v>
      </c>
      <c r="B13" s="396" t="s">
        <v>436</v>
      </c>
      <c r="C13" s="397">
        <f>'[1]1b'!D27</f>
        <v>90794883</v>
      </c>
      <c r="D13" s="397">
        <v>90794883</v>
      </c>
      <c r="E13" s="397">
        <v>90794883</v>
      </c>
      <c r="F13" s="397">
        <v>90794883</v>
      </c>
    </row>
    <row r="14" spans="1:6" x14ac:dyDescent="0.2">
      <c r="A14" s="395" t="s">
        <v>399</v>
      </c>
      <c r="B14" s="396" t="s">
        <v>437</v>
      </c>
      <c r="C14" s="397">
        <f>'[3]1'!C27</f>
        <v>17637689</v>
      </c>
      <c r="D14" s="397">
        <v>17637689</v>
      </c>
      <c r="E14" s="397">
        <v>17637689</v>
      </c>
      <c r="F14" s="397">
        <v>17637689</v>
      </c>
    </row>
    <row r="15" spans="1:6" x14ac:dyDescent="0.2">
      <c r="A15" s="395" t="s">
        <v>400</v>
      </c>
      <c r="B15" s="396" t="s">
        <v>438</v>
      </c>
      <c r="C15" s="397">
        <f>'[1]1b'!D29</f>
        <v>182983484</v>
      </c>
      <c r="D15" s="397">
        <v>182983484</v>
      </c>
      <c r="E15" s="397">
        <v>182983484</v>
      </c>
      <c r="F15" s="397">
        <v>182983484</v>
      </c>
    </row>
    <row r="16" spans="1:6" x14ac:dyDescent="0.2">
      <c r="A16" s="395" t="s">
        <v>401</v>
      </c>
      <c r="B16" s="396" t="s">
        <v>439</v>
      </c>
      <c r="C16" s="397"/>
      <c r="D16" s="397"/>
      <c r="E16" s="397"/>
      <c r="F16" s="397"/>
    </row>
    <row r="17" spans="1:6" x14ac:dyDescent="0.2">
      <c r="A17" s="395" t="s">
        <v>406</v>
      </c>
      <c r="B17" s="396" t="s">
        <v>440</v>
      </c>
      <c r="C17" s="397"/>
      <c r="D17" s="397"/>
      <c r="E17" s="397"/>
      <c r="F17" s="397"/>
    </row>
    <row r="18" spans="1:6" x14ac:dyDescent="0.2">
      <c r="A18" s="395" t="s">
        <v>408</v>
      </c>
      <c r="B18" s="396" t="s">
        <v>441</v>
      </c>
      <c r="C18" s="397"/>
      <c r="D18" s="397"/>
      <c r="E18" s="397"/>
      <c r="F18" s="397"/>
    </row>
    <row r="19" spans="1:6" x14ac:dyDescent="0.2">
      <c r="A19" s="395" t="s">
        <v>409</v>
      </c>
      <c r="B19" s="396" t="s">
        <v>442</v>
      </c>
      <c r="C19" s="397"/>
      <c r="D19" s="397"/>
      <c r="E19" s="397"/>
      <c r="F19" s="397"/>
    </row>
    <row r="20" spans="1:6" x14ac:dyDescent="0.2">
      <c r="A20" s="395" t="s">
        <v>410</v>
      </c>
      <c r="B20" s="396" t="s">
        <v>443</v>
      </c>
      <c r="C20" s="397"/>
      <c r="D20" s="397"/>
      <c r="E20" s="397"/>
      <c r="F20" s="397"/>
    </row>
    <row r="21" spans="1:6" x14ac:dyDescent="0.2">
      <c r="A21" s="395" t="s">
        <v>411</v>
      </c>
      <c r="B21" s="396"/>
      <c r="C21" s="397"/>
      <c r="D21" s="397"/>
      <c r="E21" s="397"/>
      <c r="F21" s="397"/>
    </row>
    <row r="22" spans="1:6" x14ac:dyDescent="0.2">
      <c r="A22" s="398" t="s">
        <v>427</v>
      </c>
      <c r="B22" s="399" t="s">
        <v>202</v>
      </c>
      <c r="C22" s="400">
        <f>SUM(C13:C21)</f>
        <v>291416056</v>
      </c>
      <c r="D22" s="400">
        <f>SUM(D13:D21)</f>
        <v>291416056</v>
      </c>
      <c r="E22" s="400">
        <f>SUM(E13:E21)</f>
        <v>291416056</v>
      </c>
      <c r="F22" s="400">
        <f>SUM(F13:F21)</f>
        <v>291416056</v>
      </c>
    </row>
  </sheetData>
  <mergeCells count="1">
    <mergeCell ref="A3:D3"/>
  </mergeCell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workbookViewId="0">
      <selection activeCell="D2" sqref="D2"/>
    </sheetView>
  </sheetViews>
  <sheetFormatPr defaultColWidth="9.140625" defaultRowHeight="15" x14ac:dyDescent="0.25"/>
  <cols>
    <col min="1" max="1" width="6.42578125" style="449" customWidth="1"/>
    <col min="2" max="2" width="66.85546875" style="449" customWidth="1"/>
    <col min="3" max="3" width="7.42578125" style="449" customWidth="1"/>
    <col min="4" max="4" width="13.85546875" style="449" customWidth="1"/>
    <col min="5" max="5" width="11.5703125" style="449" customWidth="1"/>
    <col min="6" max="6" width="10.140625" style="449" customWidth="1"/>
    <col min="7" max="9" width="11.28515625" style="449" customWidth="1"/>
    <col min="10" max="16384" width="9.140625" style="449"/>
  </cols>
  <sheetData>
    <row r="1" spans="1:9" ht="15.75" x14ac:dyDescent="0.25">
      <c r="B1" s="450" t="s">
        <v>0</v>
      </c>
      <c r="D1" s="64" t="s">
        <v>821</v>
      </c>
    </row>
    <row r="2" spans="1:9" ht="18.75" x14ac:dyDescent="0.3">
      <c r="B2" s="451" t="s">
        <v>119</v>
      </c>
      <c r="C2" s="452"/>
      <c r="D2" s="68" t="s">
        <v>833</v>
      </c>
      <c r="E2" s="453"/>
      <c r="F2" s="453"/>
      <c r="G2" s="453"/>
      <c r="H2" s="453"/>
      <c r="I2" s="453"/>
    </row>
    <row r="3" spans="1:9" ht="18.75" x14ac:dyDescent="0.3">
      <c r="B3" s="454" t="s">
        <v>120</v>
      </c>
      <c r="D3" s="239" t="s">
        <v>247</v>
      </c>
    </row>
    <row r="4" spans="1:9" ht="18.75" x14ac:dyDescent="0.3">
      <c r="B4" s="455"/>
      <c r="D4" s="239"/>
    </row>
    <row r="5" spans="1:9" x14ac:dyDescent="0.25">
      <c r="B5" s="456"/>
      <c r="C5" s="456"/>
      <c r="D5" s="456" t="s">
        <v>47</v>
      </c>
      <c r="E5" s="456" t="s">
        <v>131</v>
      </c>
      <c r="F5" s="456" t="s">
        <v>49</v>
      </c>
      <c r="G5" s="456" t="s">
        <v>50</v>
      </c>
      <c r="H5" s="456" t="s">
        <v>52</v>
      </c>
      <c r="I5" s="456" t="s">
        <v>188</v>
      </c>
    </row>
    <row r="6" spans="1:9" ht="25.5" x14ac:dyDescent="0.25">
      <c r="A6" s="457" t="s">
        <v>1</v>
      </c>
      <c r="B6" s="458" t="s">
        <v>2</v>
      </c>
      <c r="C6" s="459" t="s">
        <v>490</v>
      </c>
      <c r="D6" s="460" t="s">
        <v>491</v>
      </c>
      <c r="E6" s="460" t="s">
        <v>491</v>
      </c>
      <c r="F6" s="460" t="s">
        <v>491</v>
      </c>
      <c r="G6" s="460" t="s">
        <v>491</v>
      </c>
      <c r="H6" s="460" t="s">
        <v>491</v>
      </c>
      <c r="I6" s="460" t="s">
        <v>491</v>
      </c>
    </row>
    <row r="7" spans="1:9" x14ac:dyDescent="0.25">
      <c r="A7" s="461" t="s">
        <v>398</v>
      </c>
      <c r="B7" s="462" t="s">
        <v>399</v>
      </c>
      <c r="C7" s="462" t="s">
        <v>400</v>
      </c>
      <c r="D7" s="463" t="s">
        <v>401</v>
      </c>
      <c r="E7" s="463" t="s">
        <v>406</v>
      </c>
      <c r="F7" s="463" t="s">
        <v>408</v>
      </c>
      <c r="G7" s="463" t="s">
        <v>409</v>
      </c>
      <c r="H7" s="463" t="s">
        <v>410</v>
      </c>
      <c r="I7" s="463" t="s">
        <v>411</v>
      </c>
    </row>
    <row r="8" spans="1:9" ht="15" customHeight="1" x14ac:dyDescent="0.25">
      <c r="A8" s="464" t="s">
        <v>492</v>
      </c>
      <c r="B8" s="465" t="s">
        <v>493</v>
      </c>
      <c r="C8" s="466" t="s">
        <v>141</v>
      </c>
      <c r="D8" s="467">
        <f t="shared" ref="D8:D71" si="0">SUM(E8:I8)</f>
        <v>114837</v>
      </c>
      <c r="E8" s="468">
        <v>114837</v>
      </c>
      <c r="F8" s="468"/>
      <c r="G8" s="468"/>
      <c r="H8" s="468"/>
      <c r="I8" s="468"/>
    </row>
    <row r="9" spans="1:9" ht="15" customHeight="1" x14ac:dyDescent="0.25">
      <c r="A9" s="464" t="s">
        <v>494</v>
      </c>
      <c r="B9" s="469" t="s">
        <v>495</v>
      </c>
      <c r="C9" s="466" t="s">
        <v>150</v>
      </c>
      <c r="D9" s="467">
        <f t="shared" si="0"/>
        <v>130351</v>
      </c>
      <c r="E9" s="468">
        <v>130351</v>
      </c>
      <c r="F9" s="468"/>
      <c r="G9" s="468"/>
      <c r="H9" s="468"/>
      <c r="I9" s="468"/>
    </row>
    <row r="10" spans="1:9" ht="15" customHeight="1" x14ac:dyDescent="0.25">
      <c r="A10" s="464" t="s">
        <v>496</v>
      </c>
      <c r="B10" s="469" t="s">
        <v>497</v>
      </c>
      <c r="C10" s="466" t="s">
        <v>160</v>
      </c>
      <c r="D10" s="467">
        <f t="shared" si="0"/>
        <v>92325</v>
      </c>
      <c r="E10" s="468">
        <v>92325</v>
      </c>
      <c r="F10" s="468"/>
      <c r="G10" s="468"/>
      <c r="H10" s="468"/>
      <c r="I10" s="468"/>
    </row>
    <row r="11" spans="1:9" ht="15" customHeight="1" x14ac:dyDescent="0.25">
      <c r="A11" s="464" t="s">
        <v>498</v>
      </c>
      <c r="B11" s="469" t="s">
        <v>499</v>
      </c>
      <c r="C11" s="466" t="s">
        <v>176</v>
      </c>
      <c r="D11" s="467">
        <f t="shared" si="0"/>
        <v>6884</v>
      </c>
      <c r="E11" s="468">
        <v>6884</v>
      </c>
      <c r="F11" s="468"/>
      <c r="G11" s="468"/>
      <c r="H11" s="468"/>
      <c r="I11" s="468"/>
    </row>
    <row r="12" spans="1:9" ht="15" customHeight="1" x14ac:dyDescent="0.25">
      <c r="A12" s="464" t="s">
        <v>500</v>
      </c>
      <c r="B12" s="469" t="s">
        <v>501</v>
      </c>
      <c r="C12" s="466" t="s">
        <v>502</v>
      </c>
      <c r="D12" s="467">
        <f t="shared" si="0"/>
        <v>0</v>
      </c>
      <c r="E12" s="468"/>
      <c r="F12" s="468"/>
      <c r="G12" s="468"/>
      <c r="H12" s="468"/>
      <c r="I12" s="468"/>
    </row>
    <row r="13" spans="1:9" ht="15" customHeight="1" x14ac:dyDescent="0.25">
      <c r="A13" s="464" t="s">
        <v>503</v>
      </c>
      <c r="B13" s="469" t="s">
        <v>504</v>
      </c>
      <c r="C13" s="466" t="s">
        <v>505</v>
      </c>
      <c r="D13" s="467">
        <f t="shared" si="0"/>
        <v>0</v>
      </c>
      <c r="E13" s="468"/>
      <c r="F13" s="468"/>
      <c r="G13" s="468"/>
      <c r="H13" s="468"/>
      <c r="I13" s="468"/>
    </row>
    <row r="14" spans="1:9" ht="15" customHeight="1" x14ac:dyDescent="0.25">
      <c r="A14" s="470" t="s">
        <v>506</v>
      </c>
      <c r="B14" s="471" t="s">
        <v>507</v>
      </c>
      <c r="C14" s="472" t="s">
        <v>508</v>
      </c>
      <c r="D14" s="467">
        <f t="shared" si="0"/>
        <v>344397</v>
      </c>
      <c r="E14" s="467">
        <f>SUM(E8:E13)</f>
        <v>344397</v>
      </c>
      <c r="F14" s="467">
        <f>SUM(F8:F13)</f>
        <v>0</v>
      </c>
      <c r="G14" s="467">
        <f>SUM(G8:G13)</f>
        <v>0</v>
      </c>
      <c r="H14" s="467">
        <f>SUM(H8:H13)</f>
        <v>0</v>
      </c>
      <c r="I14" s="467">
        <f>SUM(I8:I13)</f>
        <v>0</v>
      </c>
    </row>
    <row r="15" spans="1:9" ht="15" customHeight="1" x14ac:dyDescent="0.25">
      <c r="A15" s="464" t="s">
        <v>509</v>
      </c>
      <c r="B15" s="469" t="s">
        <v>510</v>
      </c>
      <c r="C15" s="466" t="s">
        <v>511</v>
      </c>
      <c r="D15" s="467">
        <f t="shared" si="0"/>
        <v>0</v>
      </c>
      <c r="E15" s="468"/>
      <c r="F15" s="468"/>
      <c r="G15" s="468"/>
      <c r="H15" s="468"/>
      <c r="I15" s="468"/>
    </row>
    <row r="16" spans="1:9" ht="15" customHeight="1" x14ac:dyDescent="0.25">
      <c r="A16" s="464" t="s">
        <v>512</v>
      </c>
      <c r="B16" s="469" t="s">
        <v>513</v>
      </c>
      <c r="C16" s="466" t="s">
        <v>514</v>
      </c>
      <c r="D16" s="467">
        <f t="shared" si="0"/>
        <v>0</v>
      </c>
      <c r="E16" s="468"/>
      <c r="F16" s="468"/>
      <c r="G16" s="468"/>
      <c r="H16" s="468"/>
      <c r="I16" s="468"/>
    </row>
    <row r="17" spans="1:9" ht="15" customHeight="1" x14ac:dyDescent="0.25">
      <c r="A17" s="464" t="s">
        <v>515</v>
      </c>
      <c r="B17" s="469" t="s">
        <v>516</v>
      </c>
      <c r="C17" s="466" t="s">
        <v>517</v>
      </c>
      <c r="D17" s="467">
        <f t="shared" si="0"/>
        <v>0</v>
      </c>
      <c r="E17" s="468"/>
      <c r="F17" s="468"/>
      <c r="G17" s="468"/>
      <c r="H17" s="468"/>
      <c r="I17" s="468"/>
    </row>
    <row r="18" spans="1:9" ht="15" customHeight="1" x14ac:dyDescent="0.25">
      <c r="A18" s="464" t="s">
        <v>518</v>
      </c>
      <c r="B18" s="469" t="s">
        <v>519</v>
      </c>
      <c r="C18" s="466" t="s">
        <v>520</v>
      </c>
      <c r="D18" s="467">
        <f t="shared" si="0"/>
        <v>0</v>
      </c>
      <c r="E18" s="468"/>
      <c r="F18" s="468"/>
      <c r="G18" s="468"/>
      <c r="H18" s="468"/>
      <c r="I18" s="468"/>
    </row>
    <row r="19" spans="1:9" ht="15" customHeight="1" x14ac:dyDescent="0.25">
      <c r="A19" s="464" t="s">
        <v>521</v>
      </c>
      <c r="B19" s="469" t="s">
        <v>522</v>
      </c>
      <c r="C19" s="466" t="s">
        <v>523</v>
      </c>
      <c r="D19" s="467">
        <f t="shared" si="0"/>
        <v>85152</v>
      </c>
      <c r="E19" s="467">
        <f>SUM(E20:E26)</f>
        <v>21752</v>
      </c>
      <c r="F19" s="467">
        <f>SUM(F20:F26)</f>
        <v>0</v>
      </c>
      <c r="G19" s="467">
        <f>SUM(G20:G26)</f>
        <v>62306</v>
      </c>
      <c r="H19" s="467">
        <f>SUM(H20:H26)</f>
        <v>1094</v>
      </c>
      <c r="I19" s="467">
        <f>SUM(I20:I26)</f>
        <v>0</v>
      </c>
    </row>
    <row r="20" spans="1:9" ht="15" customHeight="1" x14ac:dyDescent="0.25">
      <c r="A20" s="464"/>
      <c r="B20" s="469" t="s">
        <v>524</v>
      </c>
      <c r="C20" s="466" t="s">
        <v>525</v>
      </c>
      <c r="D20" s="467">
        <f t="shared" si="0"/>
        <v>0</v>
      </c>
      <c r="E20" s="468"/>
      <c r="F20" s="468"/>
      <c r="G20" s="468"/>
      <c r="H20" s="468"/>
      <c r="I20" s="468"/>
    </row>
    <row r="21" spans="1:9" ht="15" customHeight="1" x14ac:dyDescent="0.25">
      <c r="A21" s="464"/>
      <c r="B21" s="469" t="s">
        <v>526</v>
      </c>
      <c r="C21" s="466" t="s">
        <v>527</v>
      </c>
      <c r="D21" s="467">
        <f t="shared" si="0"/>
        <v>13002</v>
      </c>
      <c r="E21" s="468">
        <v>13002</v>
      </c>
      <c r="F21" s="468"/>
      <c r="G21" s="468"/>
      <c r="H21" s="468"/>
      <c r="I21" s="468"/>
    </row>
    <row r="22" spans="1:9" ht="15" customHeight="1" x14ac:dyDescent="0.25">
      <c r="A22" s="464"/>
      <c r="B22" s="469" t="s">
        <v>528</v>
      </c>
      <c r="C22" s="466" t="s">
        <v>529</v>
      </c>
      <c r="D22" s="467">
        <f t="shared" si="0"/>
        <v>63400</v>
      </c>
      <c r="E22" s="468"/>
      <c r="F22" s="468"/>
      <c r="G22" s="468">
        <v>62306</v>
      </c>
      <c r="H22" s="468">
        <v>1094</v>
      </c>
      <c r="I22" s="468"/>
    </row>
    <row r="23" spans="1:9" ht="15" customHeight="1" x14ac:dyDescent="0.25">
      <c r="A23" s="464"/>
      <c r="B23" s="469" t="s">
        <v>530</v>
      </c>
      <c r="C23" s="466" t="s">
        <v>531</v>
      </c>
      <c r="D23" s="467">
        <f t="shared" si="0"/>
        <v>0</v>
      </c>
      <c r="E23" s="468"/>
      <c r="F23" s="468"/>
      <c r="G23" s="468"/>
      <c r="H23" s="468"/>
      <c r="I23" s="468"/>
    </row>
    <row r="24" spans="1:9" ht="15" customHeight="1" x14ac:dyDescent="0.25">
      <c r="A24" s="464"/>
      <c r="B24" s="469" t="s">
        <v>532</v>
      </c>
      <c r="C24" s="466" t="s">
        <v>533</v>
      </c>
      <c r="D24" s="467">
        <f t="shared" si="0"/>
        <v>0</v>
      </c>
      <c r="E24" s="468"/>
      <c r="F24" s="468"/>
      <c r="G24" s="468"/>
      <c r="H24" s="468"/>
      <c r="I24" s="468"/>
    </row>
    <row r="25" spans="1:9" ht="15" customHeight="1" x14ac:dyDescent="0.25">
      <c r="A25" s="464"/>
      <c r="B25" s="469" t="s">
        <v>534</v>
      </c>
      <c r="C25" s="466" t="s">
        <v>535</v>
      </c>
      <c r="D25" s="467">
        <f t="shared" si="0"/>
        <v>0</v>
      </c>
      <c r="E25" s="468"/>
      <c r="F25" s="468"/>
      <c r="G25" s="468"/>
      <c r="H25" s="468"/>
      <c r="I25" s="468"/>
    </row>
    <row r="26" spans="1:9" ht="15" customHeight="1" x14ac:dyDescent="0.25">
      <c r="A26" s="464"/>
      <c r="B26" s="473" t="s">
        <v>536</v>
      </c>
      <c r="C26" s="466" t="s">
        <v>537</v>
      </c>
      <c r="D26" s="467">
        <f t="shared" si="0"/>
        <v>8750</v>
      </c>
      <c r="E26" s="468">
        <v>8750</v>
      </c>
      <c r="F26" s="468"/>
      <c r="G26" s="468"/>
      <c r="H26" s="468"/>
      <c r="I26" s="468"/>
    </row>
    <row r="27" spans="1:9" ht="15" customHeight="1" x14ac:dyDescent="0.25">
      <c r="A27" s="470" t="s">
        <v>538</v>
      </c>
      <c r="B27" s="471" t="s">
        <v>539</v>
      </c>
      <c r="C27" s="472" t="s">
        <v>540</v>
      </c>
      <c r="D27" s="467">
        <f t="shared" si="0"/>
        <v>429549</v>
      </c>
      <c r="E27" s="467">
        <f>SUM(E14:E19)</f>
        <v>366149</v>
      </c>
      <c r="F27" s="467">
        <f>SUM(F14:F19)</f>
        <v>0</v>
      </c>
      <c r="G27" s="467">
        <f>SUM(G14:G19)</f>
        <v>62306</v>
      </c>
      <c r="H27" s="467">
        <f>SUM(H14:H19)</f>
        <v>1094</v>
      </c>
      <c r="I27" s="467">
        <f>SUM(I14:I19)</f>
        <v>0</v>
      </c>
    </row>
    <row r="28" spans="1:9" ht="15" customHeight="1" x14ac:dyDescent="0.25">
      <c r="A28" s="464" t="s">
        <v>541</v>
      </c>
      <c r="B28" s="469" t="s">
        <v>542</v>
      </c>
      <c r="C28" s="466" t="s">
        <v>543</v>
      </c>
      <c r="D28" s="467">
        <f t="shared" si="0"/>
        <v>0</v>
      </c>
      <c r="E28" s="468"/>
      <c r="F28" s="468"/>
      <c r="G28" s="468"/>
      <c r="H28" s="468"/>
      <c r="I28" s="468"/>
    </row>
    <row r="29" spans="1:9" ht="15" customHeight="1" x14ac:dyDescent="0.25">
      <c r="A29" s="464" t="s">
        <v>544</v>
      </c>
      <c r="B29" s="469" t="s">
        <v>545</v>
      </c>
      <c r="C29" s="466" t="s">
        <v>546</v>
      </c>
      <c r="D29" s="467">
        <f t="shared" si="0"/>
        <v>0</v>
      </c>
      <c r="E29" s="468"/>
      <c r="F29" s="468"/>
      <c r="G29" s="468"/>
      <c r="H29" s="468"/>
      <c r="I29" s="468"/>
    </row>
    <row r="30" spans="1:9" ht="15" customHeight="1" x14ac:dyDescent="0.25">
      <c r="A30" s="464" t="s">
        <v>547</v>
      </c>
      <c r="B30" s="469" t="s">
        <v>548</v>
      </c>
      <c r="C30" s="466" t="s">
        <v>549</v>
      </c>
      <c r="D30" s="467">
        <f t="shared" si="0"/>
        <v>0</v>
      </c>
      <c r="E30" s="468"/>
      <c r="F30" s="468"/>
      <c r="G30" s="468"/>
      <c r="H30" s="468"/>
      <c r="I30" s="468"/>
    </row>
    <row r="31" spans="1:9" ht="15" customHeight="1" x14ac:dyDescent="0.25">
      <c r="A31" s="464" t="s">
        <v>550</v>
      </c>
      <c r="B31" s="469" t="s">
        <v>551</v>
      </c>
      <c r="C31" s="466" t="s">
        <v>552</v>
      </c>
      <c r="D31" s="467">
        <f t="shared" si="0"/>
        <v>0</v>
      </c>
      <c r="E31" s="468"/>
      <c r="F31" s="468"/>
      <c r="G31" s="468"/>
      <c r="H31" s="468"/>
      <c r="I31" s="468"/>
    </row>
    <row r="32" spans="1:9" ht="15" customHeight="1" x14ac:dyDescent="0.25">
      <c r="A32" s="464" t="s">
        <v>553</v>
      </c>
      <c r="B32" s="469" t="s">
        <v>554</v>
      </c>
      <c r="C32" s="466" t="s">
        <v>555</v>
      </c>
      <c r="D32" s="467">
        <f t="shared" si="0"/>
        <v>0</v>
      </c>
      <c r="E32" s="468"/>
      <c r="F32" s="468"/>
      <c r="G32" s="468"/>
      <c r="H32" s="468"/>
      <c r="I32" s="468"/>
    </row>
    <row r="33" spans="1:9" ht="15" customHeight="1" x14ac:dyDescent="0.25">
      <c r="A33" s="470" t="s">
        <v>556</v>
      </c>
      <c r="B33" s="471" t="s">
        <v>557</v>
      </c>
      <c r="C33" s="472" t="s">
        <v>558</v>
      </c>
      <c r="D33" s="467">
        <f t="shared" si="0"/>
        <v>0</v>
      </c>
      <c r="E33" s="467">
        <f>SUM(E28:E32)</f>
        <v>0</v>
      </c>
      <c r="F33" s="467">
        <f>SUM(F28:F32)</f>
        <v>0</v>
      </c>
      <c r="G33" s="467">
        <f>SUM(G28:G32)</f>
        <v>0</v>
      </c>
      <c r="H33" s="467">
        <f>SUM(H28:H32)</f>
        <v>0</v>
      </c>
      <c r="I33" s="467">
        <f>SUM(I28:I32)</f>
        <v>0</v>
      </c>
    </row>
    <row r="34" spans="1:9" ht="15" customHeight="1" x14ac:dyDescent="0.25">
      <c r="A34" s="464" t="s">
        <v>559</v>
      </c>
      <c r="B34" s="469" t="s">
        <v>560</v>
      </c>
      <c r="C34" s="466" t="s">
        <v>561</v>
      </c>
      <c r="D34" s="467">
        <f t="shared" si="0"/>
        <v>0</v>
      </c>
      <c r="E34" s="468"/>
      <c r="F34" s="468"/>
      <c r="G34" s="468"/>
      <c r="H34" s="468"/>
      <c r="I34" s="468"/>
    </row>
    <row r="35" spans="1:9" ht="15" customHeight="1" x14ac:dyDescent="0.25">
      <c r="A35" s="464" t="s">
        <v>562</v>
      </c>
      <c r="B35" s="469" t="s">
        <v>563</v>
      </c>
      <c r="C35" s="466" t="s">
        <v>564</v>
      </c>
      <c r="D35" s="467">
        <f t="shared" si="0"/>
        <v>0</v>
      </c>
      <c r="E35" s="468"/>
      <c r="F35" s="468"/>
      <c r="G35" s="468"/>
      <c r="H35" s="468"/>
      <c r="I35" s="468"/>
    </row>
    <row r="36" spans="1:9" ht="15" customHeight="1" x14ac:dyDescent="0.25">
      <c r="A36" s="470" t="s">
        <v>565</v>
      </c>
      <c r="B36" s="471" t="s">
        <v>566</v>
      </c>
      <c r="C36" s="472" t="s">
        <v>567</v>
      </c>
      <c r="D36" s="467">
        <f t="shared" si="0"/>
        <v>0</v>
      </c>
      <c r="E36" s="467">
        <f>SUM(E34:E35)</f>
        <v>0</v>
      </c>
      <c r="F36" s="467">
        <f>SUM(F34:F35)</f>
        <v>0</v>
      </c>
      <c r="G36" s="467">
        <f>SUM(G34:G35)</f>
        <v>0</v>
      </c>
      <c r="H36" s="467">
        <f>SUM(H34:H35)</f>
        <v>0</v>
      </c>
      <c r="I36" s="467">
        <f>SUM(I34:I35)</f>
        <v>0</v>
      </c>
    </row>
    <row r="37" spans="1:9" ht="15" customHeight="1" x14ac:dyDescent="0.25">
      <c r="A37" s="464" t="s">
        <v>568</v>
      </c>
      <c r="B37" s="469" t="s">
        <v>569</v>
      </c>
      <c r="C37" s="466" t="s">
        <v>570</v>
      </c>
      <c r="D37" s="467">
        <f t="shared" si="0"/>
        <v>0</v>
      </c>
      <c r="E37" s="468"/>
      <c r="F37" s="468"/>
      <c r="G37" s="468"/>
      <c r="H37" s="468"/>
      <c r="I37" s="468"/>
    </row>
    <row r="38" spans="1:9" ht="15" customHeight="1" x14ac:dyDescent="0.25">
      <c r="A38" s="464" t="s">
        <v>571</v>
      </c>
      <c r="B38" s="469" t="s">
        <v>572</v>
      </c>
      <c r="C38" s="466" t="s">
        <v>573</v>
      </c>
      <c r="D38" s="467">
        <f t="shared" si="0"/>
        <v>0</v>
      </c>
      <c r="E38" s="468"/>
      <c r="F38" s="468"/>
      <c r="G38" s="468"/>
      <c r="H38" s="468"/>
      <c r="I38" s="468"/>
    </row>
    <row r="39" spans="1:9" ht="15" customHeight="1" x14ac:dyDescent="0.25">
      <c r="A39" s="464" t="s">
        <v>574</v>
      </c>
      <c r="B39" s="469" t="s">
        <v>575</v>
      </c>
      <c r="C39" s="466" t="s">
        <v>576</v>
      </c>
      <c r="D39" s="467">
        <f t="shared" si="0"/>
        <v>91747</v>
      </c>
      <c r="E39" s="468">
        <v>91747</v>
      </c>
      <c r="F39" s="468"/>
      <c r="G39" s="468"/>
      <c r="H39" s="468"/>
      <c r="I39" s="468"/>
    </row>
    <row r="40" spans="1:9" ht="15" customHeight="1" x14ac:dyDescent="0.25">
      <c r="A40" s="464" t="s">
        <v>577</v>
      </c>
      <c r="B40" s="469" t="s">
        <v>578</v>
      </c>
      <c r="C40" s="466" t="s">
        <v>579</v>
      </c>
      <c r="D40" s="467">
        <f t="shared" si="0"/>
        <v>187900</v>
      </c>
      <c r="E40" s="468">
        <v>187900</v>
      </c>
      <c r="F40" s="468"/>
      <c r="G40" s="468"/>
      <c r="H40" s="468"/>
      <c r="I40" s="468"/>
    </row>
    <row r="41" spans="1:9" ht="15" customHeight="1" x14ac:dyDescent="0.25">
      <c r="A41" s="464" t="s">
        <v>580</v>
      </c>
      <c r="B41" s="469" t="s">
        <v>581</v>
      </c>
      <c r="C41" s="466" t="s">
        <v>582</v>
      </c>
      <c r="D41" s="467">
        <f t="shared" si="0"/>
        <v>0</v>
      </c>
      <c r="E41" s="468"/>
      <c r="F41" s="468"/>
      <c r="G41" s="468"/>
      <c r="H41" s="468"/>
      <c r="I41" s="468"/>
    </row>
    <row r="42" spans="1:9" ht="15" customHeight="1" x14ac:dyDescent="0.25">
      <c r="A42" s="464" t="s">
        <v>583</v>
      </c>
      <c r="B42" s="469" t="s">
        <v>584</v>
      </c>
      <c r="C42" s="466" t="s">
        <v>585</v>
      </c>
      <c r="D42" s="467">
        <f t="shared" si="0"/>
        <v>0</v>
      </c>
      <c r="E42" s="468"/>
      <c r="F42" s="468"/>
      <c r="G42" s="468"/>
      <c r="H42" s="468"/>
      <c r="I42" s="468"/>
    </row>
    <row r="43" spans="1:9" ht="15" customHeight="1" x14ac:dyDescent="0.25">
      <c r="A43" s="464" t="s">
        <v>586</v>
      </c>
      <c r="B43" s="469" t="s">
        <v>587</v>
      </c>
      <c r="C43" s="466" t="s">
        <v>588</v>
      </c>
      <c r="D43" s="467">
        <f t="shared" si="0"/>
        <v>10688</v>
      </c>
      <c r="E43" s="468">
        <v>10688</v>
      </c>
      <c r="F43" s="468"/>
      <c r="G43" s="468"/>
      <c r="H43" s="468"/>
      <c r="I43" s="468"/>
    </row>
    <row r="44" spans="1:9" ht="15" customHeight="1" x14ac:dyDescent="0.25">
      <c r="A44" s="464" t="s">
        <v>589</v>
      </c>
      <c r="B44" s="469" t="s">
        <v>590</v>
      </c>
      <c r="C44" s="466" t="s">
        <v>591</v>
      </c>
      <c r="D44" s="467">
        <f t="shared" si="0"/>
        <v>0</v>
      </c>
      <c r="E44" s="468"/>
      <c r="F44" s="468"/>
      <c r="G44" s="468"/>
      <c r="H44" s="468"/>
      <c r="I44" s="468"/>
    </row>
    <row r="45" spans="1:9" ht="15" customHeight="1" x14ac:dyDescent="0.25">
      <c r="A45" s="470" t="s">
        <v>592</v>
      </c>
      <c r="B45" s="471" t="s">
        <v>593</v>
      </c>
      <c r="C45" s="472" t="s">
        <v>594</v>
      </c>
      <c r="D45" s="467">
        <f t="shared" si="0"/>
        <v>198588</v>
      </c>
      <c r="E45" s="467">
        <f>SUM(E40:E44)</f>
        <v>198588</v>
      </c>
      <c r="F45" s="467">
        <f>SUM(F40:F44)</f>
        <v>0</v>
      </c>
      <c r="G45" s="467">
        <f>SUM(G40:G44)</f>
        <v>0</v>
      </c>
      <c r="H45" s="467">
        <f>SUM(H40:H44)</f>
        <v>0</v>
      </c>
      <c r="I45" s="467">
        <f>SUM(I40:I44)</f>
        <v>0</v>
      </c>
    </row>
    <row r="46" spans="1:9" ht="15" customHeight="1" x14ac:dyDescent="0.25">
      <c r="A46" s="464" t="s">
        <v>595</v>
      </c>
      <c r="B46" s="469" t="s">
        <v>596</v>
      </c>
      <c r="C46" s="466" t="s">
        <v>597</v>
      </c>
      <c r="D46" s="467">
        <f t="shared" si="0"/>
        <v>1413</v>
      </c>
      <c r="E46" s="468">
        <v>1413</v>
      </c>
      <c r="F46" s="468"/>
      <c r="G46" s="468"/>
      <c r="H46" s="468"/>
      <c r="I46" s="468"/>
    </row>
    <row r="47" spans="1:9" ht="15" customHeight="1" x14ac:dyDescent="0.25">
      <c r="A47" s="470" t="s">
        <v>598</v>
      </c>
      <c r="B47" s="471" t="s">
        <v>599</v>
      </c>
      <c r="C47" s="472" t="s">
        <v>600</v>
      </c>
      <c r="D47" s="467">
        <f t="shared" si="0"/>
        <v>291748</v>
      </c>
      <c r="E47" s="467">
        <f>E36+E37+E38+E39+E45+E46</f>
        <v>291748</v>
      </c>
      <c r="F47" s="467">
        <f>F36+F37+F38+F39+F45+F46</f>
        <v>0</v>
      </c>
      <c r="G47" s="467">
        <f>G36+G37+G38+G39+G45+G46</f>
        <v>0</v>
      </c>
      <c r="H47" s="467">
        <f>H36+H37+H38+H39+H45+H46</f>
        <v>0</v>
      </c>
      <c r="I47" s="467">
        <f>I36+I37+I38+I39+I45+I46</f>
        <v>0</v>
      </c>
    </row>
    <row r="48" spans="1:9" ht="15" customHeight="1" x14ac:dyDescent="0.25">
      <c r="A48" s="464" t="s">
        <v>601</v>
      </c>
      <c r="B48" s="474" t="s">
        <v>602</v>
      </c>
      <c r="C48" s="466" t="s">
        <v>603</v>
      </c>
      <c r="D48" s="467">
        <f t="shared" si="0"/>
        <v>0</v>
      </c>
      <c r="E48" s="468"/>
      <c r="F48" s="468"/>
      <c r="G48" s="468"/>
      <c r="H48" s="468"/>
      <c r="I48" s="468"/>
    </row>
    <row r="49" spans="1:9" ht="15" customHeight="1" x14ac:dyDescent="0.25">
      <c r="A49" s="464" t="s">
        <v>604</v>
      </c>
      <c r="B49" s="474" t="s">
        <v>605</v>
      </c>
      <c r="C49" s="466" t="s">
        <v>606</v>
      </c>
      <c r="D49" s="467">
        <f t="shared" si="0"/>
        <v>8848</v>
      </c>
      <c r="E49" s="468"/>
      <c r="F49" s="468">
        <v>360</v>
      </c>
      <c r="G49" s="468">
        <v>1050</v>
      </c>
      <c r="H49" s="468">
        <v>6688</v>
      </c>
      <c r="I49" s="468">
        <v>750</v>
      </c>
    </row>
    <row r="50" spans="1:9" ht="15" customHeight="1" x14ac:dyDescent="0.25">
      <c r="A50" s="464" t="s">
        <v>607</v>
      </c>
      <c r="B50" s="474" t="s">
        <v>608</v>
      </c>
      <c r="C50" s="466" t="s">
        <v>609</v>
      </c>
      <c r="D50" s="467">
        <f t="shared" si="0"/>
        <v>3690</v>
      </c>
      <c r="E50" s="467">
        <f>SUM(E51:E52)</f>
        <v>560</v>
      </c>
      <c r="F50" s="467">
        <f>SUM(F51:F52)</f>
        <v>1500</v>
      </c>
      <c r="G50" s="467">
        <f>SUM(G51:G52)</f>
        <v>1630</v>
      </c>
      <c r="H50" s="467">
        <f>SUM(H51:H52)</f>
        <v>0</v>
      </c>
      <c r="I50" s="467">
        <f>SUM(I51:I52)</f>
        <v>0</v>
      </c>
    </row>
    <row r="51" spans="1:9" ht="15" customHeight="1" x14ac:dyDescent="0.25">
      <c r="A51" s="464"/>
      <c r="B51" s="473" t="s">
        <v>610</v>
      </c>
      <c r="C51" s="466" t="s">
        <v>611</v>
      </c>
      <c r="D51" s="467">
        <f t="shared" si="0"/>
        <v>1820</v>
      </c>
      <c r="E51" s="468">
        <v>240</v>
      </c>
      <c r="F51" s="468">
        <v>1500</v>
      </c>
      <c r="G51" s="468">
        <v>80</v>
      </c>
      <c r="H51" s="468"/>
      <c r="I51" s="468"/>
    </row>
    <row r="52" spans="1:9" ht="15" customHeight="1" x14ac:dyDescent="0.25">
      <c r="A52" s="464"/>
      <c r="B52" s="473" t="s">
        <v>612</v>
      </c>
      <c r="C52" s="466" t="s">
        <v>613</v>
      </c>
      <c r="D52" s="467">
        <f t="shared" si="0"/>
        <v>1870</v>
      </c>
      <c r="E52" s="468">
        <v>320</v>
      </c>
      <c r="F52" s="468"/>
      <c r="G52" s="468">
        <v>1550</v>
      </c>
      <c r="H52" s="468"/>
      <c r="I52" s="468"/>
    </row>
    <row r="53" spans="1:9" ht="15" customHeight="1" x14ac:dyDescent="0.25">
      <c r="A53" s="464" t="s">
        <v>614</v>
      </c>
      <c r="B53" s="474" t="s">
        <v>615</v>
      </c>
      <c r="C53" s="466" t="s">
        <v>616</v>
      </c>
      <c r="D53" s="467">
        <f t="shared" si="0"/>
        <v>19579</v>
      </c>
      <c r="E53" s="468">
        <v>19579</v>
      </c>
      <c r="F53" s="468"/>
      <c r="G53" s="468"/>
      <c r="H53" s="468"/>
      <c r="I53" s="468"/>
    </row>
    <row r="54" spans="1:9" ht="15" customHeight="1" x14ac:dyDescent="0.25">
      <c r="A54" s="464" t="s">
        <v>617</v>
      </c>
      <c r="B54" s="474" t="s">
        <v>618</v>
      </c>
      <c r="C54" s="466" t="s">
        <v>619</v>
      </c>
      <c r="D54" s="467">
        <f t="shared" si="0"/>
        <v>12612</v>
      </c>
      <c r="E54" s="468">
        <v>3579</v>
      </c>
      <c r="F54" s="468">
        <v>502</v>
      </c>
      <c r="G54" s="468"/>
      <c r="H54" s="468">
        <v>8531</v>
      </c>
      <c r="I54" s="468"/>
    </row>
    <row r="55" spans="1:9" ht="15" customHeight="1" x14ac:dyDescent="0.25">
      <c r="A55" s="464" t="s">
        <v>620</v>
      </c>
      <c r="B55" s="474" t="s">
        <v>621</v>
      </c>
      <c r="C55" s="466" t="s">
        <v>622</v>
      </c>
      <c r="D55" s="467">
        <f t="shared" si="0"/>
        <v>7128</v>
      </c>
      <c r="E55" s="468">
        <v>6404</v>
      </c>
      <c r="F55" s="468"/>
      <c r="G55" s="468">
        <v>724</v>
      </c>
      <c r="H55" s="468"/>
      <c r="I55" s="468"/>
    </row>
    <row r="56" spans="1:9" ht="15" customHeight="1" x14ac:dyDescent="0.25">
      <c r="A56" s="464" t="s">
        <v>623</v>
      </c>
      <c r="B56" s="474" t="s">
        <v>624</v>
      </c>
      <c r="C56" s="466" t="s">
        <v>625</v>
      </c>
      <c r="D56" s="467">
        <f t="shared" si="0"/>
        <v>4864</v>
      </c>
      <c r="E56" s="468"/>
      <c r="F56" s="468"/>
      <c r="G56" s="475"/>
      <c r="H56" s="468">
        <v>4864</v>
      </c>
      <c r="I56" s="468"/>
    </row>
    <row r="57" spans="1:9" ht="15" customHeight="1" x14ac:dyDescent="0.25">
      <c r="A57" s="464" t="s">
        <v>626</v>
      </c>
      <c r="B57" s="474" t="s">
        <v>627</v>
      </c>
      <c r="C57" s="466" t="s">
        <v>628</v>
      </c>
      <c r="D57" s="467">
        <f t="shared" si="0"/>
        <v>1300</v>
      </c>
      <c r="E57" s="468">
        <v>1300</v>
      </c>
      <c r="F57" s="468"/>
      <c r="G57" s="468"/>
      <c r="H57" s="468"/>
      <c r="I57" s="468"/>
    </row>
    <row r="58" spans="1:9" ht="15" customHeight="1" x14ac:dyDescent="0.25">
      <c r="A58" s="464" t="s">
        <v>629</v>
      </c>
      <c r="B58" s="474" t="s">
        <v>630</v>
      </c>
      <c r="C58" s="466" t="s">
        <v>631</v>
      </c>
      <c r="D58" s="467">
        <f t="shared" si="0"/>
        <v>0</v>
      </c>
      <c r="E58" s="468"/>
      <c r="F58" s="468"/>
      <c r="G58" s="468"/>
      <c r="H58" s="468"/>
      <c r="I58" s="468"/>
    </row>
    <row r="59" spans="1:9" ht="15" customHeight="1" x14ac:dyDescent="0.25">
      <c r="A59" s="464" t="s">
        <v>632</v>
      </c>
      <c r="B59" s="474" t="s">
        <v>633</v>
      </c>
      <c r="C59" s="466" t="s">
        <v>634</v>
      </c>
      <c r="D59" s="467">
        <f t="shared" si="0"/>
        <v>0</v>
      </c>
      <c r="E59" s="468"/>
      <c r="F59" s="468"/>
      <c r="G59" s="468"/>
      <c r="H59" s="468"/>
      <c r="I59" s="468"/>
    </row>
    <row r="60" spans="1:9" ht="15" customHeight="1" x14ac:dyDescent="0.25">
      <c r="A60" s="470" t="s">
        <v>635</v>
      </c>
      <c r="B60" s="476" t="s">
        <v>293</v>
      </c>
      <c r="C60" s="472" t="s">
        <v>636</v>
      </c>
      <c r="D60" s="467">
        <f t="shared" si="0"/>
        <v>58021</v>
      </c>
      <c r="E60" s="467">
        <f>E48+E49+E50+E53+E54+E55+E56+E57+E58+E59</f>
        <v>31422</v>
      </c>
      <c r="F60" s="467">
        <f>F48+F49+F50+F53+F54+F55+F56+F57+F58+F59</f>
        <v>2362</v>
      </c>
      <c r="G60" s="467">
        <f>G48+G49+G50+G53+G54+G55+G56+G57+G58+G59</f>
        <v>3404</v>
      </c>
      <c r="H60" s="467">
        <f>H48+H49+H50+H53+H54+H55+H56+H57+H58+H59</f>
        <v>20083</v>
      </c>
      <c r="I60" s="467">
        <f>I48+I49+I50+I53+I54+I55+I56+I57+I58+I59</f>
        <v>750</v>
      </c>
    </row>
    <row r="61" spans="1:9" ht="15" customHeight="1" x14ac:dyDescent="0.25">
      <c r="A61" s="464">
        <v>45</v>
      </c>
      <c r="B61" s="474" t="s">
        <v>637</v>
      </c>
      <c r="C61" s="466" t="s">
        <v>638</v>
      </c>
      <c r="D61" s="467">
        <f t="shared" si="0"/>
        <v>0</v>
      </c>
      <c r="E61" s="468"/>
      <c r="F61" s="468"/>
      <c r="G61" s="468"/>
      <c r="H61" s="468"/>
      <c r="I61" s="468"/>
    </row>
    <row r="62" spans="1:9" ht="15" customHeight="1" x14ac:dyDescent="0.25">
      <c r="A62" s="464">
        <v>46</v>
      </c>
      <c r="B62" s="474" t="s">
        <v>639</v>
      </c>
      <c r="C62" s="466" t="s">
        <v>640</v>
      </c>
      <c r="D62" s="467">
        <f t="shared" si="0"/>
        <v>8199</v>
      </c>
      <c r="E62" s="468">
        <v>8199</v>
      </c>
      <c r="F62" s="468"/>
      <c r="G62" s="468"/>
      <c r="H62" s="468"/>
      <c r="I62" s="468"/>
    </row>
    <row r="63" spans="1:9" ht="15" customHeight="1" x14ac:dyDescent="0.25">
      <c r="A63" s="464">
        <v>47</v>
      </c>
      <c r="B63" s="474" t="s">
        <v>641</v>
      </c>
      <c r="C63" s="466" t="s">
        <v>642</v>
      </c>
      <c r="D63" s="467">
        <f t="shared" si="0"/>
        <v>0</v>
      </c>
      <c r="E63" s="468"/>
      <c r="F63" s="468"/>
      <c r="G63" s="468"/>
      <c r="H63" s="468"/>
      <c r="I63" s="468"/>
    </row>
    <row r="64" spans="1:9" ht="15" customHeight="1" x14ac:dyDescent="0.25">
      <c r="A64" s="464">
        <v>48</v>
      </c>
      <c r="B64" s="474" t="s">
        <v>643</v>
      </c>
      <c r="C64" s="466" t="s">
        <v>644</v>
      </c>
      <c r="D64" s="467">
        <f t="shared" si="0"/>
        <v>0</v>
      </c>
      <c r="E64" s="468"/>
      <c r="F64" s="468"/>
      <c r="G64" s="468"/>
      <c r="H64" s="468"/>
      <c r="I64" s="468"/>
    </row>
    <row r="65" spans="1:9" ht="15" customHeight="1" x14ac:dyDescent="0.25">
      <c r="A65" s="464">
        <v>49</v>
      </c>
      <c r="B65" s="474" t="s">
        <v>645</v>
      </c>
      <c r="C65" s="466" t="s">
        <v>646</v>
      </c>
      <c r="D65" s="467">
        <f t="shared" si="0"/>
        <v>0</v>
      </c>
      <c r="E65" s="468"/>
      <c r="F65" s="468"/>
      <c r="G65" s="468"/>
      <c r="H65" s="468"/>
      <c r="I65" s="468"/>
    </row>
    <row r="66" spans="1:9" ht="15" customHeight="1" x14ac:dyDescent="0.25">
      <c r="A66" s="470">
        <v>50</v>
      </c>
      <c r="B66" s="471" t="s">
        <v>647</v>
      </c>
      <c r="C66" s="472" t="s">
        <v>648</v>
      </c>
      <c r="D66" s="467">
        <f t="shared" si="0"/>
        <v>8199</v>
      </c>
      <c r="E66" s="467">
        <f>SUM(E61:E65)</f>
        <v>8199</v>
      </c>
      <c r="F66" s="467">
        <f>SUM(F61:F65)</f>
        <v>0</v>
      </c>
      <c r="G66" s="467">
        <f>SUM(G61:G65)</f>
        <v>0</v>
      </c>
      <c r="H66" s="467">
        <f>SUM(H61:H65)</f>
        <v>0</v>
      </c>
      <c r="I66" s="467">
        <f>SUM(I61:I65)</f>
        <v>0</v>
      </c>
    </row>
    <row r="67" spans="1:9" ht="15" customHeight="1" x14ac:dyDescent="0.25">
      <c r="A67" s="464">
        <v>51</v>
      </c>
      <c r="B67" s="474" t="s">
        <v>649</v>
      </c>
      <c r="C67" s="466" t="s">
        <v>650</v>
      </c>
      <c r="D67" s="467">
        <f t="shared" si="0"/>
        <v>0</v>
      </c>
      <c r="E67" s="468"/>
      <c r="F67" s="468"/>
      <c r="G67" s="468"/>
      <c r="H67" s="468"/>
      <c r="I67" s="468"/>
    </row>
    <row r="68" spans="1:9" ht="15" customHeight="1" x14ac:dyDescent="0.25">
      <c r="A68" s="464">
        <v>52</v>
      </c>
      <c r="B68" s="469" t="s">
        <v>651</v>
      </c>
      <c r="C68" s="466" t="s">
        <v>652</v>
      </c>
      <c r="D68" s="467">
        <f t="shared" si="0"/>
        <v>0</v>
      </c>
      <c r="E68" s="468"/>
      <c r="F68" s="468"/>
      <c r="G68" s="468"/>
      <c r="H68" s="468"/>
      <c r="I68" s="468"/>
    </row>
    <row r="69" spans="1:9" ht="15" customHeight="1" x14ac:dyDescent="0.25">
      <c r="A69" s="464">
        <v>53</v>
      </c>
      <c r="B69" s="474" t="s">
        <v>653</v>
      </c>
      <c r="C69" s="466" t="s">
        <v>654</v>
      </c>
      <c r="D69" s="467">
        <f t="shared" si="0"/>
        <v>70</v>
      </c>
      <c r="E69" s="468"/>
      <c r="F69" s="468"/>
      <c r="G69" s="468">
        <v>70</v>
      </c>
      <c r="H69" s="468"/>
      <c r="I69" s="468"/>
    </row>
    <row r="70" spans="1:9" ht="15" customHeight="1" x14ac:dyDescent="0.25">
      <c r="A70" s="470">
        <v>54</v>
      </c>
      <c r="B70" s="471" t="s">
        <v>655</v>
      </c>
      <c r="C70" s="472" t="s">
        <v>656</v>
      </c>
      <c r="D70" s="467">
        <f t="shared" si="0"/>
        <v>70</v>
      </c>
      <c r="E70" s="467">
        <f>SUM(E67:E69)</f>
        <v>0</v>
      </c>
      <c r="F70" s="467">
        <f>SUM(F67:F69)</f>
        <v>0</v>
      </c>
      <c r="G70" s="467">
        <f>SUM(G67:G69)</f>
        <v>70</v>
      </c>
      <c r="H70" s="467">
        <f>SUM(H67:H69)</f>
        <v>0</v>
      </c>
      <c r="I70" s="467">
        <f>SUM(I67:I69)</f>
        <v>0</v>
      </c>
    </row>
    <row r="71" spans="1:9" ht="15" customHeight="1" x14ac:dyDescent="0.25">
      <c r="A71" s="464">
        <v>55</v>
      </c>
      <c r="B71" s="474" t="s">
        <v>657</v>
      </c>
      <c r="C71" s="466" t="s">
        <v>658</v>
      </c>
      <c r="D71" s="467">
        <f t="shared" si="0"/>
        <v>0</v>
      </c>
      <c r="E71" s="468"/>
      <c r="F71" s="468"/>
      <c r="G71" s="468"/>
      <c r="H71" s="468"/>
      <c r="I71" s="468"/>
    </row>
    <row r="72" spans="1:9" ht="15" customHeight="1" x14ac:dyDescent="0.25">
      <c r="A72" s="464">
        <v>56</v>
      </c>
      <c r="B72" s="469" t="s">
        <v>659</v>
      </c>
      <c r="C72" s="466" t="s">
        <v>660</v>
      </c>
      <c r="D72" s="467">
        <f t="shared" ref="D72:D89" si="1">SUM(E72:I72)</f>
        <v>0</v>
      </c>
      <c r="E72" s="468"/>
      <c r="F72" s="468"/>
      <c r="G72" s="468"/>
      <c r="H72" s="468"/>
      <c r="I72" s="468"/>
    </row>
    <row r="73" spans="1:9" ht="15" customHeight="1" x14ac:dyDescent="0.25">
      <c r="A73" s="464">
        <v>57</v>
      </c>
      <c r="B73" s="474" t="s">
        <v>661</v>
      </c>
      <c r="C73" s="466" t="s">
        <v>662</v>
      </c>
      <c r="D73" s="467">
        <f t="shared" si="1"/>
        <v>352</v>
      </c>
      <c r="E73" s="468">
        <v>352</v>
      </c>
      <c r="F73" s="468"/>
      <c r="G73" s="468"/>
      <c r="H73" s="468"/>
      <c r="I73" s="468"/>
    </row>
    <row r="74" spans="1:9" ht="15" customHeight="1" thickBot="1" x14ac:dyDescent="0.3">
      <c r="A74" s="477">
        <v>58</v>
      </c>
      <c r="B74" s="478" t="s">
        <v>663</v>
      </c>
      <c r="C74" s="479" t="s">
        <v>664</v>
      </c>
      <c r="D74" s="467">
        <f t="shared" si="1"/>
        <v>352</v>
      </c>
      <c r="E74" s="480">
        <f>SUM(E71:E73)</f>
        <v>352</v>
      </c>
      <c r="F74" s="480">
        <f>SUM(F71:F73)</f>
        <v>0</v>
      </c>
      <c r="G74" s="480">
        <f>SUM(G71:G73)</f>
        <v>0</v>
      </c>
      <c r="H74" s="480">
        <f>SUM(H71:H73)</f>
        <v>0</v>
      </c>
      <c r="I74" s="480">
        <f>SUM(I71:I73)</f>
        <v>0</v>
      </c>
    </row>
    <row r="75" spans="1:9" ht="15" customHeight="1" thickBot="1" x14ac:dyDescent="0.3">
      <c r="A75" s="481">
        <v>59</v>
      </c>
      <c r="B75" s="482" t="s">
        <v>665</v>
      </c>
      <c r="C75" s="483" t="s">
        <v>666</v>
      </c>
      <c r="D75" s="467">
        <f t="shared" si="1"/>
        <v>787939</v>
      </c>
      <c r="E75" s="484">
        <f>E27+E33+E47+E60+E66+E70+E74</f>
        <v>697870</v>
      </c>
      <c r="F75" s="484">
        <f>F27+F33+F47+F60+F66+F70+F74</f>
        <v>2362</v>
      </c>
      <c r="G75" s="484">
        <f>G27+G33+G47+G60+G66+G70+G74</f>
        <v>65780</v>
      </c>
      <c r="H75" s="484">
        <f>H27+H33+H47+H60+H66+H70+H74</f>
        <v>21177</v>
      </c>
      <c r="I75" s="484">
        <f>I27+I33+I47+I60+I66+I70+I74</f>
        <v>750</v>
      </c>
    </row>
    <row r="76" spans="1:9" x14ac:dyDescent="0.25">
      <c r="A76" s="485">
        <v>60</v>
      </c>
      <c r="B76" s="486" t="s">
        <v>667</v>
      </c>
      <c r="C76" s="487" t="s">
        <v>668</v>
      </c>
      <c r="D76" s="467">
        <f t="shared" si="1"/>
        <v>0</v>
      </c>
      <c r="E76" s="487"/>
      <c r="F76" s="487"/>
      <c r="G76" s="487"/>
      <c r="H76" s="487"/>
      <c r="I76" s="487"/>
    </row>
    <row r="77" spans="1:9" x14ac:dyDescent="0.25">
      <c r="A77" s="470">
        <v>61</v>
      </c>
      <c r="B77" s="488" t="s">
        <v>669</v>
      </c>
      <c r="C77" s="489" t="s">
        <v>670</v>
      </c>
      <c r="D77" s="467">
        <f t="shared" si="1"/>
        <v>0</v>
      </c>
      <c r="E77" s="489"/>
      <c r="F77" s="489"/>
      <c r="G77" s="489"/>
      <c r="H77" s="489"/>
      <c r="I77" s="489"/>
    </row>
    <row r="78" spans="1:9" x14ac:dyDescent="0.25">
      <c r="A78" s="470">
        <v>62</v>
      </c>
      <c r="B78" s="469" t="s">
        <v>671</v>
      </c>
      <c r="C78" s="489" t="s">
        <v>672</v>
      </c>
      <c r="D78" s="467">
        <f t="shared" si="1"/>
        <v>307216</v>
      </c>
      <c r="E78" s="489">
        <v>300819</v>
      </c>
      <c r="F78" s="489"/>
      <c r="G78" s="489">
        <v>6397</v>
      </c>
      <c r="H78" s="489"/>
      <c r="I78" s="489"/>
    </row>
    <row r="79" spans="1:9" x14ac:dyDescent="0.25">
      <c r="A79" s="470">
        <v>63</v>
      </c>
      <c r="B79" s="469" t="s">
        <v>673</v>
      </c>
      <c r="C79" s="489" t="s">
        <v>674</v>
      </c>
      <c r="D79" s="467">
        <f t="shared" si="1"/>
        <v>0</v>
      </c>
      <c r="E79" s="489"/>
      <c r="F79" s="489"/>
      <c r="G79" s="489"/>
      <c r="H79" s="489"/>
      <c r="I79" s="489"/>
    </row>
    <row r="80" spans="1:9" x14ac:dyDescent="0.25">
      <c r="A80" s="470">
        <v>64</v>
      </c>
      <c r="B80" s="471" t="s">
        <v>675</v>
      </c>
      <c r="C80" s="489" t="s">
        <v>676</v>
      </c>
      <c r="D80" s="467">
        <f t="shared" si="1"/>
        <v>307216</v>
      </c>
      <c r="E80" s="489">
        <f>SUM(E78:E79)</f>
        <v>300819</v>
      </c>
      <c r="F80" s="489">
        <f>SUM(F78:F79)</f>
        <v>0</v>
      </c>
      <c r="G80" s="489">
        <f>SUM(G78:G79)</f>
        <v>6397</v>
      </c>
      <c r="H80" s="489">
        <f>SUM(H78:H79)</f>
        <v>0</v>
      </c>
      <c r="I80" s="489">
        <f>SUM(I78:I79)</f>
        <v>0</v>
      </c>
    </row>
    <row r="81" spans="1:9" x14ac:dyDescent="0.25">
      <c r="A81" s="470">
        <v>65</v>
      </c>
      <c r="B81" s="490" t="s">
        <v>677</v>
      </c>
      <c r="C81" s="489" t="s">
        <v>678</v>
      </c>
      <c r="D81" s="467">
        <f t="shared" si="1"/>
        <v>0</v>
      </c>
      <c r="E81" s="489"/>
      <c r="F81" s="489"/>
      <c r="G81" s="489"/>
      <c r="H81" s="489"/>
      <c r="I81" s="489"/>
    </row>
    <row r="82" spans="1:9" x14ac:dyDescent="0.25">
      <c r="A82" s="470">
        <v>66</v>
      </c>
      <c r="B82" s="490" t="s">
        <v>679</v>
      </c>
      <c r="C82" s="489" t="s">
        <v>680</v>
      </c>
      <c r="D82" s="467">
        <f t="shared" si="1"/>
        <v>0</v>
      </c>
      <c r="E82" s="489"/>
      <c r="F82" s="489"/>
      <c r="G82" s="489"/>
      <c r="H82" s="489"/>
      <c r="I82" s="489"/>
    </row>
    <row r="83" spans="1:9" x14ac:dyDescent="0.25">
      <c r="A83" s="470">
        <v>67</v>
      </c>
      <c r="B83" s="490" t="s">
        <v>681</v>
      </c>
      <c r="C83" s="489" t="s">
        <v>682</v>
      </c>
      <c r="D83" s="467">
        <f t="shared" si="1"/>
        <v>428788</v>
      </c>
      <c r="E83" s="491"/>
      <c r="F83" s="492">
        <v>154861</v>
      </c>
      <c r="G83" s="491">
        <v>132166</v>
      </c>
      <c r="H83" s="491">
        <v>111838</v>
      </c>
      <c r="I83" s="491">
        <v>29923</v>
      </c>
    </row>
    <row r="84" spans="1:9" x14ac:dyDescent="0.25">
      <c r="A84" s="470">
        <v>68</v>
      </c>
      <c r="B84" s="490" t="s">
        <v>683</v>
      </c>
      <c r="C84" s="489" t="s">
        <v>684</v>
      </c>
      <c r="D84" s="467">
        <f t="shared" si="1"/>
        <v>0</v>
      </c>
      <c r="E84" s="493"/>
      <c r="F84" s="494"/>
      <c r="G84" s="493"/>
      <c r="H84" s="493"/>
      <c r="I84" s="493"/>
    </row>
    <row r="85" spans="1:9" x14ac:dyDescent="0.25">
      <c r="A85" s="470">
        <v>69</v>
      </c>
      <c r="B85" s="474" t="s">
        <v>685</v>
      </c>
      <c r="C85" s="489" t="s">
        <v>686</v>
      </c>
      <c r="D85" s="467">
        <f t="shared" si="1"/>
        <v>0</v>
      </c>
      <c r="E85" s="493"/>
      <c r="F85" s="494"/>
      <c r="G85" s="493"/>
      <c r="H85" s="493"/>
      <c r="I85" s="493"/>
    </row>
    <row r="86" spans="1:9" x14ac:dyDescent="0.25">
      <c r="A86" s="470">
        <v>70</v>
      </c>
      <c r="B86" s="476" t="s">
        <v>687</v>
      </c>
      <c r="C86" s="489" t="s">
        <v>688</v>
      </c>
      <c r="D86" s="467">
        <f t="shared" si="1"/>
        <v>736004</v>
      </c>
      <c r="E86" s="493">
        <f>(SUM(E80:E85))+E76+E77</f>
        <v>300819</v>
      </c>
      <c r="F86" s="495">
        <f>(SUM(F80:F85))+F76+F77</f>
        <v>154861</v>
      </c>
      <c r="G86" s="493">
        <f>(SUM(G80:G85))+G76+G77</f>
        <v>138563</v>
      </c>
      <c r="H86" s="493">
        <f>(SUM(H80:H85))+H76+H77</f>
        <v>111838</v>
      </c>
      <c r="I86" s="493">
        <f>(SUM(I80:I85))+I76+I77</f>
        <v>29923</v>
      </c>
    </row>
    <row r="87" spans="1:9" x14ac:dyDescent="0.25">
      <c r="A87" s="470">
        <v>71</v>
      </c>
      <c r="B87" s="488" t="s">
        <v>689</v>
      </c>
      <c r="C87" s="489" t="s">
        <v>690</v>
      </c>
      <c r="D87" s="467">
        <f t="shared" si="1"/>
        <v>0</v>
      </c>
      <c r="E87" s="493"/>
      <c r="F87" s="495"/>
      <c r="G87" s="493"/>
      <c r="H87" s="493"/>
      <c r="I87" s="493"/>
    </row>
    <row r="88" spans="1:9" x14ac:dyDescent="0.25">
      <c r="A88" s="470">
        <v>72</v>
      </c>
      <c r="B88" s="488" t="s">
        <v>691</v>
      </c>
      <c r="C88" s="489" t="s">
        <v>692</v>
      </c>
      <c r="D88" s="467">
        <f t="shared" si="1"/>
        <v>736004</v>
      </c>
      <c r="E88" s="493">
        <f>SUM(E86:E87)</f>
        <v>300819</v>
      </c>
      <c r="F88" s="495">
        <f>SUM(F86:F87)</f>
        <v>154861</v>
      </c>
      <c r="G88" s="493">
        <f>SUM(G86:G87)</f>
        <v>138563</v>
      </c>
      <c r="H88" s="493">
        <f>SUM(H86:H87)</f>
        <v>111838</v>
      </c>
      <c r="I88" s="493">
        <f>SUM(I86:I87)</f>
        <v>29923</v>
      </c>
    </row>
    <row r="89" spans="1:9" x14ac:dyDescent="0.25">
      <c r="A89" s="496">
        <v>73</v>
      </c>
      <c r="B89" s="497" t="s">
        <v>693</v>
      </c>
      <c r="C89" s="497"/>
      <c r="D89" s="467">
        <f t="shared" si="1"/>
        <v>1523943</v>
      </c>
      <c r="E89" s="498">
        <f>E75+E88</f>
        <v>998689</v>
      </c>
      <c r="F89" s="499">
        <f>F75+F88</f>
        <v>157223</v>
      </c>
      <c r="G89" s="498">
        <f>G75+G88</f>
        <v>204343</v>
      </c>
      <c r="H89" s="498">
        <f>H75+H88</f>
        <v>133015</v>
      </c>
      <c r="I89" s="498">
        <f>I75+I88</f>
        <v>30673</v>
      </c>
    </row>
    <row r="91" spans="1:9" ht="15.75" x14ac:dyDescent="0.25">
      <c r="B91" s="500"/>
      <c r="C91" s="501"/>
    </row>
    <row r="92" spans="1:9" ht="15.75" x14ac:dyDescent="0.25">
      <c r="B92" s="500"/>
    </row>
    <row r="93" spans="1:9" ht="15.75" x14ac:dyDescent="0.25">
      <c r="B93" s="500"/>
    </row>
    <row r="94" spans="1:9" ht="15.75" x14ac:dyDescent="0.25">
      <c r="B94" s="502"/>
    </row>
  </sheetData>
  <phoneticPr fontId="60" type="noConversion"/>
  <pageMargins left="0" right="0" top="0" bottom="0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C2" sqref="C2"/>
    </sheetView>
  </sheetViews>
  <sheetFormatPr defaultColWidth="9.140625" defaultRowHeight="15" x14ac:dyDescent="0.25"/>
  <cols>
    <col min="1" max="1" width="6.28515625" style="449" customWidth="1"/>
    <col min="2" max="2" width="81.85546875" style="449" customWidth="1"/>
    <col min="3" max="3" width="8.42578125" style="449" customWidth="1"/>
    <col min="4" max="4" width="10.7109375" style="449" customWidth="1"/>
    <col min="5" max="5" width="10.42578125" style="449" customWidth="1"/>
    <col min="6" max="6" width="10.140625" style="449" customWidth="1"/>
    <col min="7" max="7" width="8.7109375" style="449" customWidth="1"/>
    <col min="8" max="9" width="9.5703125" style="449" customWidth="1"/>
    <col min="10" max="16384" width="9.140625" style="449"/>
  </cols>
  <sheetData>
    <row r="1" spans="1:9" ht="15.75" x14ac:dyDescent="0.25">
      <c r="B1" s="450" t="s">
        <v>0</v>
      </c>
      <c r="C1" s="64" t="s">
        <v>822</v>
      </c>
    </row>
    <row r="2" spans="1:9" ht="18.75" x14ac:dyDescent="0.3">
      <c r="B2" s="451" t="s">
        <v>119</v>
      </c>
      <c r="C2" s="68" t="s">
        <v>833</v>
      </c>
      <c r="D2" s="453"/>
      <c r="E2" s="453"/>
      <c r="F2" s="453"/>
      <c r="G2" s="453"/>
      <c r="H2" s="453"/>
      <c r="I2" s="453"/>
    </row>
    <row r="3" spans="1:9" ht="18.75" x14ac:dyDescent="0.3">
      <c r="B3" s="454" t="s">
        <v>121</v>
      </c>
      <c r="C3" s="239" t="s">
        <v>247</v>
      </c>
    </row>
    <row r="4" spans="1:9" ht="18.75" x14ac:dyDescent="0.3">
      <c r="B4" s="455"/>
      <c r="C4" s="239"/>
    </row>
    <row r="5" spans="1:9" x14ac:dyDescent="0.25">
      <c r="D5" s="449" t="s">
        <v>192</v>
      </c>
      <c r="E5" s="449" t="s">
        <v>131</v>
      </c>
      <c r="F5" s="449" t="s">
        <v>49</v>
      </c>
      <c r="G5" s="449" t="s">
        <v>50</v>
      </c>
      <c r="H5" s="449" t="s">
        <v>52</v>
      </c>
      <c r="I5" s="449" t="s">
        <v>694</v>
      </c>
    </row>
    <row r="6" spans="1:9" ht="28.5" customHeight="1" x14ac:dyDescent="0.25">
      <c r="A6" s="457" t="s">
        <v>1</v>
      </c>
      <c r="B6" s="458" t="s">
        <v>2</v>
      </c>
      <c r="C6" s="459" t="s">
        <v>490</v>
      </c>
      <c r="D6" s="460" t="s">
        <v>491</v>
      </c>
      <c r="E6" s="460" t="s">
        <v>491</v>
      </c>
      <c r="F6" s="460" t="s">
        <v>491</v>
      </c>
      <c r="G6" s="460" t="s">
        <v>491</v>
      </c>
      <c r="H6" s="460" t="s">
        <v>491</v>
      </c>
      <c r="I6" s="460" t="s">
        <v>491</v>
      </c>
    </row>
    <row r="7" spans="1:9" x14ac:dyDescent="0.25">
      <c r="A7" s="461" t="s">
        <v>398</v>
      </c>
      <c r="B7" s="462" t="s">
        <v>399</v>
      </c>
      <c r="C7" s="462" t="s">
        <v>400</v>
      </c>
      <c r="D7" s="463" t="s">
        <v>401</v>
      </c>
      <c r="E7" s="463" t="s">
        <v>406</v>
      </c>
      <c r="F7" s="463" t="s">
        <v>408</v>
      </c>
      <c r="G7" s="463" t="s">
        <v>409</v>
      </c>
      <c r="H7" s="463" t="s">
        <v>410</v>
      </c>
      <c r="I7" s="463" t="s">
        <v>411</v>
      </c>
    </row>
    <row r="8" spans="1:9" ht="15" customHeight="1" x14ac:dyDescent="0.25">
      <c r="A8" s="503">
        <v>1</v>
      </c>
      <c r="B8" s="504" t="s">
        <v>695</v>
      </c>
      <c r="C8" s="505" t="s">
        <v>696</v>
      </c>
      <c r="D8" s="506">
        <f t="shared" ref="D8:D71" si="0">SUM(E8:I8)</f>
        <v>317033</v>
      </c>
      <c r="E8" s="506">
        <v>29645</v>
      </c>
      <c r="F8" s="506">
        <v>97162</v>
      </c>
      <c r="G8" s="506">
        <v>107359</v>
      </c>
      <c r="H8" s="506">
        <v>70966</v>
      </c>
      <c r="I8" s="506">
        <v>11901</v>
      </c>
    </row>
    <row r="9" spans="1:9" ht="15" customHeight="1" x14ac:dyDescent="0.25">
      <c r="A9" s="503">
        <v>2</v>
      </c>
      <c r="B9" s="471" t="s">
        <v>697</v>
      </c>
      <c r="C9" s="505" t="s">
        <v>698</v>
      </c>
      <c r="D9" s="506">
        <f t="shared" si="0"/>
        <v>79133</v>
      </c>
      <c r="E9" s="506">
        <v>8839</v>
      </c>
      <c r="F9" s="506">
        <v>27726</v>
      </c>
      <c r="G9" s="506">
        <v>20241</v>
      </c>
      <c r="H9" s="506">
        <v>19015</v>
      </c>
      <c r="I9" s="506">
        <v>3312</v>
      </c>
    </row>
    <row r="10" spans="1:9" ht="15" customHeight="1" x14ac:dyDescent="0.25">
      <c r="A10" s="503">
        <v>3</v>
      </c>
      <c r="B10" s="471" t="s">
        <v>460</v>
      </c>
      <c r="C10" s="505" t="s">
        <v>699</v>
      </c>
      <c r="D10" s="506">
        <f t="shared" si="0"/>
        <v>217622</v>
      </c>
      <c r="E10" s="506">
        <v>56819</v>
      </c>
      <c r="F10" s="506">
        <v>30684</v>
      </c>
      <c r="G10" s="506">
        <v>72451</v>
      </c>
      <c r="H10" s="506">
        <v>42831</v>
      </c>
      <c r="I10" s="506">
        <v>14837</v>
      </c>
    </row>
    <row r="11" spans="1:9" ht="15" customHeight="1" x14ac:dyDescent="0.25">
      <c r="A11" s="503">
        <v>4</v>
      </c>
      <c r="B11" s="474" t="s">
        <v>700</v>
      </c>
      <c r="C11" s="507" t="s">
        <v>701</v>
      </c>
      <c r="D11" s="506">
        <f t="shared" si="0"/>
        <v>0</v>
      </c>
      <c r="E11" s="508"/>
      <c r="F11" s="508"/>
      <c r="G11" s="508"/>
      <c r="H11" s="508"/>
      <c r="I11" s="508"/>
    </row>
    <row r="12" spans="1:9" ht="15" customHeight="1" x14ac:dyDescent="0.25">
      <c r="A12" s="503">
        <v>5</v>
      </c>
      <c r="B12" s="474" t="s">
        <v>702</v>
      </c>
      <c r="C12" s="507" t="s">
        <v>703</v>
      </c>
      <c r="D12" s="506">
        <f t="shared" si="0"/>
        <v>0</v>
      </c>
      <c r="E12" s="508"/>
      <c r="F12" s="508"/>
      <c r="G12" s="508"/>
      <c r="H12" s="508"/>
      <c r="I12" s="508"/>
    </row>
    <row r="13" spans="1:9" ht="15" customHeight="1" x14ac:dyDescent="0.25">
      <c r="A13" s="503">
        <v>6</v>
      </c>
      <c r="B13" s="509" t="s">
        <v>704</v>
      </c>
      <c r="C13" s="507" t="s">
        <v>705</v>
      </c>
      <c r="D13" s="506">
        <f t="shared" si="0"/>
        <v>0</v>
      </c>
      <c r="E13" s="508"/>
      <c r="F13" s="508"/>
      <c r="G13" s="508"/>
      <c r="H13" s="508"/>
      <c r="I13" s="508"/>
    </row>
    <row r="14" spans="1:9" ht="15" customHeight="1" x14ac:dyDescent="0.25">
      <c r="A14" s="503">
        <v>7</v>
      </c>
      <c r="B14" s="509" t="s">
        <v>706</v>
      </c>
      <c r="C14" s="507" t="s">
        <v>707</v>
      </c>
      <c r="D14" s="506">
        <f t="shared" si="0"/>
        <v>0</v>
      </c>
      <c r="E14" s="508"/>
      <c r="F14" s="508"/>
      <c r="G14" s="508"/>
      <c r="H14" s="508"/>
      <c r="I14" s="508"/>
    </row>
    <row r="15" spans="1:9" ht="15" customHeight="1" x14ac:dyDescent="0.25">
      <c r="A15" s="503">
        <v>8</v>
      </c>
      <c r="B15" s="509" t="s">
        <v>708</v>
      </c>
      <c r="C15" s="507" t="s">
        <v>709</v>
      </c>
      <c r="D15" s="506">
        <f t="shared" si="0"/>
        <v>0</v>
      </c>
      <c r="E15" s="508"/>
      <c r="F15" s="508"/>
      <c r="G15" s="508"/>
      <c r="H15" s="508"/>
      <c r="I15" s="508"/>
    </row>
    <row r="16" spans="1:9" ht="15" customHeight="1" x14ac:dyDescent="0.25">
      <c r="A16" s="503">
        <v>9</v>
      </c>
      <c r="B16" s="474" t="s">
        <v>710</v>
      </c>
      <c r="C16" s="507" t="s">
        <v>711</v>
      </c>
      <c r="D16" s="506">
        <f t="shared" si="0"/>
        <v>0</v>
      </c>
      <c r="E16" s="508"/>
      <c r="F16" s="508"/>
      <c r="G16" s="508"/>
      <c r="H16" s="508"/>
      <c r="I16" s="508"/>
    </row>
    <row r="17" spans="1:9" ht="15" customHeight="1" x14ac:dyDescent="0.25">
      <c r="A17" s="503">
        <v>10</v>
      </c>
      <c r="B17" s="474" t="s">
        <v>712</v>
      </c>
      <c r="C17" s="507" t="s">
        <v>713</v>
      </c>
      <c r="D17" s="506">
        <f t="shared" si="0"/>
        <v>0</v>
      </c>
      <c r="E17" s="508"/>
      <c r="F17" s="508"/>
      <c r="G17" s="508"/>
      <c r="H17" s="508"/>
      <c r="I17" s="508"/>
    </row>
    <row r="18" spans="1:9" ht="15" customHeight="1" x14ac:dyDescent="0.25">
      <c r="A18" s="503">
        <v>11</v>
      </c>
      <c r="B18" s="474" t="s">
        <v>714</v>
      </c>
      <c r="C18" s="507" t="s">
        <v>715</v>
      </c>
      <c r="D18" s="506">
        <f t="shared" si="0"/>
        <v>17500</v>
      </c>
      <c r="E18" s="508">
        <v>17500</v>
      </c>
      <c r="F18" s="508"/>
      <c r="G18" s="508"/>
      <c r="H18" s="508"/>
      <c r="I18" s="508"/>
    </row>
    <row r="19" spans="1:9" ht="15" customHeight="1" x14ac:dyDescent="0.25">
      <c r="A19" s="503">
        <v>12</v>
      </c>
      <c r="B19" s="476" t="s">
        <v>716</v>
      </c>
      <c r="C19" s="505" t="s">
        <v>717</v>
      </c>
      <c r="D19" s="506">
        <f t="shared" si="0"/>
        <v>17500</v>
      </c>
      <c r="E19" s="506">
        <f>SUM(E11:E18)</f>
        <v>17500</v>
      </c>
      <c r="F19" s="506">
        <f>SUM(F11:F18)</f>
        <v>0</v>
      </c>
      <c r="G19" s="506">
        <f>SUM(G11:G18)</f>
        <v>0</v>
      </c>
      <c r="H19" s="506">
        <f>SUM(H11:H18)</f>
        <v>0</v>
      </c>
      <c r="I19" s="506">
        <f>SUM(I11:I18)</f>
        <v>0</v>
      </c>
    </row>
    <row r="20" spans="1:9" ht="15" customHeight="1" x14ac:dyDescent="0.25">
      <c r="A20" s="503">
        <v>13</v>
      </c>
      <c r="B20" s="510" t="s">
        <v>718</v>
      </c>
      <c r="C20" s="507" t="s">
        <v>719</v>
      </c>
      <c r="D20" s="506">
        <f t="shared" si="0"/>
        <v>0</v>
      </c>
      <c r="E20" s="508"/>
      <c r="F20" s="508"/>
      <c r="G20" s="508"/>
      <c r="H20" s="508"/>
      <c r="I20" s="508"/>
    </row>
    <row r="21" spans="1:9" ht="15" customHeight="1" x14ac:dyDescent="0.25">
      <c r="A21" s="503">
        <v>14</v>
      </c>
      <c r="B21" s="510" t="s">
        <v>720</v>
      </c>
      <c r="C21" s="507" t="s">
        <v>721</v>
      </c>
      <c r="D21" s="506">
        <f t="shared" si="0"/>
        <v>0</v>
      </c>
      <c r="E21" s="508"/>
      <c r="F21" s="508"/>
      <c r="G21" s="508"/>
      <c r="H21" s="508"/>
      <c r="I21" s="508"/>
    </row>
    <row r="22" spans="1:9" ht="15" customHeight="1" x14ac:dyDescent="0.25">
      <c r="A22" s="503">
        <v>15</v>
      </c>
      <c r="B22" s="510" t="s">
        <v>722</v>
      </c>
      <c r="C22" s="507" t="s">
        <v>723</v>
      </c>
      <c r="D22" s="506">
        <f t="shared" si="0"/>
        <v>0</v>
      </c>
      <c r="E22" s="508"/>
      <c r="F22" s="508"/>
      <c r="G22" s="508"/>
      <c r="H22" s="508"/>
      <c r="I22" s="508"/>
    </row>
    <row r="23" spans="1:9" ht="15" customHeight="1" x14ac:dyDescent="0.25">
      <c r="A23" s="503">
        <v>16</v>
      </c>
      <c r="B23" s="510" t="s">
        <v>724</v>
      </c>
      <c r="C23" s="507" t="s">
        <v>725</v>
      </c>
      <c r="D23" s="506">
        <f t="shared" si="0"/>
        <v>0</v>
      </c>
      <c r="E23" s="508"/>
      <c r="F23" s="508"/>
      <c r="G23" s="508"/>
      <c r="H23" s="508"/>
      <c r="I23" s="508"/>
    </row>
    <row r="24" spans="1:9" ht="15" customHeight="1" x14ac:dyDescent="0.25">
      <c r="A24" s="503">
        <v>17</v>
      </c>
      <c r="B24" s="510" t="s">
        <v>726</v>
      </c>
      <c r="C24" s="507" t="s">
        <v>727</v>
      </c>
      <c r="D24" s="506">
        <f t="shared" si="0"/>
        <v>0</v>
      </c>
      <c r="E24" s="508"/>
      <c r="F24" s="508"/>
      <c r="G24" s="508"/>
      <c r="H24" s="508"/>
      <c r="I24" s="508"/>
    </row>
    <row r="25" spans="1:9" ht="15" customHeight="1" x14ac:dyDescent="0.25">
      <c r="A25" s="503">
        <v>18</v>
      </c>
      <c r="B25" s="510" t="s">
        <v>728</v>
      </c>
      <c r="C25" s="507" t="s">
        <v>729</v>
      </c>
      <c r="D25" s="506">
        <f t="shared" si="0"/>
        <v>134270</v>
      </c>
      <c r="E25" s="511">
        <f>SUM(E26:E33)</f>
        <v>134270</v>
      </c>
      <c r="F25" s="511">
        <f>SUM(F26:F33)</f>
        <v>0</v>
      </c>
      <c r="G25" s="511">
        <f>SUM(G26:G33)</f>
        <v>0</v>
      </c>
      <c r="H25" s="511">
        <f>SUM(H26:H33)</f>
        <v>0</v>
      </c>
      <c r="I25" s="511">
        <f>SUM(I26:I33)</f>
        <v>0</v>
      </c>
    </row>
    <row r="26" spans="1:9" ht="15" customHeight="1" x14ac:dyDescent="0.25">
      <c r="A26" s="512"/>
      <c r="B26" s="469" t="s">
        <v>524</v>
      </c>
      <c r="C26" s="507" t="s">
        <v>730</v>
      </c>
      <c r="D26" s="506">
        <f t="shared" si="0"/>
        <v>0</v>
      </c>
      <c r="E26" s="508"/>
      <c r="F26" s="508"/>
      <c r="G26" s="508"/>
      <c r="H26" s="508"/>
      <c r="I26" s="508"/>
    </row>
    <row r="27" spans="1:9" ht="15" customHeight="1" x14ac:dyDescent="0.25">
      <c r="A27" s="512"/>
      <c r="B27" s="469" t="s">
        <v>526</v>
      </c>
      <c r="C27" s="507" t="s">
        <v>731</v>
      </c>
      <c r="D27" s="506">
        <f t="shared" si="0"/>
        <v>0</v>
      </c>
      <c r="E27" s="508"/>
      <c r="F27" s="508"/>
      <c r="G27" s="508"/>
      <c r="H27" s="508"/>
      <c r="I27" s="508"/>
    </row>
    <row r="28" spans="1:9" ht="15" customHeight="1" x14ac:dyDescent="0.25">
      <c r="A28" s="512"/>
      <c r="B28" s="469" t="s">
        <v>732</v>
      </c>
      <c r="C28" s="507" t="s">
        <v>733</v>
      </c>
      <c r="D28" s="506">
        <f t="shared" si="0"/>
        <v>0</v>
      </c>
      <c r="E28" s="508"/>
      <c r="F28" s="508"/>
      <c r="G28" s="508"/>
      <c r="H28" s="508"/>
      <c r="I28" s="508"/>
    </row>
    <row r="29" spans="1:9" ht="15" customHeight="1" x14ac:dyDescent="0.25">
      <c r="A29" s="512"/>
      <c r="B29" s="469" t="s">
        <v>530</v>
      </c>
      <c r="C29" s="507" t="s">
        <v>734</v>
      </c>
      <c r="D29" s="506">
        <f t="shared" si="0"/>
        <v>0</v>
      </c>
      <c r="E29" s="508"/>
      <c r="F29" s="508"/>
      <c r="G29" s="508"/>
      <c r="H29" s="508"/>
      <c r="I29" s="508"/>
    </row>
    <row r="30" spans="1:9" ht="15" customHeight="1" x14ac:dyDescent="0.25">
      <c r="A30" s="512"/>
      <c r="B30" s="469" t="s">
        <v>532</v>
      </c>
      <c r="C30" s="507" t="s">
        <v>735</v>
      </c>
      <c r="D30" s="506">
        <f t="shared" si="0"/>
        <v>3510</v>
      </c>
      <c r="E30" s="508">
        <v>3510</v>
      </c>
      <c r="F30" s="508"/>
      <c r="G30" s="508"/>
      <c r="H30" s="508"/>
      <c r="I30" s="508"/>
    </row>
    <row r="31" spans="1:9" ht="15" customHeight="1" x14ac:dyDescent="0.25">
      <c r="A31" s="512"/>
      <c r="B31" s="469" t="s">
        <v>736</v>
      </c>
      <c r="C31" s="507" t="s">
        <v>737</v>
      </c>
      <c r="D31" s="506">
        <f t="shared" si="0"/>
        <v>100932</v>
      </c>
      <c r="E31" s="508">
        <v>100932</v>
      </c>
      <c r="F31" s="508"/>
      <c r="G31" s="508"/>
      <c r="H31" s="508"/>
      <c r="I31" s="508"/>
    </row>
    <row r="32" spans="1:9" ht="15" customHeight="1" x14ac:dyDescent="0.25">
      <c r="A32" s="512"/>
      <c r="B32" s="469" t="s">
        <v>738</v>
      </c>
      <c r="C32" s="507" t="s">
        <v>739</v>
      </c>
      <c r="D32" s="506">
        <f t="shared" si="0"/>
        <v>29828</v>
      </c>
      <c r="E32" s="508">
        <v>29828</v>
      </c>
      <c r="F32" s="508"/>
      <c r="G32" s="508"/>
      <c r="H32" s="508"/>
      <c r="I32" s="508"/>
    </row>
    <row r="33" spans="1:9" ht="15" customHeight="1" x14ac:dyDescent="0.25">
      <c r="A33" s="512"/>
      <c r="B33" s="473" t="s">
        <v>534</v>
      </c>
      <c r="C33" s="507" t="s">
        <v>740</v>
      </c>
      <c r="D33" s="506">
        <f t="shared" si="0"/>
        <v>0</v>
      </c>
      <c r="E33" s="508"/>
      <c r="F33" s="508"/>
      <c r="G33" s="508"/>
      <c r="H33" s="508"/>
      <c r="I33" s="508"/>
    </row>
    <row r="34" spans="1:9" ht="15" customHeight="1" x14ac:dyDescent="0.25">
      <c r="A34" s="512">
        <v>19</v>
      </c>
      <c r="B34" s="510" t="s">
        <v>741</v>
      </c>
      <c r="C34" s="507" t="s">
        <v>742</v>
      </c>
      <c r="D34" s="506">
        <f t="shared" si="0"/>
        <v>0</v>
      </c>
      <c r="E34" s="508"/>
      <c r="F34" s="508"/>
      <c r="G34" s="508"/>
      <c r="H34" s="508"/>
      <c r="I34" s="508"/>
    </row>
    <row r="35" spans="1:9" ht="15" customHeight="1" x14ac:dyDescent="0.25">
      <c r="A35" s="512">
        <v>20</v>
      </c>
      <c r="B35" s="510" t="s">
        <v>743</v>
      </c>
      <c r="C35" s="507" t="s">
        <v>744</v>
      </c>
      <c r="D35" s="506">
        <f t="shared" si="0"/>
        <v>0</v>
      </c>
      <c r="E35" s="508"/>
      <c r="F35" s="508"/>
      <c r="G35" s="508"/>
      <c r="H35" s="508"/>
      <c r="I35" s="508"/>
    </row>
    <row r="36" spans="1:9" ht="15" customHeight="1" x14ac:dyDescent="0.25">
      <c r="A36" s="512">
        <v>21</v>
      </c>
      <c r="B36" s="510" t="s">
        <v>745</v>
      </c>
      <c r="C36" s="507" t="s">
        <v>746</v>
      </c>
      <c r="D36" s="506">
        <f t="shared" si="0"/>
        <v>0</v>
      </c>
      <c r="E36" s="508"/>
      <c r="F36" s="508"/>
      <c r="G36" s="508"/>
      <c r="H36" s="508"/>
      <c r="I36" s="508"/>
    </row>
    <row r="37" spans="1:9" x14ac:dyDescent="0.25">
      <c r="A37" s="512">
        <v>22</v>
      </c>
      <c r="B37" s="513" t="s">
        <v>747</v>
      </c>
      <c r="C37" s="507" t="s">
        <v>748</v>
      </c>
      <c r="D37" s="506">
        <f t="shared" si="0"/>
        <v>0</v>
      </c>
      <c r="E37" s="508"/>
      <c r="F37" s="508"/>
      <c r="G37" s="508"/>
      <c r="H37" s="508"/>
      <c r="I37" s="508"/>
    </row>
    <row r="38" spans="1:9" ht="15" customHeight="1" x14ac:dyDescent="0.25">
      <c r="A38" s="512">
        <v>23</v>
      </c>
      <c r="B38" s="510" t="s">
        <v>749</v>
      </c>
      <c r="C38" s="507" t="s">
        <v>750</v>
      </c>
      <c r="D38" s="506">
        <f t="shared" si="0"/>
        <v>5646</v>
      </c>
      <c r="E38" s="508">
        <v>5646</v>
      </c>
      <c r="F38" s="508"/>
      <c r="G38" s="508"/>
      <c r="H38" s="508"/>
      <c r="I38" s="508"/>
    </row>
    <row r="39" spans="1:9" x14ac:dyDescent="0.25">
      <c r="A39" s="512">
        <v>24</v>
      </c>
      <c r="B39" s="513" t="s">
        <v>751</v>
      </c>
      <c r="C39" s="507" t="s">
        <v>752</v>
      </c>
      <c r="D39" s="506">
        <f t="shared" si="0"/>
        <v>85832</v>
      </c>
      <c r="E39" s="508">
        <v>85832</v>
      </c>
      <c r="F39" s="508"/>
      <c r="G39" s="508"/>
      <c r="H39" s="508"/>
      <c r="I39" s="508"/>
    </row>
    <row r="40" spans="1:9" ht="15" customHeight="1" x14ac:dyDescent="0.25">
      <c r="A40" s="512">
        <v>25</v>
      </c>
      <c r="B40" s="476" t="s">
        <v>753</v>
      </c>
      <c r="C40" s="505" t="s">
        <v>754</v>
      </c>
      <c r="D40" s="506">
        <f t="shared" si="0"/>
        <v>225748</v>
      </c>
      <c r="E40" s="506">
        <f>E20+E21+E22+E23+E24+E25+E34+E35+E36+E37+E38+E39</f>
        <v>225748</v>
      </c>
      <c r="F40" s="506">
        <f>F20+F21+F22+F23+F24+F25+F34+F35+F36+F37+F38+F39</f>
        <v>0</v>
      </c>
      <c r="G40" s="506">
        <f>G20+G21+G22+G23+G24+G25+G34+G35+G36+G37+G38+G39</f>
        <v>0</v>
      </c>
      <c r="H40" s="506">
        <f>H20+H21+H22+H23+H24+H25+H34+H35+H36+H37+H38+H39</f>
        <v>0</v>
      </c>
      <c r="I40" s="506">
        <f>I20+I21+I22+I23+I24+I25+I34+I35+I36+I37+I38+I39</f>
        <v>0</v>
      </c>
    </row>
    <row r="41" spans="1:9" x14ac:dyDescent="0.25">
      <c r="A41" s="512">
        <v>26</v>
      </c>
      <c r="B41" s="514" t="s">
        <v>755</v>
      </c>
      <c r="C41" s="507" t="s">
        <v>756</v>
      </c>
      <c r="D41" s="506">
        <f t="shared" si="0"/>
        <v>2310</v>
      </c>
      <c r="E41" s="508">
        <v>2000</v>
      </c>
      <c r="F41" s="508">
        <v>200</v>
      </c>
      <c r="G41" s="508">
        <v>110</v>
      </c>
      <c r="H41" s="508"/>
      <c r="I41" s="508"/>
    </row>
    <row r="42" spans="1:9" x14ac:dyDescent="0.25">
      <c r="A42" s="512">
        <v>27</v>
      </c>
      <c r="B42" s="514" t="s">
        <v>757</v>
      </c>
      <c r="C42" s="507" t="s">
        <v>758</v>
      </c>
      <c r="D42" s="506">
        <f t="shared" si="0"/>
        <v>50427</v>
      </c>
      <c r="E42" s="508">
        <v>50427</v>
      </c>
      <c r="F42" s="508"/>
      <c r="G42" s="508"/>
      <c r="H42" s="508"/>
      <c r="I42" s="508"/>
    </row>
    <row r="43" spans="1:9" x14ac:dyDescent="0.25">
      <c r="A43" s="512">
        <v>28</v>
      </c>
      <c r="B43" s="514" t="s">
        <v>759</v>
      </c>
      <c r="C43" s="507" t="s">
        <v>760</v>
      </c>
      <c r="D43" s="506">
        <f t="shared" si="0"/>
        <v>690</v>
      </c>
      <c r="E43" s="508"/>
      <c r="F43" s="508">
        <v>500</v>
      </c>
      <c r="G43" s="508">
        <v>150</v>
      </c>
      <c r="H43" s="508">
        <v>40</v>
      </c>
      <c r="I43" s="508"/>
    </row>
    <row r="44" spans="1:9" x14ac:dyDescent="0.25">
      <c r="A44" s="512">
        <v>29</v>
      </c>
      <c r="B44" s="514" t="s">
        <v>761</v>
      </c>
      <c r="C44" s="507" t="s">
        <v>762</v>
      </c>
      <c r="D44" s="506">
        <f t="shared" si="0"/>
        <v>4288</v>
      </c>
      <c r="E44" s="508">
        <v>500</v>
      </c>
      <c r="F44" s="508">
        <v>200</v>
      </c>
      <c r="G44" s="508">
        <v>2920</v>
      </c>
      <c r="H44" s="508">
        <v>120</v>
      </c>
      <c r="I44" s="508">
        <v>548</v>
      </c>
    </row>
    <row r="45" spans="1:9" x14ac:dyDescent="0.25">
      <c r="A45" s="512">
        <v>30</v>
      </c>
      <c r="B45" s="466" t="s">
        <v>763</v>
      </c>
      <c r="C45" s="507" t="s">
        <v>764</v>
      </c>
      <c r="D45" s="506">
        <f t="shared" si="0"/>
        <v>0</v>
      </c>
      <c r="E45" s="508"/>
      <c r="F45" s="508"/>
      <c r="G45" s="508"/>
      <c r="H45" s="508"/>
      <c r="I45" s="508"/>
    </row>
    <row r="46" spans="1:9" x14ac:dyDescent="0.25">
      <c r="A46" s="512">
        <v>31</v>
      </c>
      <c r="B46" s="466" t="s">
        <v>765</v>
      </c>
      <c r="C46" s="507" t="s">
        <v>766</v>
      </c>
      <c r="D46" s="506">
        <f t="shared" si="0"/>
        <v>0</v>
      </c>
      <c r="E46" s="508"/>
      <c r="F46" s="508"/>
      <c r="G46" s="508"/>
      <c r="H46" s="508"/>
      <c r="I46" s="508"/>
    </row>
    <row r="47" spans="1:9" x14ac:dyDescent="0.25">
      <c r="A47" s="512">
        <v>32</v>
      </c>
      <c r="B47" s="466" t="s">
        <v>767</v>
      </c>
      <c r="C47" s="507" t="s">
        <v>768</v>
      </c>
      <c r="D47" s="506">
        <f t="shared" si="0"/>
        <v>15421</v>
      </c>
      <c r="E47" s="508">
        <v>14202</v>
      </c>
      <c r="F47" s="508">
        <v>243</v>
      </c>
      <c r="G47" s="508">
        <v>858</v>
      </c>
      <c r="H47" s="508">
        <v>43</v>
      </c>
      <c r="I47" s="508">
        <v>75</v>
      </c>
    </row>
    <row r="48" spans="1:9" x14ac:dyDescent="0.25">
      <c r="A48" s="512">
        <v>33</v>
      </c>
      <c r="B48" s="472" t="s">
        <v>212</v>
      </c>
      <c r="C48" s="505" t="s">
        <v>769</v>
      </c>
      <c r="D48" s="506">
        <f t="shared" si="0"/>
        <v>73136</v>
      </c>
      <c r="E48" s="506">
        <f>SUM(E41:E47)</f>
        <v>67129</v>
      </c>
      <c r="F48" s="506">
        <f>SUM(F41:F47)</f>
        <v>1143</v>
      </c>
      <c r="G48" s="506">
        <f>SUM(G41:G47)</f>
        <v>4038</v>
      </c>
      <c r="H48" s="506">
        <f>SUM(H41:H47)</f>
        <v>203</v>
      </c>
      <c r="I48" s="506">
        <f>SUM(I41:I47)</f>
        <v>623</v>
      </c>
    </row>
    <row r="49" spans="1:9" ht="15" customHeight="1" x14ac:dyDescent="0.25">
      <c r="A49" s="512">
        <v>34</v>
      </c>
      <c r="B49" s="474" t="s">
        <v>770</v>
      </c>
      <c r="C49" s="507" t="s">
        <v>771</v>
      </c>
      <c r="D49" s="506">
        <f t="shared" si="0"/>
        <v>119427</v>
      </c>
      <c r="E49" s="508">
        <v>119427</v>
      </c>
      <c r="F49" s="508"/>
      <c r="G49" s="508"/>
      <c r="H49" s="508"/>
      <c r="I49" s="508"/>
    </row>
    <row r="50" spans="1:9" ht="15" customHeight="1" x14ac:dyDescent="0.25">
      <c r="A50" s="512">
        <v>35</v>
      </c>
      <c r="B50" s="474" t="s">
        <v>772</v>
      </c>
      <c r="C50" s="507" t="s">
        <v>773</v>
      </c>
      <c r="D50" s="506">
        <f t="shared" si="0"/>
        <v>300</v>
      </c>
      <c r="E50" s="508"/>
      <c r="F50" s="508">
        <v>300</v>
      </c>
      <c r="G50" s="508"/>
      <c r="H50" s="508"/>
      <c r="I50" s="508"/>
    </row>
    <row r="51" spans="1:9" ht="15" customHeight="1" x14ac:dyDescent="0.25">
      <c r="A51" s="512">
        <v>36</v>
      </c>
      <c r="B51" s="474" t="s">
        <v>774</v>
      </c>
      <c r="C51" s="507" t="s">
        <v>775</v>
      </c>
      <c r="D51" s="506">
        <f t="shared" si="0"/>
        <v>904</v>
      </c>
      <c r="E51" s="508">
        <v>604</v>
      </c>
      <c r="F51" s="508">
        <v>100</v>
      </c>
      <c r="G51" s="508">
        <v>200</v>
      </c>
      <c r="H51" s="508"/>
      <c r="I51" s="508"/>
    </row>
    <row r="52" spans="1:9" ht="15" customHeight="1" x14ac:dyDescent="0.25">
      <c r="A52" s="512">
        <v>37</v>
      </c>
      <c r="B52" s="474" t="s">
        <v>776</v>
      </c>
      <c r="C52" s="507" t="s">
        <v>777</v>
      </c>
      <c r="D52" s="506">
        <f t="shared" si="0"/>
        <v>32570</v>
      </c>
      <c r="E52" s="508">
        <v>32408</v>
      </c>
      <c r="F52" s="508">
        <v>108</v>
      </c>
      <c r="G52" s="508">
        <v>54</v>
      </c>
      <c r="H52" s="508"/>
      <c r="I52" s="508"/>
    </row>
    <row r="53" spans="1:9" ht="15" customHeight="1" x14ac:dyDescent="0.25">
      <c r="A53" s="512">
        <v>38</v>
      </c>
      <c r="B53" s="476" t="s">
        <v>778</v>
      </c>
      <c r="C53" s="505" t="s">
        <v>779</v>
      </c>
      <c r="D53" s="506">
        <f t="shared" si="0"/>
        <v>153201</v>
      </c>
      <c r="E53" s="506">
        <f>SUM(E49:E52)</f>
        <v>152439</v>
      </c>
      <c r="F53" s="506">
        <f>SUM(F49:F52)</f>
        <v>508</v>
      </c>
      <c r="G53" s="506">
        <f>SUM(G49:G52)</f>
        <v>254</v>
      </c>
      <c r="H53" s="506">
        <f>SUM(H49:H52)</f>
        <v>0</v>
      </c>
      <c r="I53" s="506">
        <f>SUM(I49:I52)</f>
        <v>0</v>
      </c>
    </row>
    <row r="54" spans="1:9" ht="15" customHeight="1" x14ac:dyDescent="0.25">
      <c r="A54" s="512">
        <v>39</v>
      </c>
      <c r="B54" s="474" t="s">
        <v>780</v>
      </c>
      <c r="C54" s="507" t="s">
        <v>781</v>
      </c>
      <c r="D54" s="506">
        <f t="shared" si="0"/>
        <v>0</v>
      </c>
      <c r="E54" s="508"/>
      <c r="F54" s="508"/>
      <c r="G54" s="508"/>
      <c r="H54" s="508"/>
      <c r="I54" s="508"/>
    </row>
    <row r="55" spans="1:9" ht="15" customHeight="1" x14ac:dyDescent="0.25">
      <c r="A55" s="512">
        <v>40</v>
      </c>
      <c r="B55" s="474" t="s">
        <v>782</v>
      </c>
      <c r="C55" s="507" t="s">
        <v>783</v>
      </c>
      <c r="D55" s="506">
        <f t="shared" si="0"/>
        <v>0</v>
      </c>
      <c r="E55" s="508"/>
      <c r="F55" s="508"/>
      <c r="G55" s="508"/>
      <c r="H55" s="508"/>
      <c r="I55" s="508"/>
    </row>
    <row r="56" spans="1:9" ht="15" customHeight="1" x14ac:dyDescent="0.25">
      <c r="A56" s="512">
        <v>41</v>
      </c>
      <c r="B56" s="474" t="s">
        <v>784</v>
      </c>
      <c r="C56" s="507" t="s">
        <v>785</v>
      </c>
      <c r="D56" s="506">
        <f t="shared" si="0"/>
        <v>0</v>
      </c>
      <c r="E56" s="508"/>
      <c r="F56" s="508"/>
      <c r="G56" s="508"/>
      <c r="H56" s="508"/>
      <c r="I56" s="508"/>
    </row>
    <row r="57" spans="1:9" ht="15" customHeight="1" x14ac:dyDescent="0.25">
      <c r="A57" s="512">
        <v>42</v>
      </c>
      <c r="B57" s="474" t="s">
        <v>786</v>
      </c>
      <c r="C57" s="507" t="s">
        <v>787</v>
      </c>
      <c r="D57" s="506">
        <f t="shared" si="0"/>
        <v>0</v>
      </c>
      <c r="E57" s="508"/>
      <c r="F57" s="508"/>
      <c r="G57" s="508"/>
      <c r="H57" s="508"/>
      <c r="I57" s="508"/>
    </row>
    <row r="58" spans="1:9" ht="15" customHeight="1" x14ac:dyDescent="0.25">
      <c r="A58" s="512">
        <v>43</v>
      </c>
      <c r="B58" s="474" t="s">
        <v>788</v>
      </c>
      <c r="C58" s="507" t="s">
        <v>789</v>
      </c>
      <c r="D58" s="506">
        <f t="shared" si="0"/>
        <v>0</v>
      </c>
      <c r="E58" s="508"/>
      <c r="F58" s="508"/>
      <c r="G58" s="508"/>
      <c r="H58" s="508"/>
      <c r="I58" s="508"/>
    </row>
    <row r="59" spans="1:9" ht="15" customHeight="1" x14ac:dyDescent="0.25">
      <c r="A59" s="512">
        <v>44</v>
      </c>
      <c r="B59" s="474" t="s">
        <v>790</v>
      </c>
      <c r="C59" s="507" t="s">
        <v>791</v>
      </c>
      <c r="D59" s="506">
        <f t="shared" si="0"/>
        <v>0</v>
      </c>
      <c r="E59" s="508"/>
      <c r="F59" s="508"/>
      <c r="G59" s="508"/>
      <c r="H59" s="508"/>
      <c r="I59" s="508"/>
    </row>
    <row r="60" spans="1:9" ht="15" customHeight="1" x14ac:dyDescent="0.25">
      <c r="A60" s="512">
        <v>45</v>
      </c>
      <c r="B60" s="474" t="s">
        <v>792</v>
      </c>
      <c r="C60" s="507" t="s">
        <v>793</v>
      </c>
      <c r="D60" s="506">
        <f t="shared" si="0"/>
        <v>0</v>
      </c>
      <c r="E60" s="508"/>
      <c r="F60" s="508"/>
      <c r="G60" s="508"/>
      <c r="H60" s="508"/>
      <c r="I60" s="508"/>
    </row>
    <row r="61" spans="1:9" ht="15" customHeight="1" x14ac:dyDescent="0.25">
      <c r="A61" s="512">
        <v>46</v>
      </c>
      <c r="B61" s="474" t="s">
        <v>794</v>
      </c>
      <c r="C61" s="507" t="s">
        <v>795</v>
      </c>
      <c r="D61" s="506">
        <f t="shared" si="0"/>
        <v>0</v>
      </c>
      <c r="E61" s="508"/>
      <c r="F61" s="508"/>
      <c r="G61" s="508"/>
      <c r="H61" s="508"/>
      <c r="I61" s="508"/>
    </row>
    <row r="62" spans="1:9" ht="15" customHeight="1" thickBot="1" x14ac:dyDescent="0.3">
      <c r="A62" s="512">
        <v>47</v>
      </c>
      <c r="B62" s="515" t="s">
        <v>796</v>
      </c>
      <c r="C62" s="516" t="s">
        <v>797</v>
      </c>
      <c r="D62" s="506">
        <f t="shared" si="0"/>
        <v>0</v>
      </c>
      <c r="E62" s="517">
        <f>SUM(E54:E61)</f>
        <v>0</v>
      </c>
      <c r="F62" s="517">
        <f>SUM(F54:F61)</f>
        <v>0</v>
      </c>
      <c r="G62" s="517">
        <f>SUM(G54:G61)</f>
        <v>0</v>
      </c>
      <c r="H62" s="517">
        <f>SUM(H54:H61)</f>
        <v>0</v>
      </c>
      <c r="I62" s="517">
        <f>SUM(I54:I61)</f>
        <v>0</v>
      </c>
    </row>
    <row r="63" spans="1:9" ht="15.75" thickBot="1" x14ac:dyDescent="0.3">
      <c r="A63" s="512">
        <v>48</v>
      </c>
      <c r="B63" s="518" t="s">
        <v>465</v>
      </c>
      <c r="C63" s="519" t="s">
        <v>798</v>
      </c>
      <c r="D63" s="506">
        <f t="shared" si="0"/>
        <v>1083373</v>
      </c>
      <c r="E63" s="520">
        <f>E8+E9+E10+E19+E40+E48+E53+E62</f>
        <v>558119</v>
      </c>
      <c r="F63" s="520">
        <f>F8+F9+F10+F19+F40+F48+F53+F62</f>
        <v>157223</v>
      </c>
      <c r="G63" s="520">
        <f>G8+G9+G10+G19+G40+G48+G53+G62</f>
        <v>204343</v>
      </c>
      <c r="H63" s="520">
        <f>H8+H9+H10+H19+H40+H48+H53+H62</f>
        <v>133015</v>
      </c>
      <c r="I63" s="520">
        <f>I8+I9+I10+I19+I40+I48+I53+I62</f>
        <v>30673</v>
      </c>
    </row>
    <row r="64" spans="1:9" x14ac:dyDescent="0.25">
      <c r="A64" s="512">
        <v>49</v>
      </c>
      <c r="B64" s="486" t="s">
        <v>799</v>
      </c>
      <c r="C64" s="487" t="s">
        <v>800</v>
      </c>
      <c r="D64" s="506">
        <f t="shared" si="0"/>
        <v>0</v>
      </c>
      <c r="E64" s="521"/>
      <c r="F64" s="521"/>
      <c r="G64" s="521"/>
      <c r="H64" s="521"/>
      <c r="I64" s="521"/>
    </row>
    <row r="65" spans="1:9" x14ac:dyDescent="0.25">
      <c r="A65" s="512">
        <v>50</v>
      </c>
      <c r="B65" s="488" t="s">
        <v>801</v>
      </c>
      <c r="C65" s="489" t="s">
        <v>802</v>
      </c>
      <c r="D65" s="506">
        <f t="shared" si="0"/>
        <v>0</v>
      </c>
      <c r="E65" s="522"/>
      <c r="F65" s="522"/>
      <c r="G65" s="522"/>
      <c r="H65" s="522"/>
      <c r="I65" s="522"/>
    </row>
    <row r="66" spans="1:9" x14ac:dyDescent="0.25">
      <c r="A66" s="512">
        <v>51</v>
      </c>
      <c r="B66" s="490" t="s">
        <v>803</v>
      </c>
      <c r="C66" s="487" t="s">
        <v>804</v>
      </c>
      <c r="D66" s="506">
        <f t="shared" si="0"/>
        <v>0</v>
      </c>
      <c r="E66" s="522"/>
      <c r="F66" s="522"/>
      <c r="G66" s="522"/>
      <c r="H66" s="522"/>
      <c r="I66" s="522"/>
    </row>
    <row r="67" spans="1:9" x14ac:dyDescent="0.25">
      <c r="A67" s="512">
        <v>52</v>
      </c>
      <c r="B67" s="490" t="s">
        <v>805</v>
      </c>
      <c r="C67" s="489" t="s">
        <v>806</v>
      </c>
      <c r="D67" s="506">
        <f t="shared" si="0"/>
        <v>11782</v>
      </c>
      <c r="E67" s="522">
        <v>11782</v>
      </c>
      <c r="F67" s="522"/>
      <c r="G67" s="522"/>
      <c r="H67" s="522"/>
      <c r="I67" s="522"/>
    </row>
    <row r="68" spans="1:9" x14ac:dyDescent="0.25">
      <c r="A68" s="512">
        <v>53</v>
      </c>
      <c r="B68" s="490" t="s">
        <v>807</v>
      </c>
      <c r="C68" s="487" t="s">
        <v>808</v>
      </c>
      <c r="D68" s="506">
        <f t="shared" si="0"/>
        <v>428788</v>
      </c>
      <c r="E68" s="522">
        <v>428788</v>
      </c>
      <c r="F68" s="522"/>
      <c r="G68" s="522"/>
      <c r="H68" s="522"/>
      <c r="I68" s="522"/>
    </row>
    <row r="69" spans="1:9" x14ac:dyDescent="0.25">
      <c r="A69" s="512">
        <v>54</v>
      </c>
      <c r="B69" s="490" t="s">
        <v>809</v>
      </c>
      <c r="C69" s="489" t="s">
        <v>810</v>
      </c>
      <c r="D69" s="506">
        <f t="shared" si="0"/>
        <v>0</v>
      </c>
      <c r="E69" s="522"/>
      <c r="F69" s="522"/>
      <c r="G69" s="522"/>
      <c r="H69" s="522"/>
      <c r="I69" s="522"/>
    </row>
    <row r="70" spans="1:9" x14ac:dyDescent="0.25">
      <c r="A70" s="512">
        <v>55</v>
      </c>
      <c r="B70" s="490" t="s">
        <v>811</v>
      </c>
      <c r="C70" s="487" t="s">
        <v>812</v>
      </c>
      <c r="D70" s="506">
        <f t="shared" si="0"/>
        <v>0</v>
      </c>
      <c r="E70" s="522"/>
      <c r="F70" s="522"/>
      <c r="G70" s="522"/>
      <c r="H70" s="522"/>
      <c r="I70" s="522"/>
    </row>
    <row r="71" spans="1:9" x14ac:dyDescent="0.25">
      <c r="A71" s="512">
        <v>56</v>
      </c>
      <c r="B71" s="490" t="s">
        <v>813</v>
      </c>
      <c r="C71" s="489" t="s">
        <v>814</v>
      </c>
      <c r="D71" s="506">
        <f t="shared" si="0"/>
        <v>0</v>
      </c>
      <c r="E71" s="522"/>
      <c r="F71" s="522"/>
      <c r="G71" s="522"/>
      <c r="H71" s="522"/>
      <c r="I71" s="522"/>
    </row>
    <row r="72" spans="1:9" x14ac:dyDescent="0.25">
      <c r="A72" s="512">
        <v>57</v>
      </c>
      <c r="B72" s="488" t="s">
        <v>815</v>
      </c>
      <c r="C72" s="489" t="s">
        <v>816</v>
      </c>
      <c r="D72" s="506">
        <f>SUM(E72:I72)</f>
        <v>440570</v>
      </c>
      <c r="E72" s="523">
        <f>SUM(E64:E71)</f>
        <v>440570</v>
      </c>
      <c r="F72" s="523">
        <f>SUM(F64:F71)</f>
        <v>0</v>
      </c>
      <c r="G72" s="523">
        <f>SUM(G64:G71)</f>
        <v>0</v>
      </c>
      <c r="H72" s="523">
        <f>SUM(H64:H71)</f>
        <v>0</v>
      </c>
      <c r="I72" s="523">
        <f>SUM(I64:I71)</f>
        <v>0</v>
      </c>
    </row>
    <row r="73" spans="1:9" x14ac:dyDescent="0.25">
      <c r="A73" s="512">
        <v>58</v>
      </c>
      <c r="B73" s="488" t="s">
        <v>817</v>
      </c>
      <c r="C73" s="489" t="s">
        <v>818</v>
      </c>
      <c r="D73" s="506">
        <f>SUM(E73:I73)</f>
        <v>0</v>
      </c>
      <c r="E73" s="522"/>
      <c r="F73" s="522"/>
      <c r="G73" s="522"/>
      <c r="H73" s="522"/>
      <c r="I73" s="522"/>
    </row>
    <row r="74" spans="1:9" ht="15.75" thickBot="1" x14ac:dyDescent="0.3">
      <c r="A74" s="512">
        <v>59</v>
      </c>
      <c r="B74" s="524" t="s">
        <v>466</v>
      </c>
      <c r="C74" s="525" t="s">
        <v>819</v>
      </c>
      <c r="D74" s="506">
        <f>SUM(E74:I74)</f>
        <v>440570</v>
      </c>
      <c r="E74" s="526">
        <f>SUM(E72:E73)</f>
        <v>440570</v>
      </c>
      <c r="F74" s="526">
        <f>SUM(F72:F73)</f>
        <v>0</v>
      </c>
      <c r="G74" s="526">
        <f>SUM(G72:G73)</f>
        <v>0</v>
      </c>
      <c r="H74" s="526">
        <f>SUM(H72:H73)</f>
        <v>0</v>
      </c>
      <c r="I74" s="526">
        <f>SUM(I72:I73)</f>
        <v>0</v>
      </c>
    </row>
    <row r="75" spans="1:9" ht="15.75" thickBot="1" x14ac:dyDescent="0.3">
      <c r="A75" s="512">
        <v>60</v>
      </c>
      <c r="B75" s="527" t="s">
        <v>820</v>
      </c>
      <c r="C75" s="528"/>
      <c r="D75" s="506">
        <f>SUM(E75:I75)</f>
        <v>1523943</v>
      </c>
      <c r="E75" s="529">
        <f>E63+E74</f>
        <v>998689</v>
      </c>
      <c r="F75" s="529">
        <f>F63+F74</f>
        <v>157223</v>
      </c>
      <c r="G75" s="529">
        <f>G63+G74</f>
        <v>204343</v>
      </c>
      <c r="H75" s="529">
        <f>H63+H74</f>
        <v>133015</v>
      </c>
      <c r="I75" s="529">
        <f>I63+I74</f>
        <v>30673</v>
      </c>
    </row>
    <row r="77" spans="1:9" x14ac:dyDescent="0.25">
      <c r="B77" s="530"/>
    </row>
    <row r="79" spans="1:9" x14ac:dyDescent="0.25">
      <c r="B79" s="530"/>
    </row>
  </sheetData>
  <phoneticPr fontId="60" type="noConversion"/>
  <pageMargins left="0" right="0" top="0" bottom="0" header="0.31496062992125984" footer="0.31496062992125984"/>
  <pageSetup paperSize="9" scale="7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5"/>
  <sheetViews>
    <sheetView tabSelected="1" topLeftCell="F1" workbookViewId="0">
      <selection activeCell="G3" sqref="G3"/>
    </sheetView>
  </sheetViews>
  <sheetFormatPr defaultColWidth="9.140625" defaultRowHeight="12.75" x14ac:dyDescent="0.2"/>
  <cols>
    <col min="1" max="1" width="4.140625" style="210" customWidth="1"/>
    <col min="2" max="2" width="51.140625" style="210" customWidth="1"/>
    <col min="3" max="3" width="14.140625" style="210" customWidth="1"/>
    <col min="4" max="15" width="12.7109375" style="273" customWidth="1"/>
    <col min="16" max="16" width="12.5703125" style="210" customWidth="1"/>
    <col min="17" max="16384" width="9.140625" style="210"/>
  </cols>
  <sheetData>
    <row r="1" spans="1:16" x14ac:dyDescent="0.2">
      <c r="B1" s="282"/>
      <c r="C1" s="237" t="s">
        <v>387</v>
      </c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</row>
    <row r="2" spans="1:16" x14ac:dyDescent="0.2">
      <c r="B2" s="401"/>
      <c r="C2" s="237" t="s">
        <v>486</v>
      </c>
      <c r="D2" s="438"/>
      <c r="E2" s="438"/>
      <c r="F2" s="438"/>
      <c r="G2" s="439" t="s">
        <v>891</v>
      </c>
      <c r="H2" s="438"/>
      <c r="I2" s="438"/>
      <c r="J2" s="438"/>
      <c r="K2" s="438"/>
      <c r="L2" s="438"/>
      <c r="M2" s="438"/>
      <c r="N2" s="438"/>
      <c r="O2" s="438"/>
    </row>
    <row r="3" spans="1:16" x14ac:dyDescent="0.2">
      <c r="B3" s="401"/>
      <c r="C3" s="237" t="s">
        <v>444</v>
      </c>
      <c r="D3" s="438"/>
      <c r="E3" s="438"/>
      <c r="F3" s="438"/>
      <c r="G3" s="624" t="s">
        <v>910</v>
      </c>
      <c r="H3" s="438"/>
      <c r="I3" s="438"/>
      <c r="J3" s="438"/>
      <c r="K3" s="438"/>
      <c r="L3" s="438"/>
      <c r="M3" s="438"/>
      <c r="N3" s="438"/>
      <c r="O3" s="438"/>
    </row>
    <row r="4" spans="1:16" x14ac:dyDescent="0.2">
      <c r="B4" s="282"/>
      <c r="C4" s="282"/>
      <c r="D4" s="438"/>
      <c r="E4" s="438"/>
      <c r="F4" s="438"/>
      <c r="G4" s="440" t="s">
        <v>344</v>
      </c>
      <c r="H4" s="438"/>
      <c r="I4" s="438"/>
      <c r="J4" s="438"/>
      <c r="K4" s="438"/>
      <c r="L4" s="438"/>
      <c r="M4" s="438"/>
      <c r="N4" s="438"/>
      <c r="O4" s="438"/>
    </row>
    <row r="5" spans="1:16" x14ac:dyDescent="0.2">
      <c r="B5" s="282"/>
      <c r="C5" s="282"/>
      <c r="D5" s="438"/>
      <c r="E5" s="438"/>
      <c r="F5" s="438"/>
      <c r="G5" s="438"/>
      <c r="H5" s="438"/>
      <c r="I5" s="438"/>
      <c r="J5" s="438"/>
      <c r="K5" s="438"/>
      <c r="L5" s="438"/>
      <c r="M5" s="438"/>
      <c r="N5" s="438"/>
      <c r="O5" s="438"/>
    </row>
    <row r="6" spans="1:16" x14ac:dyDescent="0.2">
      <c r="A6" s="218">
        <v>1</v>
      </c>
      <c r="B6" s="402" t="s">
        <v>445</v>
      </c>
      <c r="C6" s="402" t="s">
        <v>47</v>
      </c>
      <c r="D6" s="441" t="s">
        <v>446</v>
      </c>
      <c r="E6" s="441" t="s">
        <v>447</v>
      </c>
      <c r="F6" s="441" t="s">
        <v>448</v>
      </c>
      <c r="G6" s="441" t="s">
        <v>449</v>
      </c>
      <c r="H6" s="441" t="s">
        <v>450</v>
      </c>
      <c r="I6" s="441" t="s">
        <v>451</v>
      </c>
      <c r="J6" s="441" t="s">
        <v>452</v>
      </c>
      <c r="K6" s="441" t="s">
        <v>453</v>
      </c>
      <c r="L6" s="441" t="s">
        <v>454</v>
      </c>
      <c r="M6" s="441" t="s">
        <v>455</v>
      </c>
      <c r="N6" s="441" t="s">
        <v>456</v>
      </c>
      <c r="O6" s="441" t="s">
        <v>457</v>
      </c>
      <c r="P6" s="403" t="s">
        <v>458</v>
      </c>
    </row>
    <row r="7" spans="1:16" x14ac:dyDescent="0.2">
      <c r="A7" s="218">
        <v>2</v>
      </c>
      <c r="B7" s="404" t="s">
        <v>288</v>
      </c>
      <c r="C7" s="405">
        <f>'[4]2d'!C6</f>
        <v>368477245</v>
      </c>
      <c r="D7" s="442">
        <f t="shared" ref="D7:D13" si="0">C7/12</f>
        <v>30706437.083333332</v>
      </c>
      <c r="E7" s="442">
        <f t="shared" ref="E7:E13" si="1">C7/12</f>
        <v>30706437.083333332</v>
      </c>
      <c r="F7" s="442">
        <f t="shared" ref="F7:F13" si="2">C7/12</f>
        <v>30706437.083333332</v>
      </c>
      <c r="G7" s="442">
        <f t="shared" ref="G7:G13" si="3">C7/12</f>
        <v>30706437.083333332</v>
      </c>
      <c r="H7" s="442">
        <f t="shared" ref="H7:H13" si="4">C7/12</f>
        <v>30706437.083333332</v>
      </c>
      <c r="I7" s="442">
        <f t="shared" ref="I7:I13" si="5">C7/12</f>
        <v>30706437.083333332</v>
      </c>
      <c r="J7" s="442">
        <f t="shared" ref="J7:J13" si="6">C7/12</f>
        <v>30706437.083333332</v>
      </c>
      <c r="K7" s="442">
        <f t="shared" ref="K7:K13" si="7">C7/12</f>
        <v>30706437.083333332</v>
      </c>
      <c r="L7" s="442">
        <f t="shared" ref="L7:L13" si="8">C7/12</f>
        <v>30706437.083333332</v>
      </c>
      <c r="M7" s="442">
        <f t="shared" ref="M7:M13" si="9">C7/12</f>
        <v>30706437.083333332</v>
      </c>
      <c r="N7" s="442">
        <f t="shared" ref="N7:N13" si="10">C7/12</f>
        <v>30706437.083333332</v>
      </c>
      <c r="O7" s="442">
        <f t="shared" ref="O7:O13" si="11">C7/12</f>
        <v>30706437.083333332</v>
      </c>
      <c r="P7" s="406">
        <f t="shared" ref="P7:P31" si="12">SUM(D7:O7)</f>
        <v>368477244.99999994</v>
      </c>
    </row>
    <row r="8" spans="1:16" x14ac:dyDescent="0.2">
      <c r="A8" s="218">
        <v>3</v>
      </c>
      <c r="B8" s="404" t="s">
        <v>459</v>
      </c>
      <c r="C8" s="405">
        <f>'[4]2d'!C7</f>
        <v>80381073</v>
      </c>
      <c r="D8" s="442">
        <f t="shared" si="0"/>
        <v>6698422.75</v>
      </c>
      <c r="E8" s="442">
        <f t="shared" si="1"/>
        <v>6698422.75</v>
      </c>
      <c r="F8" s="442">
        <f t="shared" si="2"/>
        <v>6698422.75</v>
      </c>
      <c r="G8" s="442">
        <f t="shared" si="3"/>
        <v>6698422.75</v>
      </c>
      <c r="H8" s="442">
        <f t="shared" si="4"/>
        <v>6698422.75</v>
      </c>
      <c r="I8" s="442">
        <f t="shared" si="5"/>
        <v>6698422.75</v>
      </c>
      <c r="J8" s="442">
        <f t="shared" si="6"/>
        <v>6698422.75</v>
      </c>
      <c r="K8" s="442">
        <f t="shared" si="7"/>
        <v>6698422.75</v>
      </c>
      <c r="L8" s="442">
        <f t="shared" si="8"/>
        <v>6698422.75</v>
      </c>
      <c r="M8" s="442">
        <f t="shared" si="9"/>
        <v>6698422.75</v>
      </c>
      <c r="N8" s="442">
        <f t="shared" si="10"/>
        <v>6698422.75</v>
      </c>
      <c r="O8" s="442">
        <f t="shared" si="11"/>
        <v>6698422.75</v>
      </c>
      <c r="P8" s="406">
        <f t="shared" si="12"/>
        <v>80381073</v>
      </c>
    </row>
    <row r="9" spans="1:16" x14ac:dyDescent="0.2">
      <c r="A9" s="218">
        <v>4</v>
      </c>
      <c r="B9" s="404" t="s">
        <v>460</v>
      </c>
      <c r="C9" s="405">
        <f>'[4]2d'!C8</f>
        <v>471879423</v>
      </c>
      <c r="D9" s="442">
        <f t="shared" si="0"/>
        <v>39323285.25</v>
      </c>
      <c r="E9" s="442">
        <f t="shared" si="1"/>
        <v>39323285.25</v>
      </c>
      <c r="F9" s="442">
        <f t="shared" si="2"/>
        <v>39323285.25</v>
      </c>
      <c r="G9" s="442">
        <f t="shared" si="3"/>
        <v>39323285.25</v>
      </c>
      <c r="H9" s="442">
        <f t="shared" si="4"/>
        <v>39323285.25</v>
      </c>
      <c r="I9" s="442">
        <f t="shared" si="5"/>
        <v>39323285.25</v>
      </c>
      <c r="J9" s="442">
        <f t="shared" si="6"/>
        <v>39323285.25</v>
      </c>
      <c r="K9" s="442">
        <f t="shared" si="7"/>
        <v>39323285.25</v>
      </c>
      <c r="L9" s="442">
        <f t="shared" si="8"/>
        <v>39323285.25</v>
      </c>
      <c r="M9" s="442">
        <f t="shared" si="9"/>
        <v>39323285.25</v>
      </c>
      <c r="N9" s="442">
        <f t="shared" si="10"/>
        <v>39323285.25</v>
      </c>
      <c r="O9" s="442">
        <f t="shared" si="11"/>
        <v>39323285.25</v>
      </c>
      <c r="P9" s="406">
        <f t="shared" si="12"/>
        <v>471879423</v>
      </c>
    </row>
    <row r="10" spans="1:16" x14ac:dyDescent="0.2">
      <c r="A10" s="218">
        <v>5</v>
      </c>
      <c r="B10" s="404" t="s">
        <v>461</v>
      </c>
      <c r="C10" s="405">
        <f>'[4]2d'!C17</f>
        <v>14421500</v>
      </c>
      <c r="D10" s="442">
        <f t="shared" si="0"/>
        <v>1201791.6666666667</v>
      </c>
      <c r="E10" s="442">
        <f t="shared" si="1"/>
        <v>1201791.6666666667</v>
      </c>
      <c r="F10" s="442">
        <f t="shared" si="2"/>
        <v>1201791.6666666667</v>
      </c>
      <c r="G10" s="442">
        <f t="shared" si="3"/>
        <v>1201791.6666666667</v>
      </c>
      <c r="H10" s="442">
        <f t="shared" si="4"/>
        <v>1201791.6666666667</v>
      </c>
      <c r="I10" s="442">
        <f t="shared" si="5"/>
        <v>1201791.6666666667</v>
      </c>
      <c r="J10" s="442">
        <f t="shared" si="6"/>
        <v>1201791.6666666667</v>
      </c>
      <c r="K10" s="442">
        <f t="shared" si="7"/>
        <v>1201791.6666666667</v>
      </c>
      <c r="L10" s="442">
        <f t="shared" si="8"/>
        <v>1201791.6666666667</v>
      </c>
      <c r="M10" s="442">
        <f t="shared" si="9"/>
        <v>1201791.6666666667</v>
      </c>
      <c r="N10" s="442">
        <f t="shared" si="10"/>
        <v>1201791.6666666667</v>
      </c>
      <c r="O10" s="442">
        <f t="shared" si="11"/>
        <v>1201791.6666666667</v>
      </c>
      <c r="P10" s="406">
        <f t="shared" si="12"/>
        <v>14421499.999999998</v>
      </c>
    </row>
    <row r="11" spans="1:16" x14ac:dyDescent="0.2">
      <c r="A11" s="218">
        <v>7</v>
      </c>
      <c r="B11" s="407" t="s">
        <v>462</v>
      </c>
      <c r="C11" s="408">
        <f>'[4]2d'!C26</f>
        <v>254608842</v>
      </c>
      <c r="D11" s="442">
        <f t="shared" si="0"/>
        <v>21217403.5</v>
      </c>
      <c r="E11" s="442">
        <f t="shared" si="1"/>
        <v>21217403.5</v>
      </c>
      <c r="F11" s="442">
        <f t="shared" si="2"/>
        <v>21217403.5</v>
      </c>
      <c r="G11" s="442">
        <f t="shared" si="3"/>
        <v>21217403.5</v>
      </c>
      <c r="H11" s="442">
        <f t="shared" si="4"/>
        <v>21217403.5</v>
      </c>
      <c r="I11" s="442">
        <f t="shared" si="5"/>
        <v>21217403.5</v>
      </c>
      <c r="J11" s="442">
        <f t="shared" si="6"/>
        <v>21217403.5</v>
      </c>
      <c r="K11" s="442">
        <f t="shared" si="7"/>
        <v>21217403.5</v>
      </c>
      <c r="L11" s="442">
        <f t="shared" si="8"/>
        <v>21217403.5</v>
      </c>
      <c r="M11" s="442">
        <f t="shared" si="9"/>
        <v>21217403.5</v>
      </c>
      <c r="N11" s="442">
        <f t="shared" si="10"/>
        <v>21217403.5</v>
      </c>
      <c r="O11" s="442">
        <f t="shared" si="11"/>
        <v>21217403.5</v>
      </c>
      <c r="P11" s="406">
        <f t="shared" si="12"/>
        <v>254608842</v>
      </c>
    </row>
    <row r="12" spans="1:16" x14ac:dyDescent="0.2">
      <c r="A12" s="218">
        <v>16</v>
      </c>
      <c r="B12" s="407" t="s">
        <v>463</v>
      </c>
      <c r="C12" s="408">
        <f>'[4]2d'!C32</f>
        <v>823937933</v>
      </c>
      <c r="D12" s="442">
        <f t="shared" si="0"/>
        <v>68661494.416666672</v>
      </c>
      <c r="E12" s="442">
        <f t="shared" si="1"/>
        <v>68661494.416666672</v>
      </c>
      <c r="F12" s="442">
        <f t="shared" si="2"/>
        <v>68661494.416666672</v>
      </c>
      <c r="G12" s="442">
        <f t="shared" si="3"/>
        <v>68661494.416666672</v>
      </c>
      <c r="H12" s="442">
        <f t="shared" si="4"/>
        <v>68661494.416666672</v>
      </c>
      <c r="I12" s="442">
        <f t="shared" si="5"/>
        <v>68661494.416666672</v>
      </c>
      <c r="J12" s="442">
        <f t="shared" si="6"/>
        <v>68661494.416666672</v>
      </c>
      <c r="K12" s="442">
        <f t="shared" si="7"/>
        <v>68661494.416666672</v>
      </c>
      <c r="L12" s="442">
        <f t="shared" si="8"/>
        <v>68661494.416666672</v>
      </c>
      <c r="M12" s="442">
        <f t="shared" si="9"/>
        <v>68661494.416666672</v>
      </c>
      <c r="N12" s="442">
        <f t="shared" si="10"/>
        <v>68661494.416666672</v>
      </c>
      <c r="O12" s="442">
        <f t="shared" si="11"/>
        <v>68661494.416666672</v>
      </c>
      <c r="P12" s="406">
        <f t="shared" si="12"/>
        <v>823937932.99999988</v>
      </c>
    </row>
    <row r="13" spans="1:16" x14ac:dyDescent="0.2">
      <c r="A13" s="218">
        <v>17</v>
      </c>
      <c r="B13" s="407" t="s">
        <v>204</v>
      </c>
      <c r="C13" s="408">
        <f>'[4]2d'!C37</f>
        <v>285652667</v>
      </c>
      <c r="D13" s="442">
        <f t="shared" si="0"/>
        <v>23804388.916666668</v>
      </c>
      <c r="E13" s="442">
        <f t="shared" si="1"/>
        <v>23804388.916666668</v>
      </c>
      <c r="F13" s="442">
        <f t="shared" si="2"/>
        <v>23804388.916666668</v>
      </c>
      <c r="G13" s="442">
        <f t="shared" si="3"/>
        <v>23804388.916666668</v>
      </c>
      <c r="H13" s="442">
        <f t="shared" si="4"/>
        <v>23804388.916666668</v>
      </c>
      <c r="I13" s="442">
        <f t="shared" si="5"/>
        <v>23804388.916666668</v>
      </c>
      <c r="J13" s="442">
        <f t="shared" si="6"/>
        <v>23804388.916666668</v>
      </c>
      <c r="K13" s="442">
        <f t="shared" si="7"/>
        <v>23804388.916666668</v>
      </c>
      <c r="L13" s="442">
        <f t="shared" si="8"/>
        <v>23804388.916666668</v>
      </c>
      <c r="M13" s="442">
        <f t="shared" si="9"/>
        <v>23804388.916666668</v>
      </c>
      <c r="N13" s="442">
        <f t="shared" si="10"/>
        <v>23804388.916666668</v>
      </c>
      <c r="O13" s="442">
        <f t="shared" si="11"/>
        <v>23804388.916666668</v>
      </c>
      <c r="P13" s="406">
        <f t="shared" si="12"/>
        <v>285652666.99999994</v>
      </c>
    </row>
    <row r="14" spans="1:16" x14ac:dyDescent="0.2">
      <c r="A14" s="218">
        <v>19</v>
      </c>
      <c r="B14" s="404" t="s">
        <v>464</v>
      </c>
      <c r="C14" s="405">
        <f>'[4]2d'!C43</f>
        <v>3082417</v>
      </c>
      <c r="D14" s="442"/>
      <c r="E14" s="442"/>
      <c r="F14" s="442"/>
      <c r="G14" s="442"/>
      <c r="H14" s="442"/>
      <c r="I14" s="442">
        <v>1500000</v>
      </c>
      <c r="J14" s="442"/>
      <c r="K14" s="442"/>
      <c r="L14" s="442">
        <v>812030</v>
      </c>
      <c r="M14" s="442"/>
      <c r="N14" s="442"/>
      <c r="O14" s="442">
        <v>770387</v>
      </c>
      <c r="P14" s="406">
        <f t="shared" si="12"/>
        <v>3082417</v>
      </c>
    </row>
    <row r="15" spans="1:16" x14ac:dyDescent="0.2">
      <c r="A15" s="218">
        <v>20</v>
      </c>
      <c r="B15" s="409" t="s">
        <v>465</v>
      </c>
      <c r="C15" s="410">
        <f t="shared" ref="C15:O15" si="13">SUM(C7:C14)</f>
        <v>2302441100</v>
      </c>
      <c r="D15" s="443">
        <f t="shared" si="13"/>
        <v>191613223.58333334</v>
      </c>
      <c r="E15" s="443">
        <f t="shared" si="13"/>
        <v>191613223.58333334</v>
      </c>
      <c r="F15" s="443">
        <f t="shared" si="13"/>
        <v>191613223.58333334</v>
      </c>
      <c r="G15" s="443">
        <f t="shared" si="13"/>
        <v>191613223.58333334</v>
      </c>
      <c r="H15" s="443">
        <f t="shared" si="13"/>
        <v>191613223.58333334</v>
      </c>
      <c r="I15" s="443">
        <f t="shared" si="13"/>
        <v>193113223.58333334</v>
      </c>
      <c r="J15" s="443">
        <f t="shared" si="13"/>
        <v>191613223.58333334</v>
      </c>
      <c r="K15" s="443">
        <f t="shared" si="13"/>
        <v>191613223.58333334</v>
      </c>
      <c r="L15" s="443">
        <f t="shared" si="13"/>
        <v>192425253.58333334</v>
      </c>
      <c r="M15" s="443">
        <f t="shared" si="13"/>
        <v>191613223.58333334</v>
      </c>
      <c r="N15" s="443">
        <f t="shared" si="13"/>
        <v>191613223.58333334</v>
      </c>
      <c r="O15" s="443">
        <f t="shared" si="13"/>
        <v>192383610.58333334</v>
      </c>
      <c r="P15" s="406">
        <f t="shared" si="12"/>
        <v>2302441099.9999995</v>
      </c>
    </row>
    <row r="16" spans="1:16" x14ac:dyDescent="0.2">
      <c r="A16" s="231">
        <v>27</v>
      </c>
      <c r="B16" s="411" t="s">
        <v>466</v>
      </c>
      <c r="C16" s="412">
        <f>SUM(C17:C19)</f>
        <v>610831529</v>
      </c>
      <c r="D16" s="412">
        <f t="shared" ref="D16:O16" si="14">SUM(D17:D19)</f>
        <v>53665552.333333336</v>
      </c>
      <c r="E16" s="412">
        <f t="shared" si="14"/>
        <v>42231704.333333336</v>
      </c>
      <c r="F16" s="412">
        <f t="shared" si="14"/>
        <v>42231704.333333336</v>
      </c>
      <c r="G16" s="412">
        <f t="shared" si="14"/>
        <v>42231704.333333336</v>
      </c>
      <c r="H16" s="412">
        <f t="shared" si="14"/>
        <v>102231704.33333334</v>
      </c>
      <c r="I16" s="412">
        <f t="shared" si="14"/>
        <v>53705340.333333336</v>
      </c>
      <c r="J16" s="412">
        <f t="shared" si="14"/>
        <v>42231704.333333336</v>
      </c>
      <c r="K16" s="412">
        <f t="shared" si="14"/>
        <v>42231704.333333336</v>
      </c>
      <c r="L16" s="412">
        <f t="shared" si="14"/>
        <v>46835579.333333336</v>
      </c>
      <c r="M16" s="412">
        <f t="shared" si="14"/>
        <v>42231704.333333336</v>
      </c>
      <c r="N16" s="412">
        <f t="shared" si="14"/>
        <v>42231704.333333336</v>
      </c>
      <c r="O16" s="412">
        <f t="shared" si="14"/>
        <v>58771422.333333336</v>
      </c>
      <c r="P16" s="413">
        <f t="shared" si="12"/>
        <v>610831529</v>
      </c>
    </row>
    <row r="17" spans="1:16" s="417" customFormat="1" x14ac:dyDescent="0.2">
      <c r="A17" s="414"/>
      <c r="B17" s="415" t="s">
        <v>467</v>
      </c>
      <c r="C17" s="416">
        <f>'[4]2d'!C45</f>
        <v>44051077</v>
      </c>
      <c r="D17" s="445">
        <v>11433848</v>
      </c>
      <c r="E17" s="445"/>
      <c r="F17" s="445"/>
      <c r="G17" s="445"/>
      <c r="H17" s="445"/>
      <c r="I17" s="445">
        <v>11473636</v>
      </c>
      <c r="J17" s="445"/>
      <c r="K17" s="445"/>
      <c r="L17" s="445">
        <v>4603875</v>
      </c>
      <c r="M17" s="445"/>
      <c r="N17" s="445"/>
      <c r="O17" s="445">
        <v>16539718</v>
      </c>
      <c r="P17" s="413">
        <f t="shared" si="12"/>
        <v>44051077</v>
      </c>
    </row>
    <row r="18" spans="1:16" s="417" customFormat="1" x14ac:dyDescent="0.2">
      <c r="A18" s="414"/>
      <c r="B18" s="32" t="s">
        <v>868</v>
      </c>
      <c r="C18" s="416">
        <f>'[4]2d'!C46</f>
        <v>60000000</v>
      </c>
      <c r="D18" s="445"/>
      <c r="E18" s="445"/>
      <c r="F18" s="445"/>
      <c r="G18" s="445"/>
      <c r="H18" s="445">
        <v>60000000</v>
      </c>
      <c r="I18" s="445"/>
      <c r="J18" s="445"/>
      <c r="K18" s="445"/>
      <c r="L18" s="445"/>
      <c r="M18" s="445"/>
      <c r="N18" s="445"/>
      <c r="O18" s="445"/>
      <c r="P18" s="413">
        <f t="shared" si="12"/>
        <v>60000000</v>
      </c>
    </row>
    <row r="19" spans="1:16" x14ac:dyDescent="0.2">
      <c r="A19" s="231">
        <v>29</v>
      </c>
      <c r="B19" s="418" t="s">
        <v>468</v>
      </c>
      <c r="C19" s="419">
        <f>'[4]2d'!C47</f>
        <v>506780452</v>
      </c>
      <c r="D19" s="442">
        <f>C19/12</f>
        <v>42231704.333333336</v>
      </c>
      <c r="E19" s="442">
        <f>C19/12</f>
        <v>42231704.333333336</v>
      </c>
      <c r="F19" s="442">
        <f>C19/12</f>
        <v>42231704.333333336</v>
      </c>
      <c r="G19" s="442">
        <f>C19/12</f>
        <v>42231704.333333336</v>
      </c>
      <c r="H19" s="442">
        <f>C19/12</f>
        <v>42231704.333333336</v>
      </c>
      <c r="I19" s="442">
        <f>C19/12</f>
        <v>42231704.333333336</v>
      </c>
      <c r="J19" s="442">
        <f>C19/12</f>
        <v>42231704.333333336</v>
      </c>
      <c r="K19" s="442">
        <f>C19/12</f>
        <v>42231704.333333336</v>
      </c>
      <c r="L19" s="442">
        <f>C19/12</f>
        <v>42231704.333333336</v>
      </c>
      <c r="M19" s="442">
        <f>C19/12</f>
        <v>42231704.333333336</v>
      </c>
      <c r="N19" s="442">
        <f>C19/12</f>
        <v>42231704.333333336</v>
      </c>
      <c r="O19" s="442">
        <f>C19/12</f>
        <v>42231704.333333336</v>
      </c>
      <c r="P19" s="413">
        <f t="shared" si="12"/>
        <v>506780451.99999994</v>
      </c>
    </row>
    <row r="20" spans="1:16" ht="21.75" customHeight="1" x14ac:dyDescent="0.2">
      <c r="A20" s="231">
        <v>30</v>
      </c>
      <c r="B20" s="420" t="s">
        <v>469</v>
      </c>
      <c r="C20" s="421">
        <f>C15+C16</f>
        <v>2913272629</v>
      </c>
      <c r="D20" s="446">
        <f t="shared" ref="D20:O20" si="15">D15+D16</f>
        <v>245278775.91666669</v>
      </c>
      <c r="E20" s="446">
        <f t="shared" si="15"/>
        <v>233844927.91666669</v>
      </c>
      <c r="F20" s="446">
        <f t="shared" si="15"/>
        <v>233844927.91666669</v>
      </c>
      <c r="G20" s="446">
        <f t="shared" si="15"/>
        <v>233844927.91666669</v>
      </c>
      <c r="H20" s="446">
        <f t="shared" si="15"/>
        <v>293844927.91666669</v>
      </c>
      <c r="I20" s="446">
        <f t="shared" si="15"/>
        <v>246818563.91666669</v>
      </c>
      <c r="J20" s="446">
        <f t="shared" si="15"/>
        <v>233844927.91666669</v>
      </c>
      <c r="K20" s="446">
        <f t="shared" si="15"/>
        <v>233844927.91666669</v>
      </c>
      <c r="L20" s="446">
        <f t="shared" si="15"/>
        <v>239260832.91666669</v>
      </c>
      <c r="M20" s="446">
        <f t="shared" si="15"/>
        <v>233844927.91666669</v>
      </c>
      <c r="N20" s="446">
        <f t="shared" si="15"/>
        <v>233844927.91666669</v>
      </c>
      <c r="O20" s="446">
        <f t="shared" si="15"/>
        <v>251155032.91666669</v>
      </c>
      <c r="P20" s="413">
        <f t="shared" si="12"/>
        <v>2913272629</v>
      </c>
    </row>
    <row r="21" spans="1:16" x14ac:dyDescent="0.2">
      <c r="A21" s="231">
        <v>33</v>
      </c>
      <c r="B21" s="418" t="s">
        <v>470</v>
      </c>
      <c r="C21" s="405">
        <f>'[4]1b'!C20</f>
        <v>655159558</v>
      </c>
      <c r="D21" s="442">
        <f t="shared" ref="D21:D27" si="16">C21/12</f>
        <v>54596629.833333336</v>
      </c>
      <c r="E21" s="442">
        <f t="shared" ref="E21:E27" si="17">C21/12</f>
        <v>54596629.833333336</v>
      </c>
      <c r="F21" s="442">
        <f t="shared" ref="F21:F27" si="18">C21/12</f>
        <v>54596629.833333336</v>
      </c>
      <c r="G21" s="442">
        <f t="shared" ref="G21:G27" si="19">C21/12</f>
        <v>54596629.833333336</v>
      </c>
      <c r="H21" s="442">
        <f t="shared" ref="H21:H27" si="20">C21/12</f>
        <v>54596629.833333336</v>
      </c>
      <c r="I21" s="442">
        <f t="shared" ref="I21:I27" si="21">C21/12</f>
        <v>54596629.833333336</v>
      </c>
      <c r="J21" s="442">
        <f t="shared" ref="J21:J27" si="22">C21/12</f>
        <v>54596629.833333336</v>
      </c>
      <c r="K21" s="442">
        <f t="shared" ref="K21:K27" si="23">C21/12</f>
        <v>54596629.833333336</v>
      </c>
      <c r="L21" s="442">
        <f t="shared" ref="L21:L27" si="24">C21/12</f>
        <v>54596629.833333336</v>
      </c>
      <c r="M21" s="442">
        <f t="shared" ref="M21:M27" si="25">C21/12</f>
        <v>54596629.833333336</v>
      </c>
      <c r="N21" s="442">
        <f t="shared" ref="N21:N27" si="26">C21/12</f>
        <v>54596629.833333336</v>
      </c>
      <c r="O21" s="442">
        <f t="shared" ref="O21:O27" si="27">C21/12</f>
        <v>54596629.833333336</v>
      </c>
      <c r="P21" s="413">
        <f t="shared" si="12"/>
        <v>655159558</v>
      </c>
    </row>
    <row r="22" spans="1:16" x14ac:dyDescent="0.2">
      <c r="A22" s="231">
        <v>34</v>
      </c>
      <c r="B22" s="418" t="s">
        <v>471</v>
      </c>
      <c r="C22" s="405">
        <f>'[4]1b'!C27</f>
        <v>783323369</v>
      </c>
      <c r="D22" s="442"/>
      <c r="E22" s="442"/>
      <c r="F22" s="442"/>
      <c r="G22" s="442"/>
      <c r="H22" s="442"/>
      <c r="I22" s="442">
        <v>3150000</v>
      </c>
      <c r="J22" s="442"/>
      <c r="K22" s="442"/>
      <c r="L22" s="442">
        <v>503000</v>
      </c>
      <c r="M22" s="442"/>
      <c r="N22" s="442"/>
      <c r="O22" s="442">
        <v>776790555</v>
      </c>
      <c r="P22" s="413">
        <f t="shared" si="12"/>
        <v>780443555</v>
      </c>
    </row>
    <row r="23" spans="1:16" x14ac:dyDescent="0.2">
      <c r="A23" s="231">
        <v>35</v>
      </c>
      <c r="B23" s="422" t="s">
        <v>290</v>
      </c>
      <c r="C23" s="408">
        <f>'[4]1b'!C39</f>
        <v>303204813</v>
      </c>
      <c r="D23" s="442">
        <f t="shared" si="16"/>
        <v>25267067.75</v>
      </c>
      <c r="E23" s="442">
        <f t="shared" si="17"/>
        <v>25267067.75</v>
      </c>
      <c r="F23" s="442">
        <f t="shared" si="18"/>
        <v>25267067.75</v>
      </c>
      <c r="G23" s="442">
        <f t="shared" si="19"/>
        <v>25267067.75</v>
      </c>
      <c r="H23" s="442">
        <f t="shared" si="20"/>
        <v>25267067.75</v>
      </c>
      <c r="I23" s="442">
        <f t="shared" si="21"/>
        <v>25267067.75</v>
      </c>
      <c r="J23" s="442">
        <f t="shared" si="22"/>
        <v>25267067.75</v>
      </c>
      <c r="K23" s="442">
        <f t="shared" si="23"/>
        <v>25267067.75</v>
      </c>
      <c r="L23" s="442">
        <f t="shared" si="24"/>
        <v>25267067.75</v>
      </c>
      <c r="M23" s="442">
        <f t="shared" si="25"/>
        <v>25267067.75</v>
      </c>
      <c r="N23" s="442">
        <f t="shared" si="26"/>
        <v>25267067.75</v>
      </c>
      <c r="O23" s="442">
        <f t="shared" si="27"/>
        <v>25267067.75</v>
      </c>
      <c r="P23" s="413">
        <f t="shared" si="12"/>
        <v>303204813</v>
      </c>
    </row>
    <row r="24" spans="1:16" x14ac:dyDescent="0.2">
      <c r="A24" s="231">
        <v>36</v>
      </c>
      <c r="B24" s="423" t="s">
        <v>293</v>
      </c>
      <c r="C24" s="424">
        <f>'[4]1b'!C63</f>
        <v>40403567</v>
      </c>
      <c r="D24" s="442">
        <f t="shared" si="16"/>
        <v>3366963.9166666665</v>
      </c>
      <c r="E24" s="442">
        <f t="shared" si="17"/>
        <v>3366963.9166666665</v>
      </c>
      <c r="F24" s="442">
        <f t="shared" si="18"/>
        <v>3366963.9166666665</v>
      </c>
      <c r="G24" s="442">
        <f t="shared" si="19"/>
        <v>3366963.9166666665</v>
      </c>
      <c r="H24" s="442">
        <f t="shared" si="20"/>
        <v>3366963.9166666665</v>
      </c>
      <c r="I24" s="442">
        <f t="shared" si="21"/>
        <v>3366963.9166666665</v>
      </c>
      <c r="J24" s="442">
        <f t="shared" si="22"/>
        <v>3366963.9166666665</v>
      </c>
      <c r="K24" s="442">
        <f t="shared" si="23"/>
        <v>3366963.9166666665</v>
      </c>
      <c r="L24" s="442">
        <f t="shared" si="24"/>
        <v>3366963.9166666665</v>
      </c>
      <c r="M24" s="442">
        <f t="shared" si="25"/>
        <v>3366963.9166666665</v>
      </c>
      <c r="N24" s="442">
        <f t="shared" si="26"/>
        <v>3366963.9166666665</v>
      </c>
      <c r="O24" s="442">
        <f t="shared" si="27"/>
        <v>3366963.9166666665</v>
      </c>
      <c r="P24" s="413">
        <f t="shared" si="12"/>
        <v>40403567</v>
      </c>
    </row>
    <row r="25" spans="1:16" x14ac:dyDescent="0.2">
      <c r="A25" s="231">
        <v>37</v>
      </c>
      <c r="B25" s="423" t="s">
        <v>313</v>
      </c>
      <c r="C25" s="424">
        <f>'[4]1b'!C65</f>
        <v>180000</v>
      </c>
      <c r="D25" s="442">
        <f t="shared" si="16"/>
        <v>15000</v>
      </c>
      <c r="E25" s="442">
        <f t="shared" si="17"/>
        <v>15000</v>
      </c>
      <c r="F25" s="442">
        <f t="shared" si="18"/>
        <v>15000</v>
      </c>
      <c r="G25" s="442">
        <f t="shared" si="19"/>
        <v>15000</v>
      </c>
      <c r="H25" s="442">
        <f t="shared" si="20"/>
        <v>15000</v>
      </c>
      <c r="I25" s="442">
        <f t="shared" si="21"/>
        <v>15000</v>
      </c>
      <c r="J25" s="442">
        <f t="shared" si="22"/>
        <v>15000</v>
      </c>
      <c r="K25" s="442">
        <f t="shared" si="23"/>
        <v>15000</v>
      </c>
      <c r="L25" s="442">
        <f t="shared" si="24"/>
        <v>15000</v>
      </c>
      <c r="M25" s="442">
        <f t="shared" si="25"/>
        <v>15000</v>
      </c>
      <c r="N25" s="442">
        <f t="shared" si="26"/>
        <v>15000</v>
      </c>
      <c r="O25" s="442">
        <f t="shared" si="27"/>
        <v>15000</v>
      </c>
      <c r="P25" s="413">
        <f t="shared" si="12"/>
        <v>180000</v>
      </c>
    </row>
    <row r="26" spans="1:16" x14ac:dyDescent="0.2">
      <c r="A26" s="231"/>
      <c r="B26" s="423" t="s">
        <v>472</v>
      </c>
      <c r="C26" s="424">
        <f>'[4]1b'!C67</f>
        <v>445000</v>
      </c>
      <c r="D26" s="442"/>
      <c r="E26" s="442"/>
      <c r="F26" s="442"/>
      <c r="G26" s="442"/>
      <c r="H26" s="442"/>
      <c r="I26" s="442"/>
      <c r="J26" s="442">
        <v>445000</v>
      </c>
      <c r="K26" s="442"/>
      <c r="L26" s="442"/>
      <c r="M26" s="442"/>
      <c r="N26" s="442"/>
      <c r="O26" s="442"/>
      <c r="P26" s="413">
        <f t="shared" si="12"/>
        <v>445000</v>
      </c>
    </row>
    <row r="27" spans="1:16" x14ac:dyDescent="0.2">
      <c r="A27" s="231">
        <v>38</v>
      </c>
      <c r="B27" s="423" t="s">
        <v>473</v>
      </c>
      <c r="C27" s="424">
        <f>'[4]1b'!C71</f>
        <v>435500</v>
      </c>
      <c r="D27" s="442">
        <f t="shared" si="16"/>
        <v>36291.666666666664</v>
      </c>
      <c r="E27" s="442">
        <f t="shared" si="17"/>
        <v>36291.666666666664</v>
      </c>
      <c r="F27" s="442">
        <f t="shared" si="18"/>
        <v>36291.666666666664</v>
      </c>
      <c r="G27" s="442">
        <f t="shared" si="19"/>
        <v>36291.666666666664</v>
      </c>
      <c r="H27" s="442">
        <f t="shared" si="20"/>
        <v>36291.666666666664</v>
      </c>
      <c r="I27" s="442">
        <f t="shared" si="21"/>
        <v>36291.666666666664</v>
      </c>
      <c r="J27" s="442">
        <f t="shared" si="22"/>
        <v>36291.666666666664</v>
      </c>
      <c r="K27" s="442">
        <f t="shared" si="23"/>
        <v>36291.666666666664</v>
      </c>
      <c r="L27" s="442">
        <f t="shared" si="24"/>
        <v>36291.666666666664</v>
      </c>
      <c r="M27" s="442">
        <f t="shared" si="25"/>
        <v>36291.666666666664</v>
      </c>
      <c r="N27" s="442">
        <f t="shared" si="26"/>
        <v>36291.666666666664</v>
      </c>
      <c r="O27" s="442">
        <f t="shared" si="27"/>
        <v>36291.666666666664</v>
      </c>
      <c r="P27" s="413">
        <f t="shared" si="12"/>
        <v>435500.00000000006</v>
      </c>
    </row>
    <row r="28" spans="1:16" s="237" customFormat="1" x14ac:dyDescent="0.2">
      <c r="A28" s="425">
        <v>39</v>
      </c>
      <c r="B28" s="426" t="s">
        <v>474</v>
      </c>
      <c r="C28" s="427">
        <f t="shared" ref="C28:O28" si="28">SUM(C21:C27)</f>
        <v>1783151807</v>
      </c>
      <c r="D28" s="447">
        <f t="shared" si="28"/>
        <v>83281953.166666687</v>
      </c>
      <c r="E28" s="447">
        <f t="shared" si="28"/>
        <v>83281953.166666687</v>
      </c>
      <c r="F28" s="447">
        <f t="shared" si="28"/>
        <v>83281953.166666687</v>
      </c>
      <c r="G28" s="447">
        <f t="shared" si="28"/>
        <v>83281953.166666687</v>
      </c>
      <c r="H28" s="447">
        <f t="shared" si="28"/>
        <v>83281953.166666687</v>
      </c>
      <c r="I28" s="447">
        <f t="shared" si="28"/>
        <v>86431953.166666687</v>
      </c>
      <c r="J28" s="447">
        <f t="shared" si="28"/>
        <v>83726953.166666687</v>
      </c>
      <c r="K28" s="447">
        <f t="shared" si="28"/>
        <v>83281953.166666687</v>
      </c>
      <c r="L28" s="447">
        <f t="shared" si="28"/>
        <v>83784953.166666687</v>
      </c>
      <c r="M28" s="447">
        <f t="shared" si="28"/>
        <v>83281953.166666687</v>
      </c>
      <c r="N28" s="447">
        <f t="shared" si="28"/>
        <v>83281953.166666687</v>
      </c>
      <c r="O28" s="447">
        <f t="shared" si="28"/>
        <v>860072508.16666663</v>
      </c>
      <c r="P28" s="428">
        <f t="shared" si="12"/>
        <v>1780271993.0000005</v>
      </c>
    </row>
    <row r="29" spans="1:16" ht="16.5" customHeight="1" x14ac:dyDescent="0.2">
      <c r="A29" s="231">
        <v>55</v>
      </c>
      <c r="B29" s="411" t="s">
        <v>475</v>
      </c>
      <c r="C29" s="412">
        <f t="shared" ref="C29:O29" si="29">SUM(C30:C32)</f>
        <v>1130120822</v>
      </c>
      <c r="D29" s="444">
        <f t="shared" si="29"/>
        <v>91458632.75</v>
      </c>
      <c r="E29" s="444">
        <f t="shared" si="29"/>
        <v>91458632.75</v>
      </c>
      <c r="F29" s="444">
        <f t="shared" si="29"/>
        <v>91458632.75</v>
      </c>
      <c r="G29" s="444">
        <f t="shared" si="29"/>
        <v>91458632.75</v>
      </c>
      <c r="H29" s="444">
        <f t="shared" si="29"/>
        <v>91458632.75</v>
      </c>
      <c r="I29" s="444">
        <f t="shared" si="29"/>
        <v>102932268.75</v>
      </c>
      <c r="J29" s="444">
        <f t="shared" si="29"/>
        <v>91458632.75</v>
      </c>
      <c r="K29" s="444">
        <f t="shared" si="29"/>
        <v>91458632.75</v>
      </c>
      <c r="L29" s="444">
        <f t="shared" si="29"/>
        <v>96062507.75</v>
      </c>
      <c r="M29" s="444">
        <f t="shared" si="29"/>
        <v>91458632.75</v>
      </c>
      <c r="N29" s="444">
        <f t="shared" si="29"/>
        <v>91458632.75</v>
      </c>
      <c r="O29" s="444">
        <f t="shared" si="29"/>
        <v>107998350.75</v>
      </c>
      <c r="P29" s="413">
        <f t="shared" si="12"/>
        <v>1130120822</v>
      </c>
    </row>
    <row r="30" spans="1:16" s="430" customFormat="1" ht="16.5" customHeight="1" x14ac:dyDescent="0.2">
      <c r="A30" s="429"/>
      <c r="B30" s="423" t="s">
        <v>476</v>
      </c>
      <c r="C30" s="416">
        <f>'[4]1b'!C73</f>
        <v>590723141</v>
      </c>
      <c r="D30" s="442">
        <f>C30/12</f>
        <v>49226928.416666664</v>
      </c>
      <c r="E30" s="442">
        <f>C30/12</f>
        <v>49226928.416666664</v>
      </c>
      <c r="F30" s="442">
        <f>C30/12</f>
        <v>49226928.416666664</v>
      </c>
      <c r="G30" s="442">
        <f>C30/12</f>
        <v>49226928.416666664</v>
      </c>
      <c r="H30" s="442">
        <f>C30/12</f>
        <v>49226928.416666664</v>
      </c>
      <c r="I30" s="442">
        <f>C30/12</f>
        <v>49226928.416666664</v>
      </c>
      <c r="J30" s="442">
        <f>C30/12</f>
        <v>49226928.416666664</v>
      </c>
      <c r="K30" s="442">
        <f>C30/12</f>
        <v>49226928.416666664</v>
      </c>
      <c r="L30" s="442">
        <f>C30/12</f>
        <v>49226928.416666664</v>
      </c>
      <c r="M30" s="442">
        <f>C30/12</f>
        <v>49226928.416666664</v>
      </c>
      <c r="N30" s="442">
        <f>C30/12</f>
        <v>49226928.416666664</v>
      </c>
      <c r="O30" s="442">
        <f>C30/12</f>
        <v>49226928.416666664</v>
      </c>
      <c r="P30" s="413">
        <f t="shared" si="12"/>
        <v>590723141</v>
      </c>
    </row>
    <row r="31" spans="1:16" s="430" customFormat="1" ht="16.5" customHeight="1" x14ac:dyDescent="0.2">
      <c r="A31" s="429"/>
      <c r="B31" s="415" t="s">
        <v>892</v>
      </c>
      <c r="C31" s="416">
        <f>'[4]1b'!C74</f>
        <v>32617229</v>
      </c>
      <c r="D31" s="442"/>
      <c r="E31" s="442"/>
      <c r="F31" s="442"/>
      <c r="G31" s="442"/>
      <c r="H31" s="442"/>
      <c r="I31" s="442">
        <v>11473636</v>
      </c>
      <c r="J31" s="442"/>
      <c r="K31" s="442"/>
      <c r="L31" s="442">
        <v>4603875</v>
      </c>
      <c r="M31" s="442"/>
      <c r="N31" s="442"/>
      <c r="O31" s="442">
        <v>16539718</v>
      </c>
      <c r="P31" s="413">
        <f t="shared" si="12"/>
        <v>32617229</v>
      </c>
    </row>
    <row r="32" spans="1:16" x14ac:dyDescent="0.2">
      <c r="A32" s="231">
        <v>56</v>
      </c>
      <c r="B32" s="418" t="s">
        <v>468</v>
      </c>
      <c r="C32" s="431">
        <f>'[4]1b'!C75</f>
        <v>506780452</v>
      </c>
      <c r="D32" s="442">
        <f>C32/12</f>
        <v>42231704.333333336</v>
      </c>
      <c r="E32" s="442">
        <f>C32/12</f>
        <v>42231704.333333336</v>
      </c>
      <c r="F32" s="442">
        <f>C32/12</f>
        <v>42231704.333333336</v>
      </c>
      <c r="G32" s="442">
        <f>C32/12</f>
        <v>42231704.333333336</v>
      </c>
      <c r="H32" s="442">
        <f>C32/12</f>
        <v>42231704.333333336</v>
      </c>
      <c r="I32" s="442">
        <f>C32/12</f>
        <v>42231704.333333336</v>
      </c>
      <c r="J32" s="442">
        <f>C32/12</f>
        <v>42231704.333333336</v>
      </c>
      <c r="K32" s="442">
        <f>C32/12</f>
        <v>42231704.333333336</v>
      </c>
      <c r="L32" s="442">
        <f>C32/12</f>
        <v>42231704.333333336</v>
      </c>
      <c r="M32" s="442">
        <f>C32/12</f>
        <v>42231704.333333336</v>
      </c>
      <c r="N32" s="442">
        <f>C32/12</f>
        <v>42231704.333333336</v>
      </c>
      <c r="O32" s="442">
        <f>C32/12</f>
        <v>42231704.333333336</v>
      </c>
      <c r="P32" s="413">
        <f>SUM(D32:O32)</f>
        <v>506780451.99999994</v>
      </c>
    </row>
    <row r="33" spans="1:16" ht="18" customHeight="1" x14ac:dyDescent="0.2">
      <c r="A33" s="231">
        <v>58</v>
      </c>
      <c r="B33" s="432" t="s">
        <v>477</v>
      </c>
      <c r="C33" s="433">
        <f t="shared" ref="C33:O33" si="30">C28+C29</f>
        <v>2913272629</v>
      </c>
      <c r="D33" s="448">
        <f t="shared" si="30"/>
        <v>174740585.91666669</v>
      </c>
      <c r="E33" s="448">
        <f t="shared" si="30"/>
        <v>174740585.91666669</v>
      </c>
      <c r="F33" s="448">
        <f t="shared" si="30"/>
        <v>174740585.91666669</v>
      </c>
      <c r="G33" s="448">
        <f t="shared" si="30"/>
        <v>174740585.91666669</v>
      </c>
      <c r="H33" s="448">
        <f t="shared" si="30"/>
        <v>174740585.91666669</v>
      </c>
      <c r="I33" s="448">
        <f t="shared" si="30"/>
        <v>189364221.91666669</v>
      </c>
      <c r="J33" s="448">
        <f t="shared" si="30"/>
        <v>175185585.91666669</v>
      </c>
      <c r="K33" s="448">
        <f t="shared" si="30"/>
        <v>174740585.91666669</v>
      </c>
      <c r="L33" s="448">
        <f t="shared" si="30"/>
        <v>179847460.91666669</v>
      </c>
      <c r="M33" s="448">
        <f t="shared" si="30"/>
        <v>174740585.91666669</v>
      </c>
      <c r="N33" s="448">
        <f t="shared" si="30"/>
        <v>174740585.91666669</v>
      </c>
      <c r="O33" s="448">
        <f t="shared" si="30"/>
        <v>968070858.91666663</v>
      </c>
      <c r="P33" s="413">
        <f>SUM(D33:O33)</f>
        <v>2910392815.0000005</v>
      </c>
    </row>
    <row r="34" spans="1:16" x14ac:dyDescent="0.2">
      <c r="B34" s="282"/>
      <c r="C34" s="282"/>
      <c r="D34" s="438"/>
      <c r="E34" s="438"/>
      <c r="F34" s="438"/>
      <c r="G34" s="438"/>
      <c r="H34" s="438"/>
      <c r="I34" s="438"/>
      <c r="J34" s="438"/>
      <c r="K34" s="438"/>
      <c r="L34" s="438"/>
      <c r="M34" s="438"/>
      <c r="N34" s="438"/>
      <c r="O34" s="438"/>
    </row>
    <row r="35" spans="1:16" x14ac:dyDescent="0.2">
      <c r="B35" s="282"/>
      <c r="C35" s="282"/>
      <c r="D35" s="438"/>
      <c r="E35" s="438"/>
      <c r="F35" s="438"/>
      <c r="G35" s="438"/>
      <c r="H35" s="438"/>
      <c r="I35" s="438"/>
      <c r="J35" s="438"/>
      <c r="K35" s="438"/>
      <c r="L35" s="438"/>
      <c r="M35" s="438"/>
      <c r="N35" s="438"/>
      <c r="O35" s="438"/>
    </row>
  </sheetData>
  <pageMargins left="0.78740157480314965" right="0.78740157480314965" top="0.78740157480314965" bottom="0.78740157480314965" header="0.51181102362204722" footer="0.51181102362204722"/>
  <pageSetup paperSize="9" scale="72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/>
  </sheetViews>
  <sheetFormatPr defaultRowHeight="12.75" x14ac:dyDescent="0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C2" sqref="C2"/>
    </sheetView>
  </sheetViews>
  <sheetFormatPr defaultColWidth="9.140625" defaultRowHeight="12.75" x14ac:dyDescent="0.2"/>
  <cols>
    <col min="1" max="1" width="9.140625" style="210"/>
    <col min="2" max="2" width="38.28515625" style="210" customWidth="1"/>
    <col min="3" max="3" width="16.5703125" style="210" customWidth="1"/>
    <col min="4" max="4" width="13.7109375" style="210" customWidth="1"/>
    <col min="5" max="5" width="13.42578125" style="210" customWidth="1"/>
    <col min="6" max="6" width="14" style="210" customWidth="1"/>
    <col min="7" max="16384" width="9.140625" style="210"/>
  </cols>
  <sheetData>
    <row r="1" spans="1:6" x14ac:dyDescent="0.2">
      <c r="B1" s="237" t="s">
        <v>387</v>
      </c>
      <c r="C1" s="387" t="s">
        <v>478</v>
      </c>
    </row>
    <row r="2" spans="1:6" x14ac:dyDescent="0.2">
      <c r="A2" s="237"/>
      <c r="B2" s="237" t="s">
        <v>486</v>
      </c>
      <c r="C2" s="68" t="s">
        <v>833</v>
      </c>
      <c r="D2" s="237"/>
    </row>
    <row r="3" spans="1:6" x14ac:dyDescent="0.2">
      <c r="A3" s="237"/>
      <c r="B3" s="237"/>
      <c r="C3" s="202" t="s">
        <v>247</v>
      </c>
      <c r="D3" s="237"/>
    </row>
    <row r="4" spans="1:6" ht="36" customHeight="1" x14ac:dyDescent="0.25">
      <c r="A4" s="621" t="s">
        <v>479</v>
      </c>
      <c r="B4" s="621"/>
      <c r="C4" s="621"/>
      <c r="D4" s="621"/>
    </row>
    <row r="6" spans="1:6" x14ac:dyDescent="0.2">
      <c r="A6" s="210" t="s">
        <v>278</v>
      </c>
      <c r="B6" s="210" t="s">
        <v>248</v>
      </c>
      <c r="C6" s="210" t="s">
        <v>181</v>
      </c>
      <c r="D6" s="210" t="s">
        <v>182</v>
      </c>
      <c r="E6" s="196" t="s">
        <v>280</v>
      </c>
      <c r="F6" s="210" t="s">
        <v>432</v>
      </c>
    </row>
    <row r="7" spans="1:6" ht="24" x14ac:dyDescent="0.2">
      <c r="A7" s="390" t="s">
        <v>480</v>
      </c>
      <c r="B7" s="389" t="s">
        <v>481</v>
      </c>
      <c r="C7" s="434" t="s">
        <v>482</v>
      </c>
      <c r="D7" s="435" t="s">
        <v>483</v>
      </c>
      <c r="E7" s="435" t="s">
        <v>484</v>
      </c>
      <c r="F7" s="436" t="s">
        <v>485</v>
      </c>
    </row>
    <row r="8" spans="1:6" x14ac:dyDescent="0.2">
      <c r="A8" s="395" t="s">
        <v>398</v>
      </c>
      <c r="B8" s="437"/>
      <c r="C8" s="397"/>
      <c r="D8" s="397"/>
      <c r="E8" s="397">
        <f>C8+D8</f>
        <v>0</v>
      </c>
      <c r="F8" s="397"/>
    </row>
    <row r="9" spans="1:6" x14ac:dyDescent="0.2">
      <c r="A9" s="395" t="s">
        <v>399</v>
      </c>
      <c r="B9" s="396"/>
      <c r="C9" s="397"/>
      <c r="D9" s="397"/>
      <c r="E9" s="397">
        <f>C9+D9</f>
        <v>0</v>
      </c>
      <c r="F9" s="397"/>
    </row>
    <row r="10" spans="1:6" x14ac:dyDescent="0.2">
      <c r="A10" s="395" t="s">
        <v>400</v>
      </c>
      <c r="B10" s="396"/>
      <c r="C10" s="397"/>
      <c r="D10" s="397"/>
      <c r="E10" s="397">
        <f>C10+D10</f>
        <v>0</v>
      </c>
      <c r="F10" s="397"/>
    </row>
    <row r="11" spans="1:6" x14ac:dyDescent="0.2">
      <c r="A11" s="395" t="s">
        <v>401</v>
      </c>
      <c r="B11" s="396"/>
      <c r="C11" s="397"/>
      <c r="D11" s="397"/>
      <c r="E11" s="397">
        <f>C11+D11</f>
        <v>0</v>
      </c>
      <c r="F11" s="397"/>
    </row>
    <row r="12" spans="1:6" x14ac:dyDescent="0.2">
      <c r="A12" s="395" t="s">
        <v>406</v>
      </c>
      <c r="B12" s="396"/>
      <c r="C12" s="397"/>
      <c r="D12" s="397"/>
      <c r="E12" s="397">
        <f>C12+D12</f>
        <v>0</v>
      </c>
      <c r="F12" s="397"/>
    </row>
    <row r="13" spans="1:6" x14ac:dyDescent="0.2">
      <c r="A13" s="398" t="s">
        <v>412</v>
      </c>
      <c r="B13" s="399" t="s">
        <v>202</v>
      </c>
      <c r="C13" s="400">
        <f>SUM(C8:C12)</f>
        <v>0</v>
      </c>
      <c r="D13" s="400">
        <f>SUM(D8:D12)</f>
        <v>0</v>
      </c>
      <c r="E13" s="400">
        <f>SUM(E8:E12)</f>
        <v>0</v>
      </c>
      <c r="F13" s="400">
        <f>SUM(F8:F12)</f>
        <v>0</v>
      </c>
    </row>
  </sheetData>
  <mergeCells count="1">
    <mergeCell ref="A4:D4"/>
  </mergeCells>
  <phoneticPr fontId="6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3</vt:i4>
      </vt:variant>
    </vt:vector>
  </HeadingPairs>
  <TitlesOfParts>
    <vt:vector size="28" baseType="lpstr">
      <vt:lpstr>1</vt:lpstr>
      <vt:lpstr>1a</vt:lpstr>
      <vt:lpstr>1b</vt:lpstr>
      <vt:lpstr>1c</vt:lpstr>
      <vt:lpstr>2</vt:lpstr>
      <vt:lpstr>2a</vt:lpstr>
      <vt:lpstr>2b</vt:lpstr>
      <vt:lpstr>2c</vt:lpstr>
      <vt:lpstr>2d</vt:lpstr>
      <vt:lpstr>2e</vt:lpstr>
      <vt:lpstr>3 mell.</vt:lpstr>
      <vt:lpstr>4 mell.</vt:lpstr>
      <vt:lpstr>5 mell.</vt:lpstr>
      <vt:lpstr>6 mell.</vt:lpstr>
      <vt:lpstr>7 mell</vt:lpstr>
      <vt:lpstr>8 mell.</vt:lpstr>
      <vt:lpstr>9a</vt:lpstr>
      <vt:lpstr>9b</vt:lpstr>
      <vt:lpstr>9c</vt:lpstr>
      <vt:lpstr>10 mell</vt:lpstr>
      <vt:lpstr>11</vt:lpstr>
      <vt:lpstr>12</vt:lpstr>
      <vt:lpstr>13</vt:lpstr>
      <vt:lpstr>Munka1</vt:lpstr>
      <vt:lpstr>14 mell</vt:lpstr>
      <vt:lpstr>'13'!Nyomtatási_terület</vt:lpstr>
      <vt:lpstr>'2d'!Nyomtatási_terület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Norbi</cp:lastModifiedBy>
  <cp:lastPrinted>2017-02-27T13:16:53Z</cp:lastPrinted>
  <dcterms:created xsi:type="dcterms:W3CDTF">2017-02-09T14:59:06Z</dcterms:created>
  <dcterms:modified xsi:type="dcterms:W3CDTF">2018-03-02T17:42:48Z</dcterms:modified>
</cp:coreProperties>
</file>