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Judit\KÖZZÉTÉTEL\KÖZZÉTÉTEL TESTÜLETI 2019. ÉV\2019 ÉVBEN ELFOGADOTT RENDELETEK\5_2019. (III.28.) 2019. évi költségvetés módosítása\2019. X.3\"/>
    </mc:Choice>
  </mc:AlternateContent>
  <xr:revisionPtr revIDLastSave="0" documentId="8_{86B92B97-F0AA-4CEF-94BB-C196FD8F08F9}" xr6:coauthVersionLast="45" xr6:coauthVersionMax="45" xr10:uidLastSave="{00000000-0000-0000-0000-000000000000}"/>
  <bookViews>
    <workbookView xWindow="-120" yWindow="-120" windowWidth="29040" windowHeight="15840" activeTab="6" xr2:uid="{00000000-000D-0000-FFFF-FFFF00000000}"/>
  </bookViews>
  <sheets>
    <sheet name="1" sheetId="61" r:id="rId1"/>
    <sheet name="2" sheetId="62" r:id="rId2"/>
    <sheet name="3" sheetId="63" r:id="rId3"/>
    <sheet name="4" sheetId="64" r:id="rId4"/>
    <sheet name="5" sheetId="50" r:id="rId5"/>
    <sheet name="6" sheetId="47" r:id="rId6"/>
    <sheet name="7" sheetId="67" r:id="rId7"/>
  </sheets>
  <definedNames>
    <definedName name="_xlnm.Print_Titles" localSheetId="5">'6'!$7:$9</definedName>
    <definedName name="_xlnm.Print_Area" localSheetId="0">'1'!$A$1:$L$273</definedName>
    <definedName name="_xlnm.Print_Area" localSheetId="4">'5'!$A$1:$O$69</definedName>
    <definedName name="_xlnm.Print_Area" localSheetId="5">'6'!$A$1:$M$95</definedName>
    <definedName name="_xlnm.Print_Area">'1'!$A$3:$P$65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9" i="62" l="1"/>
  <c r="J22" i="61"/>
  <c r="J27" i="61"/>
  <c r="J28" i="61"/>
  <c r="J38" i="61"/>
  <c r="J52" i="61"/>
  <c r="J55" i="61"/>
  <c r="J58" i="61"/>
  <c r="J61" i="61"/>
  <c r="J66" i="61"/>
  <c r="J67" i="61"/>
  <c r="J69" i="61"/>
  <c r="J81" i="61"/>
  <c r="J91" i="61"/>
  <c r="J100" i="61"/>
  <c r="J103" i="61"/>
  <c r="J106" i="61"/>
  <c r="J126" i="61"/>
  <c r="J127" i="61"/>
  <c r="J132" i="61"/>
  <c r="J134" i="61"/>
  <c r="J145" i="61"/>
  <c r="J156" i="61"/>
  <c r="J167" i="61"/>
  <c r="J169" i="61"/>
  <c r="J184" i="61"/>
  <c r="J196" i="61"/>
  <c r="J205" i="61"/>
  <c r="J210" i="61"/>
  <c r="J212" i="61"/>
  <c r="J223" i="61"/>
  <c r="J245" i="61"/>
  <c r="J247" i="61"/>
  <c r="J261" i="61"/>
  <c r="J272" i="61"/>
  <c r="J273" i="61"/>
  <c r="L36" i="64"/>
  <c r="L29" i="64"/>
  <c r="L21" i="64"/>
  <c r="L30" i="64"/>
  <c r="L39" i="64"/>
  <c r="L276" i="62"/>
  <c r="L266" i="62"/>
  <c r="L288" i="62"/>
  <c r="L250" i="62"/>
  <c r="L240" i="62"/>
  <c r="L262" i="62"/>
  <c r="L233" i="62"/>
  <c r="L230" i="62"/>
  <c r="L236" i="62"/>
  <c r="L222" i="62"/>
  <c r="L214" i="62"/>
  <c r="L198" i="62"/>
  <c r="L227" i="62"/>
  <c r="L172" i="62"/>
  <c r="L154" i="62"/>
  <c r="L149" i="62"/>
  <c r="L144" i="62"/>
  <c r="L122" i="62"/>
  <c r="L171" i="62"/>
  <c r="L115" i="62"/>
  <c r="L110" i="62"/>
  <c r="L100" i="62"/>
  <c r="L90" i="62"/>
  <c r="L87" i="62"/>
  <c r="L99" i="62"/>
  <c r="L75" i="62"/>
  <c r="L64" i="62"/>
  <c r="L53" i="62"/>
  <c r="L86" i="62"/>
  <c r="L39" i="62"/>
  <c r="L28" i="62"/>
  <c r="L17" i="62"/>
  <c r="L14" i="62"/>
  <c r="L50" i="62"/>
  <c r="L261" i="61"/>
  <c r="L247" i="61"/>
  <c r="L245" i="61"/>
  <c r="L234" i="61"/>
  <c r="L223" i="61"/>
  <c r="L212" i="61"/>
  <c r="L272" i="61"/>
  <c r="L210" i="61"/>
  <c r="L205" i="61"/>
  <c r="L184" i="61"/>
  <c r="L169" i="61"/>
  <c r="L167" i="61"/>
  <c r="L145" i="61"/>
  <c r="L134" i="61"/>
  <c r="L132" i="61"/>
  <c r="L127" i="61"/>
  <c r="L196" i="61"/>
  <c r="L106" i="61"/>
  <c r="L103" i="61"/>
  <c r="L100" i="61"/>
  <c r="L91" i="61"/>
  <c r="L81" i="61"/>
  <c r="L69" i="61"/>
  <c r="L126" i="61"/>
  <c r="L66" i="61"/>
  <c r="L55" i="61"/>
  <c r="L52" i="61"/>
  <c r="L41" i="61"/>
  <c r="L38" i="61"/>
  <c r="L67" i="61"/>
  <c r="L28" i="61"/>
  <c r="L26" i="61"/>
  <c r="L22" i="61"/>
  <c r="L27" i="61"/>
  <c r="L191" i="62"/>
  <c r="L289" i="62"/>
  <c r="L273" i="61"/>
  <c r="J36" i="64"/>
  <c r="J29" i="64"/>
  <c r="J21" i="64"/>
  <c r="J12" i="64"/>
  <c r="J18" i="64"/>
  <c r="J30" i="64"/>
  <c r="J39" i="64"/>
  <c r="J276" i="62"/>
  <c r="J266" i="62"/>
  <c r="J288" i="62"/>
  <c r="J250" i="62"/>
  <c r="J240" i="62"/>
  <c r="J262" i="62"/>
  <c r="J233" i="62"/>
  <c r="J230" i="62"/>
  <c r="J228" i="62"/>
  <c r="J224" i="62"/>
  <c r="J216" i="62"/>
  <c r="J222" i="62"/>
  <c r="J211" i="62"/>
  <c r="J208" i="62"/>
  <c r="J214" i="62"/>
  <c r="J198" i="62"/>
  <c r="J196" i="62"/>
  <c r="J193" i="62"/>
  <c r="J172" i="62"/>
  <c r="J154" i="62"/>
  <c r="J149" i="62"/>
  <c r="J144" i="62"/>
  <c r="J122" i="62"/>
  <c r="J171" i="62"/>
  <c r="J115" i="62"/>
  <c r="J110" i="62"/>
  <c r="J100" i="62"/>
  <c r="J90" i="62"/>
  <c r="J87" i="62"/>
  <c r="J75" i="62"/>
  <c r="J64" i="62"/>
  <c r="J53" i="62"/>
  <c r="J86" i="62"/>
  <c r="J28" i="62"/>
  <c r="J17" i="62"/>
  <c r="J14" i="62"/>
  <c r="J234" i="61"/>
  <c r="J198" i="61"/>
  <c r="J41" i="61"/>
  <c r="J26" i="61"/>
  <c r="J50" i="62"/>
  <c r="J99" i="62"/>
  <c r="J191" i="62"/>
  <c r="J236" i="62"/>
  <c r="J227" i="62"/>
  <c r="J289" i="62"/>
  <c r="K36" i="64"/>
  <c r="K29" i="64"/>
  <c r="K21" i="64"/>
  <c r="K30" i="64"/>
  <c r="K39" i="64"/>
  <c r="K276" i="62"/>
  <c r="K266" i="62"/>
  <c r="K288" i="62"/>
  <c r="K250" i="62"/>
  <c r="K240" i="62"/>
  <c r="K262" i="62"/>
  <c r="K233" i="62"/>
  <c r="K230" i="62"/>
  <c r="K236" i="62"/>
  <c r="K222" i="62"/>
  <c r="K214" i="62"/>
  <c r="K198" i="62"/>
  <c r="K227" i="62"/>
  <c r="K172" i="62"/>
  <c r="K154" i="62"/>
  <c r="K149" i="62"/>
  <c r="K144" i="62"/>
  <c r="K122" i="62"/>
  <c r="K171" i="62"/>
  <c r="K115" i="62"/>
  <c r="K110" i="62"/>
  <c r="K100" i="62"/>
  <c r="K90" i="62"/>
  <c r="K87" i="62"/>
  <c r="K99" i="62"/>
  <c r="K75" i="62"/>
  <c r="K64" i="62"/>
  <c r="K53" i="62"/>
  <c r="K86" i="62"/>
  <c r="K39" i="62"/>
  <c r="K28" i="62"/>
  <c r="K17" i="62"/>
  <c r="K14" i="62"/>
  <c r="K50" i="62"/>
  <c r="K261" i="61"/>
  <c r="K247" i="61"/>
  <c r="K245" i="61"/>
  <c r="K234" i="61"/>
  <c r="K223" i="61"/>
  <c r="K212" i="61"/>
  <c r="K272" i="61"/>
  <c r="K210" i="61"/>
  <c r="K198" i="61"/>
  <c r="K205" i="61"/>
  <c r="K184" i="61"/>
  <c r="K169" i="61"/>
  <c r="K167" i="61"/>
  <c r="K156" i="61"/>
  <c r="K145" i="61"/>
  <c r="K134" i="61"/>
  <c r="K132" i="61"/>
  <c r="K127" i="61"/>
  <c r="K196" i="61"/>
  <c r="K106" i="61"/>
  <c r="K103" i="61"/>
  <c r="K100" i="61"/>
  <c r="K91" i="61"/>
  <c r="K81" i="61"/>
  <c r="K69" i="61"/>
  <c r="K126" i="61"/>
  <c r="K58" i="61"/>
  <c r="K61" i="61"/>
  <c r="K66" i="61"/>
  <c r="K52" i="61"/>
  <c r="K41" i="61"/>
  <c r="K38" i="61"/>
  <c r="K67" i="61"/>
  <c r="K28" i="61"/>
  <c r="K26" i="61"/>
  <c r="K22" i="61"/>
  <c r="K27" i="61"/>
  <c r="K273" i="61"/>
  <c r="K191" i="62"/>
  <c r="K289" i="62"/>
  <c r="M96" i="47"/>
  <c r="L96" i="47"/>
  <c r="M95" i="47"/>
  <c r="L95" i="47"/>
  <c r="M94" i="47"/>
  <c r="L94" i="47"/>
  <c r="M93" i="47"/>
  <c r="L93" i="47"/>
  <c r="M92" i="47"/>
  <c r="L92" i="47"/>
  <c r="M90" i="47"/>
  <c r="L90" i="47"/>
  <c r="M88" i="47"/>
  <c r="L88" i="47"/>
  <c r="K87" i="47"/>
  <c r="J87" i="47"/>
  <c r="M85" i="47"/>
  <c r="L85" i="47"/>
  <c r="M84" i="47"/>
  <c r="L84" i="47"/>
  <c r="K83" i="47"/>
  <c r="M82" i="47"/>
  <c r="L82" i="47"/>
  <c r="M80" i="47"/>
  <c r="L80" i="47"/>
  <c r="M78" i="47"/>
  <c r="L78" i="47"/>
  <c r="K77" i="47"/>
  <c r="J77" i="47"/>
  <c r="M76" i="47"/>
  <c r="L76" i="47"/>
  <c r="L71" i="47"/>
  <c r="L52" i="47"/>
  <c r="M74" i="47"/>
  <c r="L74" i="47"/>
  <c r="K73" i="47"/>
  <c r="J73" i="47"/>
  <c r="M72" i="47"/>
  <c r="L72" i="47"/>
  <c r="M71" i="47"/>
  <c r="M69" i="47"/>
  <c r="L69" i="47"/>
  <c r="K68" i="47"/>
  <c r="M66" i="47"/>
  <c r="M65" i="47"/>
  <c r="M56" i="47"/>
  <c r="L66" i="47"/>
  <c r="L65" i="47"/>
  <c r="K64" i="47"/>
  <c r="J64" i="47"/>
  <c r="M63" i="47"/>
  <c r="L63" i="47"/>
  <c r="K62" i="47"/>
  <c r="J62" i="47"/>
  <c r="M61" i="47"/>
  <c r="L61" i="47"/>
  <c r="K60" i="47"/>
  <c r="J60" i="47"/>
  <c r="M59" i="47"/>
  <c r="L59" i="47"/>
  <c r="K58" i="47"/>
  <c r="J58" i="47"/>
  <c r="M57" i="47"/>
  <c r="L57" i="47"/>
  <c r="L56" i="47"/>
  <c r="M54" i="47"/>
  <c r="L54" i="47"/>
  <c r="M50" i="47"/>
  <c r="L50" i="47"/>
  <c r="K49" i="47"/>
  <c r="J49" i="47"/>
  <c r="M48" i="47"/>
  <c r="L48" i="47"/>
  <c r="K47" i="47"/>
  <c r="J47" i="47"/>
  <c r="K46" i="47"/>
  <c r="J46" i="47"/>
  <c r="M44" i="47"/>
  <c r="L44" i="47"/>
  <c r="M43" i="47"/>
  <c r="L43" i="47"/>
  <c r="M41" i="47"/>
  <c r="L41" i="47"/>
  <c r="M39" i="47"/>
  <c r="L39" i="47"/>
  <c r="M37" i="47"/>
  <c r="L37" i="47"/>
  <c r="K34" i="47"/>
  <c r="J34" i="47"/>
  <c r="M33" i="47"/>
  <c r="L33" i="47"/>
  <c r="K32" i="47"/>
  <c r="J32" i="47"/>
  <c r="M31" i="47"/>
  <c r="L31" i="47"/>
  <c r="K30" i="47"/>
  <c r="J30" i="47"/>
  <c r="M29" i="47"/>
  <c r="L29" i="47"/>
  <c r="K28" i="47"/>
  <c r="J28" i="47"/>
  <c r="M27" i="47"/>
  <c r="L27" i="47"/>
  <c r="K26" i="47"/>
  <c r="J26" i="47"/>
  <c r="M25" i="47"/>
  <c r="L25" i="47"/>
  <c r="K24" i="47"/>
  <c r="J24" i="47"/>
  <c r="M23" i="47"/>
  <c r="L23" i="47"/>
  <c r="K22" i="47"/>
  <c r="J22" i="47"/>
  <c r="M21" i="47"/>
  <c r="L21" i="47"/>
  <c r="M20" i="47"/>
  <c r="L20" i="47"/>
  <c r="K19" i="47"/>
  <c r="K36" i="47"/>
  <c r="M35" i="47"/>
  <c r="M17" i="47"/>
  <c r="M16" i="47"/>
  <c r="J19" i="47"/>
  <c r="J36" i="47"/>
  <c r="L35" i="47"/>
  <c r="L17" i="47"/>
  <c r="L16" i="47"/>
  <c r="M18" i="47"/>
  <c r="L18" i="47"/>
  <c r="L15" i="47"/>
  <c r="L14" i="47"/>
  <c r="M52" i="47"/>
  <c r="M15" i="47"/>
  <c r="M14" i="47"/>
  <c r="I212" i="61"/>
  <c r="I223" i="61"/>
  <c r="I234" i="61"/>
  <c r="I245" i="61"/>
  <c r="I247" i="61"/>
  <c r="I261" i="61"/>
  <c r="I272" i="61"/>
  <c r="F21" i="67"/>
  <c r="F16" i="67"/>
  <c r="F27" i="67"/>
  <c r="F26" i="67"/>
  <c r="I214" i="62"/>
  <c r="I222" i="62"/>
  <c r="I227" i="62"/>
  <c r="D210" i="61"/>
  <c r="E210" i="61"/>
  <c r="F210" i="61"/>
  <c r="G210" i="61"/>
  <c r="C210" i="61"/>
  <c r="O36" i="50"/>
  <c r="N67" i="50"/>
  <c r="N66" i="50"/>
  <c r="G67" i="50"/>
  <c r="G66" i="50"/>
  <c r="D14" i="62"/>
  <c r="E14" i="62"/>
  <c r="F14" i="62"/>
  <c r="G14" i="62"/>
  <c r="C14" i="62"/>
  <c r="H15" i="50"/>
  <c r="D39" i="62"/>
  <c r="E39" i="62"/>
  <c r="F39" i="62"/>
  <c r="G39" i="62"/>
  <c r="C39" i="62"/>
  <c r="H18" i="50"/>
  <c r="D87" i="62"/>
  <c r="D90" i="62"/>
  <c r="D99" i="62"/>
  <c r="D100" i="62"/>
  <c r="D110" i="62"/>
  <c r="D115" i="62"/>
  <c r="D122" i="62"/>
  <c r="D144" i="62"/>
  <c r="D149" i="62"/>
  <c r="D154" i="62"/>
  <c r="D171" i="62"/>
  <c r="D191" i="62"/>
  <c r="E87" i="62"/>
  <c r="E90" i="62"/>
  <c r="E99" i="62"/>
  <c r="E100" i="62"/>
  <c r="E110" i="62"/>
  <c r="E115" i="62"/>
  <c r="E122" i="62"/>
  <c r="E144" i="62"/>
  <c r="E149" i="62"/>
  <c r="E154" i="62"/>
  <c r="E171" i="62"/>
  <c r="E172" i="62"/>
  <c r="E191" i="62"/>
  <c r="F87" i="62"/>
  <c r="F90" i="62"/>
  <c r="F99" i="62"/>
  <c r="F100" i="62"/>
  <c r="F110" i="62"/>
  <c r="F115" i="62"/>
  <c r="F122" i="62"/>
  <c r="F144" i="62"/>
  <c r="F149" i="62"/>
  <c r="F154" i="62"/>
  <c r="F171" i="62"/>
  <c r="F172" i="62"/>
  <c r="F191" i="62"/>
  <c r="G87" i="62"/>
  <c r="G90" i="62"/>
  <c r="G99" i="62"/>
  <c r="G100" i="62"/>
  <c r="G110" i="62"/>
  <c r="G115" i="62"/>
  <c r="G122" i="62"/>
  <c r="G144" i="62"/>
  <c r="G149" i="62"/>
  <c r="G154" i="62"/>
  <c r="G171" i="62"/>
  <c r="G172" i="62"/>
  <c r="G191" i="62"/>
  <c r="C191" i="62"/>
  <c r="C115" i="62"/>
  <c r="H21" i="50"/>
  <c r="E198" i="62"/>
  <c r="E214" i="62"/>
  <c r="E222" i="62"/>
  <c r="E227" i="62"/>
  <c r="F198" i="62"/>
  <c r="F214" i="62"/>
  <c r="F222" i="62"/>
  <c r="F227" i="62"/>
  <c r="G198" i="62"/>
  <c r="G214" i="62"/>
  <c r="G222" i="62"/>
  <c r="G227" i="62"/>
  <c r="D214" i="62"/>
  <c r="D222" i="62"/>
  <c r="D227" i="62"/>
  <c r="C227" i="62"/>
  <c r="H24" i="50"/>
  <c r="D249" i="62"/>
  <c r="D240" i="62"/>
  <c r="D250" i="62"/>
  <c r="D262" i="62"/>
  <c r="E240" i="62"/>
  <c r="E250" i="62"/>
  <c r="E262" i="62"/>
  <c r="F240" i="62"/>
  <c r="F250" i="62"/>
  <c r="F262" i="62"/>
  <c r="G240" i="62"/>
  <c r="G250" i="62"/>
  <c r="G262" i="62"/>
  <c r="C262" i="62"/>
  <c r="H27" i="50"/>
  <c r="H12" i="50"/>
  <c r="C51" i="62"/>
  <c r="H33" i="50"/>
  <c r="D75" i="62"/>
  <c r="E75" i="62"/>
  <c r="F75" i="62"/>
  <c r="G75" i="62"/>
  <c r="C75" i="62"/>
  <c r="H36" i="50"/>
  <c r="H39" i="50"/>
  <c r="D233" i="62"/>
  <c r="D236" i="62"/>
  <c r="E233" i="62"/>
  <c r="E236" i="62"/>
  <c r="F233" i="62"/>
  <c r="F236" i="62"/>
  <c r="G233" i="62"/>
  <c r="G236" i="62"/>
  <c r="C236" i="62"/>
  <c r="H42" i="50"/>
  <c r="D266" i="62"/>
  <c r="D276" i="62"/>
  <c r="D288" i="62"/>
  <c r="E266" i="62"/>
  <c r="E276" i="62"/>
  <c r="E288" i="62"/>
  <c r="F266" i="62"/>
  <c r="F276" i="62"/>
  <c r="F288" i="62"/>
  <c r="G266" i="62"/>
  <c r="G276" i="62"/>
  <c r="G288" i="62"/>
  <c r="C288" i="62"/>
  <c r="H45" i="50"/>
  <c r="H30" i="50"/>
  <c r="H48" i="50"/>
  <c r="D11" i="64"/>
  <c r="C11" i="64"/>
  <c r="H63" i="50"/>
  <c r="D12" i="64"/>
  <c r="D18" i="64"/>
  <c r="E12" i="64"/>
  <c r="E18" i="64"/>
  <c r="C18" i="64"/>
  <c r="H60" i="50"/>
  <c r="D21" i="64"/>
  <c r="E21" i="64"/>
  <c r="F21" i="64"/>
  <c r="G21" i="64"/>
  <c r="C21" i="64"/>
  <c r="H51" i="50"/>
  <c r="C25" i="64"/>
  <c r="H57" i="50"/>
  <c r="H66" i="50"/>
  <c r="D13" i="63"/>
  <c r="E13" i="63"/>
  <c r="F13" i="63"/>
  <c r="G13" i="63"/>
  <c r="C13" i="63"/>
  <c r="O64" i="50"/>
  <c r="D26" i="63"/>
  <c r="C26" i="63"/>
  <c r="O61" i="50"/>
  <c r="C30" i="63"/>
  <c r="O58" i="50"/>
  <c r="O55" i="50"/>
  <c r="H61" i="50"/>
  <c r="H58" i="50"/>
  <c r="H34" i="50"/>
  <c r="I205" i="61"/>
  <c r="H205" i="61"/>
  <c r="O34" i="50"/>
  <c r="H38" i="64"/>
  <c r="H37" i="64"/>
  <c r="I36" i="64"/>
  <c r="H36" i="64"/>
  <c r="H35" i="64"/>
  <c r="H34" i="64"/>
  <c r="H33" i="64"/>
  <c r="H32" i="64"/>
  <c r="H31" i="64"/>
  <c r="I29" i="64"/>
  <c r="H29" i="64"/>
  <c r="H28" i="64"/>
  <c r="H27" i="64"/>
  <c r="H26" i="64"/>
  <c r="H25" i="64"/>
  <c r="H24" i="64"/>
  <c r="H23" i="64"/>
  <c r="H22" i="64"/>
  <c r="H55" i="50"/>
  <c r="I21" i="64"/>
  <c r="H21" i="64"/>
  <c r="H52" i="50"/>
  <c r="H20" i="64"/>
  <c r="H19" i="64"/>
  <c r="H17" i="64"/>
  <c r="H16" i="64"/>
  <c r="H15" i="64"/>
  <c r="H14" i="64"/>
  <c r="H13" i="64"/>
  <c r="I12" i="64"/>
  <c r="H12" i="64"/>
  <c r="I11" i="64"/>
  <c r="H11" i="64"/>
  <c r="H64" i="50"/>
  <c r="H10" i="64"/>
  <c r="H9" i="64"/>
  <c r="H8" i="64"/>
  <c r="H46" i="63"/>
  <c r="H45" i="63"/>
  <c r="H44" i="63"/>
  <c r="H43" i="63"/>
  <c r="H42" i="63"/>
  <c r="H41" i="63"/>
  <c r="H40" i="63"/>
  <c r="H39" i="63"/>
  <c r="H38" i="63"/>
  <c r="H37" i="63"/>
  <c r="L13" i="63"/>
  <c r="L36" i="63"/>
  <c r="L47" i="63"/>
  <c r="J13" i="63"/>
  <c r="J36" i="63"/>
  <c r="J47" i="63"/>
  <c r="I35" i="63"/>
  <c r="H35" i="63"/>
  <c r="H34" i="63"/>
  <c r="H33" i="63"/>
  <c r="H32" i="63"/>
  <c r="H31" i="63"/>
  <c r="H30" i="63"/>
  <c r="H29" i="63"/>
  <c r="H28" i="63"/>
  <c r="H27" i="63"/>
  <c r="I26" i="63"/>
  <c r="H26" i="63"/>
  <c r="H25" i="63"/>
  <c r="H24" i="63"/>
  <c r="H23" i="63"/>
  <c r="H22" i="63"/>
  <c r="H21" i="63"/>
  <c r="H20" i="63"/>
  <c r="H19" i="63"/>
  <c r="H18" i="63"/>
  <c r="H17" i="63"/>
  <c r="H16" i="63"/>
  <c r="H15" i="63"/>
  <c r="H14" i="63"/>
  <c r="K13" i="63"/>
  <c r="K36" i="63"/>
  <c r="K47" i="63"/>
  <c r="I13" i="63"/>
  <c r="I36" i="63"/>
  <c r="H12" i="63"/>
  <c r="H11" i="63"/>
  <c r="H10" i="63"/>
  <c r="H9" i="63"/>
  <c r="H8" i="63"/>
  <c r="H287" i="62"/>
  <c r="H286" i="62"/>
  <c r="H285" i="62"/>
  <c r="H284" i="62"/>
  <c r="H283" i="62"/>
  <c r="H282" i="62"/>
  <c r="H281" i="62"/>
  <c r="H280" i="62"/>
  <c r="H279" i="62"/>
  <c r="H278" i="62"/>
  <c r="H277" i="62"/>
  <c r="I276" i="62"/>
  <c r="H276" i="62"/>
  <c r="H275" i="62"/>
  <c r="H274" i="62"/>
  <c r="H273" i="62"/>
  <c r="H272" i="62"/>
  <c r="H271" i="62"/>
  <c r="H270" i="62"/>
  <c r="H269" i="62"/>
  <c r="H268" i="62"/>
  <c r="H267" i="62"/>
  <c r="I266" i="62"/>
  <c r="H265" i="62"/>
  <c r="H264" i="62"/>
  <c r="H263" i="62"/>
  <c r="H261" i="62"/>
  <c r="H260" i="62"/>
  <c r="H259" i="62"/>
  <c r="H258" i="62"/>
  <c r="H257" i="62"/>
  <c r="H256" i="62"/>
  <c r="H255" i="62"/>
  <c r="H254" i="62"/>
  <c r="H253" i="62"/>
  <c r="H252" i="62"/>
  <c r="H251" i="62"/>
  <c r="I250" i="62"/>
  <c r="H250" i="62"/>
  <c r="I249" i="62"/>
  <c r="H249" i="62"/>
  <c r="H248" i="62"/>
  <c r="H247" i="62"/>
  <c r="H246" i="62"/>
  <c r="H245" i="62"/>
  <c r="H244" i="62"/>
  <c r="H243" i="62"/>
  <c r="H242" i="62"/>
  <c r="H241" i="62"/>
  <c r="I240" i="62"/>
  <c r="I262" i="62"/>
  <c r="H262" i="62"/>
  <c r="H28" i="50"/>
  <c r="H239" i="62"/>
  <c r="H238" i="62"/>
  <c r="H237" i="62"/>
  <c r="H235" i="62"/>
  <c r="H234" i="62"/>
  <c r="I233" i="62"/>
  <c r="H232" i="62"/>
  <c r="H231" i="62"/>
  <c r="H229" i="62"/>
  <c r="H228" i="62"/>
  <c r="H226" i="62"/>
  <c r="H225" i="62"/>
  <c r="H224" i="62"/>
  <c r="H223" i="62"/>
  <c r="H222" i="62"/>
  <c r="H221" i="62"/>
  <c r="H220" i="62"/>
  <c r="H219" i="62"/>
  <c r="H218" i="62"/>
  <c r="H217" i="62"/>
  <c r="H216" i="62"/>
  <c r="H215" i="62"/>
  <c r="H213" i="62"/>
  <c r="H212" i="62"/>
  <c r="H211" i="62"/>
  <c r="H210" i="62"/>
  <c r="H209" i="62"/>
  <c r="H208" i="62"/>
  <c r="H207" i="62"/>
  <c r="H206" i="62"/>
  <c r="H205" i="62"/>
  <c r="H204" i="62"/>
  <c r="H203" i="62"/>
  <c r="H202" i="62"/>
  <c r="H201" i="62"/>
  <c r="H200" i="62"/>
  <c r="H199" i="62"/>
  <c r="H197" i="62"/>
  <c r="H196" i="62"/>
  <c r="H195" i="62"/>
  <c r="H194" i="62"/>
  <c r="H193" i="62"/>
  <c r="H192" i="62"/>
  <c r="H187" i="62"/>
  <c r="H186" i="62"/>
  <c r="H185" i="62"/>
  <c r="H184" i="62"/>
  <c r="H183" i="62"/>
  <c r="H182" i="62"/>
  <c r="H181" i="62"/>
  <c r="H180" i="62"/>
  <c r="H179" i="62"/>
  <c r="H178" i="62"/>
  <c r="H177" i="62"/>
  <c r="H176" i="62"/>
  <c r="H175" i="62"/>
  <c r="H174" i="62"/>
  <c r="H173" i="62"/>
  <c r="H170" i="62"/>
  <c r="H169" i="62"/>
  <c r="H168" i="62"/>
  <c r="H167" i="62"/>
  <c r="H166" i="62"/>
  <c r="H165" i="62"/>
  <c r="H164" i="62"/>
  <c r="H163" i="62"/>
  <c r="H162" i="62"/>
  <c r="H161" i="62"/>
  <c r="H160" i="62"/>
  <c r="H159" i="62"/>
  <c r="H158" i="62"/>
  <c r="H157" i="62"/>
  <c r="H156" i="62"/>
  <c r="H155" i="62"/>
  <c r="I154" i="62"/>
  <c r="H154" i="62"/>
  <c r="H153" i="62"/>
  <c r="H152" i="62"/>
  <c r="H151" i="62"/>
  <c r="H150" i="62"/>
  <c r="I149" i="62"/>
  <c r="H149" i="62"/>
  <c r="H148" i="62"/>
  <c r="H147" i="62"/>
  <c r="H146" i="62"/>
  <c r="H145" i="62"/>
  <c r="I144" i="62"/>
  <c r="H144" i="62"/>
  <c r="H143" i="62"/>
  <c r="H142" i="62"/>
  <c r="H141" i="62"/>
  <c r="H140" i="62"/>
  <c r="H139" i="62"/>
  <c r="H138" i="62"/>
  <c r="H137" i="62"/>
  <c r="H136" i="62"/>
  <c r="H135" i="62"/>
  <c r="H134" i="62"/>
  <c r="H133" i="62"/>
  <c r="H132" i="62"/>
  <c r="H131" i="62"/>
  <c r="H130" i="62"/>
  <c r="H129" i="62"/>
  <c r="H128" i="62"/>
  <c r="H127" i="62"/>
  <c r="H126" i="62"/>
  <c r="H125" i="62"/>
  <c r="H124" i="62"/>
  <c r="H123" i="62"/>
  <c r="I122" i="62"/>
  <c r="H121" i="62"/>
  <c r="H120" i="62"/>
  <c r="H119" i="62"/>
  <c r="H118" i="62"/>
  <c r="H117" i="62"/>
  <c r="H116" i="62"/>
  <c r="I115" i="62"/>
  <c r="H115" i="62"/>
  <c r="H40" i="50"/>
  <c r="H114" i="62"/>
  <c r="H113" i="62"/>
  <c r="H112" i="62"/>
  <c r="H111" i="62"/>
  <c r="I110" i="62"/>
  <c r="H110" i="62"/>
  <c r="H109" i="62"/>
  <c r="H108" i="62"/>
  <c r="H107" i="62"/>
  <c r="H106" i="62"/>
  <c r="H105" i="62"/>
  <c r="H104" i="62"/>
  <c r="H103" i="62"/>
  <c r="H102" i="62"/>
  <c r="H101" i="62"/>
  <c r="I100" i="62"/>
  <c r="H98" i="62"/>
  <c r="H97" i="62"/>
  <c r="H96" i="62"/>
  <c r="H95" i="62"/>
  <c r="H94" i="62"/>
  <c r="H93" i="62"/>
  <c r="H92" i="62"/>
  <c r="H91" i="62"/>
  <c r="I90" i="62"/>
  <c r="H89" i="62"/>
  <c r="H88" i="62"/>
  <c r="I87" i="62"/>
  <c r="I99" i="62"/>
  <c r="H85" i="62"/>
  <c r="H84" i="62"/>
  <c r="H83" i="62"/>
  <c r="H82" i="62"/>
  <c r="H81" i="62"/>
  <c r="H80" i="62"/>
  <c r="H79" i="62"/>
  <c r="H78" i="62"/>
  <c r="H77" i="62"/>
  <c r="H76" i="62"/>
  <c r="I75" i="62"/>
  <c r="H74" i="62"/>
  <c r="H73" i="62"/>
  <c r="H72" i="62"/>
  <c r="H71" i="62"/>
  <c r="H70" i="62"/>
  <c r="H69" i="62"/>
  <c r="H68" i="62"/>
  <c r="H67" i="62"/>
  <c r="H66" i="62"/>
  <c r="H65" i="62"/>
  <c r="I64" i="62"/>
  <c r="H64" i="62"/>
  <c r="H63" i="62"/>
  <c r="H62" i="62"/>
  <c r="H61" i="62"/>
  <c r="H60" i="62"/>
  <c r="H59" i="62"/>
  <c r="H58" i="62"/>
  <c r="H57" i="62"/>
  <c r="H56" i="62"/>
  <c r="H55" i="62"/>
  <c r="H54" i="62"/>
  <c r="I53" i="62"/>
  <c r="H52" i="62"/>
  <c r="H51" i="62"/>
  <c r="H49" i="62"/>
  <c r="H48" i="62"/>
  <c r="H47" i="62"/>
  <c r="H46" i="62"/>
  <c r="H45" i="62"/>
  <c r="H44" i="62"/>
  <c r="H43" i="62"/>
  <c r="H42" i="62"/>
  <c r="H41" i="62"/>
  <c r="H40" i="62"/>
  <c r="I39" i="62"/>
  <c r="H39" i="62"/>
  <c r="H19" i="50"/>
  <c r="H38" i="62"/>
  <c r="H37" i="62"/>
  <c r="H36" i="62"/>
  <c r="H35" i="62"/>
  <c r="H34" i="62"/>
  <c r="H33" i="62"/>
  <c r="H32" i="62"/>
  <c r="H31" i="62"/>
  <c r="H30" i="62"/>
  <c r="H29" i="62"/>
  <c r="I28" i="62"/>
  <c r="H28" i="62"/>
  <c r="H27" i="62"/>
  <c r="H26" i="62"/>
  <c r="H25" i="62"/>
  <c r="H24" i="62"/>
  <c r="H23" i="62"/>
  <c r="H22" i="62"/>
  <c r="H21" i="62"/>
  <c r="H20" i="62"/>
  <c r="H19" i="62"/>
  <c r="H18" i="62"/>
  <c r="I17" i="62"/>
  <c r="H16" i="62"/>
  <c r="H15" i="62"/>
  <c r="I14" i="62"/>
  <c r="H13" i="62"/>
  <c r="H12" i="62"/>
  <c r="H11" i="62"/>
  <c r="H10" i="62"/>
  <c r="H9" i="62"/>
  <c r="H8" i="62"/>
  <c r="H271" i="61"/>
  <c r="H270" i="61"/>
  <c r="H269" i="61"/>
  <c r="H268" i="61"/>
  <c r="H267" i="61"/>
  <c r="H266" i="61"/>
  <c r="H265" i="61"/>
  <c r="H264" i="61"/>
  <c r="H263" i="61"/>
  <c r="H262" i="61"/>
  <c r="H261" i="61"/>
  <c r="H260" i="61"/>
  <c r="H259" i="61"/>
  <c r="H258" i="61"/>
  <c r="H257" i="61"/>
  <c r="H256" i="61"/>
  <c r="H255" i="61"/>
  <c r="H254" i="61"/>
  <c r="H253" i="61"/>
  <c r="H252" i="61"/>
  <c r="H251" i="61"/>
  <c r="H250" i="61"/>
  <c r="H249" i="61"/>
  <c r="H248" i="61"/>
  <c r="H247" i="61"/>
  <c r="H246" i="61"/>
  <c r="H245" i="61"/>
  <c r="H244" i="61"/>
  <c r="H243" i="61"/>
  <c r="H242" i="61"/>
  <c r="H241" i="61"/>
  <c r="H240" i="61"/>
  <c r="H239" i="61"/>
  <c r="H238" i="61"/>
  <c r="H237" i="61"/>
  <c r="H236" i="61"/>
  <c r="H235" i="61"/>
  <c r="H234" i="61"/>
  <c r="H233" i="61"/>
  <c r="H232" i="61"/>
  <c r="H231" i="61"/>
  <c r="H230" i="61"/>
  <c r="H229" i="61"/>
  <c r="H228" i="61"/>
  <c r="H227" i="61"/>
  <c r="H226" i="61"/>
  <c r="H225" i="61"/>
  <c r="H224" i="61"/>
  <c r="H223" i="61"/>
  <c r="H222" i="61"/>
  <c r="H221" i="61"/>
  <c r="H220" i="61"/>
  <c r="H219" i="61"/>
  <c r="H218" i="61"/>
  <c r="H217" i="61"/>
  <c r="H216" i="61"/>
  <c r="H215" i="61"/>
  <c r="H214" i="61"/>
  <c r="H213" i="61"/>
  <c r="H212" i="61"/>
  <c r="H211" i="61"/>
  <c r="I210" i="61"/>
  <c r="H210" i="61"/>
  <c r="O37" i="50"/>
  <c r="H209" i="61"/>
  <c r="H208" i="61"/>
  <c r="H207" i="61"/>
  <c r="H206" i="61"/>
  <c r="H204" i="61"/>
  <c r="H203" i="61"/>
  <c r="H202" i="61"/>
  <c r="H201" i="61"/>
  <c r="H200" i="61"/>
  <c r="H199" i="61"/>
  <c r="H198" i="61"/>
  <c r="H197" i="61"/>
  <c r="H195" i="61"/>
  <c r="O43" i="50"/>
  <c r="H194" i="61"/>
  <c r="H193" i="61"/>
  <c r="H192" i="61"/>
  <c r="H191" i="61"/>
  <c r="H190" i="61"/>
  <c r="H189" i="61"/>
  <c r="H188" i="61"/>
  <c r="H187" i="61"/>
  <c r="H186" i="61"/>
  <c r="H185" i="61"/>
  <c r="I184" i="61"/>
  <c r="H184" i="61"/>
  <c r="H183" i="61"/>
  <c r="H182" i="61"/>
  <c r="H181" i="61"/>
  <c r="H180" i="61"/>
  <c r="H179" i="61"/>
  <c r="H178" i="61"/>
  <c r="H177" i="61"/>
  <c r="H176" i="61"/>
  <c r="H175" i="61"/>
  <c r="H174" i="61"/>
  <c r="H173" i="61"/>
  <c r="H172" i="61"/>
  <c r="H171" i="61"/>
  <c r="H170" i="61"/>
  <c r="I169" i="61"/>
  <c r="H169" i="61"/>
  <c r="H168" i="61"/>
  <c r="H167" i="61"/>
  <c r="H166" i="61"/>
  <c r="H165" i="61"/>
  <c r="H164" i="61"/>
  <c r="H163" i="61"/>
  <c r="H162" i="61"/>
  <c r="H161" i="61"/>
  <c r="H160" i="61"/>
  <c r="H159" i="61"/>
  <c r="H158" i="61"/>
  <c r="H157" i="61"/>
  <c r="I156" i="61"/>
  <c r="H156" i="61"/>
  <c r="H155" i="61"/>
  <c r="H154" i="61"/>
  <c r="H153" i="61"/>
  <c r="H152" i="61"/>
  <c r="H151" i="61"/>
  <c r="H150" i="61"/>
  <c r="H149" i="61"/>
  <c r="H148" i="61"/>
  <c r="H147" i="61"/>
  <c r="H146" i="61"/>
  <c r="I145" i="61"/>
  <c r="H145" i="61"/>
  <c r="H144" i="61"/>
  <c r="H143" i="61"/>
  <c r="H142" i="61"/>
  <c r="H141" i="61"/>
  <c r="H140" i="61"/>
  <c r="H139" i="61"/>
  <c r="H138" i="61"/>
  <c r="H137" i="61"/>
  <c r="H136" i="61"/>
  <c r="H135" i="61"/>
  <c r="H134" i="61"/>
  <c r="H133" i="61"/>
  <c r="I132" i="61"/>
  <c r="H131" i="61"/>
  <c r="H130" i="61"/>
  <c r="H129" i="61"/>
  <c r="H128" i="61"/>
  <c r="H127" i="61"/>
  <c r="H125" i="61"/>
  <c r="H124" i="61"/>
  <c r="H123" i="61"/>
  <c r="H122" i="61"/>
  <c r="H121" i="61"/>
  <c r="H120" i="61"/>
  <c r="H119" i="61"/>
  <c r="H118" i="61"/>
  <c r="H117" i="61"/>
  <c r="H116" i="61"/>
  <c r="H115" i="61"/>
  <c r="H114" i="61"/>
  <c r="H113" i="61"/>
  <c r="H112" i="61"/>
  <c r="H111" i="61"/>
  <c r="H110" i="61"/>
  <c r="H109" i="61"/>
  <c r="H108" i="61"/>
  <c r="H107" i="61"/>
  <c r="I106" i="61"/>
  <c r="H106" i="61"/>
  <c r="H105" i="61"/>
  <c r="H104" i="61"/>
  <c r="H103" i="61"/>
  <c r="H102" i="61"/>
  <c r="H101" i="61"/>
  <c r="H100" i="61"/>
  <c r="H99" i="61"/>
  <c r="H98" i="61"/>
  <c r="H97" i="61"/>
  <c r="H96" i="61"/>
  <c r="H95" i="61"/>
  <c r="H94" i="61"/>
  <c r="H93" i="61"/>
  <c r="H92" i="61"/>
  <c r="H91" i="61"/>
  <c r="H90" i="61"/>
  <c r="H88" i="61"/>
  <c r="H87" i="61"/>
  <c r="H86" i="61"/>
  <c r="H85" i="61"/>
  <c r="H83" i="61"/>
  <c r="H82" i="61"/>
  <c r="H81" i="61"/>
  <c r="H80" i="61"/>
  <c r="H79" i="61"/>
  <c r="H78" i="61"/>
  <c r="H77" i="61"/>
  <c r="H76" i="61"/>
  <c r="H75" i="61"/>
  <c r="H74" i="61"/>
  <c r="H73" i="61"/>
  <c r="H72" i="61"/>
  <c r="H71" i="61"/>
  <c r="H70" i="61"/>
  <c r="I69" i="61"/>
  <c r="I126" i="61"/>
  <c r="H126" i="61"/>
  <c r="O25" i="50"/>
  <c r="H69" i="61"/>
  <c r="H68" i="61"/>
  <c r="I66" i="61"/>
  <c r="H65" i="61"/>
  <c r="H64" i="61"/>
  <c r="H63" i="61"/>
  <c r="H62" i="61"/>
  <c r="H61" i="61"/>
  <c r="H60" i="61"/>
  <c r="H59" i="61"/>
  <c r="H57" i="61"/>
  <c r="H56" i="61"/>
  <c r="I55" i="61"/>
  <c r="H55" i="61"/>
  <c r="H54" i="61"/>
  <c r="H53" i="61"/>
  <c r="I52" i="61"/>
  <c r="H52" i="61"/>
  <c r="H51" i="61"/>
  <c r="H50" i="61"/>
  <c r="H49" i="61"/>
  <c r="H48" i="61"/>
  <c r="H47" i="61"/>
  <c r="H46" i="61"/>
  <c r="H45" i="61"/>
  <c r="H44" i="61"/>
  <c r="H43" i="61"/>
  <c r="H42" i="61"/>
  <c r="I41" i="61"/>
  <c r="H41" i="61"/>
  <c r="H40" i="61"/>
  <c r="H39" i="61"/>
  <c r="I38" i="61"/>
  <c r="H37" i="61"/>
  <c r="H36" i="61"/>
  <c r="H35" i="61"/>
  <c r="H34" i="61"/>
  <c r="H33" i="61"/>
  <c r="H32" i="61"/>
  <c r="H31" i="61"/>
  <c r="H30" i="61"/>
  <c r="H29" i="61"/>
  <c r="I28" i="61"/>
  <c r="H28" i="61"/>
  <c r="O19" i="50"/>
  <c r="I26" i="61"/>
  <c r="I22" i="61"/>
  <c r="I27" i="61"/>
  <c r="H25" i="61"/>
  <c r="H24" i="61"/>
  <c r="H23" i="61"/>
  <c r="H22" i="61"/>
  <c r="H21" i="61"/>
  <c r="H20" i="61"/>
  <c r="H19" i="61"/>
  <c r="H18" i="61"/>
  <c r="H17" i="61"/>
  <c r="H16" i="61"/>
  <c r="H15" i="61"/>
  <c r="H14" i="61"/>
  <c r="H13" i="61"/>
  <c r="H12" i="61"/>
  <c r="H11" i="61"/>
  <c r="H10" i="61"/>
  <c r="H9" i="61"/>
  <c r="H8" i="61"/>
  <c r="H272" i="61"/>
  <c r="O40" i="50"/>
  <c r="I196" i="61"/>
  <c r="H132" i="61"/>
  <c r="I67" i="61"/>
  <c r="I86" i="62"/>
  <c r="H86" i="62"/>
  <c r="H14" i="62"/>
  <c r="H16" i="50"/>
  <c r="H172" i="62"/>
  <c r="H214" i="62"/>
  <c r="H227" i="62"/>
  <c r="H25" i="50"/>
  <c r="H233" i="62"/>
  <c r="I288" i="62"/>
  <c r="I236" i="62"/>
  <c r="I50" i="62"/>
  <c r="H50" i="62"/>
  <c r="H17" i="62"/>
  <c r="H75" i="62"/>
  <c r="H37" i="50"/>
  <c r="H90" i="62"/>
  <c r="H100" i="62"/>
  <c r="I171" i="62"/>
  <c r="H230" i="62"/>
  <c r="H266" i="62"/>
  <c r="I18" i="64"/>
  <c r="H18" i="64"/>
  <c r="I47" i="63"/>
  <c r="H47" i="63"/>
  <c r="H36" i="63"/>
  <c r="H13" i="63"/>
  <c r="I191" i="62"/>
  <c r="H99" i="62"/>
  <c r="H236" i="62"/>
  <c r="H43" i="50"/>
  <c r="H53" i="62"/>
  <c r="H87" i="62"/>
  <c r="H122" i="62"/>
  <c r="H198" i="62"/>
  <c r="H240" i="62"/>
  <c r="H27" i="61"/>
  <c r="O16" i="50"/>
  <c r="H66" i="61"/>
  <c r="H196" i="61"/>
  <c r="O28" i="50"/>
  <c r="H26" i="61"/>
  <c r="H38" i="61"/>
  <c r="H58" i="61"/>
  <c r="E32" i="67"/>
  <c r="D32" i="67"/>
  <c r="C32" i="67"/>
  <c r="F25" i="67"/>
  <c r="F24" i="67"/>
  <c r="F23" i="67"/>
  <c r="F22" i="67"/>
  <c r="F20" i="67"/>
  <c r="F19" i="67"/>
  <c r="F18" i="67"/>
  <c r="F17" i="67"/>
  <c r="F15" i="67"/>
  <c r="F14" i="67"/>
  <c r="F13" i="67"/>
  <c r="F12" i="67"/>
  <c r="F11" i="67"/>
  <c r="I273" i="61"/>
  <c r="H273" i="61"/>
  <c r="H67" i="61"/>
  <c r="O22" i="50"/>
  <c r="F32" i="67"/>
  <c r="H288" i="62"/>
  <c r="H46" i="50"/>
  <c r="H31" i="50"/>
  <c r="I289" i="62"/>
  <c r="H289" i="62"/>
  <c r="H171" i="62"/>
  <c r="I30" i="64"/>
  <c r="H191" i="62"/>
  <c r="H22" i="50"/>
  <c r="M64" i="50"/>
  <c r="O50" i="50"/>
  <c r="O68" i="50"/>
  <c r="N50" i="50"/>
  <c r="N68" i="50"/>
  <c r="M50" i="50"/>
  <c r="M68" i="50"/>
  <c r="G36" i="63"/>
  <c r="G47" i="63"/>
  <c r="F36" i="63"/>
  <c r="F47" i="63"/>
  <c r="G36" i="64"/>
  <c r="F36" i="64"/>
  <c r="E36" i="64"/>
  <c r="G29" i="64"/>
  <c r="F29" i="64"/>
  <c r="E29" i="64"/>
  <c r="G230" i="62"/>
  <c r="G64" i="62"/>
  <c r="G53" i="62"/>
  <c r="G28" i="62"/>
  <c r="G17" i="62"/>
  <c r="G261" i="61"/>
  <c r="G247" i="61"/>
  <c r="G245" i="61"/>
  <c r="G234" i="61"/>
  <c r="G223" i="61"/>
  <c r="G212" i="61"/>
  <c r="G205" i="61"/>
  <c r="F205" i="61"/>
  <c r="E205" i="61"/>
  <c r="G184" i="61"/>
  <c r="G169" i="61"/>
  <c r="G167" i="61"/>
  <c r="G156" i="61"/>
  <c r="G145" i="61"/>
  <c r="G134" i="61"/>
  <c r="G132" i="61"/>
  <c r="G127" i="61"/>
  <c r="G106" i="61"/>
  <c r="G103" i="61"/>
  <c r="G100" i="61"/>
  <c r="G91" i="61"/>
  <c r="G81" i="61"/>
  <c r="G69" i="61"/>
  <c r="G66" i="61"/>
  <c r="G55" i="61"/>
  <c r="G52" i="61"/>
  <c r="G41" i="61"/>
  <c r="G38" i="61"/>
  <c r="G28" i="61"/>
  <c r="G26" i="61"/>
  <c r="G22" i="61"/>
  <c r="H30" i="64"/>
  <c r="I39" i="64"/>
  <c r="H39" i="64"/>
  <c r="G86" i="62"/>
  <c r="G27" i="61"/>
  <c r="G67" i="61"/>
  <c r="G126" i="61"/>
  <c r="G196" i="61"/>
  <c r="G272" i="61"/>
  <c r="G30" i="64"/>
  <c r="G39" i="64"/>
  <c r="G50" i="62"/>
  <c r="G273" i="61"/>
  <c r="G289" i="62"/>
  <c r="F230" i="62"/>
  <c r="D53" i="62"/>
  <c r="D64" i="62"/>
  <c r="F64" i="62"/>
  <c r="F53" i="62"/>
  <c r="F28" i="62"/>
  <c r="F17" i="62"/>
  <c r="F261" i="61"/>
  <c r="F247" i="61"/>
  <c r="F245" i="61"/>
  <c r="F234" i="61"/>
  <c r="F223" i="61"/>
  <c r="F212" i="61"/>
  <c r="F198" i="61"/>
  <c r="F184" i="61"/>
  <c r="F169" i="61"/>
  <c r="F167" i="61"/>
  <c r="F156" i="61"/>
  <c r="F145" i="61"/>
  <c r="F134" i="61"/>
  <c r="F132" i="61"/>
  <c r="F127" i="61"/>
  <c r="F106" i="61"/>
  <c r="F103" i="61"/>
  <c r="F100" i="61"/>
  <c r="F91" i="61"/>
  <c r="F81" i="61"/>
  <c r="F69" i="61"/>
  <c r="F61" i="61"/>
  <c r="F58" i="61"/>
  <c r="F66" i="61"/>
  <c r="F28" i="61"/>
  <c r="F22" i="61"/>
  <c r="F26" i="61"/>
  <c r="F38" i="61"/>
  <c r="F41" i="61"/>
  <c r="F52" i="61"/>
  <c r="F55" i="61"/>
  <c r="F86" i="62"/>
  <c r="F272" i="61"/>
  <c r="F196" i="61"/>
  <c r="F126" i="61"/>
  <c r="F50" i="62"/>
  <c r="F67" i="61"/>
  <c r="F27" i="61"/>
  <c r="E39" i="64"/>
  <c r="E230" i="62"/>
  <c r="E64" i="62"/>
  <c r="E53" i="62"/>
  <c r="E28" i="62"/>
  <c r="E17" i="62"/>
  <c r="E261" i="61"/>
  <c r="E247" i="61"/>
  <c r="E245" i="61"/>
  <c r="E234" i="61"/>
  <c r="E223" i="61"/>
  <c r="E212" i="61"/>
  <c r="E272" i="61"/>
  <c r="E198" i="61"/>
  <c r="E184" i="61"/>
  <c r="E169" i="61"/>
  <c r="E167" i="61"/>
  <c r="E156" i="61"/>
  <c r="E145" i="61"/>
  <c r="E134" i="61"/>
  <c r="E132" i="61"/>
  <c r="E127" i="61"/>
  <c r="E106" i="61"/>
  <c r="E103" i="61"/>
  <c r="E100" i="61"/>
  <c r="E91" i="61"/>
  <c r="E81" i="61"/>
  <c r="E69" i="61"/>
  <c r="E61" i="61"/>
  <c r="E58" i="61"/>
  <c r="E66" i="61"/>
  <c r="E55" i="61"/>
  <c r="E52" i="61"/>
  <c r="E41" i="61"/>
  <c r="E38" i="61"/>
  <c r="E67" i="61"/>
  <c r="E28" i="61"/>
  <c r="E26" i="61"/>
  <c r="E22" i="61"/>
  <c r="E27" i="61"/>
  <c r="E126" i="61"/>
  <c r="E196" i="61"/>
  <c r="E273" i="61"/>
  <c r="E86" i="62"/>
  <c r="E50" i="62"/>
  <c r="E289" i="62"/>
  <c r="D36" i="64"/>
  <c r="D29" i="64"/>
  <c r="D69" i="61"/>
  <c r="C69" i="61"/>
  <c r="D106" i="61"/>
  <c r="C106" i="61"/>
  <c r="D28" i="62"/>
  <c r="D17" i="62"/>
  <c r="D35" i="63"/>
  <c r="D261" i="61"/>
  <c r="D247" i="61"/>
  <c r="D245" i="61"/>
  <c r="C245" i="61"/>
  <c r="D234" i="61"/>
  <c r="D223" i="61"/>
  <c r="D212" i="61"/>
  <c r="D205" i="61"/>
  <c r="D184" i="61"/>
  <c r="D169" i="61"/>
  <c r="D156" i="61"/>
  <c r="D145" i="61"/>
  <c r="D132" i="61"/>
  <c r="D126" i="61"/>
  <c r="D66" i="61"/>
  <c r="D55" i="61"/>
  <c r="D52" i="61"/>
  <c r="D41" i="61"/>
  <c r="D38" i="61"/>
  <c r="D28" i="61"/>
  <c r="D26" i="61"/>
  <c r="D22" i="61"/>
  <c r="C8" i="61"/>
  <c r="C9" i="61"/>
  <c r="C10" i="61"/>
  <c r="C11" i="61"/>
  <c r="C12" i="61"/>
  <c r="C13" i="61"/>
  <c r="C14" i="61"/>
  <c r="C15" i="61"/>
  <c r="C16" i="61"/>
  <c r="C17" i="61"/>
  <c r="C18" i="61"/>
  <c r="C19" i="61"/>
  <c r="C20" i="61"/>
  <c r="C21" i="61"/>
  <c r="C23" i="61"/>
  <c r="C24" i="61"/>
  <c r="C25" i="61"/>
  <c r="C29" i="61"/>
  <c r="C30" i="61"/>
  <c r="C31" i="61"/>
  <c r="C32" i="61"/>
  <c r="C33" i="61"/>
  <c r="C34" i="61"/>
  <c r="C35" i="61"/>
  <c r="C36" i="61"/>
  <c r="C37" i="61"/>
  <c r="C39" i="61"/>
  <c r="C40" i="61"/>
  <c r="C42" i="61"/>
  <c r="C43" i="61"/>
  <c r="C44" i="61"/>
  <c r="C45" i="61"/>
  <c r="C46" i="61"/>
  <c r="C47" i="61"/>
  <c r="C48" i="61"/>
  <c r="C49" i="61"/>
  <c r="C50" i="61"/>
  <c r="C51" i="61"/>
  <c r="C53" i="61"/>
  <c r="C54" i="61"/>
  <c r="C56" i="61"/>
  <c r="C57" i="61"/>
  <c r="C58" i="61"/>
  <c r="C59" i="61"/>
  <c r="C60" i="61"/>
  <c r="C62" i="61"/>
  <c r="C63" i="61"/>
  <c r="C64" i="61"/>
  <c r="C65" i="61"/>
  <c r="C68" i="61"/>
  <c r="C70" i="61"/>
  <c r="C71" i="61"/>
  <c r="C72" i="61"/>
  <c r="C73" i="61"/>
  <c r="C74" i="61"/>
  <c r="C75" i="61"/>
  <c r="C76" i="61"/>
  <c r="C77" i="61"/>
  <c r="C78" i="61"/>
  <c r="C79" i="61"/>
  <c r="C80" i="61"/>
  <c r="C82" i="61"/>
  <c r="C83" i="61"/>
  <c r="C85" i="61"/>
  <c r="C86" i="61"/>
  <c r="C87" i="61"/>
  <c r="C88" i="61"/>
  <c r="C90" i="61"/>
  <c r="C92" i="61"/>
  <c r="C93" i="61"/>
  <c r="C94" i="61"/>
  <c r="C95" i="61"/>
  <c r="C96" i="61"/>
  <c r="C97" i="61"/>
  <c r="C98" i="61"/>
  <c r="C99" i="61"/>
  <c r="C101" i="61"/>
  <c r="C102" i="61"/>
  <c r="C104" i="61"/>
  <c r="C105" i="61"/>
  <c r="C107" i="61"/>
  <c r="C108" i="61"/>
  <c r="C109" i="61"/>
  <c r="C110" i="61"/>
  <c r="C111" i="61"/>
  <c r="C112" i="61"/>
  <c r="C113" i="61"/>
  <c r="C114" i="61"/>
  <c r="C115" i="61"/>
  <c r="C116" i="61"/>
  <c r="C117" i="61"/>
  <c r="C118" i="61"/>
  <c r="C119" i="61"/>
  <c r="C120" i="61"/>
  <c r="C121" i="61"/>
  <c r="C122" i="61"/>
  <c r="C123" i="61"/>
  <c r="C124" i="61"/>
  <c r="C125" i="61"/>
  <c r="C127" i="61"/>
  <c r="C128" i="61"/>
  <c r="C129" i="61"/>
  <c r="C130" i="61"/>
  <c r="C131" i="61"/>
  <c r="C133" i="61"/>
  <c r="C135" i="61"/>
  <c r="C136" i="61"/>
  <c r="C137" i="61"/>
  <c r="C138" i="61"/>
  <c r="C139" i="61"/>
  <c r="C140" i="61"/>
  <c r="C141" i="61"/>
  <c r="C142" i="61"/>
  <c r="C143" i="61"/>
  <c r="C144" i="61"/>
  <c r="C146" i="61"/>
  <c r="C147" i="61"/>
  <c r="C148" i="61"/>
  <c r="C149" i="61"/>
  <c r="C150" i="61"/>
  <c r="C151" i="61"/>
  <c r="C152" i="61"/>
  <c r="C153" i="61"/>
  <c r="C154" i="61"/>
  <c r="C155" i="61"/>
  <c r="C157" i="61"/>
  <c r="C158" i="61"/>
  <c r="C159" i="61"/>
  <c r="C160" i="61"/>
  <c r="C161" i="61"/>
  <c r="C162" i="61"/>
  <c r="C163" i="61"/>
  <c r="C164" i="61"/>
  <c r="C165" i="61"/>
  <c r="C166" i="61"/>
  <c r="C167" i="61"/>
  <c r="C168" i="61"/>
  <c r="C170" i="61"/>
  <c r="C171" i="61"/>
  <c r="C172" i="61"/>
  <c r="C173" i="61"/>
  <c r="C174" i="61"/>
  <c r="C175" i="61"/>
  <c r="C176" i="61"/>
  <c r="C177" i="61"/>
  <c r="C178" i="61"/>
  <c r="C179" i="61"/>
  <c r="C180" i="61"/>
  <c r="C181" i="61"/>
  <c r="C182" i="61"/>
  <c r="C183" i="61"/>
  <c r="C185" i="61"/>
  <c r="C186" i="61"/>
  <c r="C187" i="61"/>
  <c r="C188" i="61"/>
  <c r="C189" i="61"/>
  <c r="C190" i="61"/>
  <c r="C191" i="61"/>
  <c r="C192" i="61"/>
  <c r="C193" i="61"/>
  <c r="C194" i="61"/>
  <c r="C195" i="61"/>
  <c r="C197" i="61"/>
  <c r="C198" i="61"/>
  <c r="C199" i="61"/>
  <c r="C200" i="61"/>
  <c r="C201" i="61"/>
  <c r="C202" i="61"/>
  <c r="C203" i="61"/>
  <c r="C204" i="61"/>
  <c r="C206" i="61"/>
  <c r="C207" i="61"/>
  <c r="C208" i="61"/>
  <c r="C209" i="61"/>
  <c r="C211" i="61"/>
  <c r="C213" i="61"/>
  <c r="C214" i="61"/>
  <c r="C215" i="61"/>
  <c r="C216" i="61"/>
  <c r="C217" i="61"/>
  <c r="C218" i="61"/>
  <c r="C219" i="61"/>
  <c r="C220" i="61"/>
  <c r="C221" i="61"/>
  <c r="C222" i="61"/>
  <c r="C224" i="61"/>
  <c r="C225" i="61"/>
  <c r="C226" i="61"/>
  <c r="C227" i="61"/>
  <c r="C228" i="61"/>
  <c r="C229" i="61"/>
  <c r="C230" i="61"/>
  <c r="C231" i="61"/>
  <c r="C232" i="61"/>
  <c r="C233" i="61"/>
  <c r="C235" i="61"/>
  <c r="C236" i="61"/>
  <c r="C237" i="61"/>
  <c r="C238" i="61"/>
  <c r="C239" i="61"/>
  <c r="C240" i="61"/>
  <c r="C241" i="61"/>
  <c r="C242" i="61"/>
  <c r="C243" i="61"/>
  <c r="C244" i="61"/>
  <c r="C246" i="61"/>
  <c r="C248" i="61"/>
  <c r="C249" i="61"/>
  <c r="C250" i="61"/>
  <c r="C251" i="61"/>
  <c r="C252" i="61"/>
  <c r="C253" i="61"/>
  <c r="C254" i="61"/>
  <c r="C255" i="61"/>
  <c r="C256" i="61"/>
  <c r="C257" i="61"/>
  <c r="C258" i="61"/>
  <c r="C259" i="61"/>
  <c r="C260" i="61"/>
  <c r="C262" i="61"/>
  <c r="C263" i="61"/>
  <c r="C264" i="61"/>
  <c r="C265" i="61"/>
  <c r="C266" i="61"/>
  <c r="C267" i="61"/>
  <c r="C268" i="61"/>
  <c r="C269" i="61"/>
  <c r="C270" i="61"/>
  <c r="C271" i="61"/>
  <c r="C100" i="61"/>
  <c r="D36" i="63"/>
  <c r="D47" i="63"/>
  <c r="D30" i="64"/>
  <c r="D39" i="64"/>
  <c r="D50" i="62"/>
  <c r="C91" i="61"/>
  <c r="D67" i="61"/>
  <c r="D272" i="61"/>
  <c r="D86" i="62"/>
  <c r="D27" i="61"/>
  <c r="D196" i="61"/>
  <c r="C28" i="61"/>
  <c r="D289" i="62"/>
  <c r="D273" i="61"/>
  <c r="F34" i="50"/>
  <c r="F19" i="50"/>
  <c r="M61" i="50"/>
  <c r="M37" i="50"/>
  <c r="O57" i="50"/>
  <c r="M57" i="50"/>
  <c r="O60" i="50"/>
  <c r="M60" i="50"/>
  <c r="C28" i="63"/>
  <c r="O54" i="50"/>
  <c r="M54" i="50"/>
  <c r="M55" i="50"/>
  <c r="O42" i="50"/>
  <c r="M42" i="50"/>
  <c r="C22" i="61"/>
  <c r="C26" i="61"/>
  <c r="C38" i="61"/>
  <c r="C41" i="61"/>
  <c r="C52" i="61"/>
  <c r="C55" i="61"/>
  <c r="C61" i="61"/>
  <c r="C81" i="61"/>
  <c r="C103" i="61"/>
  <c r="O18" i="50"/>
  <c r="M18" i="50"/>
  <c r="F63" i="50"/>
  <c r="F60" i="50"/>
  <c r="F57" i="50"/>
  <c r="C22" i="64"/>
  <c r="H54" i="50"/>
  <c r="F54" i="50"/>
  <c r="F33" i="50"/>
  <c r="F18" i="50"/>
  <c r="F30" i="64"/>
  <c r="F39" i="64"/>
  <c r="C29" i="64"/>
  <c r="C38" i="64"/>
  <c r="C37" i="64"/>
  <c r="C36" i="64"/>
  <c r="C35" i="64"/>
  <c r="C34" i="64"/>
  <c r="C33" i="64"/>
  <c r="C32" i="64"/>
  <c r="C31" i="64"/>
  <c r="C28" i="64"/>
  <c r="C27" i="64"/>
  <c r="C26" i="64"/>
  <c r="C24" i="64"/>
  <c r="C23" i="64"/>
  <c r="C20" i="64"/>
  <c r="C19" i="64"/>
  <c r="C17" i="64"/>
  <c r="C16" i="64"/>
  <c r="C15" i="64"/>
  <c r="C14" i="64"/>
  <c r="C13" i="64"/>
  <c r="C10" i="64"/>
  <c r="C9" i="64"/>
  <c r="C8" i="64"/>
  <c r="E36" i="63"/>
  <c r="E47" i="63"/>
  <c r="C35" i="63"/>
  <c r="C46" i="63"/>
  <c r="C45" i="63"/>
  <c r="C44" i="63"/>
  <c r="C43" i="63"/>
  <c r="C42" i="63"/>
  <c r="C41" i="63"/>
  <c r="C40" i="63"/>
  <c r="C39" i="63"/>
  <c r="C38" i="63"/>
  <c r="C37" i="63"/>
  <c r="C34" i="63"/>
  <c r="C33" i="63"/>
  <c r="C32" i="63"/>
  <c r="C31" i="63"/>
  <c r="C29" i="63"/>
  <c r="C27" i="63"/>
  <c r="C25" i="63"/>
  <c r="C24" i="63"/>
  <c r="C23" i="63"/>
  <c r="C22" i="63"/>
  <c r="C21" i="63"/>
  <c r="C20" i="63"/>
  <c r="C19" i="63"/>
  <c r="C18" i="63"/>
  <c r="C17" i="63"/>
  <c r="C16" i="63"/>
  <c r="C15" i="63"/>
  <c r="C14" i="63"/>
  <c r="C12" i="63"/>
  <c r="C11" i="63"/>
  <c r="C10" i="63"/>
  <c r="C9" i="63"/>
  <c r="C8" i="63"/>
  <c r="C287" i="62"/>
  <c r="C286" i="62"/>
  <c r="C285" i="62"/>
  <c r="C284" i="62"/>
  <c r="C283" i="62"/>
  <c r="C282" i="62"/>
  <c r="C281" i="62"/>
  <c r="C280" i="62"/>
  <c r="C279" i="62"/>
  <c r="C278" i="62"/>
  <c r="C277" i="62"/>
  <c r="C276" i="62"/>
  <c r="C275" i="62"/>
  <c r="C274" i="62"/>
  <c r="C273" i="62"/>
  <c r="C272" i="62"/>
  <c r="C271" i="62"/>
  <c r="C270" i="62"/>
  <c r="C269" i="62"/>
  <c r="C268" i="62"/>
  <c r="C267" i="62"/>
  <c r="C266" i="62"/>
  <c r="C265" i="62"/>
  <c r="C264" i="62"/>
  <c r="C263" i="62"/>
  <c r="C261" i="62"/>
  <c r="C260" i="62"/>
  <c r="C259" i="62"/>
  <c r="C258" i="62"/>
  <c r="C257" i="62"/>
  <c r="C256" i="62"/>
  <c r="C255" i="62"/>
  <c r="C254" i="62"/>
  <c r="C253" i="62"/>
  <c r="C252" i="62"/>
  <c r="C251" i="62"/>
  <c r="C250" i="62"/>
  <c r="C249" i="62"/>
  <c r="C248" i="62"/>
  <c r="C247" i="62"/>
  <c r="C246" i="62"/>
  <c r="C245" i="62"/>
  <c r="C244" i="62"/>
  <c r="C243" i="62"/>
  <c r="C242" i="62"/>
  <c r="C241" i="62"/>
  <c r="C239" i="62"/>
  <c r="C238" i="62"/>
  <c r="C237" i="62"/>
  <c r="C235" i="62"/>
  <c r="C234" i="62"/>
  <c r="C233" i="62"/>
  <c r="C232" i="62"/>
  <c r="C231" i="62"/>
  <c r="C230" i="62"/>
  <c r="C229" i="62"/>
  <c r="C228" i="62"/>
  <c r="C226" i="62"/>
  <c r="C225" i="62"/>
  <c r="C224" i="62"/>
  <c r="C223" i="62"/>
  <c r="C221" i="62"/>
  <c r="C220" i="62"/>
  <c r="C219" i="62"/>
  <c r="C218" i="62"/>
  <c r="C217" i="62"/>
  <c r="C215" i="62"/>
  <c r="C213" i="62"/>
  <c r="C212" i="62"/>
  <c r="C211" i="62"/>
  <c r="C210" i="62"/>
  <c r="C209" i="62"/>
  <c r="C207" i="62"/>
  <c r="C206" i="62"/>
  <c r="C205" i="62"/>
  <c r="C204" i="62"/>
  <c r="C203" i="62"/>
  <c r="C202" i="62"/>
  <c r="C201" i="62"/>
  <c r="C200" i="62"/>
  <c r="C199" i="62"/>
  <c r="C198" i="62"/>
  <c r="C197" i="62"/>
  <c r="C196" i="62"/>
  <c r="C195" i="62"/>
  <c r="C194" i="62"/>
  <c r="C193" i="62"/>
  <c r="C192" i="62"/>
  <c r="C187" i="62"/>
  <c r="C186" i="62"/>
  <c r="C185" i="62"/>
  <c r="C184" i="62"/>
  <c r="C183" i="62"/>
  <c r="C182" i="62"/>
  <c r="C181" i="62"/>
  <c r="C180" i="62"/>
  <c r="C179" i="62"/>
  <c r="C178" i="62"/>
  <c r="C177" i="62"/>
  <c r="C176" i="62"/>
  <c r="C175" i="62"/>
  <c r="C174" i="62"/>
  <c r="C173" i="62"/>
  <c r="C172" i="62"/>
  <c r="C170" i="62"/>
  <c r="C169" i="62"/>
  <c r="C168" i="62"/>
  <c r="C167" i="62"/>
  <c r="C166" i="62"/>
  <c r="C165" i="62"/>
  <c r="C164" i="62"/>
  <c r="C163" i="62"/>
  <c r="C162" i="62"/>
  <c r="C161" i="62"/>
  <c r="C160" i="62"/>
  <c r="C159" i="62"/>
  <c r="C158" i="62"/>
  <c r="C157" i="62"/>
  <c r="C156" i="62"/>
  <c r="C155" i="62"/>
  <c r="C153" i="62"/>
  <c r="C152" i="62"/>
  <c r="C151" i="62"/>
  <c r="C150" i="62"/>
  <c r="C148" i="62"/>
  <c r="C147" i="62"/>
  <c r="C146" i="62"/>
  <c r="C145" i="62"/>
  <c r="C143" i="62"/>
  <c r="C142" i="62"/>
  <c r="C141" i="62"/>
  <c r="C140" i="62"/>
  <c r="C139" i="62"/>
  <c r="C138" i="62"/>
  <c r="C137" i="62"/>
  <c r="C136" i="62"/>
  <c r="C135" i="62"/>
  <c r="C134" i="62"/>
  <c r="C133" i="62"/>
  <c r="C132" i="62"/>
  <c r="C131" i="62"/>
  <c r="C130" i="62"/>
  <c r="C129" i="62"/>
  <c r="C128" i="62"/>
  <c r="C127" i="62"/>
  <c r="C126" i="62"/>
  <c r="C125" i="62"/>
  <c r="C124" i="62"/>
  <c r="C123" i="62"/>
  <c r="C121" i="62"/>
  <c r="C120" i="62"/>
  <c r="C119" i="62"/>
  <c r="C118" i="62"/>
  <c r="C117" i="62"/>
  <c r="C116" i="62"/>
  <c r="C114" i="62"/>
  <c r="C113" i="62"/>
  <c r="C112" i="62"/>
  <c r="C111" i="62"/>
  <c r="C109" i="62"/>
  <c r="C108" i="62"/>
  <c r="C107" i="62"/>
  <c r="C106" i="62"/>
  <c r="C105" i="62"/>
  <c r="C104" i="62"/>
  <c r="C103" i="62"/>
  <c r="C102" i="62"/>
  <c r="C101" i="62"/>
  <c r="C99" i="62"/>
  <c r="C98" i="62"/>
  <c r="C97" i="62"/>
  <c r="C96" i="62"/>
  <c r="C95" i="62"/>
  <c r="C94" i="62"/>
  <c r="C93" i="62"/>
  <c r="C92" i="62"/>
  <c r="C91" i="62"/>
  <c r="C89" i="62"/>
  <c r="C88" i="62"/>
  <c r="C85" i="62"/>
  <c r="C84" i="62"/>
  <c r="C83" i="62"/>
  <c r="C82" i="62"/>
  <c r="C81" i="62"/>
  <c r="C80" i="62"/>
  <c r="C79" i="62"/>
  <c r="C78" i="62"/>
  <c r="C77" i="62"/>
  <c r="C76" i="62"/>
  <c r="C74" i="62"/>
  <c r="C73" i="62"/>
  <c r="C72" i="62"/>
  <c r="C71" i="62"/>
  <c r="C70" i="62"/>
  <c r="C69" i="62"/>
  <c r="C68" i="62"/>
  <c r="C67" i="62"/>
  <c r="C66" i="62"/>
  <c r="C65" i="62"/>
  <c r="C63" i="62"/>
  <c r="C62" i="62"/>
  <c r="C61" i="62"/>
  <c r="C60" i="62"/>
  <c r="C59" i="62"/>
  <c r="C58" i="62"/>
  <c r="C57" i="62"/>
  <c r="C56" i="62"/>
  <c r="C55" i="62"/>
  <c r="C54" i="62"/>
  <c r="C52" i="62"/>
  <c r="C49" i="62"/>
  <c r="C48" i="62"/>
  <c r="C47" i="62"/>
  <c r="C46" i="62"/>
  <c r="C45" i="62"/>
  <c r="C44" i="62"/>
  <c r="C43" i="62"/>
  <c r="C42" i="62"/>
  <c r="C41" i="62"/>
  <c r="C40" i="62"/>
  <c r="C38" i="62"/>
  <c r="C37" i="62"/>
  <c r="C36" i="62"/>
  <c r="C35" i="62"/>
  <c r="C34" i="62"/>
  <c r="C33" i="62"/>
  <c r="C32" i="62"/>
  <c r="C31" i="62"/>
  <c r="C30" i="62"/>
  <c r="C29" i="62"/>
  <c r="C27" i="62"/>
  <c r="C26" i="62"/>
  <c r="C25" i="62"/>
  <c r="C24" i="62"/>
  <c r="C23" i="62"/>
  <c r="C22" i="62"/>
  <c r="C21" i="62"/>
  <c r="C20" i="62"/>
  <c r="C19" i="62"/>
  <c r="C18" i="62"/>
  <c r="C16" i="62"/>
  <c r="C15" i="62"/>
  <c r="C13" i="62"/>
  <c r="C12" i="62"/>
  <c r="C11" i="62"/>
  <c r="C10" i="62"/>
  <c r="C9" i="62"/>
  <c r="C8" i="62"/>
  <c r="M19" i="50"/>
  <c r="M34" i="50"/>
  <c r="M16" i="50"/>
  <c r="M43" i="50"/>
  <c r="M58" i="50"/>
  <c r="N13" i="50"/>
  <c r="N31" i="50"/>
  <c r="N12" i="50"/>
  <c r="N48" i="50"/>
  <c r="N30" i="50"/>
  <c r="G13" i="50"/>
  <c r="G31" i="50"/>
  <c r="F43" i="50"/>
  <c r="F55" i="50"/>
  <c r="F58" i="50"/>
  <c r="G12" i="50"/>
  <c r="G30" i="50"/>
  <c r="F68" i="50"/>
  <c r="G68" i="50"/>
  <c r="H68" i="50"/>
  <c r="F26" i="50"/>
  <c r="F15" i="50"/>
  <c r="F21" i="50"/>
  <c r="F24" i="50"/>
  <c r="F27" i="50"/>
  <c r="F12" i="50"/>
  <c r="F36" i="50"/>
  <c r="F39" i="50"/>
  <c r="F42" i="50"/>
  <c r="F45" i="50"/>
  <c r="F30" i="50"/>
  <c r="F48" i="50"/>
  <c r="F51" i="50"/>
  <c r="F66" i="50"/>
  <c r="N49" i="50"/>
  <c r="F52" i="50"/>
  <c r="O63" i="50"/>
  <c r="M63" i="50"/>
  <c r="C36" i="63"/>
  <c r="G48" i="50"/>
  <c r="C169" i="61"/>
  <c r="C122" i="62"/>
  <c r="C100" i="62"/>
  <c r="C149" i="62"/>
  <c r="C53" i="62"/>
  <c r="C222" i="62"/>
  <c r="C214" i="62"/>
  <c r="G49" i="50"/>
  <c r="C208" i="62"/>
  <c r="C216" i="62"/>
  <c r="C240" i="62"/>
  <c r="C90" i="62"/>
  <c r="C184" i="61"/>
  <c r="C156" i="61"/>
  <c r="C134" i="61"/>
  <c r="C205" i="61"/>
  <c r="O33" i="50"/>
  <c r="M33" i="50"/>
  <c r="M36" i="50"/>
  <c r="C261" i="61"/>
  <c r="C223" i="61"/>
  <c r="C145" i="61"/>
  <c r="C132" i="61"/>
  <c r="C234" i="61"/>
  <c r="C247" i="61"/>
  <c r="C212" i="61"/>
  <c r="C27" i="61"/>
  <c r="C154" i="62"/>
  <c r="F40" i="50"/>
  <c r="C110" i="62"/>
  <c r="F61" i="50"/>
  <c r="F16" i="50"/>
  <c r="F46" i="50"/>
  <c r="C87" i="62"/>
  <c r="C17" i="62"/>
  <c r="M25" i="50"/>
  <c r="F28" i="50"/>
  <c r="F64" i="50"/>
  <c r="M28" i="50"/>
  <c r="C64" i="62"/>
  <c r="C28" i="62"/>
  <c r="C47" i="63"/>
  <c r="F289" i="62"/>
  <c r="C66" i="61"/>
  <c r="C67" i="61"/>
  <c r="C144" i="62"/>
  <c r="C12" i="64"/>
  <c r="F22" i="50"/>
  <c r="C171" i="62"/>
  <c r="C272" i="61"/>
  <c r="O39" i="50"/>
  <c r="C126" i="61"/>
  <c r="O24" i="50"/>
  <c r="M24" i="50"/>
  <c r="C196" i="61"/>
  <c r="O27" i="50"/>
  <c r="M27" i="50"/>
  <c r="F273" i="61"/>
  <c r="O21" i="50"/>
  <c r="M21" i="50"/>
  <c r="F37" i="50"/>
  <c r="F31" i="50"/>
  <c r="C50" i="62"/>
  <c r="C86" i="62"/>
  <c r="F25" i="50"/>
  <c r="F13" i="50"/>
  <c r="H13" i="50"/>
  <c r="O15" i="50"/>
  <c r="C30" i="64"/>
  <c r="C39" i="64"/>
  <c r="F49" i="50"/>
  <c r="F67" i="50"/>
  <c r="H49" i="50"/>
  <c r="H67" i="50"/>
  <c r="C273" i="61"/>
  <c r="M22" i="50"/>
  <c r="M13" i="50"/>
  <c r="O13" i="50"/>
  <c r="M40" i="50"/>
  <c r="M31" i="50"/>
  <c r="O31" i="50"/>
  <c r="C289" i="62"/>
  <c r="O12" i="50"/>
  <c r="M15" i="50"/>
  <c r="M12" i="50"/>
  <c r="M39" i="50"/>
  <c r="M30" i="50"/>
  <c r="O30" i="50"/>
  <c r="O48" i="50"/>
  <c r="O66" i="50"/>
  <c r="O49" i="50"/>
  <c r="O67" i="50"/>
  <c r="M49" i="50"/>
  <c r="M67" i="50"/>
  <c r="M48" i="50"/>
  <c r="M66" i="50"/>
</calcChain>
</file>

<file path=xl/sharedStrings.xml><?xml version="1.0" encoding="utf-8"?>
<sst xmlns="http://schemas.openxmlformats.org/spreadsheetml/2006/main" count="1044" uniqueCount="836">
  <si>
    <t>Cím név és szám</t>
  </si>
  <si>
    <t>E</t>
  </si>
  <si>
    <t>Házi segítségnyújtás</t>
  </si>
  <si>
    <t>A</t>
  </si>
  <si>
    <t>B</t>
  </si>
  <si>
    <t>C</t>
  </si>
  <si>
    <t>D</t>
  </si>
  <si>
    <t>F</t>
  </si>
  <si>
    <t>G</t>
  </si>
  <si>
    <t>H</t>
  </si>
  <si>
    <t>I</t>
  </si>
  <si>
    <t>J</t>
  </si>
  <si>
    <t>K</t>
  </si>
  <si>
    <t>E:</t>
  </si>
  <si>
    <t>Eredeti előirányzat</t>
  </si>
  <si>
    <t>KIADÁSOK ÖSSZESEN</t>
  </si>
  <si>
    <t>L</t>
  </si>
  <si>
    <t>M</t>
  </si>
  <si>
    <t xml:space="preserve">Szociális étkeztetés  </t>
  </si>
  <si>
    <t>Szociális és gyermekjóléti alapszolgáltatások általános feladatai</t>
  </si>
  <si>
    <t>Falugondnoki vagy tanyagondnoki szolgáltatás</t>
  </si>
  <si>
    <t>KÖZSZER</t>
  </si>
  <si>
    <t>BEVÉTELEK ÖSSZESEN</t>
  </si>
  <si>
    <t>Dologi kiadások</t>
  </si>
  <si>
    <t>Egyéb felhalmozási kiadások</t>
  </si>
  <si>
    <t>Felhalmozási bevétel</t>
  </si>
  <si>
    <t>1</t>
  </si>
  <si>
    <t>Kiemelt előirányzat név és szám</t>
  </si>
  <si>
    <t>2</t>
  </si>
  <si>
    <t>4</t>
  </si>
  <si>
    <t>6</t>
  </si>
  <si>
    <t>Jogcím csoport, jogcím név és szám</t>
  </si>
  <si>
    <t>A helyi önkormányzatok működésének általános támogatása</t>
  </si>
  <si>
    <t xml:space="preserve"> Önkormányzati hivatal működésének támogatása</t>
  </si>
  <si>
    <t>Település-üzemeltetéshez kapcsolódó feladatellátás támogatása</t>
  </si>
  <si>
    <t>Közvilágítás fenntartásának támogatása</t>
  </si>
  <si>
    <t>Óvodapedagógusok, és az óvodapedagógusok nevelő munkáját közvetlenül segítők bértámogatása</t>
  </si>
  <si>
    <t xml:space="preserve">A települési önkormányzatok kulturális feladatainak támogatása </t>
  </si>
  <si>
    <t xml:space="preserve">Lakott külterülettel kapcsolatos támogatás </t>
  </si>
  <si>
    <t>3</t>
  </si>
  <si>
    <t xml:space="preserve">Közhatalmi bevételek </t>
  </si>
  <si>
    <t>Működési célú átvett pénzeszközök</t>
  </si>
  <si>
    <t>Kötelező feladatok</t>
  </si>
  <si>
    <t>Önként vállalt feladatok</t>
  </si>
  <si>
    <t>1 ÖNKORMÁNYZAT ÖSSZESEN</t>
  </si>
  <si>
    <t>Felhalmozási költségvetés beruházások</t>
  </si>
  <si>
    <t>Felújítások</t>
  </si>
  <si>
    <t>Felhalmozási célú átvett pénzeszköz</t>
  </si>
  <si>
    <t>Előir. csop név és szám</t>
  </si>
  <si>
    <t>Kiemelt előírányzatok név és szám</t>
  </si>
  <si>
    <t>Személyi juttatások</t>
  </si>
  <si>
    <t>Közhatalmi bevételek</t>
  </si>
  <si>
    <t>Pénzforgalmi bevételek</t>
  </si>
  <si>
    <t>Pénzforgalmi kiadások</t>
  </si>
  <si>
    <t>T</t>
  </si>
  <si>
    <t>Teljesítés</t>
  </si>
  <si>
    <t>Módosított előirányzat</t>
  </si>
  <si>
    <t>M:</t>
  </si>
  <si>
    <t>T:</t>
  </si>
  <si>
    <t>7</t>
  </si>
  <si>
    <t>A zöldterület-gazdálkodással kapcsolatos feladatok ellátásának támogatása</t>
  </si>
  <si>
    <t>Köztemető fenntartással kapcsolatos feladatok támogatása</t>
  </si>
  <si>
    <t xml:space="preserve"> Közutak fenntartásának támogatása</t>
  </si>
  <si>
    <t>Egyéb önkormányzati feladatok támogatása</t>
  </si>
  <si>
    <t xml:space="preserve">A települési önkormányzatok egyes köznevelési  feladatainak támogatása </t>
  </si>
  <si>
    <t xml:space="preserve">A települési önkormányzatok szociális, gyermekjóléti és gyermekétkeztetési feladatainak támogatása </t>
  </si>
  <si>
    <t xml:space="preserve">Gyermekétkeztetés támogatása </t>
  </si>
  <si>
    <t xml:space="preserve"> A finanszírozás szempontjából elismert dolgozók bértámogatása</t>
  </si>
  <si>
    <t xml:space="preserve"> Gyermekétkeztetés üzemeltetési támogatása</t>
  </si>
  <si>
    <t>Települési önkormányzatok nyilvános könyvtári és közművelődési feladatainak támogatása</t>
  </si>
  <si>
    <t>Üdülőhelyi feladatok támogatása</t>
  </si>
  <si>
    <t xml:space="preserve">Egyéb működési célú támogatások bevételei államháztartáson belülről </t>
  </si>
  <si>
    <t>1. Működési  bevételek</t>
  </si>
  <si>
    <t xml:space="preserve">Önkormányzatok működési támogatásai  </t>
  </si>
  <si>
    <t xml:space="preserve">Működési bevételek </t>
  </si>
  <si>
    <t>Munkaadókat terhelő járulékok és szociális hozzájárulási adó</t>
  </si>
  <si>
    <t>Egyébb működési célú kiadások</t>
  </si>
  <si>
    <t>Önkormányzatok működési támogatásai kiemelt előirányzat részletezése</t>
  </si>
  <si>
    <t>Egyéb felhalmozási célú támogatások bevételei államháztartáson belülről</t>
  </si>
  <si>
    <t>Módosított előírányzat</t>
  </si>
  <si>
    <t>Rendkívüli önkormányzati támogatás</t>
  </si>
  <si>
    <t>Önkormányzatok felhalmozási támogatásai</t>
  </si>
  <si>
    <t>A települési önkormányzatok működésének támogatása</t>
  </si>
  <si>
    <t>A települési önkormányzatok szociális feladatainak egyéb támogatása</t>
  </si>
  <si>
    <t xml:space="preserve">Egyes szociális és gyermekjóléti feladatok támogatása </t>
  </si>
  <si>
    <t>Beszámítás kiegészítés</t>
  </si>
  <si>
    <t xml:space="preserve">Lakossági víz- és csatornaszolgáltatás támogatása </t>
  </si>
  <si>
    <t>Működési célú költségvetési támogatások és kiegészítő támogatások</t>
  </si>
  <si>
    <t>Elszámolásból származó bevételek</t>
  </si>
  <si>
    <t>25,23 km x 227 000 Ft/km</t>
  </si>
  <si>
    <t>7 080 m2 x 69 ft/m2</t>
  </si>
  <si>
    <t xml:space="preserve">2. Felhalmozási bevételek  </t>
  </si>
  <si>
    <t xml:space="preserve">6. Működési kiadások </t>
  </si>
  <si>
    <t>7. Felhalmozási célú kiadások</t>
  </si>
  <si>
    <t xml:space="preserve">Ellátottak  pénzbeni juttatásai </t>
  </si>
  <si>
    <t>Csabrendek Nagyközség Önkormányzata</t>
  </si>
  <si>
    <t>Csabrendeki Közös Önkormányzati Hivatal</t>
  </si>
  <si>
    <t xml:space="preserve"> Mese-domb Óvoda és Bölcsőde</t>
  </si>
  <si>
    <t xml:space="preserve">22,4 km x 320 000 Ft/km </t>
  </si>
  <si>
    <t>Polgármesteri illetmény támogatása</t>
  </si>
  <si>
    <t xml:space="preserve">(5 fő x 8/12+5 fő 4/12)  x 2 205 000 Ft </t>
  </si>
  <si>
    <t>Óvodaműködtetési alaptámogatás</t>
  </si>
  <si>
    <t>B16</t>
  </si>
  <si>
    <t>Szociális ágazati összevont pótlék</t>
  </si>
  <si>
    <t>Bölcsődei kiegészítő ágazati pótlék</t>
  </si>
  <si>
    <t>Kúltúrális illetménypótlék</t>
  </si>
  <si>
    <t>Garantált bérminimum emelés támogatása</t>
  </si>
  <si>
    <t>1,5 fő x 3 400 000 Ft/fő</t>
  </si>
  <si>
    <t>2 szolgálat x 3 100 000 Ft/szolgálat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</si>
  <si>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</si>
  <si>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</si>
  <si>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</si>
  <si>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</si>
  <si>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</si>
  <si>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</si>
  <si>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</si>
  <si>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</si>
  <si>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</si>
  <si>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</si>
  <si>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</si>
  <si>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</si>
  <si>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</si>
  <si>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</si>
  <si>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</si>
  <si>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</si>
  <si>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</si>
  <si>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</si>
  <si>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</si>
  <si>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</si>
  <si>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</si>
  <si>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</si>
  <si>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</si>
  <si>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</si>
  <si>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</si>
  <si>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</si>
  <si>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</si>
  <si>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</si>
  <si>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</si>
  <si>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</si>
  <si>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</si>
  <si>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ebből: a közszféra és a magánszféra együttműködésén (PPP) alapuló szerződéses konstrukció (K333)</t>
  </si>
  <si>
    <t>Karbantartási, kisjavítási szolgáltatások (K334)</t>
  </si>
  <si>
    <t>ebből: államháztartáson belül (K335)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</si>
  <si>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</si>
  <si>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</si>
  <si>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</si>
  <si>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</si>
  <si>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ebből: államháztartáson belül (K353)</t>
  </si>
  <si>
    <t>ebből: fedezeti ügyletek kamatkiadásai (K353)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</si>
  <si>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</si>
  <si>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</si>
  <si>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</si>
  <si>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</si>
  <si>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</si>
  <si>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</si>
  <si>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</si>
  <si>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</si>
  <si>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</si>
  <si>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</si>
  <si>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</si>
  <si>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</si>
  <si>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</si>
  <si>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Pénzbeli kárpótlások, kártérítések (K43)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</si>
  <si>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</si>
  <si>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</si>
  <si>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</si>
  <si>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</si>
  <si>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</si>
  <si>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</si>
  <si>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</si>
  <si>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</si>
  <si>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</si>
  <si>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</si>
  <si>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</si>
  <si>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</si>
  <si>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hozzájárulás a lakossági energiaköltségekhez (K46)</t>
  </si>
  <si>
    <t>ebből: lakbértámogatás (K46)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</si>
  <si>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</si>
  <si>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</si>
  <si>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</si>
  <si>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</si>
  <si>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</si>
  <si>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</si>
  <si>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</si>
  <si>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</si>
  <si>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</si>
  <si>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</si>
  <si>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</si>
  <si>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</si>
  <si>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</si>
  <si>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</si>
  <si>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</si>
  <si>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</si>
  <si>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</si>
  <si>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</si>
  <si>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</si>
  <si>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</si>
  <si>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</si>
  <si>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</si>
  <si>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</si>
  <si>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</si>
  <si>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</si>
  <si>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</si>
  <si>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</si>
  <si>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</si>
  <si>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</si>
  <si>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</si>
  <si>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</si>
  <si>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</si>
  <si>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</si>
  <si>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</si>
  <si>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</si>
  <si>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</si>
  <si>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</si>
  <si>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</si>
  <si>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</si>
  <si>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</si>
  <si>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</si>
  <si>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</si>
  <si>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</si>
  <si>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</si>
  <si>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</si>
  <si>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</si>
  <si>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</si>
  <si>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</si>
  <si>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</si>
  <si>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</si>
  <si>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</si>
  <si>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</si>
  <si>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</si>
  <si>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</si>
  <si>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ebből: állami vagy önkormányzati tulajdonban lévő gazdasági társaságok tartozásai miatti kifizetések (K507)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</si>
  <si>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</si>
  <si>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</si>
  <si>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</si>
  <si>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</si>
  <si>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</si>
  <si>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</si>
  <si>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</si>
  <si>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</si>
  <si>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</si>
  <si>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</si>
  <si>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</si>
  <si>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</si>
  <si>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</si>
  <si>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</si>
  <si>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</si>
  <si>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</si>
  <si>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</si>
  <si>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</si>
  <si>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</si>
  <si>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</si>
  <si>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</si>
  <si>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</si>
  <si>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</si>
  <si>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</si>
  <si>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Immateriális javak beszerzése, létesítése (K61)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</si>
  <si>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</si>
  <si>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</si>
  <si>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</si>
  <si>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</si>
  <si>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</si>
  <si>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</si>
  <si>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</si>
  <si>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</si>
  <si>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Felújítási célú előzetesen felszámított általános forgalmi adó (K74)</t>
  </si>
  <si>
    <t>Felhalmozási célú garancia- és kezességvállalásból származó kifizetés államháztartáson belülre (K81)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</si>
  <si>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</si>
  <si>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</si>
  <si>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</si>
  <si>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</si>
  <si>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</si>
  <si>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</si>
  <si>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</si>
  <si>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</si>
  <si>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</si>
  <si>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</si>
  <si>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</si>
  <si>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</si>
  <si>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</si>
  <si>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</si>
  <si>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</si>
  <si>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</si>
  <si>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</si>
  <si>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</si>
  <si>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</si>
  <si>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</si>
  <si>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</si>
  <si>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</si>
  <si>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</si>
  <si>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</si>
  <si>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</si>
  <si>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</si>
  <si>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</si>
  <si>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</si>
  <si>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</si>
  <si>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</si>
  <si>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</si>
  <si>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</si>
  <si>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</si>
  <si>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</si>
  <si>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</si>
  <si>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</si>
  <si>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</si>
  <si>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</si>
  <si>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</si>
  <si>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</si>
  <si>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</si>
  <si>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</si>
  <si>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</si>
  <si>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</si>
  <si>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</si>
  <si>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</si>
  <si>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</si>
  <si>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</si>
  <si>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</si>
  <si>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</si>
  <si>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</si>
  <si>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</si>
  <si>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</si>
  <si>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</si>
  <si>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</si>
  <si>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</si>
  <si>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</si>
  <si>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</si>
  <si>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</si>
  <si>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</si>
  <si>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</si>
  <si>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</si>
  <si>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</si>
  <si>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</si>
  <si>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</si>
  <si>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</si>
  <si>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</si>
  <si>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</si>
  <si>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</si>
  <si>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</si>
  <si>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</si>
  <si>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</si>
  <si>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</si>
  <si>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</si>
  <si>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</si>
  <si>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</si>
  <si>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</si>
  <si>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</si>
  <si>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</si>
  <si>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</si>
  <si>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</si>
  <si>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</si>
  <si>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</si>
  <si>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</si>
  <si>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</si>
  <si>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</si>
  <si>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</si>
  <si>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</si>
  <si>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</si>
  <si>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</si>
  <si>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</si>
  <si>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</si>
  <si>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</si>
  <si>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</si>
  <si>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</si>
  <si>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</si>
  <si>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</si>
  <si>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</si>
  <si>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</si>
  <si>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</si>
  <si>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</si>
  <si>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</si>
  <si>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</si>
  <si>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</si>
  <si>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</si>
  <si>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</si>
  <si>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</si>
  <si>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</si>
  <si>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</si>
  <si>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</si>
  <si>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</si>
  <si>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</si>
  <si>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</si>
  <si>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</si>
  <si>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</si>
  <si>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</si>
  <si>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</si>
  <si>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</si>
  <si>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</si>
  <si>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</si>
  <si>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</si>
  <si>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</si>
  <si>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</si>
  <si>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</si>
  <si>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</si>
  <si>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</si>
  <si>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termőföld bérbeadásából származó jövedelem utáni személyi jövedelemadó (B311)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</si>
  <si>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</si>
  <si>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</si>
  <si>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</si>
  <si>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</si>
  <si>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</si>
  <si>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</si>
  <si>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</si>
  <si>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</si>
  <si>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ebből: szociális hozzájárulási adó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</si>
  <si>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</si>
  <si>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</si>
  <si>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</si>
  <si>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</si>
  <si>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</si>
  <si>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</si>
  <si>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</si>
  <si>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ebből: rehabilitációs hozzájárulás (B33)</t>
  </si>
  <si>
    <t>ebből: egészségügyi hozzájárulás (B33)</t>
  </si>
  <si>
    <t>ebből: egyszerűsített foglalkoztatás utáni közterhek (B33)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</si>
  <si>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</si>
  <si>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</si>
  <si>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</si>
  <si>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</si>
  <si>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</si>
  <si>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</si>
  <si>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</si>
  <si>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</si>
  <si>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</si>
  <si>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</si>
  <si>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</si>
  <si>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</si>
  <si>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</si>
  <si>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</si>
  <si>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</si>
  <si>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</si>
  <si>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</si>
  <si>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</si>
  <si>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</si>
  <si>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</si>
  <si>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</si>
  <si>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</si>
  <si>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</si>
  <si>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ebből: jövedéki adó (B352)</t>
  </si>
  <si>
    <t>ebből: regisztrációs adó (B352)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</si>
  <si>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</si>
  <si>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</si>
  <si>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</si>
  <si>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</si>
  <si>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</si>
  <si>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</si>
  <si>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</si>
  <si>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</si>
  <si>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</si>
  <si>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</si>
  <si>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</si>
  <si>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</si>
  <si>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</si>
  <si>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</si>
  <si>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</si>
  <si>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</si>
  <si>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</si>
  <si>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</si>
  <si>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</si>
  <si>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</si>
  <si>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</si>
  <si>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</si>
  <si>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</si>
  <si>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</si>
  <si>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</si>
  <si>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</si>
  <si>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</si>
  <si>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</si>
  <si>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</si>
  <si>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</si>
  <si>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</si>
  <si>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</si>
  <si>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</si>
  <si>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</si>
  <si>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</si>
  <si>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</si>
  <si>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</si>
  <si>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</si>
  <si>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</si>
  <si>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</si>
  <si>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</si>
  <si>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</si>
  <si>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</si>
  <si>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</si>
  <si>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</si>
  <si>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(B4082)</t>
  </si>
  <si>
    <t>ebből: fedezeti ügyletek kamatbevételei (B4082)</t>
  </si>
  <si>
    <t>Részesedésekből származó pénzügyi műveletek bevételei (B4091)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</si>
  <si>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</si>
  <si>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</si>
  <si>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</si>
  <si>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</si>
  <si>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</si>
  <si>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Biztosító által fizetett kártérítés (B410)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</si>
  <si>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</si>
  <si>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kiotói egységek és kibocsátási egységek eladásából befolyt eladási ár (B51)</t>
  </si>
  <si>
    <t>ebből: termőföld-eladás bevételei (B52)</t>
  </si>
  <si>
    <t>Egyéb tárgyi eszközök értékesítése (B53)</t>
  </si>
  <si>
    <t>ebből: privatizációból származó bevétel (B54)</t>
  </si>
  <si>
    <t>Részesedések megszűnéséhez kapcsolódó bevételek (B55)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</si>
  <si>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</si>
  <si>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</si>
  <si>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</si>
  <si>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</si>
  <si>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</si>
  <si>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</si>
  <si>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</si>
  <si>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</si>
  <si>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</si>
  <si>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</si>
  <si>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</si>
  <si>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</si>
  <si>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</si>
  <si>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</si>
  <si>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</si>
  <si>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</si>
  <si>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</si>
  <si>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</si>
  <si>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</si>
  <si>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</si>
  <si>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kormányok és nemzetközi szervezetek (B65)</t>
  </si>
  <si>
    <t>ebből: egyéb külföldiek (B65)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</si>
  <si>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</si>
  <si>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</si>
  <si>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</si>
  <si>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</si>
  <si>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</si>
  <si>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</si>
  <si>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</si>
  <si>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</si>
  <si>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</si>
  <si>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</si>
  <si>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</si>
  <si>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</si>
  <si>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</si>
  <si>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</si>
  <si>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</si>
  <si>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</si>
  <si>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</si>
  <si>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</si>
  <si>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</si>
  <si>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</si>
  <si>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kormányok és nemzetközi szervezetek (B75)</t>
  </si>
  <si>
    <t>ebből: egyéb külföldiek (B75)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</si>
  <si>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</si>
  <si>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</si>
  <si>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</si>
  <si>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</si>
  <si>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</si>
  <si>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</si>
  <si>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</si>
  <si>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</si>
  <si>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</si>
  <si>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</si>
  <si>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</si>
  <si>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</si>
  <si>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</si>
  <si>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</si>
  <si>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</si>
  <si>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</si>
  <si>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</si>
  <si>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</si>
  <si>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</si>
  <si>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</si>
  <si>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</si>
  <si>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</si>
  <si>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</si>
  <si>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</si>
  <si>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</si>
  <si>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</si>
  <si>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</si>
  <si>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</si>
  <si>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</si>
  <si>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</si>
  <si>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</si>
  <si>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</si>
  <si>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</si>
  <si>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</si>
  <si>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</si>
  <si>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</si>
  <si>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</si>
  <si>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</si>
  <si>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</si>
  <si>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</si>
  <si>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</si>
  <si>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</si>
  <si>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</si>
  <si>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</si>
  <si>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</si>
  <si>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</si>
  <si>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</si>
  <si>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</si>
  <si>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</si>
  <si>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</si>
  <si>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</si>
  <si>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</si>
  <si>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</si>
  <si>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</si>
  <si>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</si>
  <si>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</si>
  <si>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</si>
  <si>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</si>
  <si>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</si>
  <si>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</si>
  <si>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</si>
  <si>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</si>
  <si>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</si>
  <si>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</si>
  <si>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</si>
  <si>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</si>
  <si>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Adóssághoz nem kapcsolódó származékos ügyletek bevételei (B83)</t>
  </si>
  <si>
    <t>Váltóbevételek (B84)</t>
  </si>
  <si>
    <t>Finanszírozási bevételek (=23+29+30+31) (B8)</t>
  </si>
  <si>
    <t>Önkormányzat összesen</t>
  </si>
  <si>
    <t>5. melléklet</t>
  </si>
  <si>
    <t>adatok forintban</t>
  </si>
  <si>
    <t>K1</t>
  </si>
  <si>
    <t>K2</t>
  </si>
  <si>
    <t>K3</t>
  </si>
  <si>
    <t>K4</t>
  </si>
  <si>
    <t>K6</t>
  </si>
  <si>
    <t>K7</t>
  </si>
  <si>
    <t>K8</t>
  </si>
  <si>
    <t>B11</t>
  </si>
  <si>
    <t>B4</t>
  </si>
  <si>
    <t>B5</t>
  </si>
  <si>
    <t>B21</t>
  </si>
  <si>
    <t>B34</t>
  </si>
  <si>
    <t>K5-K513</t>
  </si>
  <si>
    <t>B3-B34</t>
  </si>
  <si>
    <t>B2-B21</t>
  </si>
  <si>
    <t>B7</t>
  </si>
  <si>
    <t>B6</t>
  </si>
  <si>
    <t>Lekötött bankbetétek megszüntetése</t>
  </si>
  <si>
    <t>6. melléklet</t>
  </si>
  <si>
    <t>adatok  forintban</t>
  </si>
  <si>
    <t>Felújítás</t>
  </si>
  <si>
    <t>Óvoda bővítés</t>
  </si>
  <si>
    <t>Bel-és csapadékvíz elvezetés</t>
  </si>
  <si>
    <t>Belterületi utak</t>
  </si>
  <si>
    <t>Óvoda- konyha eszközbeszerzés</t>
  </si>
  <si>
    <t>Iskola napelem</t>
  </si>
  <si>
    <t>Szenyvíztelepi eszközök</t>
  </si>
  <si>
    <t>Könyvtár-eszközbeszerzés</t>
  </si>
  <si>
    <t>összes kiadás</t>
  </si>
  <si>
    <t>Művelődési Ház.tárgyi eszközök</t>
  </si>
  <si>
    <t>7. melléklet</t>
  </si>
  <si>
    <t>Tárgyi eszköz beszerzés</t>
  </si>
  <si>
    <t>Immateriális javak</t>
  </si>
  <si>
    <t>Összesen</t>
  </si>
  <si>
    <t>megnevezés</t>
  </si>
  <si>
    <t xml:space="preserve"> ASP rendszer működtetésének támogatása</t>
  </si>
  <si>
    <t>"5 melléklet</t>
  </si>
  <si>
    <t xml:space="preserve">Belföldi értékpapírok bevételei </t>
  </si>
  <si>
    <t xml:space="preserve">Belföldi értékpapírok kiadásai </t>
  </si>
  <si>
    <t>"6. melléklet</t>
  </si>
  <si>
    <t>Bankbetétek lekötése</t>
  </si>
  <si>
    <t>Foglalkoztatottak személyi juttatásai (=01+...+13) (K11)</t>
  </si>
  <si>
    <t>Személyi juttatások összesen (=15+19) (K1)</t>
  </si>
  <si>
    <t>Munkaadókat terhelő járulékok és szociális hozzájárulási adó (=22+...+27) (K2)</t>
  </si>
  <si>
    <t>Készletbeszerzés (=28+29+30) (K31)</t>
  </si>
  <si>
    <t>Kommunikációs szolgáltatások (=32+33) (K32)</t>
  </si>
  <si>
    <t>Bérleti és lízing díjak (&gt;=38) (K333)</t>
  </si>
  <si>
    <t>Közvetített szolgáltatások (&gt;=41) (K335)</t>
  </si>
  <si>
    <t>Szakmai tevékenységet segítő szolgáltatások (K336)</t>
  </si>
  <si>
    <t>Egyéb szolgáltatások (K337)</t>
  </si>
  <si>
    <t>Szolgáltatási kiadások (=35+36+37+39+40+42+43) (K33)</t>
  </si>
  <si>
    <t>Kiküldetések, reklám- és propagandakiadások (=46+47) (K34)</t>
  </si>
  <si>
    <t>Fizetendő általános forgalmi adó (K352)</t>
  </si>
  <si>
    <t>Kamatkiadások (&gt;=52+53) (K353)</t>
  </si>
  <si>
    <t>Egyéb pénzügyi műveletek kiadásai (&gt;=55+...+57) (K354)</t>
  </si>
  <si>
    <t>Különféle befizetések és egyéb dologi kiadások (=49+50+51+54+58) (K35)</t>
  </si>
  <si>
    <t>Dologi kiadások (=31+34+45+48+59) (K3)</t>
  </si>
  <si>
    <t>Családi támogatások (=63+...+72) (K42)</t>
  </si>
  <si>
    <t>ebből: GYES-en és GYED-en lévők hallgatói hitelének célzott támogatása (K42)</t>
  </si>
  <si>
    <t>ebből: az egyéb pénzbeli és természetbeni gyermekvédelmi támogatások (K42)</t>
  </si>
  <si>
    <t>ebből: kivételes rokkantsági ellátás (K44)</t>
  </si>
  <si>
    <t>ebből: egészségügyi szolgáltatásra való jogosultság szociális rászorultság alapján [Szoctv.54.§-a] (K44)</t>
  </si>
  <si>
    <t>ebből: a Nemzeti Foglalkoztatási Alapból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</si>
  <si>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polgármesterek korhatár előtti ellátása (K45)</t>
  </si>
  <si>
    <t>ebből: a Nemzet Színésze címet viselő színészek havi életjáradéka, művészeti nyugdíjsegélyek, művészjáradék, balettművészeti életjáradék (K48)</t>
  </si>
  <si>
    <t>ebből: települési támogatás [Szoctv. 45.§] (K48)</t>
  </si>
  <si>
    <t>ebből: Európai Unió (K508)</t>
  </si>
  <si>
    <t>Egyéb tárgyi eszközök felújítása (K73)</t>
  </si>
  <si>
    <t>ebből: Európai Unió (K86)</t>
  </si>
  <si>
    <t>Települési önkormányzatok szociális, gyermekjóléti és gyermekétkeztetési feladatainak támogatása (B113)</t>
  </si>
  <si>
    <t>Önkormányzatok működési támogatásai (=01+...+06) (B11)</t>
  </si>
  <si>
    <t>Működési célú visszatérítendő támogatások, kölcsönök visszatérülése államháztartáson belülről (=11+...+20) (B14)</t>
  </si>
  <si>
    <t>Működési célú visszatérítendő támogatások, kölcsönök igénybevétele államháztartáson belülről (=22+...+31) (B15)</t>
  </si>
  <si>
    <t>Egyéb működési célú támogatások bevételei államháztartáson belülről (=33+...+42) (B16)</t>
  </si>
  <si>
    <t>Felhalmozási célú visszatérítendő támogatások, kölcsönök visszatérülése államháztartáson belülről (=47+...+56) (B23)</t>
  </si>
  <si>
    <t>Felhalmozási célú visszatérítendő támogatások, kölcsönök igénybevétele államháztartáson belülről (=58+...+67) (B24)</t>
  </si>
  <si>
    <t>Egyéb felhalmozási célú támogatások bevételei államháztartáson belülről (=69+...+78) (B25)</t>
  </si>
  <si>
    <t>ebből: nyugdíjjárulék, egészségbiztosítási járulék, ide értve a megállapodás alapján fizetők járulékait is (B32)</t>
  </si>
  <si>
    <t>ebből: szakképzési hozzájárulás (B33)</t>
  </si>
  <si>
    <t>ebből: építményadó (B34)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</si>
  <si>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</si>
  <si>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</si>
  <si>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gyógyszertámogatás többletének sávos kockázatviseléséből származó bevételek [2006. évi XCVIII. tv. 42. § ] (B351)</t>
  </si>
  <si>
    <t>ebből: turizmusfejlesztési hozzájárulás (B352)</t>
  </si>
  <si>
    <t>Pénzügyi monopóliumok nyereségét terhelő adók (B353)</t>
  </si>
  <si>
    <t>ebből: tartózkodás után fizetett idegenforgalmi adó (B355)</t>
  </si>
  <si>
    <t>ebből: halászati haszonbérleti díj (B355)</t>
  </si>
  <si>
    <t>ebből: önkormányzat által beszedett talajterhelési díj (B36)</t>
  </si>
  <si>
    <t>ebből: előrehozott helyi adó (B36)</t>
  </si>
  <si>
    <t>Szolgáltatások ellenértéke (&gt;=189+190) (B402)</t>
  </si>
  <si>
    <t>Közvetített szolgáltatások ellenértéke (&gt;=192) (B403)</t>
  </si>
  <si>
    <t>ebből: önkormányzati többségi tulajdonú vállalkozástól kapott osztalék (B404)</t>
  </si>
  <si>
    <t>ebből: államháztartáson belül (B408)</t>
  </si>
  <si>
    <t>ebből: befektetési jegyek kamatbevételei (B408)</t>
  </si>
  <si>
    <t>Egyéb kapott (járó) kamatok és kamatjellegű bevételek (&gt;=207+208) (B4082)</t>
  </si>
  <si>
    <t>ebből: költségek visszatérítései (B411)</t>
  </si>
  <si>
    <t>Immateriális javak értékesítése (&gt;=224) (B51)</t>
  </si>
  <si>
    <t>ebből: Európai Unió (B65)</t>
  </si>
  <si>
    <t>ebből: Európai Unió (B75)</t>
  </si>
  <si>
    <t>Belföldi finanszírozás kiadásai (=06+19+...+25+28) (K91)</t>
  </si>
  <si>
    <t>----</t>
  </si>
  <si>
    <t>Belföldi finanszírozás bevételei (=04+11+14+...+19+22) (B81)</t>
  </si>
  <si>
    <t>Külföldi finanszírozás bevételei (=24+...+28) (B82)</t>
  </si>
  <si>
    <t>2019. évi  költségvetési mérlege</t>
  </si>
  <si>
    <t>2019. évi Költségvetési kiadások</t>
  </si>
  <si>
    <t>2019. évi Költségvetési bevételek</t>
  </si>
  <si>
    <t>2019. évi Finanszírozási kiadások</t>
  </si>
  <si>
    <t>2019. évi Finanszírozási bevételek</t>
  </si>
  <si>
    <t>3. Maradvány igénybevétele</t>
  </si>
  <si>
    <t xml:space="preserve">4. Államháztartáson belüli megelőlegezések </t>
  </si>
  <si>
    <t xml:space="preserve">5. Hitel-, kölcsönfelvétel pénzügyi vállalkozástól </t>
  </si>
  <si>
    <t>8. Tartalék</t>
  </si>
  <si>
    <t xml:space="preserve">9. Államháztartáson belüli megelőlegezések visszafizetése </t>
  </si>
  <si>
    <t xml:space="preserve">10. Hitel-, kölcsönfelvétel pénzügyi vállalkozástól </t>
  </si>
  <si>
    <t xml:space="preserve">11,5 fő x 4 580 000 Ft </t>
  </si>
  <si>
    <t>272,5 ha x 22 300 Ft/ha</t>
  </si>
  <si>
    <t>119 700 Ft x 1 Ft</t>
  </si>
  <si>
    <t>(8,5 fő x 8/12 + 8,6 fő 4/12 ) x 4 371 500 Ft/fő</t>
  </si>
  <si>
    <t>92 fő x 8/12 + 95 fő 4/12) x 97 400 Ft/fő</t>
  </si>
  <si>
    <t>5,13 fő x 1 900 000 Ft/fő</t>
  </si>
  <si>
    <t>2081 adag x 570 Ft/fő</t>
  </si>
  <si>
    <t>61 fő x 55 360 Ft/fő x 110%</t>
  </si>
  <si>
    <t xml:space="preserve">56 fő x 330 000 Ft/fő x 130% + 6 fő x 25 000 Ft </t>
  </si>
  <si>
    <t xml:space="preserve">3 059 fő x 2 700 Ft/fő </t>
  </si>
  <si>
    <t xml:space="preserve">555 fő x 2 550 Ft/fő  </t>
  </si>
  <si>
    <t xml:space="preserve">3059 fő x 1210 Ft/fő = </t>
  </si>
  <si>
    <t>Csabrendek Nagyközség Önkormányzata Képviselő-testületének ……./2017. (…....) rendeletéhez"</t>
  </si>
  <si>
    <t>2019.évi költségvetés Fejlesztési Kiadások</t>
  </si>
  <si>
    <t>Egészségház felújítástárgyi eszköz</t>
  </si>
  <si>
    <t>Igazgatás-eszközök(házasságkötő)</t>
  </si>
  <si>
    <t>Közfoglalkoztatásra</t>
  </si>
  <si>
    <t>Egyéb tárgyi eszköz</t>
  </si>
  <si>
    <t>Egyéb informatikai eszköz</t>
  </si>
  <si>
    <t>Útsószóró</t>
  </si>
  <si>
    <t>Víztisztító készülék</t>
  </si>
  <si>
    <t>Színpad fedés</t>
  </si>
  <si>
    <t>Közvilágítás bővítése</t>
  </si>
  <si>
    <t>Ár-és belvízvédelem</t>
  </si>
  <si>
    <t>"1. melléklet Csabrendek Nagyközség Önkormányzata Képviselő-testületének 1/2019. (I. 28.) rendeletéhez"</t>
  </si>
  <si>
    <t>"2. melléklet Csabrendek Nagyközség Önkormányzata Képviselő-testületének 1/2019. (I. 28.) rendeletéhez"</t>
  </si>
  <si>
    <t>"4. melléklet Csabrendek Nagyközség Önkormányzata Képviselő-testületének 1/2019. (I. 28.) rendeletéhez"</t>
  </si>
  <si>
    <t>Csabrendek Nagyközség Önkormányzata Képviselő-testületének 1/2019. (I. 28.) rendeletéhez"</t>
  </si>
  <si>
    <t>Csabrendek Nagyközség Önkormányzata Képviselő-testületének 1/2019. (1.28.) rendeletéhez"</t>
  </si>
  <si>
    <t>"7. melléklet</t>
  </si>
  <si>
    <t>"3. melléklet Csabrendek Nagyközség Önkormányzata Képviselő-testületének 1/2019. (I. 28.) rendeletéhez"</t>
  </si>
  <si>
    <t>ebből: tartós ápolást végzők időskori támogatása [Szoctv. 44/A. §] (K44)</t>
  </si>
  <si>
    <t>Betegséggel kapcsolatos (nem társadalombiztosítási) ellátások (=75+...+83) (K44)</t>
  </si>
  <si>
    <t>Lakhatással kapcsolatos ellátások (=94+95) (K46)</t>
  </si>
  <si>
    <t>Intézményi ellátottak pénzbeli juttatásai (&gt;=97+98) (K47)</t>
  </si>
  <si>
    <t>Egyéb nem intézményi ellátások (&gt;=100+...+118) (K48)</t>
  </si>
  <si>
    <t>Ellátottak pénzbeli juttatásai (=61+62+73+74+84+93+96+99) (K4)</t>
  </si>
  <si>
    <t>Nemzetközi kötelezettségek (&gt;=121) (K501)</t>
  </si>
  <si>
    <t>Elvonások és befizetések (=122+123+124) (K502)</t>
  </si>
  <si>
    <t>Működési célú visszatérítendő támogatások, kölcsönök nyújtása államháztartáson belülre (=128+...+137) (K504)</t>
  </si>
  <si>
    <t>Működési célú visszatérítendő támogatások, kölcsönök törlesztése államháztartáson belülre (=139+...+148) (K505)</t>
  </si>
  <si>
    <t>Egyéb működési célú támogatások államháztartáson belülre (=150+...+159) (K506)</t>
  </si>
  <si>
    <t>Működési célú garancia- és kezességvállalásból származó kifizetés államháztartáson kívülre (&gt;=161) (K507)</t>
  </si>
  <si>
    <t>Működési célú visszatérítendő támogatások, kölcsönök nyújtása államháztartáson kívülre (=163+...+173) (K508)</t>
  </si>
  <si>
    <t>Egyéb működési célú támogatások államháztartáson kívülre (=178+...+187) (K512)</t>
  </si>
  <si>
    <t>Egyéb működési célú kiadások (=120+125+126+127+138+149+160+162+174+175+176+177+188) (K5)</t>
  </si>
  <si>
    <t>Ingatlanok beszerzése, létesítése (&gt;=192) (K62)</t>
  </si>
  <si>
    <t>Beruházások (=190+191+193+...+197) (K6)</t>
  </si>
  <si>
    <t>Felújítások (=199+...+202) (K7)</t>
  </si>
  <si>
    <t>Felhalmozási célú visszatérítendő támogatások, kölcsönök nyújtása államháztartáson belülre (=206+...+215) (K82)</t>
  </si>
  <si>
    <t>Felhalmozási célú visszatérítendő támogatások, kölcsönök törlesztése államháztartáson belülre (=217+...+226) (K83)</t>
  </si>
  <si>
    <t>Egyéb felhalmozási célú támogatások államháztartáson belülre (=228+...+237) (K84)</t>
  </si>
  <si>
    <t>Egyéb felhalmozási célú támogatások államháztartáson kívülre (=255+...+264) (K89)</t>
  </si>
  <si>
    <t>Felhalmozási célú garancia- és kezességvállalásból származó kifizetés államháztartáson kívülre (&gt;=240) (K85)</t>
  </si>
  <si>
    <t>Felhalmozási célú visszatérítendő támogatások, kölcsönök nyújtása államháztartáson kívülre (=242+...+252) (K86)</t>
  </si>
  <si>
    <t>Egyéb felhalmozási célú kiadások (=204+205+216+227+238+240+252+253+254) (K8)</t>
  </si>
  <si>
    <t>Költségvetési kiadások (=20+21+60+119+189+198+203+265) (K1-K8)</t>
  </si>
  <si>
    <t>ebből: bevándorlási különadó (B36)</t>
  </si>
  <si>
    <t>Társaságok jövedelemadói (=84+...+91) (B312)</t>
  </si>
  <si>
    <t>Jövedelemadók (=80+83) (B31)</t>
  </si>
  <si>
    <t>Szociális hozzájárulási adó és járulékok (=94+...+102) (B32)</t>
  </si>
  <si>
    <t>Bérhez és foglalkoztatáshoz kapcsolódó adók (=104+...+107) (B33)</t>
  </si>
  <si>
    <t>Vagyoni tipusú adók (=109+...+114) (B34)</t>
  </si>
  <si>
    <t>Értékesítési és forgalmi adók (=116+...+136) (B351)</t>
  </si>
  <si>
    <t>Fogyasztási adók (=138+139+140) (B352)</t>
  </si>
  <si>
    <t>Gépjárműadók (=143+...+146) (B354)</t>
  </si>
  <si>
    <t>Egyéb áruhasználati és szolgáltatási adók (=148+...+163) (B355)</t>
  </si>
  <si>
    <t>Termékek és szolgáltatások adói (=115+137+141+142+147) (B35)</t>
  </si>
  <si>
    <t>Egyéb közhatalmi bevételek (&gt;=166+...+183) (B36)</t>
  </si>
  <si>
    <t>Közhatalmi bevételek (=92+93+103+108+164+165) (B3)</t>
  </si>
  <si>
    <t>Tulajdonosi bevételek (&gt;=192+...+197) (B404)</t>
  </si>
  <si>
    <t>Befektetett pénzügyi eszközökből származó bevételek (&gt;=202+203) (B4081)</t>
  </si>
  <si>
    <t>Kamatbevételek és más nyereségjellegű bevételek (=201+204) (B408)</t>
  </si>
  <si>
    <t>Más egyéb pénzügyi műveletek bevételei (&gt;=210+...+214) (B4092)</t>
  </si>
  <si>
    <t>Egyéb pénzügyi műveletek bevételei (=208+209) (B409)</t>
  </si>
  <si>
    <t>Egyéb működési bevételek (&gt;=218+219) (B411)</t>
  </si>
  <si>
    <t>Működési bevételek (=185+186+189+191+198+199+200+207+215+216+217) (B4)</t>
  </si>
  <si>
    <t>Ingatlanok értékesítése (&gt;=224) (B52)</t>
  </si>
  <si>
    <t>Részesedések értékesítése (&gt;=227) (B54)</t>
  </si>
  <si>
    <t>Felhalmozási bevételek (=221+223+225+226+228) (B5)</t>
  </si>
  <si>
    <t>Működési célú visszatérítendő támogatások, kölcsönök visszatérülése államháztartáson kívülről (=234+...+242) (B64)</t>
  </si>
  <si>
    <t>Egyéb működési célú átvett pénzeszközök (=244+...+254) (B65)</t>
  </si>
  <si>
    <t>Működési célú átvett pénzeszközök (=230+...+233+243) (B6)</t>
  </si>
  <si>
    <t>Felhalmozási célú visszatérítendő támogatások, kölcsönök visszatérülése államháztartáson kívülről (=260+...+268) (B74)</t>
  </si>
  <si>
    <t>Egyéb felhalmozási célú átvett pénzeszközök (=270+...+280) (B75)</t>
  </si>
  <si>
    <t>Felhalmozási célú átvett pénzeszközök (=256+…+259+269) (B7)</t>
  </si>
  <si>
    <t>Költségvetési bevételek (=43+79+184+220+229+255+281) (B1-B7)) (B1-B7)</t>
  </si>
  <si>
    <t>2019. évi eredeti előirányzat</t>
  </si>
  <si>
    <t>2019. évi módosított előirányzat</t>
  </si>
  <si>
    <t>Bérkompenzáció támogatása</t>
  </si>
  <si>
    <t>Orvosi eszközbeszerzés</t>
  </si>
  <si>
    <t>Szenyvízhálózat kiépítése</t>
  </si>
  <si>
    <t>A minimálbér és a garantált bérminimum emelésével kapcsolatos intézkedések</t>
  </si>
  <si>
    <t>Bölcsőde, mini bölcsőde támogatása</t>
  </si>
  <si>
    <t>A finanszírozás szempontjából elismert szakmai dolgozók bértámogatása: bölcsődei dajkák, középfokú végzettségű kisgyermeknevelők, szaktanácsadók</t>
  </si>
  <si>
    <t>1 fő x 2 993 000 Ft/fő</t>
  </si>
  <si>
    <t>Bölcsődei üzemeltetési támogatás</t>
  </si>
  <si>
    <t>Kiegyenlítő bérrendezési alap</t>
  </si>
  <si>
    <t>Települési önkormányzatok szociális célú tüzelőanyag vásárlásához kapcsolódó támogatás</t>
  </si>
  <si>
    <t>Jó adatszolgáltató önkormányzatok támogatása</t>
  </si>
  <si>
    <t>Rendkívüli szociális támogatás</t>
  </si>
  <si>
    <t>Foglalkoztatással, munkanélküliséggel kapcsolatos ellátások (=85+...+92) (K45)</t>
  </si>
  <si>
    <t>1. melléklet Csabrendek Nagyközség Önkormányzata Képviselő-testületének 13/2019. (X.3.) rendeletéhez</t>
  </si>
  <si>
    <t>2. melléklet Csabrendek Nagyközség Önkormányzata Képviselő-testületének 13/2019. (X.3.) rendeletéhez</t>
  </si>
  <si>
    <t>3. melléklet Csabrendek Nagyközség Önkormányzata Képviselő-testületének 13/2019. (X.3.) rendeletéhez</t>
  </si>
  <si>
    <t>4. melléklet Csabrendek Nagyközség Önkormányzata Képviselő-testületének 13/2019. (X.3.) rendeletéhez</t>
  </si>
  <si>
    <t>Csabrendek Nagyközség Önkormányzata Képviselő-testületének 13/2019. (X.3.) rendeletéhez</t>
  </si>
  <si>
    <t>Csabrendek Nagyközség Önkormányzata Képviselő-testületének 13/2019. (X.3.) 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</si>
</sst>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Ft&quot;;[Red]\-#,##0\ &quot;Ft&quot;"/>
    <numFmt numFmtId="164" formatCode="_-* #,##0\ _F_t_-;\-* #,##0\ _F_t_-;_-* &quot;-&quot;\ _F_t_-;_-@_-"/>
    <numFmt numFmtId="165" formatCode="_-* #,##0.00\ _F_t_-;\-* #,##0.00\ _F_t_-;_-* &quot;-&quot;??\ _F_t_-;_-@_-"/>
    <numFmt numFmtId="166" formatCode="_-* #,##0.00\ &quot;.-Ft&quot;_-;\-* #,##0.00\ &quot;.-Ft&quot;_-;_-* &quot;-&quot;??\ &quot;.-Ft&quot;_-;_-@_-"/>
    <numFmt numFmtId="167" formatCode="_-* #,##0.00\ _._-_F_t_-;\-* #,##0.00\ _._-_F_t_-;_-* &quot;-&quot;??\ _._-_F_t_-;_-@_-"/>
    <numFmt numFmtId="168" formatCode="#,##0\ &quot;Ft&quot;"/>
    <numFmt numFmtId="169" formatCode="_-* #,##0\ _._-_F_t_-;\-* #,##0\ _._-_F_t_-;_-* &quot;-&quot;??\ _._-_F_t_-;_-@_-"/>
  </numFmts>
  <fonts count="28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 CE"/>
      <charset val="238"/>
    </font>
    <font>
      <sz val="12"/>
      <color indexed="8"/>
      <name val="Times New Roman"/>
      <family val="1"/>
    </font>
    <font>
      <sz val="10"/>
      <name val="Arial"/>
      <family val="2"/>
      <charset val="238"/>
    </font>
    <font>
      <b/>
      <sz val="12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2"/>
      <color indexed="8"/>
      <name val="Times New Roman"/>
      <family val="1"/>
    </font>
    <font>
      <sz val="11"/>
      <name val="Times New Roman"/>
      <family val="1"/>
      <charset val="238"/>
    </font>
    <font>
      <b/>
      <sz val="12"/>
      <name val="Arial"/>
      <family val="2"/>
      <charset val="238"/>
    </font>
    <font>
      <sz val="11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3" fillId="0" borderId="0"/>
    <xf numFmtId="166" fontId="1" fillId="0" borderId="0" applyFont="0" applyFill="0" applyBorder="0" applyAlignment="0" applyProtection="0"/>
    <xf numFmtId="0" fontId="26" fillId="0" borderId="0"/>
    <xf numFmtId="0" fontId="27" fillId="0" borderId="0"/>
  </cellStyleXfs>
  <cellXfs count="387">
    <xf numFmtId="0" fontId="0" fillId="0" borderId="0" xfId="0"/>
    <xf numFmtId="0" fontId="2" fillId="0" borderId="0" xfId="0" applyFont="1"/>
    <xf numFmtId="0" fontId="2" fillId="0" borderId="0" xfId="14" applyFont="1" applyAlignment="1">
      <alignment horizontal="center"/>
    </xf>
    <xf numFmtId="0" fontId="2" fillId="0" borderId="0" xfId="14" applyFont="1" applyAlignment="1">
      <alignment horizontal="left"/>
    </xf>
    <xf numFmtId="0" fontId="6" fillId="0" borderId="0" xfId="16" applyFont="1"/>
    <xf numFmtId="49" fontId="6" fillId="0" borderId="0" xfId="16" applyNumberFormat="1" applyFont="1"/>
    <xf numFmtId="0" fontId="6" fillId="0" borderId="0" xfId="14" applyFont="1" applyAlignment="1">
      <alignment horizontal="center"/>
    </xf>
    <xf numFmtId="0" fontId="8" fillId="0" borderId="0" xfId="16" applyFont="1" applyAlignment="1"/>
    <xf numFmtId="0" fontId="6" fillId="0" borderId="0" xfId="14" applyFont="1"/>
    <xf numFmtId="49" fontId="6" fillId="0" borderId="0" xfId="16" applyNumberFormat="1" applyFont="1" applyBorder="1"/>
    <xf numFmtId="0" fontId="6" fillId="0" borderId="0" xfId="16" applyFont="1" applyBorder="1"/>
    <xf numFmtId="0" fontId="15" fillId="0" borderId="0" xfId="16" applyFont="1"/>
    <xf numFmtId="0" fontId="17" fillId="0" borderId="0" xfId="16" applyFont="1"/>
    <xf numFmtId="0" fontId="14" fillId="0" borderId="0" xfId="16" applyFont="1"/>
    <xf numFmtId="0" fontId="19" fillId="0" borderId="0" xfId="16" applyFont="1" applyAlignment="1"/>
    <xf numFmtId="0" fontId="15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2" fillId="0" borderId="7" xfId="0" applyFont="1" applyBorder="1"/>
    <xf numFmtId="0" fontId="6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168" fontId="6" fillId="0" borderId="9" xfId="0" applyNumberFormat="1" applyFont="1" applyBorder="1" applyAlignment="1">
      <alignment horizontal="right" vertical="center"/>
    </xf>
    <xf numFmtId="6" fontId="6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49" fontId="5" fillId="0" borderId="2" xfId="14" applyNumberFormat="1" applyFont="1" applyBorder="1" applyAlignment="1">
      <alignment horizontal="center" vertical="center"/>
    </xf>
    <xf numFmtId="49" fontId="18" fillId="0" borderId="0" xfId="16" applyNumberFormat="1" applyFont="1" applyBorder="1"/>
    <xf numFmtId="49" fontId="20" fillId="0" borderId="0" xfId="16" applyNumberFormat="1" applyFont="1" applyBorder="1"/>
    <xf numFmtId="0" fontId="4" fillId="0" borderId="2" xfId="16" applyFont="1" applyBorder="1" applyAlignment="1">
      <alignment horizontal="center"/>
    </xf>
    <xf numFmtId="0" fontId="4" fillId="0" borderId="2" xfId="16" applyFont="1" applyBorder="1" applyAlignment="1">
      <alignment horizontal="center" vertical="top"/>
    </xf>
    <xf numFmtId="164" fontId="4" fillId="0" borderId="2" xfId="16" applyNumberFormat="1" applyFont="1" applyBorder="1" applyAlignment="1">
      <alignment horizontal="right" vertical="top"/>
    </xf>
    <xf numFmtId="0" fontId="5" fillId="0" borderId="2" xfId="16" applyFont="1" applyBorder="1" applyAlignment="1">
      <alignment horizontal="center" vertical="top"/>
    </xf>
    <xf numFmtId="164" fontId="6" fillId="0" borderId="2" xfId="16" applyNumberFormat="1" applyFont="1" applyBorder="1" applyAlignment="1">
      <alignment vertical="top"/>
    </xf>
    <xf numFmtId="164" fontId="6" fillId="0" borderId="2" xfId="16" applyNumberFormat="1" applyFont="1" applyBorder="1" applyAlignment="1">
      <alignment horizontal="right" vertical="top"/>
    </xf>
    <xf numFmtId="164" fontId="4" fillId="0" borderId="2" xfId="16" applyNumberFormat="1" applyFont="1" applyBorder="1" applyAlignment="1">
      <alignment vertical="top"/>
    </xf>
    <xf numFmtId="49" fontId="4" fillId="0" borderId="10" xfId="14" applyNumberFormat="1" applyFont="1" applyBorder="1" applyAlignment="1">
      <alignment horizontal="center" vertical="top"/>
    </xf>
    <xf numFmtId="164" fontId="4" fillId="0" borderId="11" xfId="16" applyNumberFormat="1" applyFont="1" applyBorder="1" applyAlignment="1">
      <alignment vertical="top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2" fillId="0" borderId="0" xfId="15" applyFont="1" applyAlignment="1">
      <alignment horizontal="center"/>
    </xf>
    <xf numFmtId="0" fontId="2" fillId="0" borderId="0" xfId="15" applyFont="1" applyAlignment="1">
      <alignment horizontal="left"/>
    </xf>
    <xf numFmtId="0" fontId="4" fillId="0" borderId="0" xfId="0" applyFont="1" applyAlignment="1">
      <alignment vertical="center" wrapText="1"/>
    </xf>
    <xf numFmtId="0" fontId="18" fillId="0" borderId="2" xfId="0" applyFont="1" applyBorder="1" applyAlignment="1">
      <alignment horizontal="center" vertical="top"/>
    </xf>
    <xf numFmtId="49" fontId="4" fillId="0" borderId="11" xfId="16" applyNumberFormat="1" applyFont="1" applyBorder="1" applyAlignment="1">
      <alignment horizontal="center"/>
    </xf>
    <xf numFmtId="0" fontId="6" fillId="0" borderId="7" xfId="16" applyFont="1" applyBorder="1"/>
    <xf numFmtId="49" fontId="6" fillId="0" borderId="7" xfId="16" applyNumberFormat="1" applyFont="1" applyBorder="1"/>
    <xf numFmtId="49" fontId="7" fillId="0" borderId="2" xfId="16" applyNumberFormat="1" applyFont="1" applyBorder="1" applyAlignment="1">
      <alignment horizontal="center"/>
    </xf>
    <xf numFmtId="0" fontId="7" fillId="0" borderId="2" xfId="16" applyFont="1" applyBorder="1" applyAlignment="1">
      <alignment horizontal="center"/>
    </xf>
    <xf numFmtId="169" fontId="7" fillId="0" borderId="12" xfId="8" applyNumberFormat="1" applyFont="1" applyBorder="1" applyAlignment="1">
      <alignment horizontal="right" vertical="center"/>
    </xf>
    <xf numFmtId="169" fontId="5" fillId="0" borderId="11" xfId="8" applyNumberFormat="1" applyFont="1" applyBorder="1" applyAlignment="1">
      <alignment horizontal="right" vertical="center"/>
    </xf>
    <xf numFmtId="169" fontId="4" fillId="0" borderId="12" xfId="8" applyNumberFormat="1" applyFont="1" applyBorder="1" applyAlignment="1">
      <alignment horizontal="right" vertical="center"/>
    </xf>
    <xf numFmtId="169" fontId="7" fillId="0" borderId="1" xfId="8" applyNumberFormat="1" applyFont="1" applyBorder="1" applyAlignment="1">
      <alignment horizontal="right" vertical="center"/>
    </xf>
    <xf numFmtId="169" fontId="7" fillId="0" borderId="11" xfId="8" applyNumberFormat="1" applyFont="1" applyBorder="1" applyAlignment="1">
      <alignment horizontal="right" vertical="center"/>
    </xf>
    <xf numFmtId="169" fontId="8" fillId="0" borderId="12" xfId="8" applyNumberFormat="1" applyFont="1" applyBorder="1" applyAlignment="1">
      <alignment vertical="center"/>
    </xf>
    <xf numFmtId="169" fontId="4" fillId="0" borderId="12" xfId="8" applyNumberFormat="1" applyFont="1" applyBorder="1" applyAlignment="1">
      <alignment horizontal="center" vertical="center"/>
    </xf>
    <xf numFmtId="169" fontId="5" fillId="0" borderId="12" xfId="8" applyNumberFormat="1" applyFont="1" applyBorder="1" applyAlignment="1">
      <alignment horizontal="right" vertical="center"/>
    </xf>
    <xf numFmtId="169" fontId="4" fillId="0" borderId="2" xfId="8" applyNumberFormat="1" applyFont="1" applyBorder="1" applyAlignment="1">
      <alignment horizontal="right" vertical="center"/>
    </xf>
    <xf numFmtId="169" fontId="5" fillId="0" borderId="13" xfId="8" applyNumberFormat="1" applyFont="1" applyBorder="1" applyAlignment="1">
      <alignment horizontal="right" vertical="center"/>
    </xf>
    <xf numFmtId="169" fontId="5" fillId="0" borderId="2" xfId="8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0" xfId="11" applyFont="1"/>
    <xf numFmtId="169" fontId="6" fillId="0" borderId="0" xfId="8" applyNumberFormat="1" applyFont="1" applyBorder="1" applyAlignment="1">
      <alignment horizontal="right" vertical="top"/>
    </xf>
    <xf numFmtId="169" fontId="8" fillId="0" borderId="0" xfId="8" applyNumberFormat="1" applyFont="1" applyAlignment="1">
      <alignment vertical="center"/>
    </xf>
    <xf numFmtId="169" fontId="10" fillId="0" borderId="2" xfId="8" applyNumberFormat="1" applyFont="1" applyBorder="1" applyAlignment="1">
      <alignment horizontal="center" vertical="center"/>
    </xf>
    <xf numFmtId="49" fontId="4" fillId="0" borderId="10" xfId="14" applyNumberFormat="1" applyFont="1" applyBorder="1" applyAlignment="1">
      <alignment horizontal="center" vertical="center"/>
    </xf>
    <xf numFmtId="169" fontId="7" fillId="0" borderId="2" xfId="8" applyNumberFormat="1" applyFont="1" applyBorder="1" applyAlignment="1">
      <alignment horizontal="right" vertical="center"/>
    </xf>
    <xf numFmtId="49" fontId="4" fillId="0" borderId="2" xfId="14" applyNumberFormat="1" applyFont="1" applyBorder="1" applyAlignment="1">
      <alignment horizontal="center" vertical="center"/>
    </xf>
    <xf numFmtId="0" fontId="9" fillId="0" borderId="0" xfId="11" applyFont="1"/>
    <xf numFmtId="164" fontId="6" fillId="0" borderId="11" xfId="16" applyNumberFormat="1" applyFont="1" applyBorder="1" applyAlignment="1">
      <alignment vertical="top"/>
    </xf>
    <xf numFmtId="0" fontId="15" fillId="0" borderId="2" xfId="1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6" fillId="0" borderId="12" xfId="11" applyFont="1" applyBorder="1" applyAlignment="1">
      <alignment horizontal="center" vertical="top" wrapText="1"/>
    </xf>
    <xf numFmtId="169" fontId="4" fillId="0" borderId="11" xfId="8" applyNumberFormat="1" applyFont="1" applyBorder="1" applyAlignment="1">
      <alignment horizontal="center" vertical="top"/>
    </xf>
    <xf numFmtId="169" fontId="4" fillId="0" borderId="12" xfId="8" applyNumberFormat="1" applyFont="1" applyBorder="1" applyAlignment="1">
      <alignment horizontal="center" vertical="top"/>
    </xf>
    <xf numFmtId="0" fontId="5" fillId="0" borderId="14" xfId="11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0" xfId="11" applyFont="1" applyAlignment="1">
      <alignment horizontal="center" vertical="top"/>
    </xf>
    <xf numFmtId="169" fontId="4" fillId="0" borderId="11" xfId="8" applyNumberFormat="1" applyFont="1" applyBorder="1" applyAlignment="1">
      <alignment horizontal="center" vertical="center"/>
    </xf>
    <xf numFmtId="169" fontId="8" fillId="0" borderId="13" xfId="8" applyNumberFormat="1" applyFont="1" applyBorder="1" applyAlignment="1">
      <alignment vertical="center"/>
    </xf>
    <xf numFmtId="6" fontId="6" fillId="0" borderId="1" xfId="0" applyNumberFormat="1" applyFont="1" applyBorder="1" applyAlignment="1">
      <alignment horizontal="right" vertical="center"/>
    </xf>
    <xf numFmtId="0" fontId="3" fillId="0" borderId="2" xfId="16" applyFont="1" applyBorder="1" applyAlignment="1">
      <alignment horizontal="center" vertical="top" wrapText="1"/>
    </xf>
    <xf numFmtId="0" fontId="3" fillId="0" borderId="2" xfId="16" applyFont="1" applyBorder="1" applyAlignment="1">
      <alignment vertical="top" wrapText="1"/>
    </xf>
    <xf numFmtId="49" fontId="3" fillId="0" borderId="2" xfId="16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169" fontId="22" fillId="0" borderId="2" xfId="7" applyNumberFormat="1" applyFont="1" applyBorder="1" applyAlignment="1">
      <alignment horizontal="right" vertical="top"/>
    </xf>
    <xf numFmtId="169" fontId="22" fillId="0" borderId="2" xfId="7" applyNumberFormat="1" applyFont="1" applyBorder="1" applyAlignment="1">
      <alignment horizontal="right" vertical="top" wrapText="1"/>
    </xf>
    <xf numFmtId="169" fontId="19" fillId="0" borderId="0" xfId="7" applyNumberFormat="1" applyFont="1" applyAlignment="1"/>
    <xf numFmtId="169" fontId="6" fillId="0" borderId="0" xfId="7" applyNumberFormat="1" applyFont="1" applyBorder="1" applyAlignment="1">
      <alignment horizontal="right"/>
    </xf>
    <xf numFmtId="169" fontId="6" fillId="0" borderId="0" xfId="7" applyNumberFormat="1" applyFont="1" applyBorder="1"/>
    <xf numFmtId="169" fontId="6" fillId="0" borderId="0" xfId="7" applyNumberFormat="1" applyFont="1"/>
    <xf numFmtId="169" fontId="12" fillId="0" borderId="0" xfId="7" applyNumberFormat="1" applyFont="1" applyBorder="1"/>
    <xf numFmtId="169" fontId="7" fillId="0" borderId="2" xfId="7" applyNumberFormat="1" applyFont="1" applyBorder="1" applyAlignment="1">
      <alignment horizontal="center"/>
    </xf>
    <xf numFmtId="169" fontId="4" fillId="0" borderId="2" xfId="7" applyNumberFormat="1" applyFont="1" applyBorder="1" applyAlignment="1">
      <alignment horizontal="center"/>
    </xf>
    <xf numFmtId="169" fontId="4" fillId="0" borderId="2" xfId="7" applyNumberFormat="1" applyFont="1" applyBorder="1" applyAlignment="1">
      <alignment horizontal="right" vertical="top"/>
    </xf>
    <xf numFmtId="169" fontId="6" fillId="0" borderId="2" xfId="7" applyNumberFormat="1" applyFont="1" applyBorder="1" applyAlignment="1">
      <alignment vertical="top"/>
    </xf>
    <xf numFmtId="169" fontId="5" fillId="0" borderId="2" xfId="7" applyNumberFormat="1" applyFont="1" applyBorder="1" applyAlignment="1">
      <alignment horizontal="right" vertical="top"/>
    </xf>
    <xf numFmtId="169" fontId="5" fillId="0" borderId="2" xfId="7" applyNumberFormat="1" applyFont="1" applyBorder="1" applyAlignment="1">
      <alignment vertical="top"/>
    </xf>
    <xf numFmtId="169" fontId="4" fillId="0" borderId="2" xfId="7" applyNumberFormat="1" applyFont="1" applyBorder="1" applyAlignment="1">
      <alignment vertical="top"/>
    </xf>
    <xf numFmtId="169" fontId="6" fillId="0" borderId="7" xfId="7" applyNumberFormat="1" applyFont="1" applyBorder="1"/>
    <xf numFmtId="0" fontId="13" fillId="0" borderId="2" xfId="0" applyFont="1" applyBorder="1" applyAlignment="1">
      <alignment horizontal="left" vertical="top" wrapText="1"/>
    </xf>
    <xf numFmtId="169" fontId="3" fillId="0" borderId="2" xfId="7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2" fillId="0" borderId="7" xfId="0" applyFont="1" applyBorder="1" applyAlignment="1">
      <alignment vertical="center"/>
    </xf>
    <xf numFmtId="169" fontId="4" fillId="0" borderId="13" xfId="8" applyNumberFormat="1" applyFont="1" applyBorder="1" applyAlignment="1">
      <alignment horizontal="right" vertical="center"/>
    </xf>
    <xf numFmtId="169" fontId="6" fillId="0" borderId="11" xfId="8" applyNumberFormat="1" applyFont="1" applyBorder="1" applyAlignment="1">
      <alignment horizontal="right" vertical="center"/>
    </xf>
    <xf numFmtId="169" fontId="6" fillId="0" borderId="13" xfId="8" applyNumberFormat="1" applyFont="1" applyBorder="1" applyAlignment="1">
      <alignment horizontal="right" vertical="center"/>
    </xf>
    <xf numFmtId="169" fontId="4" fillId="0" borderId="11" xfId="8" applyNumberFormat="1" applyFont="1" applyBorder="1" applyAlignment="1">
      <alignment horizontal="right" vertical="center"/>
    </xf>
    <xf numFmtId="169" fontId="7" fillId="0" borderId="13" xfId="8" applyNumberFormat="1" applyFont="1" applyBorder="1" applyAlignment="1">
      <alignment horizontal="right" vertical="center"/>
    </xf>
    <xf numFmtId="169" fontId="4" fillId="0" borderId="13" xfId="8" applyNumberFormat="1" applyFont="1" applyBorder="1" applyAlignment="1">
      <alignment vertical="center"/>
    </xf>
    <xf numFmtId="169" fontId="13" fillId="0" borderId="2" xfId="7" applyNumberFormat="1" applyFont="1" applyBorder="1" applyAlignment="1">
      <alignment horizontal="right" vertical="top" wrapText="1"/>
    </xf>
    <xf numFmtId="169" fontId="22" fillId="0" borderId="2" xfId="7" applyNumberFormat="1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169" fontId="13" fillId="0" borderId="2" xfId="7" applyNumberFormat="1" applyFont="1" applyBorder="1" applyAlignment="1">
      <alignment horizontal="right" vertical="top"/>
    </xf>
    <xf numFmtId="0" fontId="13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13" fillId="0" borderId="2" xfId="0" applyFont="1" applyBorder="1" applyAlignment="1">
      <alignment horizontal="center" vertical="top" wrapText="1"/>
    </xf>
    <xf numFmtId="169" fontId="22" fillId="0" borderId="2" xfId="7" applyNumberFormat="1" applyFont="1" applyBorder="1" applyAlignment="1">
      <alignment horizontal="center" vertical="top" wrapText="1"/>
    </xf>
    <xf numFmtId="49" fontId="6" fillId="0" borderId="5" xfId="16" applyNumberFormat="1" applyFont="1" applyBorder="1" applyAlignment="1">
      <alignment vertical="top"/>
    </xf>
    <xf numFmtId="49" fontId="6" fillId="0" borderId="9" xfId="16" applyNumberFormat="1" applyFont="1" applyBorder="1" applyAlignment="1">
      <alignment vertical="top"/>
    </xf>
    <xf numFmtId="49" fontId="6" fillId="0" borderId="1" xfId="16" applyNumberFormat="1" applyFont="1" applyBorder="1" applyAlignment="1">
      <alignment vertical="top"/>
    </xf>
    <xf numFmtId="0" fontId="4" fillId="0" borderId="0" xfId="19" applyFont="1" applyAlignment="1">
      <alignment vertical="top"/>
    </xf>
    <xf numFmtId="0" fontId="27" fillId="0" borderId="0" xfId="19"/>
    <xf numFmtId="0" fontId="4" fillId="0" borderId="0" xfId="19" applyFont="1" applyAlignment="1">
      <alignment vertical="center"/>
    </xf>
    <xf numFmtId="0" fontId="25" fillId="0" borderId="0" xfId="19" applyFont="1" applyAlignment="1">
      <alignment horizontal="center"/>
    </xf>
    <xf numFmtId="0" fontId="27" fillId="0" borderId="2" xfId="19" applyBorder="1" applyAlignment="1">
      <alignment horizontal="center"/>
    </xf>
    <xf numFmtId="0" fontId="27" fillId="0" borderId="10" xfId="19" applyBorder="1" applyAlignment="1"/>
    <xf numFmtId="0" fontId="24" fillId="0" borderId="2" xfId="19" applyFont="1" applyBorder="1" applyAlignment="1">
      <alignment horizontal="center" vertical="center" wrapText="1"/>
    </xf>
    <xf numFmtId="0" fontId="27" fillId="0" borderId="2" xfId="19" applyBorder="1"/>
    <xf numFmtId="3" fontId="27" fillId="0" borderId="2" xfId="19" applyNumberFormat="1" applyBorder="1"/>
    <xf numFmtId="0" fontId="27" fillId="0" borderId="13" xfId="19" applyFill="1" applyBorder="1"/>
    <xf numFmtId="3" fontId="27" fillId="0" borderId="13" xfId="19" applyNumberFormat="1" applyFill="1" applyBorder="1"/>
    <xf numFmtId="0" fontId="24" fillId="0" borderId="2" xfId="19" applyFont="1" applyBorder="1"/>
    <xf numFmtId="3" fontId="24" fillId="0" borderId="2" xfId="19" applyNumberFormat="1" applyFont="1" applyBorder="1"/>
    <xf numFmtId="0" fontId="13" fillId="0" borderId="2" xfId="0" applyFont="1" applyFill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49" fontId="4" fillId="0" borderId="6" xfId="14" applyNumberFormat="1" applyFont="1" applyBorder="1" applyAlignment="1">
      <alignment horizontal="center" vertical="top"/>
    </xf>
    <xf numFmtId="49" fontId="4" fillId="0" borderId="5" xfId="14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69" fontId="6" fillId="0" borderId="0" xfId="8" applyNumberFormat="1" applyFont="1" applyAlignment="1">
      <alignment horizontal="right" vertical="top"/>
    </xf>
    <xf numFmtId="169" fontId="4" fillId="0" borderId="0" xfId="8" applyNumberFormat="1" applyFont="1"/>
    <xf numFmtId="0" fontId="0" fillId="0" borderId="0" xfId="0" applyAlignment="1">
      <alignment vertical="center" wrapText="1"/>
    </xf>
    <xf numFmtId="169" fontId="2" fillId="0" borderId="0" xfId="11" applyNumberFormat="1" applyFont="1"/>
    <xf numFmtId="168" fontId="6" fillId="0" borderId="0" xfId="0" applyNumberFormat="1" applyFont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center" vertical="top"/>
    </xf>
    <xf numFmtId="169" fontId="8" fillId="0" borderId="11" xfId="8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169" fontId="4" fillId="0" borderId="8" xfId="8" applyNumberFormat="1" applyFont="1" applyBorder="1" applyAlignment="1">
      <alignment horizontal="right" vertical="center"/>
    </xf>
    <xf numFmtId="169" fontId="4" fillId="0" borderId="1" xfId="8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11" applyFont="1" applyBorder="1" applyAlignment="1">
      <alignment horizontal="center" vertical="top" wrapText="1"/>
    </xf>
    <xf numFmtId="164" fontId="4" fillId="0" borderId="10" xfId="16" applyNumberFormat="1" applyFont="1" applyBorder="1" applyAlignment="1">
      <alignment horizontal="right" vertical="top"/>
    </xf>
    <xf numFmtId="0" fontId="4" fillId="0" borderId="11" xfId="16" applyFont="1" applyBorder="1" applyAlignment="1">
      <alignment horizontal="center" vertical="top"/>
    </xf>
    <xf numFmtId="49" fontId="6" fillId="0" borderId="12" xfId="16" applyNumberFormat="1" applyFont="1" applyBorder="1" applyAlignment="1">
      <alignment vertical="top"/>
    </xf>
    <xf numFmtId="49" fontId="12" fillId="0" borderId="12" xfId="16" applyNumberFormat="1" applyFont="1" applyBorder="1" applyAlignment="1">
      <alignment vertical="top"/>
    </xf>
    <xf numFmtId="49" fontId="12" fillId="0" borderId="12" xfId="16" applyNumberFormat="1" applyFont="1" applyBorder="1" applyAlignment="1">
      <alignment vertical="top" wrapText="1"/>
    </xf>
    <xf numFmtId="0" fontId="5" fillId="0" borderId="12" xfId="16" applyFont="1" applyBorder="1" applyAlignment="1">
      <alignment horizontal="center" vertical="top"/>
    </xf>
    <xf numFmtId="169" fontId="6" fillId="0" borderId="12" xfId="7" applyNumberFormat="1" applyFont="1" applyBorder="1" applyAlignment="1">
      <alignment vertical="top"/>
    </xf>
    <xf numFmtId="169" fontId="5" fillId="0" borderId="12" xfId="7" applyNumberFormat="1" applyFont="1" applyBorder="1" applyAlignment="1">
      <alignment vertical="top"/>
    </xf>
    <xf numFmtId="169" fontId="4" fillId="0" borderId="12" xfId="7" applyNumberFormat="1" applyFont="1" applyBorder="1" applyAlignment="1">
      <alignment vertical="top"/>
    </xf>
    <xf numFmtId="49" fontId="6" fillId="0" borderId="6" xfId="16" applyNumberFormat="1" applyFont="1" applyBorder="1" applyAlignment="1">
      <alignment vertical="top"/>
    </xf>
    <xf numFmtId="49" fontId="6" fillId="0" borderId="7" xfId="16" applyNumberFormat="1" applyFont="1" applyBorder="1" applyAlignment="1">
      <alignment vertical="top"/>
    </xf>
    <xf numFmtId="49" fontId="6" fillId="0" borderId="8" xfId="16" applyNumberFormat="1" applyFont="1" applyBorder="1" applyAlignment="1">
      <alignment vertical="top"/>
    </xf>
    <xf numFmtId="164" fontId="4" fillId="0" borderId="10" xfId="16" applyNumberFormat="1" applyFont="1" applyBorder="1" applyAlignment="1">
      <alignment vertical="top"/>
    </xf>
    <xf numFmtId="49" fontId="6" fillId="0" borderId="6" xfId="16" applyNumberFormat="1" applyFont="1" applyBorder="1"/>
    <xf numFmtId="169" fontId="6" fillId="0" borderId="8" xfId="7" applyNumberFormat="1" applyFont="1" applyBorder="1"/>
    <xf numFmtId="49" fontId="6" fillId="0" borderId="5" xfId="16" applyNumberFormat="1" applyFont="1" applyBorder="1"/>
    <xf numFmtId="49" fontId="6" fillId="0" borderId="9" xfId="16" applyNumberFormat="1" applyFont="1" applyBorder="1"/>
    <xf numFmtId="169" fontId="6" fillId="0" borderId="9" xfId="7" applyNumberFormat="1" applyFont="1" applyBorder="1"/>
    <xf numFmtId="169" fontId="6" fillId="0" borderId="1" xfId="7" applyNumberFormat="1" applyFont="1" applyBorder="1"/>
    <xf numFmtId="0" fontId="0" fillId="0" borderId="2" xfId="0" applyBorder="1" applyAlignment="1">
      <alignment horizontal="left"/>
    </xf>
    <xf numFmtId="0" fontId="13" fillId="0" borderId="10" xfId="0" applyFont="1" applyFill="1" applyBorder="1" applyAlignment="1">
      <alignment horizontal="center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14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center"/>
    </xf>
    <xf numFmtId="0" fontId="13" fillId="0" borderId="6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49" fontId="12" fillId="0" borderId="2" xfId="16" applyNumberFormat="1" applyFont="1" applyBorder="1" applyAlignment="1">
      <alignment horizontal="left" vertical="top" wrapText="1"/>
    </xf>
    <xf numFmtId="49" fontId="6" fillId="0" borderId="2" xfId="16" applyNumberFormat="1" applyFont="1" applyBorder="1" applyAlignment="1">
      <alignment horizontal="center" vertical="top"/>
    </xf>
    <xf numFmtId="49" fontId="12" fillId="0" borderId="2" xfId="16" applyNumberFormat="1" applyFont="1" applyBorder="1" applyAlignment="1">
      <alignment horizontal="left" vertical="top"/>
    </xf>
    <xf numFmtId="49" fontId="14" fillId="0" borderId="2" xfId="16" applyNumberFormat="1" applyFont="1" applyBorder="1" applyAlignment="1">
      <alignment horizontal="left" vertical="top"/>
    </xf>
    <xf numFmtId="0" fontId="7" fillId="0" borderId="0" xfId="14" applyFont="1" applyAlignment="1">
      <alignment horizontal="center"/>
    </xf>
    <xf numFmtId="0" fontId="19" fillId="0" borderId="0" xfId="16" applyFont="1" applyAlignment="1"/>
    <xf numFmtId="0" fontId="4" fillId="0" borderId="2" xfId="16" applyFont="1" applyBorder="1" applyAlignment="1">
      <alignment horizontal="center"/>
    </xf>
    <xf numFmtId="0" fontId="5" fillId="0" borderId="2" xfId="16" applyFont="1" applyBorder="1" applyAlignment="1">
      <alignment horizontal="center" vertical="top"/>
    </xf>
    <xf numFmtId="49" fontId="16" fillId="0" borderId="2" xfId="16" applyNumberFormat="1" applyFont="1" applyBorder="1" applyAlignment="1">
      <alignment horizontal="center" vertical="top"/>
    </xf>
    <xf numFmtId="0" fontId="5" fillId="0" borderId="2" xfId="16" applyFont="1" applyBorder="1" applyAlignment="1">
      <alignment horizontal="center" vertical="top" shrinkToFit="1"/>
    </xf>
    <xf numFmtId="49" fontId="14" fillId="0" borderId="2" xfId="16" applyNumberFormat="1" applyFont="1" applyBorder="1" applyAlignment="1">
      <alignment horizontal="left" vertical="top" wrapText="1"/>
    </xf>
    <xf numFmtId="0" fontId="5" fillId="0" borderId="10" xfId="16" applyFont="1" applyBorder="1" applyAlignment="1">
      <alignment horizontal="center" vertical="top" shrinkToFit="1"/>
    </xf>
    <xf numFmtId="49" fontId="4" fillId="0" borderId="6" xfId="16" applyNumberFormat="1" applyFont="1" applyBorder="1" applyAlignment="1">
      <alignment horizontal="left" vertical="top" wrapText="1"/>
    </xf>
    <xf numFmtId="49" fontId="4" fillId="0" borderId="7" xfId="16" applyNumberFormat="1" applyFont="1" applyBorder="1" applyAlignment="1">
      <alignment horizontal="left" vertical="top" wrapText="1"/>
    </xf>
    <xf numFmtId="49" fontId="4" fillId="0" borderId="8" xfId="16" applyNumberFormat="1" applyFont="1" applyBorder="1" applyAlignment="1">
      <alignment horizontal="left" vertical="top" wrapText="1"/>
    </xf>
    <xf numFmtId="49" fontId="4" fillId="0" borderId="3" xfId="16" applyNumberFormat="1" applyFont="1" applyBorder="1" applyAlignment="1">
      <alignment horizontal="left" vertical="top" wrapText="1"/>
    </xf>
    <xf numFmtId="49" fontId="4" fillId="0" borderId="0" xfId="16" applyNumberFormat="1" applyFont="1" applyBorder="1" applyAlignment="1">
      <alignment horizontal="left" vertical="top" wrapText="1"/>
    </xf>
    <xf numFmtId="49" fontId="4" fillId="0" borderId="4" xfId="16" applyNumberFormat="1" applyFont="1" applyBorder="1" applyAlignment="1">
      <alignment horizontal="left" vertical="top" wrapText="1"/>
    </xf>
    <xf numFmtId="49" fontId="4" fillId="0" borderId="6" xfId="16" applyNumberFormat="1" applyFont="1" applyBorder="1" applyAlignment="1">
      <alignment horizontal="left" vertical="top"/>
    </xf>
    <xf numFmtId="49" fontId="4" fillId="0" borderId="7" xfId="16" applyNumberFormat="1" applyFont="1" applyBorder="1" applyAlignment="1">
      <alignment horizontal="left" vertical="top"/>
    </xf>
    <xf numFmtId="49" fontId="4" fillId="0" borderId="8" xfId="16" applyNumberFormat="1" applyFont="1" applyBorder="1" applyAlignment="1">
      <alignment horizontal="left" vertical="top"/>
    </xf>
    <xf numFmtId="49" fontId="4" fillId="0" borderId="3" xfId="16" applyNumberFormat="1" applyFont="1" applyBorder="1" applyAlignment="1">
      <alignment horizontal="left" vertical="top"/>
    </xf>
    <xf numFmtId="49" fontId="4" fillId="0" borderId="0" xfId="16" applyNumberFormat="1" applyFont="1" applyBorder="1" applyAlignment="1">
      <alignment horizontal="left" vertical="top"/>
    </xf>
    <xf numFmtId="49" fontId="4" fillId="0" borderId="4" xfId="16" applyNumberFormat="1" applyFont="1" applyBorder="1" applyAlignment="1">
      <alignment horizontal="left" vertical="top"/>
    </xf>
    <xf numFmtId="49" fontId="4" fillId="0" borderId="5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/>
    </xf>
    <xf numFmtId="49" fontId="4" fillId="0" borderId="1" xfId="16" applyNumberFormat="1" applyFont="1" applyBorder="1" applyAlignment="1">
      <alignment horizontal="left" vertical="top"/>
    </xf>
    <xf numFmtId="49" fontId="4" fillId="0" borderId="9" xfId="16" applyNumberFormat="1" applyFont="1" applyBorder="1" applyAlignment="1">
      <alignment horizontal="left" vertical="top" wrapText="1"/>
    </xf>
    <xf numFmtId="49" fontId="4" fillId="0" borderId="1" xfId="16" applyNumberFormat="1" applyFont="1" applyBorder="1" applyAlignment="1">
      <alignment horizontal="left" vertical="top" wrapText="1"/>
    </xf>
    <xf numFmtId="49" fontId="4" fillId="0" borderId="5" xfId="16" applyNumberFormat="1" applyFont="1" applyBorder="1" applyAlignment="1">
      <alignment horizontal="left" vertical="top" wrapText="1"/>
    </xf>
    <xf numFmtId="0" fontId="6" fillId="0" borderId="3" xfId="11" applyFont="1" applyBorder="1" applyAlignment="1">
      <alignment horizontal="center" vertical="center"/>
    </xf>
    <xf numFmtId="0" fontId="6" fillId="0" borderId="0" xfId="11" applyFont="1" applyAlignment="1">
      <alignment horizontal="center" vertical="center"/>
    </xf>
    <xf numFmtId="0" fontId="6" fillId="0" borderId="4" xfId="11" applyFont="1" applyBorder="1" applyAlignment="1">
      <alignment horizontal="center" vertical="center"/>
    </xf>
    <xf numFmtId="0" fontId="5" fillId="0" borderId="10" xfId="11" applyFont="1" applyBorder="1" applyAlignment="1">
      <alignment horizontal="left" vertical="center" wrapText="1"/>
    </xf>
    <xf numFmtId="0" fontId="5" fillId="0" borderId="15" xfId="11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6" xfId="14" applyNumberFormat="1" applyFont="1" applyBorder="1" applyAlignment="1">
      <alignment horizontal="center" vertical="top"/>
    </xf>
    <xf numFmtId="49" fontId="4" fillId="0" borderId="5" xfId="14" applyNumberFormat="1" applyFont="1" applyBorder="1" applyAlignment="1">
      <alignment horizontal="center" vertical="top"/>
    </xf>
    <xf numFmtId="0" fontId="6" fillId="0" borderId="10" xfId="11" applyFont="1" applyBorder="1" applyAlignment="1">
      <alignment horizontal="center" vertical="center"/>
    </xf>
    <xf numFmtId="0" fontId="6" fillId="0" borderId="15" xfId="11" applyFont="1" applyBorder="1" applyAlignment="1">
      <alignment horizontal="center" vertical="center"/>
    </xf>
    <xf numFmtId="0" fontId="6" fillId="0" borderId="14" xfId="1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49" fontId="5" fillId="0" borderId="6" xfId="14" applyNumberFormat="1" applyFont="1" applyBorder="1" applyAlignment="1">
      <alignment horizontal="center" vertical="top"/>
    </xf>
    <xf numFmtId="49" fontId="5" fillId="0" borderId="3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9" fontId="5" fillId="0" borderId="11" xfId="14" applyNumberFormat="1" applyFont="1" applyBorder="1" applyAlignment="1">
      <alignment horizontal="center" vertical="top"/>
    </xf>
    <xf numFmtId="49" fontId="5" fillId="0" borderId="13" xfId="14" applyNumberFormat="1" applyFont="1" applyBorder="1" applyAlignment="1">
      <alignment horizontal="center" vertical="top"/>
    </xf>
    <xf numFmtId="49" fontId="5" fillId="0" borderId="12" xfId="14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49" fontId="4" fillId="0" borderId="11" xfId="14" applyNumberFormat="1" applyFont="1" applyBorder="1" applyAlignment="1">
      <alignment horizontal="center" vertical="top"/>
    </xf>
    <xf numFmtId="49" fontId="4" fillId="0" borderId="12" xfId="14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169" fontId="7" fillId="0" borderId="11" xfId="8" applyNumberFormat="1" applyFont="1" applyBorder="1" applyAlignment="1">
      <alignment horizontal="center" vertical="top" wrapText="1"/>
    </xf>
    <xf numFmtId="169" fontId="7" fillId="0" borderId="13" xfId="8" applyNumberFormat="1" applyFont="1" applyBorder="1" applyAlignment="1">
      <alignment horizontal="center" vertical="top" wrapText="1"/>
    </xf>
    <xf numFmtId="169" fontId="7" fillId="0" borderId="12" xfId="8" applyNumberFormat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49" fontId="4" fillId="0" borderId="10" xfId="14" applyNumberFormat="1" applyFont="1" applyBorder="1" applyAlignment="1">
      <alignment horizontal="left" vertical="center"/>
    </xf>
    <xf numFmtId="49" fontId="4" fillId="0" borderId="15" xfId="14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49" fontId="5" fillId="0" borderId="5" xfId="14" applyNumberFormat="1" applyFont="1" applyBorder="1" applyAlignment="1">
      <alignment horizontal="center" vertical="top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19" applyFont="1" applyAlignment="1">
      <alignment horizontal="center" vertical="top"/>
    </xf>
    <xf numFmtId="0" fontId="4" fillId="0" borderId="0" xfId="19" applyFont="1" applyAlignment="1">
      <alignment horizontal="center" vertical="center"/>
    </xf>
    <xf numFmtId="0" fontId="25" fillId="0" borderId="0" xfId="19" applyFont="1" applyAlignment="1">
      <alignment horizontal="center"/>
    </xf>
  </cellXfs>
  <cellStyles count="20">
    <cellStyle name="1. jelölőszín" xfId="1" xr:uid="{00000000-0005-0000-0000-000000000000}"/>
    <cellStyle name="2. jelölőszín" xfId="2" xr:uid="{00000000-0005-0000-0000-000001000000}"/>
    <cellStyle name="3. jelölőszín" xfId="3" xr:uid="{00000000-0005-0000-0000-000002000000}"/>
    <cellStyle name="4. jelölőszín" xfId="4" xr:uid="{00000000-0005-0000-0000-000003000000}"/>
    <cellStyle name="5. jelölőszín" xfId="5" xr:uid="{00000000-0005-0000-0000-000004000000}"/>
    <cellStyle name="6. jelölőszín" xfId="6" xr:uid="{00000000-0005-0000-0000-000005000000}"/>
    <cellStyle name="Ezres" xfId="7" builtinId="3"/>
    <cellStyle name="Ezres 2" xfId="8" xr:uid="{00000000-0005-0000-0000-000007000000}"/>
    <cellStyle name="Ezres 3" xfId="9" xr:uid="{00000000-0005-0000-0000-000008000000}"/>
    <cellStyle name="Ezres 4" xfId="10" xr:uid="{00000000-0005-0000-0000-000009000000}"/>
    <cellStyle name="Normál" xfId="0" builtinId="0"/>
    <cellStyle name="Normál 2" xfId="11" xr:uid="{00000000-0005-0000-0000-00000B000000}"/>
    <cellStyle name="Normál 3" xfId="12" xr:uid="{00000000-0005-0000-0000-00000C000000}"/>
    <cellStyle name="Normál 4" xfId="13" xr:uid="{00000000-0005-0000-0000-00000D000000}"/>
    <cellStyle name="Normál 5" xfId="18" xr:uid="{00000000-0005-0000-0000-00000E000000}"/>
    <cellStyle name="Normál 6" xfId="19" xr:uid="{63B9A95A-9219-4899-83A2-7D4E0E37DE79}"/>
    <cellStyle name="Normál_2010. 04. 20." xfId="14" xr:uid="{00000000-0005-0000-0000-00000F000000}"/>
    <cellStyle name="Normál_2010. 04. 20. 2" xfId="15" xr:uid="{00000000-0005-0000-0000-000010000000}"/>
    <cellStyle name="Normál_Z.szegv.táblák2010" xfId="16" xr:uid="{00000000-0005-0000-0000-000011000000}"/>
    <cellStyle name="Pénznem 2" xfId="17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3"/>
  <sheetViews>
    <sheetView view="pageBreakPreview" zoomScale="55" zoomScaleNormal="100" zoomScaleSheetLayoutView="55" workbookViewId="0">
      <selection activeCell="L7" sqref="L7"/>
    </sheetView>
  </sheetViews>
  <sheetFormatPr defaultRowHeight="12.75" x14ac:dyDescent="0.2"/>
  <cols>
    <col min="1" max="1" width="7" style="128" bestFit="1" customWidth="1"/>
    <col min="2" max="2" width="92.85546875" style="128" customWidth="1"/>
    <col min="3" max="3" width="15.85546875" style="128" hidden="1" customWidth="1"/>
    <col min="4" max="4" width="21.5703125" style="128" hidden="1" customWidth="1"/>
    <col min="5" max="5" width="19.28515625" style="128" hidden="1" customWidth="1"/>
    <col min="6" max="6" width="17.28515625" style="128" hidden="1" customWidth="1"/>
    <col min="7" max="7" width="14.85546875" style="128" hidden="1" customWidth="1"/>
    <col min="8" max="8" width="17.5703125" style="128" bestFit="1" customWidth="1"/>
    <col min="9" max="10" width="17.7109375" style="128" customWidth="1"/>
    <col min="11" max="11" width="17" style="128" customWidth="1"/>
    <col min="12" max="12" width="17.7109375" style="128" customWidth="1"/>
    <col min="13" max="16384" width="9.140625" style="128"/>
  </cols>
  <sheetData>
    <row r="1" spans="1:12" x14ac:dyDescent="0.2">
      <c r="A1" s="212" t="s">
        <v>830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 x14ac:dyDescent="0.2">
      <c r="A2" s="212" t="s">
        <v>752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 x14ac:dyDescent="0.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2" x14ac:dyDescent="0.2">
      <c r="A4" s="212" t="s">
        <v>718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 ht="15" x14ac:dyDescent="0.2">
      <c r="A5" s="124">
        <v>1</v>
      </c>
      <c r="B5" s="124">
        <v>2</v>
      </c>
      <c r="C5" s="124">
        <v>3</v>
      </c>
      <c r="D5" s="124">
        <v>4</v>
      </c>
      <c r="E5" s="124">
        <v>5</v>
      </c>
      <c r="F5" s="124">
        <v>6</v>
      </c>
      <c r="G5" s="124">
        <v>7</v>
      </c>
      <c r="H5" s="124">
        <v>3</v>
      </c>
      <c r="I5" s="124">
        <v>4</v>
      </c>
      <c r="J5" s="124">
        <v>5</v>
      </c>
      <c r="K5" s="124">
        <v>6</v>
      </c>
      <c r="L5" s="124">
        <v>7</v>
      </c>
    </row>
    <row r="6" spans="1:12" x14ac:dyDescent="0.2">
      <c r="A6" s="213"/>
      <c r="B6" s="214"/>
      <c r="C6" s="209" t="s">
        <v>14</v>
      </c>
      <c r="D6" s="210"/>
      <c r="E6" s="210"/>
      <c r="F6" s="210"/>
      <c r="G6" s="211"/>
      <c r="H6" s="209" t="s">
        <v>56</v>
      </c>
      <c r="I6" s="210"/>
      <c r="J6" s="210"/>
      <c r="K6" s="210"/>
      <c r="L6" s="211"/>
    </row>
    <row r="7" spans="1:12" ht="51" x14ac:dyDescent="0.2">
      <c r="A7" s="215"/>
      <c r="B7" s="216"/>
      <c r="C7" s="126" t="s">
        <v>611</v>
      </c>
      <c r="D7" s="126" t="s">
        <v>95</v>
      </c>
      <c r="E7" s="126" t="s">
        <v>96</v>
      </c>
      <c r="F7" s="126" t="s">
        <v>97</v>
      </c>
      <c r="G7" s="126" t="s">
        <v>21</v>
      </c>
      <c r="H7" s="147" t="s">
        <v>611</v>
      </c>
      <c r="I7" s="147" t="s">
        <v>95</v>
      </c>
      <c r="J7" s="147" t="s">
        <v>96</v>
      </c>
      <c r="K7" s="147" t="s">
        <v>97</v>
      </c>
      <c r="L7" s="147" t="s">
        <v>21</v>
      </c>
    </row>
    <row r="8" spans="1:12" x14ac:dyDescent="0.2">
      <c r="A8" s="129">
        <v>1</v>
      </c>
      <c r="B8" s="112" t="s">
        <v>109</v>
      </c>
      <c r="C8" s="125">
        <f t="shared" ref="C8:C38" si="0">SUM(D8:G8)</f>
        <v>181163000</v>
      </c>
      <c r="D8" s="125">
        <v>38504000</v>
      </c>
      <c r="E8" s="125">
        <v>53236000</v>
      </c>
      <c r="F8" s="125">
        <v>46337000</v>
      </c>
      <c r="G8" s="125">
        <v>43086000</v>
      </c>
      <c r="H8" s="125">
        <f t="shared" ref="H8:H66" si="1">SUM(I8:L8)</f>
        <v>180993000</v>
      </c>
      <c r="I8" s="125">
        <v>38444000</v>
      </c>
      <c r="J8" s="125">
        <v>51526000</v>
      </c>
      <c r="K8" s="125">
        <v>46337000</v>
      </c>
      <c r="L8" s="125">
        <v>44686000</v>
      </c>
    </row>
    <row r="9" spans="1:12" x14ac:dyDescent="0.2">
      <c r="A9" s="129">
        <v>2</v>
      </c>
      <c r="B9" s="112" t="s">
        <v>110</v>
      </c>
      <c r="C9" s="125">
        <f t="shared" si="0"/>
        <v>12906000</v>
      </c>
      <c r="D9" s="125">
        <v>1117000</v>
      </c>
      <c r="E9" s="125">
        <v>4223000</v>
      </c>
      <c r="F9" s="125">
        <v>4000000</v>
      </c>
      <c r="G9" s="125">
        <v>3566000</v>
      </c>
      <c r="H9" s="125">
        <f t="shared" si="1"/>
        <v>13106000</v>
      </c>
      <c r="I9" s="125">
        <v>1117000</v>
      </c>
      <c r="J9" s="125">
        <v>4223000</v>
      </c>
      <c r="K9" s="125">
        <v>4000000</v>
      </c>
      <c r="L9" s="125">
        <v>3766000</v>
      </c>
    </row>
    <row r="10" spans="1:12" x14ac:dyDescent="0.2">
      <c r="A10" s="129">
        <v>3</v>
      </c>
      <c r="B10" s="112" t="s">
        <v>111</v>
      </c>
      <c r="C10" s="125">
        <f t="shared" si="0"/>
        <v>0</v>
      </c>
      <c r="D10" s="125"/>
      <c r="E10" s="125">
        <v>0</v>
      </c>
      <c r="F10" s="125">
        <v>0</v>
      </c>
      <c r="G10" s="125"/>
      <c r="H10" s="125">
        <f t="shared" si="1"/>
        <v>300000</v>
      </c>
      <c r="I10" s="125"/>
      <c r="J10" s="125">
        <v>300000</v>
      </c>
      <c r="K10" s="125">
        <v>0</v>
      </c>
      <c r="L10" s="125"/>
    </row>
    <row r="11" spans="1:12" x14ac:dyDescent="0.2">
      <c r="A11" s="129">
        <v>4</v>
      </c>
      <c r="B11" s="112" t="s">
        <v>112</v>
      </c>
      <c r="C11" s="125">
        <f t="shared" si="0"/>
        <v>0</v>
      </c>
      <c r="D11" s="125"/>
      <c r="E11" s="125">
        <v>0</v>
      </c>
      <c r="F11" s="125">
        <v>0</v>
      </c>
      <c r="G11" s="125"/>
      <c r="H11" s="125">
        <f t="shared" si="1"/>
        <v>1680000</v>
      </c>
      <c r="I11" s="125"/>
      <c r="J11" s="125">
        <v>1680000</v>
      </c>
      <c r="K11" s="125">
        <v>0</v>
      </c>
      <c r="L11" s="125"/>
    </row>
    <row r="12" spans="1:12" hidden="1" x14ac:dyDescent="0.2">
      <c r="A12" s="129">
        <v>5</v>
      </c>
      <c r="B12" s="112" t="s">
        <v>113</v>
      </c>
      <c r="C12" s="125">
        <f t="shared" si="0"/>
        <v>0</v>
      </c>
      <c r="D12" s="125"/>
      <c r="E12" s="125">
        <v>0</v>
      </c>
      <c r="F12" s="125">
        <v>0</v>
      </c>
      <c r="G12" s="125"/>
      <c r="H12" s="125">
        <f t="shared" si="1"/>
        <v>0</v>
      </c>
      <c r="I12" s="125"/>
      <c r="J12" s="125">
        <v>0</v>
      </c>
      <c r="K12" s="125">
        <v>0</v>
      </c>
      <c r="L12" s="125"/>
    </row>
    <row r="13" spans="1:12" x14ac:dyDescent="0.2">
      <c r="A13" s="129">
        <v>6</v>
      </c>
      <c r="B13" s="112" t="s">
        <v>114</v>
      </c>
      <c r="C13" s="125">
        <f t="shared" si="0"/>
        <v>3911000</v>
      </c>
      <c r="D13" s="125">
        <v>0</v>
      </c>
      <c r="E13" s="125">
        <v>750000</v>
      </c>
      <c r="F13" s="125">
        <v>3161000</v>
      </c>
      <c r="G13" s="125"/>
      <c r="H13" s="125">
        <f t="shared" si="1"/>
        <v>3911000</v>
      </c>
      <c r="I13" s="125">
        <v>0</v>
      </c>
      <c r="J13" s="125">
        <v>750000</v>
      </c>
      <c r="K13" s="125">
        <v>3161000</v>
      </c>
      <c r="L13" s="125"/>
    </row>
    <row r="14" spans="1:12" x14ac:dyDescent="0.2">
      <c r="A14" s="129">
        <v>7</v>
      </c>
      <c r="B14" s="112" t="s">
        <v>115</v>
      </c>
      <c r="C14" s="125">
        <f t="shared" si="0"/>
        <v>1950000</v>
      </c>
      <c r="D14" s="125">
        <v>0</v>
      </c>
      <c r="E14" s="125">
        <v>1950000</v>
      </c>
      <c r="F14" s="125">
        <v>0</v>
      </c>
      <c r="G14" s="125"/>
      <c r="H14" s="125">
        <f t="shared" si="1"/>
        <v>1950000</v>
      </c>
      <c r="I14" s="125">
        <v>0</v>
      </c>
      <c r="J14" s="125">
        <v>1950000</v>
      </c>
      <c r="K14" s="125">
        <v>0</v>
      </c>
      <c r="L14" s="125"/>
    </row>
    <row r="15" spans="1:12" hidden="1" x14ac:dyDescent="0.2">
      <c r="A15" s="129">
        <v>8</v>
      </c>
      <c r="B15" s="112" t="s">
        <v>116</v>
      </c>
      <c r="C15" s="125">
        <f t="shared" si="0"/>
        <v>0</v>
      </c>
      <c r="D15" s="125"/>
      <c r="E15" s="125">
        <v>0</v>
      </c>
      <c r="F15" s="125">
        <v>0</v>
      </c>
      <c r="G15" s="125"/>
      <c r="H15" s="125">
        <f t="shared" si="1"/>
        <v>0</v>
      </c>
      <c r="I15" s="125"/>
      <c r="J15" s="125">
        <v>0</v>
      </c>
      <c r="K15" s="125">
        <v>0</v>
      </c>
      <c r="L15" s="125"/>
    </row>
    <row r="16" spans="1:12" x14ac:dyDescent="0.2">
      <c r="A16" s="129">
        <v>9</v>
      </c>
      <c r="B16" s="112" t="s">
        <v>117</v>
      </c>
      <c r="C16" s="125">
        <f t="shared" si="0"/>
        <v>812000</v>
      </c>
      <c r="D16" s="125">
        <v>160000</v>
      </c>
      <c r="E16" s="125">
        <v>282000</v>
      </c>
      <c r="F16" s="125">
        <v>270000</v>
      </c>
      <c r="G16" s="125">
        <v>100000</v>
      </c>
      <c r="H16" s="125">
        <f t="shared" si="1"/>
        <v>892000</v>
      </c>
      <c r="I16" s="125">
        <v>160000</v>
      </c>
      <c r="J16" s="125">
        <v>282000</v>
      </c>
      <c r="K16" s="125">
        <v>350000</v>
      </c>
      <c r="L16" s="125">
        <v>100000</v>
      </c>
    </row>
    <row r="17" spans="1:12" hidden="1" x14ac:dyDescent="0.2">
      <c r="A17" s="129">
        <v>10</v>
      </c>
      <c r="B17" s="112" t="s">
        <v>118</v>
      </c>
      <c r="C17" s="125">
        <f t="shared" si="0"/>
        <v>0</v>
      </c>
      <c r="D17" s="125"/>
      <c r="E17" s="125">
        <v>0</v>
      </c>
      <c r="F17" s="125">
        <v>0</v>
      </c>
      <c r="G17" s="125"/>
      <c r="H17" s="125">
        <f t="shared" si="1"/>
        <v>0</v>
      </c>
      <c r="I17" s="125"/>
      <c r="J17" s="125">
        <v>0</v>
      </c>
      <c r="K17" s="125">
        <v>0</v>
      </c>
      <c r="L17" s="125"/>
    </row>
    <row r="18" spans="1:12" hidden="1" x14ac:dyDescent="0.2">
      <c r="A18" s="129">
        <v>11</v>
      </c>
      <c r="B18" s="112" t="s">
        <v>119</v>
      </c>
      <c r="C18" s="125">
        <f t="shared" si="0"/>
        <v>0</v>
      </c>
      <c r="D18" s="125"/>
      <c r="E18" s="125">
        <v>0</v>
      </c>
      <c r="F18" s="125">
        <v>0</v>
      </c>
      <c r="G18" s="125"/>
      <c r="H18" s="125">
        <f t="shared" si="1"/>
        <v>0</v>
      </c>
      <c r="I18" s="125"/>
      <c r="J18" s="125">
        <v>0</v>
      </c>
      <c r="K18" s="125">
        <v>0</v>
      </c>
      <c r="L18" s="125"/>
    </row>
    <row r="19" spans="1:12" hidden="1" x14ac:dyDescent="0.2">
      <c r="A19" s="129">
        <v>12</v>
      </c>
      <c r="B19" s="112" t="s">
        <v>120</v>
      </c>
      <c r="C19" s="125">
        <f t="shared" si="0"/>
        <v>0</v>
      </c>
      <c r="D19" s="125"/>
      <c r="E19" s="125">
        <v>0</v>
      </c>
      <c r="F19" s="125">
        <v>0</v>
      </c>
      <c r="G19" s="125"/>
      <c r="H19" s="125">
        <f t="shared" si="1"/>
        <v>0</v>
      </c>
      <c r="I19" s="125"/>
      <c r="J19" s="125">
        <v>0</v>
      </c>
      <c r="K19" s="125">
        <v>0</v>
      </c>
      <c r="L19" s="125"/>
    </row>
    <row r="20" spans="1:12" x14ac:dyDescent="0.2">
      <c r="A20" s="129">
        <v>13</v>
      </c>
      <c r="B20" s="112" t="s">
        <v>121</v>
      </c>
      <c r="C20" s="125">
        <f t="shared" si="0"/>
        <v>2348000</v>
      </c>
      <c r="D20" s="125">
        <v>610000</v>
      </c>
      <c r="E20" s="125">
        <v>558000</v>
      </c>
      <c r="F20" s="125">
        <v>450000</v>
      </c>
      <c r="G20" s="125">
        <v>730000</v>
      </c>
      <c r="H20" s="125">
        <f t="shared" si="1"/>
        <v>3008000</v>
      </c>
      <c r="I20" s="125">
        <v>670000</v>
      </c>
      <c r="J20" s="125">
        <v>588000</v>
      </c>
      <c r="K20" s="125">
        <v>1020000</v>
      </c>
      <c r="L20" s="125">
        <v>730000</v>
      </c>
    </row>
    <row r="21" spans="1:12" hidden="1" x14ac:dyDescent="0.2">
      <c r="A21" s="129">
        <v>14</v>
      </c>
      <c r="B21" s="112" t="s">
        <v>122</v>
      </c>
      <c r="C21" s="125">
        <f t="shared" si="0"/>
        <v>0</v>
      </c>
      <c r="D21" s="125"/>
      <c r="E21" s="125">
        <v>0</v>
      </c>
      <c r="F21" s="125">
        <v>0</v>
      </c>
      <c r="G21" s="125"/>
      <c r="H21" s="125">
        <f t="shared" si="1"/>
        <v>0</v>
      </c>
      <c r="I21" s="125"/>
      <c r="J21" s="125">
        <v>0</v>
      </c>
      <c r="K21" s="125">
        <v>0</v>
      </c>
      <c r="L21" s="125"/>
    </row>
    <row r="22" spans="1:12" x14ac:dyDescent="0.2">
      <c r="A22" s="129">
        <v>15</v>
      </c>
      <c r="B22" s="112" t="s">
        <v>655</v>
      </c>
      <c r="C22" s="125">
        <f t="shared" si="0"/>
        <v>203090000</v>
      </c>
      <c r="D22" s="125">
        <f>SUM(D8:D21)</f>
        <v>40391000</v>
      </c>
      <c r="E22" s="125">
        <f>SUM(E8:E21)</f>
        <v>60999000</v>
      </c>
      <c r="F22" s="125">
        <f>SUM(F8:F21)</f>
        <v>54218000</v>
      </c>
      <c r="G22" s="125">
        <f>SUM(G8:G21)</f>
        <v>47482000</v>
      </c>
      <c r="H22" s="125">
        <f t="shared" si="1"/>
        <v>205840000</v>
      </c>
      <c r="I22" s="125">
        <f>SUM(I8:I21)</f>
        <v>40391000</v>
      </c>
      <c r="J22" s="125">
        <f>SUM(J8:J21)</f>
        <v>61299000</v>
      </c>
      <c r="K22" s="125">
        <f>SUM(K8:K21)</f>
        <v>54868000</v>
      </c>
      <c r="L22" s="125">
        <f>SUM(L8:L21)</f>
        <v>49282000</v>
      </c>
    </row>
    <row r="23" spans="1:12" x14ac:dyDescent="0.2">
      <c r="A23" s="129">
        <v>16</v>
      </c>
      <c r="B23" s="112" t="s">
        <v>123</v>
      </c>
      <c r="C23" s="125">
        <f t="shared" si="0"/>
        <v>16800000</v>
      </c>
      <c r="D23" s="125">
        <v>16800000</v>
      </c>
      <c r="E23" s="125">
        <v>0</v>
      </c>
      <c r="F23" s="125"/>
      <c r="G23" s="125"/>
      <c r="H23" s="125">
        <f t="shared" si="1"/>
        <v>16800000</v>
      </c>
      <c r="I23" s="125">
        <v>16800000</v>
      </c>
      <c r="J23" s="125">
        <v>0</v>
      </c>
      <c r="K23" s="125"/>
      <c r="L23" s="125"/>
    </row>
    <row r="24" spans="1:12" x14ac:dyDescent="0.2">
      <c r="A24" s="129">
        <v>17</v>
      </c>
      <c r="B24" s="112" t="s">
        <v>124</v>
      </c>
      <c r="C24" s="125">
        <f t="shared" si="0"/>
        <v>8713000</v>
      </c>
      <c r="D24" s="125">
        <v>3980000</v>
      </c>
      <c r="E24" s="125">
        <v>4440000</v>
      </c>
      <c r="F24" s="125">
        <v>293000</v>
      </c>
      <c r="G24" s="125"/>
      <c r="H24" s="125">
        <f t="shared" si="1"/>
        <v>9853000</v>
      </c>
      <c r="I24" s="125">
        <v>3980000</v>
      </c>
      <c r="J24" s="125">
        <v>5580000</v>
      </c>
      <c r="K24" s="125">
        <v>293000</v>
      </c>
      <c r="L24" s="125"/>
    </row>
    <row r="25" spans="1:12" x14ac:dyDescent="0.2">
      <c r="A25" s="129">
        <v>18</v>
      </c>
      <c r="B25" s="112" t="s">
        <v>125</v>
      </c>
      <c r="C25" s="125">
        <f t="shared" si="0"/>
        <v>7180000</v>
      </c>
      <c r="D25" s="125">
        <v>6820000</v>
      </c>
      <c r="E25" s="125">
        <v>250000</v>
      </c>
      <c r="F25" s="125">
        <v>70000</v>
      </c>
      <c r="G25" s="125">
        <v>40000</v>
      </c>
      <c r="H25" s="125">
        <f t="shared" si="1"/>
        <v>7208000</v>
      </c>
      <c r="I25" s="125">
        <v>6820000</v>
      </c>
      <c r="J25" s="125">
        <v>278000</v>
      </c>
      <c r="K25" s="125">
        <v>70000</v>
      </c>
      <c r="L25" s="125">
        <v>40000</v>
      </c>
    </row>
    <row r="26" spans="1:12" x14ac:dyDescent="0.2">
      <c r="A26" s="129">
        <v>19</v>
      </c>
      <c r="B26" s="112" t="s">
        <v>126</v>
      </c>
      <c r="C26" s="125">
        <f t="shared" si="0"/>
        <v>32693000</v>
      </c>
      <c r="D26" s="125">
        <f>SUM(D23:D25)</f>
        <v>27600000</v>
      </c>
      <c r="E26" s="125">
        <f>SUM(E23:E25)</f>
        <v>4690000</v>
      </c>
      <c r="F26" s="125">
        <f>SUM(F23:F25)</f>
        <v>363000</v>
      </c>
      <c r="G26" s="125">
        <f>SUM(G23:G25)</f>
        <v>40000</v>
      </c>
      <c r="H26" s="125">
        <f t="shared" si="1"/>
        <v>33861000</v>
      </c>
      <c r="I26" s="125">
        <f>SUM(I23:I25)</f>
        <v>27600000</v>
      </c>
      <c r="J26" s="125">
        <f>SUM(J23:J25)</f>
        <v>5858000</v>
      </c>
      <c r="K26" s="125">
        <f>SUM(K23:K25)</f>
        <v>363000</v>
      </c>
      <c r="L26" s="125">
        <f>SUM(L23:L25)</f>
        <v>40000</v>
      </c>
    </row>
    <row r="27" spans="1:12" x14ac:dyDescent="0.2">
      <c r="A27" s="130">
        <v>20</v>
      </c>
      <c r="B27" s="123" t="s">
        <v>656</v>
      </c>
      <c r="C27" s="97">
        <f t="shared" si="0"/>
        <v>235783000</v>
      </c>
      <c r="D27" s="97">
        <f>SUM(D26,D22)</f>
        <v>67991000</v>
      </c>
      <c r="E27" s="97">
        <f>SUM(E26,E22)</f>
        <v>65689000</v>
      </c>
      <c r="F27" s="97">
        <f>F22+F26</f>
        <v>54581000</v>
      </c>
      <c r="G27" s="97">
        <f>SUM(G26,G22)</f>
        <v>47522000</v>
      </c>
      <c r="H27" s="97">
        <f t="shared" si="1"/>
        <v>239701000</v>
      </c>
      <c r="I27" s="97">
        <f>SUM(I26,I22)</f>
        <v>67991000</v>
      </c>
      <c r="J27" s="97">
        <f>SUM(J26,J22)</f>
        <v>67157000</v>
      </c>
      <c r="K27" s="97">
        <f>K22+K26</f>
        <v>55231000</v>
      </c>
      <c r="L27" s="97">
        <f>SUM(L26,L22)</f>
        <v>49322000</v>
      </c>
    </row>
    <row r="28" spans="1:12" x14ac:dyDescent="0.2">
      <c r="A28" s="130">
        <v>21</v>
      </c>
      <c r="B28" s="123" t="s">
        <v>657</v>
      </c>
      <c r="C28" s="97">
        <f t="shared" si="0"/>
        <v>41871700</v>
      </c>
      <c r="D28" s="97">
        <f>SUM(D29:D34)</f>
        <v>10372700</v>
      </c>
      <c r="E28" s="97">
        <f>SUM(E29:E34)</f>
        <v>12500000</v>
      </c>
      <c r="F28" s="97">
        <f>SUM(F29:F34)</f>
        <v>10097000</v>
      </c>
      <c r="G28" s="97">
        <f>SUM(G29:G34)</f>
        <v>8902000</v>
      </c>
      <c r="H28" s="97">
        <f t="shared" si="1"/>
        <v>42332700</v>
      </c>
      <c r="I28" s="97">
        <f>SUM(I29:I34)</f>
        <v>10372700</v>
      </c>
      <c r="J28" s="97">
        <f>SUM(J29:J34)</f>
        <v>12582000</v>
      </c>
      <c r="K28" s="97">
        <f>SUM(K29:K34)</f>
        <v>10136000</v>
      </c>
      <c r="L28" s="97">
        <f>SUM(L29:L34)</f>
        <v>9242000</v>
      </c>
    </row>
    <row r="29" spans="1:12" hidden="1" x14ac:dyDescent="0.2">
      <c r="A29" s="129">
        <v>22</v>
      </c>
      <c r="B29" s="112" t="s">
        <v>127</v>
      </c>
      <c r="C29" s="125">
        <f t="shared" si="0"/>
        <v>39506300</v>
      </c>
      <c r="D29" s="125">
        <v>9006300</v>
      </c>
      <c r="E29" s="125">
        <v>11586000</v>
      </c>
      <c r="F29" s="125">
        <v>10012000</v>
      </c>
      <c r="G29" s="125">
        <v>8902000</v>
      </c>
      <c r="H29" s="125">
        <f t="shared" si="1"/>
        <v>39851300</v>
      </c>
      <c r="I29" s="125">
        <v>9006300</v>
      </c>
      <c r="J29" s="125">
        <v>11668000</v>
      </c>
      <c r="K29" s="125">
        <v>9935000</v>
      </c>
      <c r="L29" s="125">
        <v>9242000</v>
      </c>
    </row>
    <row r="30" spans="1:12" hidden="1" x14ac:dyDescent="0.2">
      <c r="A30" s="129">
        <v>23</v>
      </c>
      <c r="B30" s="112" t="s">
        <v>128</v>
      </c>
      <c r="C30" s="125">
        <f t="shared" si="0"/>
        <v>0</v>
      </c>
      <c r="D30" s="125">
        <v>0</v>
      </c>
      <c r="E30" s="125">
        <v>0</v>
      </c>
      <c r="F30" s="125">
        <v>0</v>
      </c>
      <c r="G30" s="125"/>
      <c r="H30" s="125">
        <f t="shared" si="1"/>
        <v>0</v>
      </c>
      <c r="I30" s="125">
        <v>0</v>
      </c>
      <c r="J30" s="125">
        <v>0</v>
      </c>
      <c r="K30" s="125">
        <v>0</v>
      </c>
      <c r="L30" s="125"/>
    </row>
    <row r="31" spans="1:12" hidden="1" x14ac:dyDescent="0.2">
      <c r="A31" s="129">
        <v>24</v>
      </c>
      <c r="B31" s="112" t="s">
        <v>129</v>
      </c>
      <c r="C31" s="125">
        <f t="shared" si="0"/>
        <v>1133200</v>
      </c>
      <c r="D31" s="125">
        <v>605200</v>
      </c>
      <c r="E31" s="125">
        <v>513000</v>
      </c>
      <c r="F31" s="125">
        <v>15000</v>
      </c>
      <c r="G31" s="125"/>
      <c r="H31" s="125">
        <f t="shared" si="1"/>
        <v>1119200</v>
      </c>
      <c r="I31" s="125">
        <v>605200</v>
      </c>
      <c r="J31" s="125">
        <v>513000</v>
      </c>
      <c r="K31" s="125">
        <v>1000</v>
      </c>
      <c r="L31" s="125"/>
    </row>
    <row r="32" spans="1:12" hidden="1" x14ac:dyDescent="0.2">
      <c r="A32" s="129">
        <v>25</v>
      </c>
      <c r="B32" s="112" t="s">
        <v>130</v>
      </c>
      <c r="C32" s="125">
        <f t="shared" si="0"/>
        <v>455000</v>
      </c>
      <c r="D32" s="125">
        <v>345000</v>
      </c>
      <c r="E32" s="125">
        <v>50000</v>
      </c>
      <c r="F32" s="125">
        <v>60000</v>
      </c>
      <c r="G32" s="125"/>
      <c r="H32" s="125">
        <f t="shared" si="1"/>
        <v>545000</v>
      </c>
      <c r="I32" s="125">
        <v>345000</v>
      </c>
      <c r="J32" s="125">
        <v>50000</v>
      </c>
      <c r="K32" s="125">
        <v>150000</v>
      </c>
      <c r="L32" s="125"/>
    </row>
    <row r="33" spans="1:12" ht="25.5" hidden="1" x14ac:dyDescent="0.2">
      <c r="A33" s="129">
        <v>26</v>
      </c>
      <c r="B33" s="112" t="s">
        <v>131</v>
      </c>
      <c r="C33" s="125">
        <f t="shared" si="0"/>
        <v>0</v>
      </c>
      <c r="D33" s="125">
        <v>0</v>
      </c>
      <c r="E33" s="125">
        <v>0</v>
      </c>
      <c r="F33" s="125">
        <v>0</v>
      </c>
      <c r="G33" s="125"/>
      <c r="H33" s="125">
        <f t="shared" si="1"/>
        <v>0</v>
      </c>
      <c r="I33" s="125">
        <v>0</v>
      </c>
      <c r="J33" s="125">
        <v>0</v>
      </c>
      <c r="K33" s="125">
        <v>0</v>
      </c>
      <c r="L33" s="125"/>
    </row>
    <row r="34" spans="1:12" hidden="1" x14ac:dyDescent="0.2">
      <c r="A34" s="129">
        <v>27</v>
      </c>
      <c r="B34" s="112" t="s">
        <v>132</v>
      </c>
      <c r="C34" s="125">
        <f t="shared" si="0"/>
        <v>777200</v>
      </c>
      <c r="D34" s="125">
        <v>416200</v>
      </c>
      <c r="E34" s="125">
        <v>351000</v>
      </c>
      <c r="F34" s="125">
        <v>10000</v>
      </c>
      <c r="G34" s="125"/>
      <c r="H34" s="125">
        <f t="shared" si="1"/>
        <v>817200</v>
      </c>
      <c r="I34" s="125">
        <v>416200</v>
      </c>
      <c r="J34" s="125">
        <v>351000</v>
      </c>
      <c r="K34" s="125">
        <v>50000</v>
      </c>
      <c r="L34" s="125"/>
    </row>
    <row r="35" spans="1:12" x14ac:dyDescent="0.2">
      <c r="A35" s="129">
        <v>28</v>
      </c>
      <c r="B35" s="112" t="s">
        <v>133</v>
      </c>
      <c r="C35" s="125">
        <f t="shared" si="0"/>
        <v>1082000</v>
      </c>
      <c r="D35" s="125">
        <v>490000</v>
      </c>
      <c r="E35" s="125">
        <v>30000</v>
      </c>
      <c r="F35" s="125">
        <v>550000</v>
      </c>
      <c r="G35" s="125">
        <v>12000</v>
      </c>
      <c r="H35" s="125">
        <f t="shared" si="1"/>
        <v>1082000</v>
      </c>
      <c r="I35" s="125">
        <v>490000</v>
      </c>
      <c r="J35" s="125">
        <v>30000</v>
      </c>
      <c r="K35" s="125">
        <v>550000</v>
      </c>
      <c r="L35" s="125">
        <v>12000</v>
      </c>
    </row>
    <row r="36" spans="1:12" x14ac:dyDescent="0.2">
      <c r="A36" s="129">
        <v>29</v>
      </c>
      <c r="B36" s="112" t="s">
        <v>134</v>
      </c>
      <c r="C36" s="125">
        <f t="shared" si="0"/>
        <v>45358000</v>
      </c>
      <c r="D36" s="125">
        <v>20586000</v>
      </c>
      <c r="E36" s="125">
        <v>1147000</v>
      </c>
      <c r="F36" s="125">
        <v>500000</v>
      </c>
      <c r="G36" s="125">
        <v>23125000</v>
      </c>
      <c r="H36" s="125">
        <f t="shared" si="1"/>
        <v>45902150</v>
      </c>
      <c r="I36" s="125">
        <v>20586000</v>
      </c>
      <c r="J36" s="125">
        <v>1797000</v>
      </c>
      <c r="K36" s="125">
        <v>525000</v>
      </c>
      <c r="L36" s="125">
        <v>22994150</v>
      </c>
    </row>
    <row r="37" spans="1:12" hidden="1" x14ac:dyDescent="0.2">
      <c r="A37" s="129">
        <v>30</v>
      </c>
      <c r="B37" s="112" t="s">
        <v>135</v>
      </c>
      <c r="C37" s="125">
        <f t="shared" si="0"/>
        <v>0</v>
      </c>
      <c r="D37" s="125">
        <v>0</v>
      </c>
      <c r="E37" s="125">
        <v>0</v>
      </c>
      <c r="F37" s="125">
        <v>0</v>
      </c>
      <c r="G37" s="125">
        <v>0</v>
      </c>
      <c r="H37" s="125">
        <f t="shared" si="1"/>
        <v>0</v>
      </c>
      <c r="I37" s="125">
        <v>0</v>
      </c>
      <c r="J37" s="125">
        <v>0</v>
      </c>
      <c r="K37" s="125">
        <v>0</v>
      </c>
      <c r="L37" s="125">
        <v>0</v>
      </c>
    </row>
    <row r="38" spans="1:12" x14ac:dyDescent="0.2">
      <c r="A38" s="129">
        <v>31</v>
      </c>
      <c r="B38" s="112" t="s">
        <v>658</v>
      </c>
      <c r="C38" s="125">
        <f t="shared" si="0"/>
        <v>46440000</v>
      </c>
      <c r="D38" s="125">
        <f>SUM(D35:D37)</f>
        <v>21076000</v>
      </c>
      <c r="E38" s="125">
        <f>SUM(E35:E37)</f>
        <v>1177000</v>
      </c>
      <c r="F38" s="125">
        <f>SUM(F35:F37)</f>
        <v>1050000</v>
      </c>
      <c r="G38" s="125">
        <f>SUM(G35:G37)</f>
        <v>23137000</v>
      </c>
      <c r="H38" s="125">
        <f t="shared" si="1"/>
        <v>46984150</v>
      </c>
      <c r="I38" s="125">
        <f>SUM(I35:I37)</f>
        <v>21076000</v>
      </c>
      <c r="J38" s="125">
        <f>SUM(J35:J37)</f>
        <v>1827000</v>
      </c>
      <c r="K38" s="125">
        <f>SUM(K35:K37)</f>
        <v>1075000</v>
      </c>
      <c r="L38" s="125">
        <f>SUM(L35:L37)</f>
        <v>23006150</v>
      </c>
    </row>
    <row r="39" spans="1:12" x14ac:dyDescent="0.2">
      <c r="A39" s="129">
        <v>32</v>
      </c>
      <c r="B39" s="112" t="s">
        <v>136</v>
      </c>
      <c r="C39" s="125">
        <f t="shared" ref="C39:C66" si="2">SUM(D39:G39)</f>
        <v>2275000</v>
      </c>
      <c r="D39" s="125">
        <v>345000</v>
      </c>
      <c r="E39" s="125">
        <v>1592000</v>
      </c>
      <c r="F39" s="125">
        <v>70000</v>
      </c>
      <c r="G39" s="125">
        <v>268000</v>
      </c>
      <c r="H39" s="125">
        <f t="shared" si="1"/>
        <v>2780000</v>
      </c>
      <c r="I39" s="125">
        <v>495000</v>
      </c>
      <c r="J39" s="125">
        <v>1897000</v>
      </c>
      <c r="K39" s="125">
        <v>100000</v>
      </c>
      <c r="L39" s="125">
        <v>288000</v>
      </c>
    </row>
    <row r="40" spans="1:12" x14ac:dyDescent="0.2">
      <c r="A40" s="129">
        <v>33</v>
      </c>
      <c r="B40" s="112" t="s">
        <v>137</v>
      </c>
      <c r="C40" s="125">
        <f t="shared" si="2"/>
        <v>1075000</v>
      </c>
      <c r="D40" s="125">
        <v>468000</v>
      </c>
      <c r="E40" s="125">
        <v>255000</v>
      </c>
      <c r="F40" s="125">
        <v>80000</v>
      </c>
      <c r="G40" s="125">
        <v>272000</v>
      </c>
      <c r="H40" s="125">
        <f t="shared" si="1"/>
        <v>1045000</v>
      </c>
      <c r="I40" s="125">
        <v>468000</v>
      </c>
      <c r="J40" s="125">
        <v>255000</v>
      </c>
      <c r="K40" s="125">
        <v>70000</v>
      </c>
      <c r="L40" s="125">
        <v>252000</v>
      </c>
    </row>
    <row r="41" spans="1:12" x14ac:dyDescent="0.2">
      <c r="A41" s="129">
        <v>34</v>
      </c>
      <c r="B41" s="112" t="s">
        <v>659</v>
      </c>
      <c r="C41" s="125">
        <f t="shared" si="2"/>
        <v>3350000</v>
      </c>
      <c r="D41" s="125">
        <f>SUM(D39:D40)</f>
        <v>813000</v>
      </c>
      <c r="E41" s="125">
        <f>SUM(E39:E40)</f>
        <v>1847000</v>
      </c>
      <c r="F41" s="125">
        <f>SUM(F39:F40)</f>
        <v>150000</v>
      </c>
      <c r="G41" s="125">
        <f>SUM(G39:G40)</f>
        <v>540000</v>
      </c>
      <c r="H41" s="125">
        <f t="shared" si="1"/>
        <v>3825000</v>
      </c>
      <c r="I41" s="125">
        <f>SUM(I39:I40)</f>
        <v>963000</v>
      </c>
      <c r="J41" s="125">
        <f>SUM(J39:J40)</f>
        <v>2152000</v>
      </c>
      <c r="K41" s="125">
        <f>SUM(K39:K40)</f>
        <v>170000</v>
      </c>
      <c r="L41" s="125">
        <f>SUM(L39:L40)</f>
        <v>540000</v>
      </c>
    </row>
    <row r="42" spans="1:12" x14ac:dyDescent="0.2">
      <c r="A42" s="129">
        <v>35</v>
      </c>
      <c r="B42" s="112" t="s">
        <v>138</v>
      </c>
      <c r="C42" s="125">
        <f t="shared" si="2"/>
        <v>9000000</v>
      </c>
      <c r="D42" s="125">
        <v>5000000</v>
      </c>
      <c r="E42" s="125">
        <v>1050000</v>
      </c>
      <c r="F42" s="125">
        <v>1100000</v>
      </c>
      <c r="G42" s="125">
        <v>1850000</v>
      </c>
      <c r="H42" s="125">
        <f t="shared" si="1"/>
        <v>9550000</v>
      </c>
      <c r="I42" s="125">
        <v>5000000</v>
      </c>
      <c r="J42" s="125">
        <v>1050000</v>
      </c>
      <c r="K42" s="125">
        <v>1500000</v>
      </c>
      <c r="L42" s="125">
        <v>2000000</v>
      </c>
    </row>
    <row r="43" spans="1:12" x14ac:dyDescent="0.2">
      <c r="A43" s="129">
        <v>36</v>
      </c>
      <c r="B43" s="112" t="s">
        <v>139</v>
      </c>
      <c r="C43" s="125">
        <f t="shared" si="2"/>
        <v>100000</v>
      </c>
      <c r="D43" s="125">
        <v>0</v>
      </c>
      <c r="E43" s="125">
        <v>0</v>
      </c>
      <c r="F43" s="125">
        <v>0</v>
      </c>
      <c r="G43" s="125">
        <v>100000</v>
      </c>
      <c r="H43" s="125">
        <f t="shared" si="1"/>
        <v>100000</v>
      </c>
      <c r="I43" s="125">
        <v>0</v>
      </c>
      <c r="J43" s="125">
        <v>0</v>
      </c>
      <c r="K43" s="125">
        <v>0</v>
      </c>
      <c r="L43" s="125">
        <v>100000</v>
      </c>
    </row>
    <row r="44" spans="1:12" x14ac:dyDescent="0.2">
      <c r="A44" s="129">
        <v>37</v>
      </c>
      <c r="B44" s="112" t="s">
        <v>660</v>
      </c>
      <c r="C44" s="125">
        <f t="shared" si="2"/>
        <v>2330000</v>
      </c>
      <c r="D44" s="125">
        <v>2330000</v>
      </c>
      <c r="E44" s="125">
        <v>0</v>
      </c>
      <c r="F44" s="125">
        <v>0</v>
      </c>
      <c r="G44" s="125">
        <v>0</v>
      </c>
      <c r="H44" s="125">
        <f t="shared" si="1"/>
        <v>2330000</v>
      </c>
      <c r="I44" s="125">
        <v>2330000</v>
      </c>
      <c r="J44" s="125">
        <v>0</v>
      </c>
      <c r="K44" s="125">
        <v>0</v>
      </c>
      <c r="L44" s="125">
        <v>0</v>
      </c>
    </row>
    <row r="45" spans="1:12" hidden="1" x14ac:dyDescent="0.2">
      <c r="A45" s="129">
        <v>38</v>
      </c>
      <c r="B45" s="112" t="s">
        <v>140</v>
      </c>
      <c r="C45" s="125">
        <f t="shared" si="2"/>
        <v>0</v>
      </c>
      <c r="D45" s="125">
        <v>0</v>
      </c>
      <c r="E45" s="125">
        <v>0</v>
      </c>
      <c r="F45" s="125">
        <v>0</v>
      </c>
      <c r="G45" s="125">
        <v>0</v>
      </c>
      <c r="H45" s="125">
        <f t="shared" si="1"/>
        <v>0</v>
      </c>
      <c r="I45" s="125">
        <v>0</v>
      </c>
      <c r="J45" s="125">
        <v>0</v>
      </c>
      <c r="K45" s="125">
        <v>0</v>
      </c>
      <c r="L45" s="125">
        <v>0</v>
      </c>
    </row>
    <row r="46" spans="1:12" x14ac:dyDescent="0.2">
      <c r="A46" s="129">
        <v>39</v>
      </c>
      <c r="B46" s="112" t="s">
        <v>141</v>
      </c>
      <c r="C46" s="125">
        <f t="shared" si="2"/>
        <v>3532000</v>
      </c>
      <c r="D46" s="125">
        <v>2051000</v>
      </c>
      <c r="E46" s="125">
        <v>30000</v>
      </c>
      <c r="F46" s="125">
        <v>210000</v>
      </c>
      <c r="G46" s="125">
        <v>1241000</v>
      </c>
      <c r="H46" s="125">
        <f t="shared" si="1"/>
        <v>3432000</v>
      </c>
      <c r="I46" s="125">
        <v>2051000</v>
      </c>
      <c r="J46" s="125">
        <v>30000</v>
      </c>
      <c r="K46" s="125">
        <v>110000</v>
      </c>
      <c r="L46" s="125">
        <v>1241000</v>
      </c>
    </row>
    <row r="47" spans="1:12" x14ac:dyDescent="0.2">
      <c r="A47" s="129">
        <v>40</v>
      </c>
      <c r="B47" s="112" t="s">
        <v>661</v>
      </c>
      <c r="C47" s="125">
        <f t="shared" si="2"/>
        <v>8115000</v>
      </c>
      <c r="D47" s="125">
        <v>7250000</v>
      </c>
      <c r="E47" s="125">
        <v>50000</v>
      </c>
      <c r="F47" s="125">
        <v>315000</v>
      </c>
      <c r="G47" s="125">
        <v>500000</v>
      </c>
      <c r="H47" s="125">
        <f t="shared" si="1"/>
        <v>8345000</v>
      </c>
      <c r="I47" s="125">
        <v>7250000</v>
      </c>
      <c r="J47" s="125">
        <v>50000</v>
      </c>
      <c r="K47" s="125">
        <v>545000</v>
      </c>
      <c r="L47" s="125">
        <v>500000</v>
      </c>
    </row>
    <row r="48" spans="1:12" hidden="1" x14ac:dyDescent="0.2">
      <c r="A48" s="129">
        <v>41</v>
      </c>
      <c r="B48" s="112" t="s">
        <v>142</v>
      </c>
      <c r="C48" s="125">
        <f t="shared" si="2"/>
        <v>0</v>
      </c>
      <c r="D48" s="125">
        <v>0</v>
      </c>
      <c r="E48" s="125">
        <v>0</v>
      </c>
      <c r="F48" s="125">
        <v>0</v>
      </c>
      <c r="G48" s="125">
        <v>0</v>
      </c>
      <c r="H48" s="125">
        <f t="shared" si="1"/>
        <v>0</v>
      </c>
      <c r="I48" s="125">
        <v>0</v>
      </c>
      <c r="J48" s="125"/>
      <c r="K48" s="125">
        <v>0</v>
      </c>
      <c r="L48" s="125">
        <v>0</v>
      </c>
    </row>
    <row r="49" spans="1:12" x14ac:dyDescent="0.2">
      <c r="A49" s="129">
        <v>42</v>
      </c>
      <c r="B49" s="112" t="s">
        <v>662</v>
      </c>
      <c r="C49" s="125">
        <f t="shared" si="2"/>
        <v>1816000</v>
      </c>
      <c r="D49" s="125">
        <v>1245000</v>
      </c>
      <c r="E49" s="125">
        <v>130000</v>
      </c>
      <c r="F49" s="125">
        <v>350000</v>
      </c>
      <c r="G49" s="125">
        <v>91000</v>
      </c>
      <c r="H49" s="125">
        <f t="shared" si="1"/>
        <v>1816000</v>
      </c>
      <c r="I49" s="125">
        <v>1245000</v>
      </c>
      <c r="J49" s="125">
        <v>130000</v>
      </c>
      <c r="K49" s="125">
        <v>350000</v>
      </c>
      <c r="L49" s="125">
        <v>91000</v>
      </c>
    </row>
    <row r="50" spans="1:12" x14ac:dyDescent="0.2">
      <c r="A50" s="129">
        <v>43</v>
      </c>
      <c r="B50" s="112" t="s">
        <v>663</v>
      </c>
      <c r="C50" s="125">
        <f t="shared" si="2"/>
        <v>31825000</v>
      </c>
      <c r="D50" s="125">
        <v>27884000</v>
      </c>
      <c r="E50" s="125">
        <v>2232000</v>
      </c>
      <c r="F50" s="125">
        <v>500000</v>
      </c>
      <c r="G50" s="125">
        <v>1209000</v>
      </c>
      <c r="H50" s="125">
        <f t="shared" si="1"/>
        <v>31870000</v>
      </c>
      <c r="I50" s="125">
        <v>27884000</v>
      </c>
      <c r="J50" s="125">
        <v>2227000</v>
      </c>
      <c r="K50" s="125">
        <v>550000</v>
      </c>
      <c r="L50" s="125">
        <v>1209000</v>
      </c>
    </row>
    <row r="51" spans="1:12" hidden="1" x14ac:dyDescent="0.2">
      <c r="A51" s="129">
        <v>44</v>
      </c>
      <c r="B51" s="112" t="s">
        <v>143</v>
      </c>
      <c r="C51" s="125">
        <f t="shared" si="2"/>
        <v>0</v>
      </c>
      <c r="D51" s="125">
        <v>0</v>
      </c>
      <c r="E51" s="125">
        <v>0</v>
      </c>
      <c r="F51" s="125">
        <v>0</v>
      </c>
      <c r="G51" s="125"/>
      <c r="H51" s="125">
        <f t="shared" si="1"/>
        <v>0</v>
      </c>
      <c r="I51" s="125">
        <v>0</v>
      </c>
      <c r="J51" s="125">
        <v>0</v>
      </c>
      <c r="K51" s="125">
        <v>0</v>
      </c>
      <c r="L51" s="125"/>
    </row>
    <row r="52" spans="1:12" x14ac:dyDescent="0.2">
      <c r="A52" s="129">
        <v>45</v>
      </c>
      <c r="B52" s="112" t="s">
        <v>664</v>
      </c>
      <c r="C52" s="125">
        <f t="shared" si="2"/>
        <v>56718000</v>
      </c>
      <c r="D52" s="125">
        <f>SUM(D42:D47,D49:D50)</f>
        <v>45760000</v>
      </c>
      <c r="E52" s="125">
        <f>SUM(E42:E47,E49:E50)</f>
        <v>3492000</v>
      </c>
      <c r="F52" s="125">
        <f>SUM((F42:F44),(F46:F47),(F49:F50))</f>
        <v>2475000</v>
      </c>
      <c r="G52" s="125">
        <f>SUM(G42:G51)</f>
        <v>4991000</v>
      </c>
      <c r="H52" s="125">
        <f t="shared" si="1"/>
        <v>57443000</v>
      </c>
      <c r="I52" s="125">
        <f>SUM(I42:I47,I49:I50)</f>
        <v>45760000</v>
      </c>
      <c r="J52" s="125">
        <f>SUM(J42:J47,J49:J50)</f>
        <v>3487000</v>
      </c>
      <c r="K52" s="125">
        <f>SUM((K42:K44),(K46:K47),(K49:K50))</f>
        <v>3055000</v>
      </c>
      <c r="L52" s="125">
        <f>SUM(L42:L51)</f>
        <v>5141000</v>
      </c>
    </row>
    <row r="53" spans="1:12" x14ac:dyDescent="0.2">
      <c r="A53" s="129">
        <v>46</v>
      </c>
      <c r="B53" s="112" t="s">
        <v>144</v>
      </c>
      <c r="C53" s="125">
        <f t="shared" si="2"/>
        <v>865000</v>
      </c>
      <c r="D53" s="125">
        <v>300000</v>
      </c>
      <c r="E53" s="125">
        <v>510000</v>
      </c>
      <c r="F53" s="125">
        <v>50000</v>
      </c>
      <c r="G53" s="125">
        <v>5000</v>
      </c>
      <c r="H53" s="125">
        <f t="shared" si="1"/>
        <v>865000</v>
      </c>
      <c r="I53" s="125">
        <v>300000</v>
      </c>
      <c r="J53" s="125">
        <v>510000</v>
      </c>
      <c r="K53" s="125">
        <v>50000</v>
      </c>
      <c r="L53" s="125">
        <v>5000</v>
      </c>
    </row>
    <row r="54" spans="1:12" hidden="1" x14ac:dyDescent="0.2">
      <c r="A54" s="129">
        <v>47</v>
      </c>
      <c r="B54" s="112" t="s">
        <v>145</v>
      </c>
      <c r="C54" s="125">
        <f t="shared" si="2"/>
        <v>0</v>
      </c>
      <c r="D54" s="125">
        <v>0</v>
      </c>
      <c r="E54" s="125">
        <v>0</v>
      </c>
      <c r="F54" s="125">
        <v>0</v>
      </c>
      <c r="G54" s="125"/>
      <c r="H54" s="125">
        <f t="shared" si="1"/>
        <v>0</v>
      </c>
      <c r="I54" s="125">
        <v>0</v>
      </c>
      <c r="J54" s="125">
        <v>0</v>
      </c>
      <c r="K54" s="125">
        <v>0</v>
      </c>
      <c r="L54" s="125"/>
    </row>
    <row r="55" spans="1:12" x14ac:dyDescent="0.2">
      <c r="A55" s="129">
        <v>48</v>
      </c>
      <c r="B55" s="112" t="s">
        <v>665</v>
      </c>
      <c r="C55" s="125">
        <f t="shared" si="2"/>
        <v>865000</v>
      </c>
      <c r="D55" s="125">
        <f>SUM(D53:D54)</f>
        <v>300000</v>
      </c>
      <c r="E55" s="125">
        <f>SUM(E53:E54)</f>
        <v>510000</v>
      </c>
      <c r="F55" s="125">
        <f>SUM(F53:F54)</f>
        <v>50000</v>
      </c>
      <c r="G55" s="125">
        <f>SUM(G53:G54)</f>
        <v>5000</v>
      </c>
      <c r="H55" s="125">
        <f t="shared" si="1"/>
        <v>895000</v>
      </c>
      <c r="I55" s="125">
        <f>SUM(I53:I54)</f>
        <v>300000</v>
      </c>
      <c r="J55" s="125">
        <f>SUM(J53:J54)</f>
        <v>510000</v>
      </c>
      <c r="K55" s="125">
        <v>80000</v>
      </c>
      <c r="L55" s="125">
        <f>SUM(L53:L54)</f>
        <v>5000</v>
      </c>
    </row>
    <row r="56" spans="1:12" x14ac:dyDescent="0.2">
      <c r="A56" s="129">
        <v>49</v>
      </c>
      <c r="B56" s="112" t="s">
        <v>146</v>
      </c>
      <c r="C56" s="125">
        <f t="shared" si="2"/>
        <v>28169000</v>
      </c>
      <c r="D56" s="125">
        <v>19700000</v>
      </c>
      <c r="E56" s="125">
        <v>1214000</v>
      </c>
      <c r="F56" s="125">
        <v>750000</v>
      </c>
      <c r="G56" s="125">
        <v>6505000</v>
      </c>
      <c r="H56" s="125">
        <f t="shared" si="1"/>
        <v>28494000</v>
      </c>
      <c r="I56" s="125">
        <v>19700000</v>
      </c>
      <c r="J56" s="125">
        <v>1389000</v>
      </c>
      <c r="K56" s="125">
        <v>900000</v>
      </c>
      <c r="L56" s="125">
        <v>6505000</v>
      </c>
    </row>
    <row r="57" spans="1:12" x14ac:dyDescent="0.2">
      <c r="A57" s="129">
        <v>50</v>
      </c>
      <c r="B57" s="112" t="s">
        <v>666</v>
      </c>
      <c r="C57" s="125">
        <f t="shared" si="2"/>
        <v>39477000</v>
      </c>
      <c r="D57" s="125">
        <v>35110000</v>
      </c>
      <c r="E57" s="125">
        <v>0</v>
      </c>
      <c r="F57" s="125">
        <v>0</v>
      </c>
      <c r="G57" s="125">
        <v>4367000</v>
      </c>
      <c r="H57" s="125">
        <f t="shared" si="1"/>
        <v>57618791</v>
      </c>
      <c r="I57" s="125">
        <v>53251791</v>
      </c>
      <c r="J57" s="125">
        <v>0</v>
      </c>
      <c r="K57" s="125">
        <v>0</v>
      </c>
      <c r="L57" s="125">
        <v>4367000</v>
      </c>
    </row>
    <row r="58" spans="1:12" x14ac:dyDescent="0.2">
      <c r="A58" s="129">
        <v>51</v>
      </c>
      <c r="B58" s="112" t="s">
        <v>667</v>
      </c>
      <c r="C58" s="125">
        <f t="shared" si="2"/>
        <v>1000000</v>
      </c>
      <c r="D58" s="125">
        <v>1000000</v>
      </c>
      <c r="E58" s="125">
        <f>SUM(E59:E60)</f>
        <v>0</v>
      </c>
      <c r="F58" s="125">
        <f>SUM(F59:F60)</f>
        <v>0</v>
      </c>
      <c r="G58" s="125">
        <v>0</v>
      </c>
      <c r="H58" s="125">
        <f t="shared" si="1"/>
        <v>1000000</v>
      </c>
      <c r="I58" s="125">
        <v>1000000</v>
      </c>
      <c r="J58" s="125">
        <f>SUM(J59:J60)</f>
        <v>0</v>
      </c>
      <c r="K58" s="125">
        <f>SUM(K59:K60)</f>
        <v>0</v>
      </c>
      <c r="L58" s="125">
        <v>0</v>
      </c>
    </row>
    <row r="59" spans="1:12" hidden="1" x14ac:dyDescent="0.2">
      <c r="A59" s="129">
        <v>52</v>
      </c>
      <c r="B59" s="112" t="s">
        <v>147</v>
      </c>
      <c r="C59" s="125">
        <f t="shared" si="2"/>
        <v>0</v>
      </c>
      <c r="D59" s="125">
        <v>0</v>
      </c>
      <c r="E59" s="125">
        <v>0</v>
      </c>
      <c r="F59" s="125">
        <v>0</v>
      </c>
      <c r="G59" s="125">
        <v>0</v>
      </c>
      <c r="H59" s="125">
        <f t="shared" si="1"/>
        <v>0</v>
      </c>
      <c r="I59" s="125">
        <v>0</v>
      </c>
      <c r="J59" s="125">
        <v>0</v>
      </c>
      <c r="K59" s="125">
        <v>0</v>
      </c>
      <c r="L59" s="125">
        <v>0</v>
      </c>
    </row>
    <row r="60" spans="1:12" hidden="1" x14ac:dyDescent="0.2">
      <c r="A60" s="129">
        <v>53</v>
      </c>
      <c r="B60" s="112" t="s">
        <v>148</v>
      </c>
      <c r="C60" s="125">
        <f t="shared" si="2"/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f t="shared" si="1"/>
        <v>0</v>
      </c>
      <c r="I60" s="125">
        <v>0</v>
      </c>
      <c r="J60" s="125">
        <v>0</v>
      </c>
      <c r="K60" s="125">
        <v>0</v>
      </c>
      <c r="L60" s="125">
        <v>0</v>
      </c>
    </row>
    <row r="61" spans="1:12" x14ac:dyDescent="0.2">
      <c r="A61" s="129">
        <v>54</v>
      </c>
      <c r="B61" s="112" t="s">
        <v>668</v>
      </c>
      <c r="C61" s="125">
        <f t="shared" si="2"/>
        <v>4000</v>
      </c>
      <c r="D61" s="125">
        <v>4000</v>
      </c>
      <c r="E61" s="125">
        <f>SUM(E62:E64)</f>
        <v>0</v>
      </c>
      <c r="F61" s="125">
        <f>SUM(F62:F64)</f>
        <v>0</v>
      </c>
      <c r="G61" s="125">
        <v>0</v>
      </c>
      <c r="H61" s="125">
        <f t="shared" si="1"/>
        <v>4000</v>
      </c>
      <c r="I61" s="125">
        <v>4000</v>
      </c>
      <c r="J61" s="125">
        <f>SUM(J62:J64)</f>
        <v>0</v>
      </c>
      <c r="K61" s="125">
        <f>SUM(K62:K64)</f>
        <v>0</v>
      </c>
      <c r="L61" s="125">
        <v>0</v>
      </c>
    </row>
    <row r="62" spans="1:12" hidden="1" x14ac:dyDescent="0.2">
      <c r="A62" s="129">
        <v>55</v>
      </c>
      <c r="B62" s="112" t="s">
        <v>149</v>
      </c>
      <c r="C62" s="125">
        <f t="shared" si="2"/>
        <v>0</v>
      </c>
      <c r="D62" s="125">
        <v>0</v>
      </c>
      <c r="E62" s="125">
        <v>0</v>
      </c>
      <c r="F62" s="125">
        <v>0</v>
      </c>
      <c r="G62" s="125">
        <v>0</v>
      </c>
      <c r="H62" s="125">
        <f t="shared" si="1"/>
        <v>0</v>
      </c>
      <c r="I62" s="125">
        <v>0</v>
      </c>
      <c r="J62" s="125">
        <v>0</v>
      </c>
      <c r="K62" s="125">
        <v>0</v>
      </c>
      <c r="L62" s="125">
        <v>0</v>
      </c>
    </row>
    <row r="63" spans="1:12" hidden="1" x14ac:dyDescent="0.2">
      <c r="A63" s="129">
        <v>56</v>
      </c>
      <c r="B63" s="112" t="s">
        <v>150</v>
      </c>
      <c r="C63" s="125">
        <f t="shared" si="2"/>
        <v>0</v>
      </c>
      <c r="D63" s="125">
        <v>0</v>
      </c>
      <c r="E63" s="125">
        <v>0</v>
      </c>
      <c r="F63" s="125">
        <v>0</v>
      </c>
      <c r="G63" s="125">
        <v>0</v>
      </c>
      <c r="H63" s="125">
        <f t="shared" si="1"/>
        <v>0</v>
      </c>
      <c r="I63" s="125">
        <v>0</v>
      </c>
      <c r="J63" s="125">
        <v>0</v>
      </c>
      <c r="K63" s="125">
        <v>0</v>
      </c>
      <c r="L63" s="125">
        <v>0</v>
      </c>
    </row>
    <row r="64" spans="1:12" hidden="1" x14ac:dyDescent="0.2">
      <c r="A64" s="129">
        <v>57</v>
      </c>
      <c r="B64" s="112" t="s">
        <v>151</v>
      </c>
      <c r="C64" s="125">
        <f t="shared" si="2"/>
        <v>0</v>
      </c>
      <c r="D64" s="125">
        <v>0</v>
      </c>
      <c r="E64" s="125">
        <v>0</v>
      </c>
      <c r="F64" s="125">
        <v>0</v>
      </c>
      <c r="G64" s="125">
        <v>0</v>
      </c>
      <c r="H64" s="125">
        <f t="shared" si="1"/>
        <v>0</v>
      </c>
      <c r="I64" s="125">
        <v>0</v>
      </c>
      <c r="J64" s="125">
        <v>0</v>
      </c>
      <c r="K64" s="125">
        <v>0</v>
      </c>
      <c r="L64" s="125">
        <v>0</v>
      </c>
    </row>
    <row r="65" spans="1:12" x14ac:dyDescent="0.2">
      <c r="A65" s="129">
        <v>58</v>
      </c>
      <c r="B65" s="112" t="s">
        <v>152</v>
      </c>
      <c r="C65" s="125">
        <f t="shared" si="2"/>
        <v>1204000</v>
      </c>
      <c r="D65" s="125">
        <v>893000</v>
      </c>
      <c r="E65" s="125">
        <v>290000</v>
      </c>
      <c r="F65" s="125">
        <v>8000</v>
      </c>
      <c r="G65" s="125">
        <v>13000</v>
      </c>
      <c r="H65" s="125">
        <f t="shared" si="1"/>
        <v>1204000</v>
      </c>
      <c r="I65" s="125">
        <v>893000</v>
      </c>
      <c r="J65" s="125">
        <v>290000</v>
      </c>
      <c r="K65" s="125">
        <v>8000</v>
      </c>
      <c r="L65" s="125">
        <v>13000</v>
      </c>
    </row>
    <row r="66" spans="1:12" x14ac:dyDescent="0.2">
      <c r="A66" s="129">
        <v>59</v>
      </c>
      <c r="B66" s="112" t="s">
        <v>669</v>
      </c>
      <c r="C66" s="125">
        <f t="shared" si="2"/>
        <v>69854000</v>
      </c>
      <c r="D66" s="125">
        <f>SUM(D56,D57,D58,D61,D65)</f>
        <v>56707000</v>
      </c>
      <c r="E66" s="125">
        <f>SUM(E56,E57,E58,E61,E65)</f>
        <v>1504000</v>
      </c>
      <c r="F66" s="125">
        <f>SUM((F56:F58),(F61,F65))</f>
        <v>758000</v>
      </c>
      <c r="G66" s="125">
        <f>SUM(G56,G57,G58,G61,G65)</f>
        <v>10885000</v>
      </c>
      <c r="H66" s="125">
        <f t="shared" si="1"/>
        <v>88320791</v>
      </c>
      <c r="I66" s="125">
        <f>SUM(I56,I57,I58,I61,I65)</f>
        <v>74848791</v>
      </c>
      <c r="J66" s="125">
        <f>SUM(J56,J57,J58,J61,J65)</f>
        <v>1679000</v>
      </c>
      <c r="K66" s="125">
        <f>SUM((K56:K58),(K61,K65))</f>
        <v>908000</v>
      </c>
      <c r="L66" s="125">
        <f>SUM(L56,L57,L58,L61,L65)</f>
        <v>10885000</v>
      </c>
    </row>
    <row r="67" spans="1:12" x14ac:dyDescent="0.2">
      <c r="A67" s="95">
        <v>60</v>
      </c>
      <c r="B67" s="96" t="s">
        <v>670</v>
      </c>
      <c r="C67" s="97">
        <f t="shared" ref="C67:L67" si="3">SUM(C38,C41,C52,C55,C66)</f>
        <v>177227000</v>
      </c>
      <c r="D67" s="97">
        <f t="shared" si="3"/>
        <v>124656000</v>
      </c>
      <c r="E67" s="97">
        <f t="shared" si="3"/>
        <v>8530000</v>
      </c>
      <c r="F67" s="97">
        <f t="shared" si="3"/>
        <v>4483000</v>
      </c>
      <c r="G67" s="97">
        <f t="shared" si="3"/>
        <v>39558000</v>
      </c>
      <c r="H67" s="97">
        <f t="shared" si="3"/>
        <v>197467941</v>
      </c>
      <c r="I67" s="97">
        <f t="shared" si="3"/>
        <v>142947791</v>
      </c>
      <c r="J67" s="97">
        <f>SUM(J38,J41,J52,J55,J66)</f>
        <v>9655000</v>
      </c>
      <c r="K67" s="97">
        <f t="shared" si="3"/>
        <v>5288000</v>
      </c>
      <c r="L67" s="97">
        <f t="shared" si="3"/>
        <v>39577150</v>
      </c>
    </row>
    <row r="68" spans="1:12" hidden="1" x14ac:dyDescent="0.2">
      <c r="A68" s="129">
        <v>61</v>
      </c>
      <c r="B68" s="112" t="s">
        <v>153</v>
      </c>
      <c r="C68" s="125">
        <f t="shared" ref="C68:C100" si="4">SUM(D68:G68)</f>
        <v>0</v>
      </c>
      <c r="D68" s="125">
        <v>0</v>
      </c>
      <c r="E68" s="125">
        <v>0</v>
      </c>
      <c r="F68" s="125">
        <v>0</v>
      </c>
      <c r="G68" s="125">
        <v>0</v>
      </c>
      <c r="H68" s="125">
        <f t="shared" ref="H68:H83" si="5">SUM(I68:L68)</f>
        <v>0</v>
      </c>
      <c r="I68" s="125">
        <v>0</v>
      </c>
      <c r="J68" s="125">
        <v>0</v>
      </c>
      <c r="K68" s="125">
        <v>0</v>
      </c>
      <c r="L68" s="125">
        <v>0</v>
      </c>
    </row>
    <row r="69" spans="1:12" x14ac:dyDescent="0.2">
      <c r="A69" s="129">
        <v>62</v>
      </c>
      <c r="B69" s="112" t="s">
        <v>671</v>
      </c>
      <c r="C69" s="125">
        <f t="shared" si="4"/>
        <v>843000</v>
      </c>
      <c r="D69" s="125">
        <f>SUM(D70:D79)</f>
        <v>843000</v>
      </c>
      <c r="E69" s="125">
        <f>SUM(E70:E79)</f>
        <v>0</v>
      </c>
      <c r="F69" s="125">
        <f>SUM(F70:F79)</f>
        <v>0</v>
      </c>
      <c r="G69" s="125">
        <f>SUM(G70:G79)</f>
        <v>0</v>
      </c>
      <c r="H69" s="125">
        <f t="shared" si="5"/>
        <v>843000</v>
      </c>
      <c r="I69" s="125">
        <f>SUM(I70:I79)</f>
        <v>843000</v>
      </c>
      <c r="J69" s="125">
        <f>SUM(J70:J79)</f>
        <v>0</v>
      </c>
      <c r="K69" s="125">
        <f>SUM(K70:K79)</f>
        <v>0</v>
      </c>
      <c r="L69" s="125">
        <f>SUM(L70:L79)</f>
        <v>0</v>
      </c>
    </row>
    <row r="70" spans="1:12" hidden="1" x14ac:dyDescent="0.2">
      <c r="A70" s="129">
        <v>63</v>
      </c>
      <c r="B70" s="112" t="s">
        <v>154</v>
      </c>
      <c r="C70" s="125">
        <f t="shared" si="4"/>
        <v>0</v>
      </c>
      <c r="D70" s="125">
        <v>0</v>
      </c>
      <c r="E70" s="125">
        <v>0</v>
      </c>
      <c r="F70" s="125">
        <v>0</v>
      </c>
      <c r="G70" s="125">
        <v>0</v>
      </c>
      <c r="H70" s="125">
        <f t="shared" si="5"/>
        <v>0</v>
      </c>
      <c r="I70" s="125">
        <v>0</v>
      </c>
      <c r="J70" s="125">
        <v>0</v>
      </c>
      <c r="K70" s="125">
        <v>0</v>
      </c>
      <c r="L70" s="125">
        <v>0</v>
      </c>
    </row>
    <row r="71" spans="1:12" hidden="1" x14ac:dyDescent="0.2">
      <c r="A71" s="129">
        <v>64</v>
      </c>
      <c r="B71" s="112" t="s">
        <v>155</v>
      </c>
      <c r="C71" s="125">
        <f t="shared" si="4"/>
        <v>0</v>
      </c>
      <c r="D71" s="125">
        <v>0</v>
      </c>
      <c r="E71" s="125">
        <v>0</v>
      </c>
      <c r="F71" s="125">
        <v>0</v>
      </c>
      <c r="G71" s="125">
        <v>0</v>
      </c>
      <c r="H71" s="125">
        <f t="shared" si="5"/>
        <v>0</v>
      </c>
      <c r="I71" s="125">
        <v>0</v>
      </c>
      <c r="J71" s="125">
        <v>0</v>
      </c>
      <c r="K71" s="125">
        <v>0</v>
      </c>
      <c r="L71" s="125">
        <v>0</v>
      </c>
    </row>
    <row r="72" spans="1:12" hidden="1" x14ac:dyDescent="0.2">
      <c r="A72" s="129">
        <v>65</v>
      </c>
      <c r="B72" s="112" t="s">
        <v>156</v>
      </c>
      <c r="C72" s="125">
        <f t="shared" si="4"/>
        <v>0</v>
      </c>
      <c r="D72" s="125">
        <v>0</v>
      </c>
      <c r="E72" s="125">
        <v>0</v>
      </c>
      <c r="F72" s="125">
        <v>0</v>
      </c>
      <c r="G72" s="125">
        <v>0</v>
      </c>
      <c r="H72" s="125">
        <f t="shared" si="5"/>
        <v>0</v>
      </c>
      <c r="I72" s="125">
        <v>0</v>
      </c>
      <c r="J72" s="125">
        <v>0</v>
      </c>
      <c r="K72" s="125">
        <v>0</v>
      </c>
      <c r="L72" s="125">
        <v>0</v>
      </c>
    </row>
    <row r="73" spans="1:12" hidden="1" x14ac:dyDescent="0.2">
      <c r="A73" s="129">
        <v>66</v>
      </c>
      <c r="B73" s="112" t="s">
        <v>157</v>
      </c>
      <c r="C73" s="125">
        <f t="shared" si="4"/>
        <v>0</v>
      </c>
      <c r="D73" s="125">
        <v>0</v>
      </c>
      <c r="E73" s="125">
        <v>0</v>
      </c>
      <c r="F73" s="125">
        <v>0</v>
      </c>
      <c r="G73" s="125">
        <v>0</v>
      </c>
      <c r="H73" s="125">
        <f t="shared" si="5"/>
        <v>0</v>
      </c>
      <c r="I73" s="125">
        <v>0</v>
      </c>
      <c r="J73" s="125">
        <v>0</v>
      </c>
      <c r="K73" s="125">
        <v>0</v>
      </c>
      <c r="L73" s="125">
        <v>0</v>
      </c>
    </row>
    <row r="74" spans="1:12" hidden="1" x14ac:dyDescent="0.2">
      <c r="A74" s="129">
        <v>67</v>
      </c>
      <c r="B74" s="112" t="s">
        <v>158</v>
      </c>
      <c r="C74" s="125">
        <f t="shared" si="4"/>
        <v>0</v>
      </c>
      <c r="D74" s="125">
        <v>0</v>
      </c>
      <c r="E74" s="125">
        <v>0</v>
      </c>
      <c r="F74" s="125">
        <v>0</v>
      </c>
      <c r="G74" s="125">
        <v>0</v>
      </c>
      <c r="H74" s="125">
        <f t="shared" si="5"/>
        <v>0</v>
      </c>
      <c r="I74" s="125">
        <v>0</v>
      </c>
      <c r="J74" s="125">
        <v>0</v>
      </c>
      <c r="K74" s="125">
        <v>0</v>
      </c>
      <c r="L74" s="125">
        <v>0</v>
      </c>
    </row>
    <row r="75" spans="1:12" hidden="1" x14ac:dyDescent="0.2">
      <c r="A75" s="129">
        <v>68</v>
      </c>
      <c r="B75" s="112" t="s">
        <v>159</v>
      </c>
      <c r="C75" s="125">
        <f t="shared" si="4"/>
        <v>0</v>
      </c>
      <c r="D75" s="125">
        <v>0</v>
      </c>
      <c r="E75" s="125">
        <v>0</v>
      </c>
      <c r="F75" s="125">
        <v>0</v>
      </c>
      <c r="G75" s="125">
        <v>0</v>
      </c>
      <c r="H75" s="125">
        <f t="shared" si="5"/>
        <v>0</v>
      </c>
      <c r="I75" s="125">
        <v>0</v>
      </c>
      <c r="J75" s="125">
        <v>0</v>
      </c>
      <c r="K75" s="125">
        <v>0</v>
      </c>
      <c r="L75" s="125">
        <v>0</v>
      </c>
    </row>
    <row r="76" spans="1:12" hidden="1" x14ac:dyDescent="0.2">
      <c r="A76" s="129">
        <v>69</v>
      </c>
      <c r="B76" s="112" t="s">
        <v>160</v>
      </c>
      <c r="C76" s="125">
        <f t="shared" si="4"/>
        <v>0</v>
      </c>
      <c r="D76" s="125">
        <v>0</v>
      </c>
      <c r="E76" s="125">
        <v>0</v>
      </c>
      <c r="F76" s="125">
        <v>0</v>
      </c>
      <c r="G76" s="125">
        <v>0</v>
      </c>
      <c r="H76" s="125">
        <f t="shared" si="5"/>
        <v>0</v>
      </c>
      <c r="I76" s="125">
        <v>0</v>
      </c>
      <c r="J76" s="125">
        <v>0</v>
      </c>
      <c r="K76" s="125">
        <v>0</v>
      </c>
      <c r="L76" s="125">
        <v>0</v>
      </c>
    </row>
    <row r="77" spans="1:12" hidden="1" x14ac:dyDescent="0.2">
      <c r="A77" s="129">
        <v>70</v>
      </c>
      <c r="B77" s="112" t="s">
        <v>161</v>
      </c>
      <c r="C77" s="125">
        <f t="shared" si="4"/>
        <v>0</v>
      </c>
      <c r="D77" s="125">
        <v>0</v>
      </c>
      <c r="E77" s="125">
        <v>0</v>
      </c>
      <c r="F77" s="125">
        <v>0</v>
      </c>
      <c r="G77" s="125">
        <v>0</v>
      </c>
      <c r="H77" s="125">
        <f t="shared" si="5"/>
        <v>0</v>
      </c>
      <c r="I77" s="125">
        <v>0</v>
      </c>
      <c r="J77" s="125">
        <v>0</v>
      </c>
      <c r="K77" s="125">
        <v>0</v>
      </c>
      <c r="L77" s="125">
        <v>0</v>
      </c>
    </row>
    <row r="78" spans="1:12" hidden="1" x14ac:dyDescent="0.2">
      <c r="A78" s="129">
        <v>71</v>
      </c>
      <c r="B78" s="112" t="s">
        <v>672</v>
      </c>
      <c r="C78" s="125">
        <f t="shared" si="4"/>
        <v>0</v>
      </c>
      <c r="D78" s="125">
        <v>0</v>
      </c>
      <c r="E78" s="125">
        <v>0</v>
      </c>
      <c r="F78" s="125">
        <v>0</v>
      </c>
      <c r="G78" s="125">
        <v>0</v>
      </c>
      <c r="H78" s="125">
        <f t="shared" si="5"/>
        <v>0</v>
      </c>
      <c r="I78" s="125">
        <v>0</v>
      </c>
      <c r="J78" s="125">
        <v>0</v>
      </c>
      <c r="K78" s="125">
        <v>0</v>
      </c>
      <c r="L78" s="125">
        <v>0</v>
      </c>
    </row>
    <row r="79" spans="1:12" hidden="1" x14ac:dyDescent="0.2">
      <c r="A79" s="129">
        <v>72</v>
      </c>
      <c r="B79" s="112" t="s">
        <v>673</v>
      </c>
      <c r="C79" s="125">
        <f t="shared" si="4"/>
        <v>843000</v>
      </c>
      <c r="D79" s="125">
        <v>843000</v>
      </c>
      <c r="E79" s="125">
        <v>0</v>
      </c>
      <c r="F79" s="125">
        <v>0</v>
      </c>
      <c r="G79" s="125">
        <v>0</v>
      </c>
      <c r="H79" s="125">
        <f t="shared" si="5"/>
        <v>843000</v>
      </c>
      <c r="I79" s="125">
        <v>843000</v>
      </c>
      <c r="J79" s="125">
        <v>0</v>
      </c>
      <c r="K79" s="125">
        <v>0</v>
      </c>
      <c r="L79" s="125">
        <v>0</v>
      </c>
    </row>
    <row r="80" spans="1:12" hidden="1" x14ac:dyDescent="0.2">
      <c r="A80" s="129">
        <v>73</v>
      </c>
      <c r="B80" s="112" t="s">
        <v>162</v>
      </c>
      <c r="C80" s="125">
        <f t="shared" si="4"/>
        <v>0</v>
      </c>
      <c r="D80" s="125">
        <v>0</v>
      </c>
      <c r="E80" s="125">
        <v>0</v>
      </c>
      <c r="F80" s="125">
        <v>0</v>
      </c>
      <c r="G80" s="125">
        <v>0</v>
      </c>
      <c r="H80" s="125">
        <f t="shared" si="5"/>
        <v>0</v>
      </c>
      <c r="I80" s="125">
        <v>0</v>
      </c>
      <c r="J80" s="125">
        <v>0</v>
      </c>
      <c r="K80" s="125">
        <v>0</v>
      </c>
      <c r="L80" s="125">
        <v>0</v>
      </c>
    </row>
    <row r="81" spans="1:12" hidden="1" x14ac:dyDescent="0.2">
      <c r="A81" s="129">
        <v>74</v>
      </c>
      <c r="B81" s="112" t="s">
        <v>760</v>
      </c>
      <c r="C81" s="125">
        <f t="shared" si="4"/>
        <v>0</v>
      </c>
      <c r="D81" s="125">
        <v>0</v>
      </c>
      <c r="E81" s="125">
        <f>SUM(E82:E90)</f>
        <v>0</v>
      </c>
      <c r="F81" s="125">
        <f>SUM(F82:F90)</f>
        <v>0</v>
      </c>
      <c r="G81" s="125">
        <f>SUM(G82:G90)</f>
        <v>0</v>
      </c>
      <c r="H81" s="125">
        <f t="shared" si="5"/>
        <v>0</v>
      </c>
      <c r="I81" s="125">
        <v>0</v>
      </c>
      <c r="J81" s="125">
        <f>SUM(J82:J90)</f>
        <v>0</v>
      </c>
      <c r="K81" s="125">
        <f>SUM(K82:K90)</f>
        <v>0</v>
      </c>
      <c r="L81" s="125">
        <f>SUM(L82:L90)</f>
        <v>0</v>
      </c>
    </row>
    <row r="82" spans="1:12" hidden="1" x14ac:dyDescent="0.2">
      <c r="A82" s="129">
        <v>75</v>
      </c>
      <c r="B82" s="112" t="s">
        <v>163</v>
      </c>
      <c r="C82" s="125">
        <f t="shared" si="4"/>
        <v>0</v>
      </c>
      <c r="D82" s="125">
        <v>0</v>
      </c>
      <c r="E82" s="125">
        <v>0</v>
      </c>
      <c r="F82" s="125">
        <v>0</v>
      </c>
      <c r="G82" s="125">
        <v>0</v>
      </c>
      <c r="H82" s="125">
        <f t="shared" si="5"/>
        <v>0</v>
      </c>
      <c r="I82" s="125">
        <v>0</v>
      </c>
      <c r="J82" s="125">
        <v>0</v>
      </c>
      <c r="K82" s="125">
        <v>0</v>
      </c>
      <c r="L82" s="125">
        <v>0</v>
      </c>
    </row>
    <row r="83" spans="1:12" hidden="1" x14ac:dyDescent="0.2">
      <c r="A83" s="129">
        <v>76</v>
      </c>
      <c r="B83" s="112" t="s">
        <v>164</v>
      </c>
      <c r="C83" s="125">
        <f t="shared" si="4"/>
        <v>0</v>
      </c>
      <c r="D83" s="125">
        <v>0</v>
      </c>
      <c r="E83" s="125">
        <v>0</v>
      </c>
      <c r="F83" s="125">
        <v>0</v>
      </c>
      <c r="G83" s="125">
        <v>0</v>
      </c>
      <c r="H83" s="125">
        <f t="shared" si="5"/>
        <v>0</v>
      </c>
      <c r="I83" s="125">
        <v>0</v>
      </c>
      <c r="J83" s="125">
        <v>0</v>
      </c>
      <c r="K83" s="125">
        <v>0</v>
      </c>
      <c r="L83" s="125">
        <v>0</v>
      </c>
    </row>
    <row r="84" spans="1:12" hidden="1" x14ac:dyDescent="0.2">
      <c r="A84" s="114">
        <v>77</v>
      </c>
      <c r="B84" s="208" t="s">
        <v>674</v>
      </c>
      <c r="C84" s="125"/>
      <c r="D84" s="125">
        <v>0</v>
      </c>
      <c r="E84" s="125">
        <v>0</v>
      </c>
      <c r="F84" s="125">
        <v>0</v>
      </c>
      <c r="G84" s="125">
        <v>0</v>
      </c>
      <c r="H84" s="125"/>
      <c r="I84" s="125">
        <v>0</v>
      </c>
      <c r="J84" s="125">
        <v>0</v>
      </c>
      <c r="K84" s="125">
        <v>0</v>
      </c>
      <c r="L84" s="125">
        <v>0</v>
      </c>
    </row>
    <row r="85" spans="1:12" hidden="1" x14ac:dyDescent="0.2">
      <c r="A85" s="129">
        <v>78</v>
      </c>
      <c r="B85" s="112" t="s">
        <v>165</v>
      </c>
      <c r="C85" s="125">
        <f t="shared" si="4"/>
        <v>0</v>
      </c>
      <c r="D85" s="125">
        <v>0</v>
      </c>
      <c r="E85" s="125">
        <v>0</v>
      </c>
      <c r="F85" s="125">
        <v>0</v>
      </c>
      <c r="G85" s="125">
        <v>0</v>
      </c>
      <c r="H85" s="125">
        <f t="shared" ref="H85:H149" si="6">SUM(I85:L85)</f>
        <v>0</v>
      </c>
      <c r="I85" s="125">
        <v>0</v>
      </c>
      <c r="J85" s="125">
        <v>0</v>
      </c>
      <c r="K85" s="125">
        <v>0</v>
      </c>
      <c r="L85" s="125">
        <v>0</v>
      </c>
    </row>
    <row r="86" spans="1:12" hidden="1" x14ac:dyDescent="0.2">
      <c r="A86" s="129">
        <v>79</v>
      </c>
      <c r="B86" s="112" t="s">
        <v>166</v>
      </c>
      <c r="C86" s="125">
        <f t="shared" si="4"/>
        <v>0</v>
      </c>
      <c r="D86" s="125">
        <v>0</v>
      </c>
      <c r="E86" s="125">
        <v>0</v>
      </c>
      <c r="F86" s="125">
        <v>0</v>
      </c>
      <c r="G86" s="125">
        <v>0</v>
      </c>
      <c r="H86" s="125">
        <f t="shared" si="6"/>
        <v>0</v>
      </c>
      <c r="I86" s="125">
        <v>0</v>
      </c>
      <c r="J86" s="125">
        <v>0</v>
      </c>
      <c r="K86" s="125">
        <v>0</v>
      </c>
      <c r="L86" s="125">
        <v>0</v>
      </c>
    </row>
    <row r="87" spans="1:12" hidden="1" x14ac:dyDescent="0.2">
      <c r="A87" s="129">
        <v>80</v>
      </c>
      <c r="B87" s="112" t="s">
        <v>167</v>
      </c>
      <c r="C87" s="125">
        <f t="shared" si="4"/>
        <v>0</v>
      </c>
      <c r="D87" s="125">
        <v>0</v>
      </c>
      <c r="E87" s="125">
        <v>0</v>
      </c>
      <c r="F87" s="125">
        <v>0</v>
      </c>
      <c r="G87" s="125">
        <v>0</v>
      </c>
      <c r="H87" s="125">
        <f t="shared" si="6"/>
        <v>0</v>
      </c>
      <c r="I87" s="125">
        <v>0</v>
      </c>
      <c r="J87" s="125">
        <v>0</v>
      </c>
      <c r="K87" s="125">
        <v>0</v>
      </c>
      <c r="L87" s="125">
        <v>0</v>
      </c>
    </row>
    <row r="88" spans="1:12" hidden="1" x14ac:dyDescent="0.2">
      <c r="A88" s="129">
        <v>81</v>
      </c>
      <c r="B88" s="112" t="s">
        <v>168</v>
      </c>
      <c r="C88" s="125">
        <f t="shared" si="4"/>
        <v>0</v>
      </c>
      <c r="D88" s="125">
        <v>0</v>
      </c>
      <c r="E88" s="125">
        <v>0</v>
      </c>
      <c r="F88" s="125">
        <v>0</v>
      </c>
      <c r="G88" s="125">
        <v>0</v>
      </c>
      <c r="H88" s="125">
        <f t="shared" si="6"/>
        <v>0</v>
      </c>
      <c r="I88" s="125">
        <v>0</v>
      </c>
      <c r="J88" s="125">
        <v>0</v>
      </c>
      <c r="K88" s="125">
        <v>0</v>
      </c>
      <c r="L88" s="125">
        <v>0</v>
      </c>
    </row>
    <row r="89" spans="1:12" hidden="1" x14ac:dyDescent="0.2">
      <c r="A89" s="129">
        <v>82</v>
      </c>
      <c r="B89" s="112" t="s">
        <v>759</v>
      </c>
      <c r="C89" s="125"/>
      <c r="D89" s="125"/>
      <c r="E89" s="125"/>
      <c r="F89" s="125"/>
      <c r="G89" s="125"/>
      <c r="H89" s="125"/>
      <c r="I89" s="125"/>
      <c r="J89" s="125">
        <v>0</v>
      </c>
      <c r="K89" s="125"/>
      <c r="L89" s="125"/>
    </row>
    <row r="90" spans="1:12" hidden="1" x14ac:dyDescent="0.2">
      <c r="A90" s="129">
        <v>83</v>
      </c>
      <c r="B90" s="112" t="s">
        <v>675</v>
      </c>
      <c r="C90" s="125">
        <f t="shared" si="4"/>
        <v>0</v>
      </c>
      <c r="D90" s="125">
        <v>0</v>
      </c>
      <c r="E90" s="125">
        <v>0</v>
      </c>
      <c r="F90" s="125">
        <v>0</v>
      </c>
      <c r="G90" s="125">
        <v>0</v>
      </c>
      <c r="H90" s="125">
        <f t="shared" si="6"/>
        <v>0</v>
      </c>
      <c r="I90" s="125">
        <v>0</v>
      </c>
      <c r="J90" s="125">
        <v>0</v>
      </c>
      <c r="K90" s="125">
        <v>0</v>
      </c>
      <c r="L90" s="125">
        <v>0</v>
      </c>
    </row>
    <row r="91" spans="1:12" hidden="1" x14ac:dyDescent="0.2">
      <c r="A91" s="129">
        <v>84</v>
      </c>
      <c r="B91" s="112" t="s">
        <v>829</v>
      </c>
      <c r="C91" s="125">
        <f t="shared" si="4"/>
        <v>0</v>
      </c>
      <c r="D91" s="125">
        <v>0</v>
      </c>
      <c r="E91" s="125">
        <f>SUM(E92:E99)</f>
        <v>0</v>
      </c>
      <c r="F91" s="125">
        <f>SUM(F92:F99)</f>
        <v>0</v>
      </c>
      <c r="G91" s="125">
        <f>SUM(G92:G99)</f>
        <v>0</v>
      </c>
      <c r="H91" s="125">
        <f t="shared" si="6"/>
        <v>0</v>
      </c>
      <c r="I91" s="125">
        <v>0</v>
      </c>
      <c r="J91" s="125">
        <f>SUM(J92:J99)</f>
        <v>0</v>
      </c>
      <c r="K91" s="125">
        <f>SUM(K92:K99)</f>
        <v>0</v>
      </c>
      <c r="L91" s="125">
        <f>SUM(L92:L99)</f>
        <v>0</v>
      </c>
    </row>
    <row r="92" spans="1:12" ht="38.25" hidden="1" x14ac:dyDescent="0.2">
      <c r="A92" s="129">
        <v>85</v>
      </c>
      <c r="B92" s="112" t="s">
        <v>676</v>
      </c>
      <c r="C92" s="125">
        <f t="shared" si="4"/>
        <v>0</v>
      </c>
      <c r="D92" s="125">
        <v>0</v>
      </c>
      <c r="E92" s="125">
        <v>0</v>
      </c>
      <c r="F92" s="125">
        <v>0</v>
      </c>
      <c r="G92" s="125">
        <v>0</v>
      </c>
      <c r="H92" s="125">
        <f t="shared" si="6"/>
        <v>0</v>
      </c>
      <c r="I92" s="125">
        <v>0</v>
      </c>
      <c r="J92" s="125">
        <v>0</v>
      </c>
      <c r="K92" s="125">
        <v>0</v>
      </c>
      <c r="L92" s="125">
        <v>0</v>
      </c>
    </row>
    <row r="93" spans="1:12" hidden="1" x14ac:dyDescent="0.2">
      <c r="A93" s="129">
        <v>86</v>
      </c>
      <c r="B93" s="112" t="s">
        <v>169</v>
      </c>
      <c r="C93" s="125">
        <f t="shared" si="4"/>
        <v>0</v>
      </c>
      <c r="D93" s="125">
        <v>0</v>
      </c>
      <c r="E93" s="125">
        <v>0</v>
      </c>
      <c r="F93" s="125">
        <v>0</v>
      </c>
      <c r="G93" s="125">
        <v>0</v>
      </c>
      <c r="H93" s="125">
        <f t="shared" si="6"/>
        <v>0</v>
      </c>
      <c r="I93" s="125">
        <v>0</v>
      </c>
      <c r="J93" s="125">
        <v>0</v>
      </c>
      <c r="K93" s="125">
        <v>0</v>
      </c>
      <c r="L93" s="125">
        <v>0</v>
      </c>
    </row>
    <row r="94" spans="1:12" hidden="1" x14ac:dyDescent="0.2">
      <c r="A94" s="129">
        <v>87</v>
      </c>
      <c r="B94" s="112" t="s">
        <v>170</v>
      </c>
      <c r="C94" s="125">
        <f t="shared" si="4"/>
        <v>0</v>
      </c>
      <c r="D94" s="125">
        <v>0</v>
      </c>
      <c r="E94" s="125">
        <v>0</v>
      </c>
      <c r="F94" s="125">
        <v>0</v>
      </c>
      <c r="G94" s="125">
        <v>0</v>
      </c>
      <c r="H94" s="125">
        <f t="shared" si="6"/>
        <v>0</v>
      </c>
      <c r="I94" s="125">
        <v>0</v>
      </c>
      <c r="J94" s="125">
        <v>0</v>
      </c>
      <c r="K94" s="125">
        <v>0</v>
      </c>
      <c r="L94" s="125">
        <v>0</v>
      </c>
    </row>
    <row r="95" spans="1:12" hidden="1" x14ac:dyDescent="0.2">
      <c r="A95" s="129">
        <v>88</v>
      </c>
      <c r="B95" s="112" t="s">
        <v>171</v>
      </c>
      <c r="C95" s="125">
        <f t="shared" si="4"/>
        <v>0</v>
      </c>
      <c r="D95" s="125">
        <v>0</v>
      </c>
      <c r="E95" s="125">
        <v>0</v>
      </c>
      <c r="F95" s="125">
        <v>0</v>
      </c>
      <c r="G95" s="125">
        <v>0</v>
      </c>
      <c r="H95" s="125">
        <f t="shared" si="6"/>
        <v>0</v>
      </c>
      <c r="I95" s="125">
        <v>0</v>
      </c>
      <c r="J95" s="125">
        <v>0</v>
      </c>
      <c r="K95" s="125">
        <v>0</v>
      </c>
      <c r="L95" s="125">
        <v>0</v>
      </c>
    </row>
    <row r="96" spans="1:12" hidden="1" x14ac:dyDescent="0.2">
      <c r="A96" s="129">
        <v>89</v>
      </c>
      <c r="B96" s="112" t="s">
        <v>172</v>
      </c>
      <c r="C96" s="125">
        <f t="shared" si="4"/>
        <v>0</v>
      </c>
      <c r="D96" s="125">
        <v>0</v>
      </c>
      <c r="E96" s="125">
        <v>0</v>
      </c>
      <c r="F96" s="125">
        <v>0</v>
      </c>
      <c r="G96" s="125">
        <v>0</v>
      </c>
      <c r="H96" s="125">
        <f t="shared" si="6"/>
        <v>0</v>
      </c>
      <c r="I96" s="125">
        <v>0</v>
      </c>
      <c r="J96" s="125">
        <v>0</v>
      </c>
      <c r="K96" s="125">
        <v>0</v>
      </c>
      <c r="L96" s="125">
        <v>0</v>
      </c>
    </row>
    <row r="97" spans="1:12" hidden="1" x14ac:dyDescent="0.2">
      <c r="A97" s="129">
        <v>90</v>
      </c>
      <c r="B97" s="112" t="s">
        <v>173</v>
      </c>
      <c r="C97" s="125">
        <f t="shared" si="4"/>
        <v>0</v>
      </c>
      <c r="D97" s="125">
        <v>0</v>
      </c>
      <c r="E97" s="125">
        <v>0</v>
      </c>
      <c r="F97" s="125">
        <v>0</v>
      </c>
      <c r="G97" s="125">
        <v>0</v>
      </c>
      <c r="H97" s="125">
        <f t="shared" si="6"/>
        <v>0</v>
      </c>
      <c r="I97" s="125">
        <v>0</v>
      </c>
      <c r="J97" s="125">
        <v>0</v>
      </c>
      <c r="K97" s="125">
        <v>0</v>
      </c>
      <c r="L97" s="125">
        <v>0</v>
      </c>
    </row>
    <row r="98" spans="1:12" hidden="1" x14ac:dyDescent="0.2">
      <c r="A98" s="129">
        <v>91</v>
      </c>
      <c r="B98" s="112" t="s">
        <v>174</v>
      </c>
      <c r="C98" s="125">
        <f t="shared" si="4"/>
        <v>0</v>
      </c>
      <c r="D98" s="125">
        <v>0</v>
      </c>
      <c r="E98" s="125">
        <v>0</v>
      </c>
      <c r="F98" s="125">
        <v>0</v>
      </c>
      <c r="G98" s="125">
        <v>0</v>
      </c>
      <c r="H98" s="125">
        <f t="shared" si="6"/>
        <v>0</v>
      </c>
      <c r="I98" s="125">
        <v>0</v>
      </c>
      <c r="J98" s="125">
        <v>0</v>
      </c>
      <c r="K98" s="125">
        <v>0</v>
      </c>
      <c r="L98" s="125">
        <v>0</v>
      </c>
    </row>
    <row r="99" spans="1:12" hidden="1" x14ac:dyDescent="0.2">
      <c r="A99" s="129">
        <v>92</v>
      </c>
      <c r="B99" s="112" t="s">
        <v>677</v>
      </c>
      <c r="C99" s="125">
        <f t="shared" si="4"/>
        <v>0</v>
      </c>
      <c r="D99" s="125">
        <v>0</v>
      </c>
      <c r="E99" s="125">
        <v>0</v>
      </c>
      <c r="F99" s="125">
        <v>0</v>
      </c>
      <c r="G99" s="125">
        <v>0</v>
      </c>
      <c r="H99" s="125">
        <f t="shared" si="6"/>
        <v>0</v>
      </c>
      <c r="I99" s="125">
        <v>0</v>
      </c>
      <c r="J99" s="125">
        <v>0</v>
      </c>
      <c r="K99" s="125">
        <v>0</v>
      </c>
      <c r="L99" s="125">
        <v>0</v>
      </c>
    </row>
    <row r="100" spans="1:12" hidden="1" x14ac:dyDescent="0.2">
      <c r="A100" s="129">
        <v>93</v>
      </c>
      <c r="B100" s="112" t="s">
        <v>761</v>
      </c>
      <c r="C100" s="125">
        <f t="shared" si="4"/>
        <v>0</v>
      </c>
      <c r="D100" s="125">
        <v>0</v>
      </c>
      <c r="E100" s="125">
        <f>SUM(E101:E102)</f>
        <v>0</v>
      </c>
      <c r="F100" s="125">
        <f>SUM(F101:F102)</f>
        <v>0</v>
      </c>
      <c r="G100" s="125">
        <f>SUM(G101:G102)</f>
        <v>0</v>
      </c>
      <c r="H100" s="125">
        <f t="shared" si="6"/>
        <v>0</v>
      </c>
      <c r="I100" s="125">
        <v>0</v>
      </c>
      <c r="J100" s="125">
        <f>SUM(J101:J102)</f>
        <v>0</v>
      </c>
      <c r="K100" s="125">
        <f>SUM(K101:K102)</f>
        <v>0</v>
      </c>
      <c r="L100" s="125">
        <f>SUM(L101:L102)</f>
        <v>0</v>
      </c>
    </row>
    <row r="101" spans="1:12" hidden="1" x14ac:dyDescent="0.2">
      <c r="A101" s="129">
        <v>94</v>
      </c>
      <c r="B101" s="112" t="s">
        <v>175</v>
      </c>
      <c r="C101" s="125">
        <f t="shared" ref="C101:C130" si="7">SUM(D101:G101)</f>
        <v>0</v>
      </c>
      <c r="D101" s="125">
        <v>0</v>
      </c>
      <c r="E101" s="125">
        <v>0</v>
      </c>
      <c r="F101" s="125">
        <v>0</v>
      </c>
      <c r="G101" s="125">
        <v>0</v>
      </c>
      <c r="H101" s="125">
        <f t="shared" si="6"/>
        <v>0</v>
      </c>
      <c r="I101" s="125">
        <v>0</v>
      </c>
      <c r="J101" s="125">
        <v>0</v>
      </c>
      <c r="K101" s="125">
        <v>0</v>
      </c>
      <c r="L101" s="125">
        <v>0</v>
      </c>
    </row>
    <row r="102" spans="1:12" hidden="1" x14ac:dyDescent="0.2">
      <c r="A102" s="129">
        <v>95</v>
      </c>
      <c r="B102" s="112" t="s">
        <v>176</v>
      </c>
      <c r="C102" s="125">
        <f t="shared" si="7"/>
        <v>0</v>
      </c>
      <c r="D102" s="125">
        <v>0</v>
      </c>
      <c r="E102" s="125">
        <v>0</v>
      </c>
      <c r="F102" s="125">
        <v>0</v>
      </c>
      <c r="G102" s="125">
        <v>0</v>
      </c>
      <c r="H102" s="125">
        <f t="shared" si="6"/>
        <v>0</v>
      </c>
      <c r="I102" s="125">
        <v>0</v>
      </c>
      <c r="J102" s="125">
        <v>0</v>
      </c>
      <c r="K102" s="125">
        <v>0</v>
      </c>
      <c r="L102" s="125">
        <v>0</v>
      </c>
    </row>
    <row r="103" spans="1:12" hidden="1" x14ac:dyDescent="0.2">
      <c r="A103" s="129">
        <v>96</v>
      </c>
      <c r="B103" s="112" t="s">
        <v>762</v>
      </c>
      <c r="C103" s="125">
        <f t="shared" si="7"/>
        <v>0</v>
      </c>
      <c r="D103" s="125">
        <v>0</v>
      </c>
      <c r="E103" s="125">
        <f>SUM(E104:E105)</f>
        <v>0</v>
      </c>
      <c r="F103" s="125">
        <f>SUM(F104:F105)</f>
        <v>0</v>
      </c>
      <c r="G103" s="125">
        <f>SUM(G104:G105)</f>
        <v>0</v>
      </c>
      <c r="H103" s="125">
        <f t="shared" si="6"/>
        <v>0</v>
      </c>
      <c r="I103" s="125">
        <v>0</v>
      </c>
      <c r="J103" s="125">
        <f>SUM(J104:J105)</f>
        <v>0</v>
      </c>
      <c r="K103" s="125">
        <f>SUM(K104:K105)</f>
        <v>0</v>
      </c>
      <c r="L103" s="125">
        <f>SUM(L104:L105)</f>
        <v>0</v>
      </c>
    </row>
    <row r="104" spans="1:12" hidden="1" x14ac:dyDescent="0.2">
      <c r="A104" s="129">
        <v>97</v>
      </c>
      <c r="B104" s="112" t="s">
        <v>177</v>
      </c>
      <c r="C104" s="125">
        <f t="shared" si="7"/>
        <v>0</v>
      </c>
      <c r="D104" s="125">
        <v>0</v>
      </c>
      <c r="E104" s="125">
        <v>0</v>
      </c>
      <c r="F104" s="125">
        <v>0</v>
      </c>
      <c r="G104" s="125">
        <v>0</v>
      </c>
      <c r="H104" s="125">
        <f t="shared" si="6"/>
        <v>0</v>
      </c>
      <c r="I104" s="125">
        <v>0</v>
      </c>
      <c r="J104" s="125">
        <v>0</v>
      </c>
      <c r="K104" s="125">
        <v>0</v>
      </c>
      <c r="L104" s="125">
        <v>0</v>
      </c>
    </row>
    <row r="105" spans="1:12" hidden="1" x14ac:dyDescent="0.2">
      <c r="A105" s="129">
        <v>98</v>
      </c>
      <c r="B105" s="112" t="s">
        <v>178</v>
      </c>
      <c r="C105" s="125">
        <f t="shared" si="7"/>
        <v>0</v>
      </c>
      <c r="D105" s="125">
        <v>0</v>
      </c>
      <c r="E105" s="125">
        <v>0</v>
      </c>
      <c r="F105" s="125">
        <v>0</v>
      </c>
      <c r="G105" s="125">
        <v>0</v>
      </c>
      <c r="H105" s="125">
        <f t="shared" si="6"/>
        <v>0</v>
      </c>
      <c r="I105" s="125">
        <v>0</v>
      </c>
      <c r="J105" s="125">
        <v>0</v>
      </c>
      <c r="K105" s="125">
        <v>0</v>
      </c>
      <c r="L105" s="125">
        <v>0</v>
      </c>
    </row>
    <row r="106" spans="1:12" x14ac:dyDescent="0.2">
      <c r="A106" s="129">
        <v>99</v>
      </c>
      <c r="B106" s="112" t="s">
        <v>763</v>
      </c>
      <c r="C106" s="125">
        <f t="shared" si="7"/>
        <v>7600000</v>
      </c>
      <c r="D106" s="125">
        <f>SUM(D107:D123)</f>
        <v>7600000</v>
      </c>
      <c r="E106" s="125">
        <f>SUM(E107:E125)</f>
        <v>0</v>
      </c>
      <c r="F106" s="125">
        <f>SUM(F107:F125)</f>
        <v>0</v>
      </c>
      <c r="G106" s="125">
        <f>SUM(G107:G125)</f>
        <v>0</v>
      </c>
      <c r="H106" s="125">
        <f t="shared" si="6"/>
        <v>7600000</v>
      </c>
      <c r="I106" s="125">
        <f>SUM(I107:I123)</f>
        <v>7600000</v>
      </c>
      <c r="J106" s="125">
        <f>SUM(J107:J125)</f>
        <v>0</v>
      </c>
      <c r="K106" s="125">
        <f>SUM(K107:K125)</f>
        <v>0</v>
      </c>
      <c r="L106" s="125">
        <f>SUM(L107:L125)</f>
        <v>0</v>
      </c>
    </row>
    <row r="107" spans="1:12" hidden="1" x14ac:dyDescent="0.2">
      <c r="A107" s="129">
        <v>100</v>
      </c>
      <c r="B107" s="112" t="s">
        <v>179</v>
      </c>
      <c r="C107" s="125">
        <f t="shared" si="7"/>
        <v>0</v>
      </c>
      <c r="D107" s="125">
        <v>0</v>
      </c>
      <c r="E107" s="125">
        <v>0</v>
      </c>
      <c r="F107" s="125">
        <v>0</v>
      </c>
      <c r="G107" s="125">
        <v>0</v>
      </c>
      <c r="H107" s="125">
        <f t="shared" si="6"/>
        <v>0</v>
      </c>
      <c r="I107" s="125">
        <v>0</v>
      </c>
      <c r="J107" s="125">
        <v>0</v>
      </c>
      <c r="K107" s="125">
        <v>0</v>
      </c>
      <c r="L107" s="125">
        <v>0</v>
      </c>
    </row>
    <row r="108" spans="1:12" hidden="1" x14ac:dyDescent="0.2">
      <c r="A108" s="129">
        <v>101</v>
      </c>
      <c r="B108" s="112" t="s">
        <v>180</v>
      </c>
      <c r="C108" s="125">
        <f t="shared" si="7"/>
        <v>0</v>
      </c>
      <c r="D108" s="125">
        <v>0</v>
      </c>
      <c r="E108" s="125">
        <v>0</v>
      </c>
      <c r="F108" s="125">
        <v>0</v>
      </c>
      <c r="G108" s="125">
        <v>0</v>
      </c>
      <c r="H108" s="125">
        <f t="shared" si="6"/>
        <v>0</v>
      </c>
      <c r="I108" s="125">
        <v>0</v>
      </c>
      <c r="J108" s="125">
        <v>0</v>
      </c>
      <c r="K108" s="125">
        <v>0</v>
      </c>
      <c r="L108" s="125">
        <v>0</v>
      </c>
    </row>
    <row r="109" spans="1:12" hidden="1" x14ac:dyDescent="0.2">
      <c r="A109" s="129">
        <v>102</v>
      </c>
      <c r="B109" s="112" t="s">
        <v>181</v>
      </c>
      <c r="C109" s="125">
        <f t="shared" si="7"/>
        <v>0</v>
      </c>
      <c r="D109" s="125">
        <v>0</v>
      </c>
      <c r="E109" s="125">
        <v>0</v>
      </c>
      <c r="F109" s="125">
        <v>0</v>
      </c>
      <c r="G109" s="125">
        <v>0</v>
      </c>
      <c r="H109" s="125">
        <f t="shared" si="6"/>
        <v>0</v>
      </c>
      <c r="I109" s="125">
        <v>0</v>
      </c>
      <c r="J109" s="125">
        <v>0</v>
      </c>
      <c r="K109" s="125">
        <v>0</v>
      </c>
      <c r="L109" s="125">
        <v>0</v>
      </c>
    </row>
    <row r="110" spans="1:12" hidden="1" x14ac:dyDescent="0.2">
      <c r="A110" s="129">
        <v>103</v>
      </c>
      <c r="B110" s="112" t="s">
        <v>182</v>
      </c>
      <c r="C110" s="125">
        <f t="shared" si="7"/>
        <v>0</v>
      </c>
      <c r="D110" s="125">
        <v>0</v>
      </c>
      <c r="E110" s="125">
        <v>0</v>
      </c>
      <c r="F110" s="125">
        <v>0</v>
      </c>
      <c r="G110" s="125">
        <v>0</v>
      </c>
      <c r="H110" s="125">
        <f t="shared" si="6"/>
        <v>0</v>
      </c>
      <c r="I110" s="125">
        <v>0</v>
      </c>
      <c r="J110" s="125">
        <v>0</v>
      </c>
      <c r="K110" s="125">
        <v>0</v>
      </c>
      <c r="L110" s="125">
        <v>0</v>
      </c>
    </row>
    <row r="111" spans="1:12" hidden="1" x14ac:dyDescent="0.2">
      <c r="A111" s="129">
        <v>104</v>
      </c>
      <c r="B111" s="112" t="s">
        <v>183</v>
      </c>
      <c r="C111" s="125">
        <f t="shared" si="7"/>
        <v>0</v>
      </c>
      <c r="D111" s="125">
        <v>0</v>
      </c>
      <c r="E111" s="125">
        <v>0</v>
      </c>
      <c r="F111" s="125">
        <v>0</v>
      </c>
      <c r="G111" s="125">
        <v>0</v>
      </c>
      <c r="H111" s="125">
        <f t="shared" si="6"/>
        <v>0</v>
      </c>
      <c r="I111" s="125">
        <v>0</v>
      </c>
      <c r="J111" s="125">
        <v>0</v>
      </c>
      <c r="K111" s="125">
        <v>0</v>
      </c>
      <c r="L111" s="125">
        <v>0</v>
      </c>
    </row>
    <row r="112" spans="1:12" ht="25.5" hidden="1" x14ac:dyDescent="0.2">
      <c r="A112" s="129">
        <v>105</v>
      </c>
      <c r="B112" s="112" t="s">
        <v>184</v>
      </c>
      <c r="C112" s="125">
        <f t="shared" si="7"/>
        <v>0</v>
      </c>
      <c r="D112" s="125">
        <v>0</v>
      </c>
      <c r="E112" s="125">
        <v>0</v>
      </c>
      <c r="F112" s="125">
        <v>0</v>
      </c>
      <c r="G112" s="125">
        <v>0</v>
      </c>
      <c r="H112" s="125">
        <f t="shared" si="6"/>
        <v>0</v>
      </c>
      <c r="I112" s="125">
        <v>0</v>
      </c>
      <c r="J112" s="125">
        <v>0</v>
      </c>
      <c r="K112" s="125">
        <v>0</v>
      </c>
      <c r="L112" s="125">
        <v>0</v>
      </c>
    </row>
    <row r="113" spans="1:12" hidden="1" x14ac:dyDescent="0.2">
      <c r="A113" s="129">
        <v>106</v>
      </c>
      <c r="B113" s="112" t="s">
        <v>185</v>
      </c>
      <c r="C113" s="125">
        <f t="shared" si="7"/>
        <v>0</v>
      </c>
      <c r="D113" s="125">
        <v>0</v>
      </c>
      <c r="E113" s="125">
        <v>0</v>
      </c>
      <c r="F113" s="125">
        <v>0</v>
      </c>
      <c r="G113" s="125">
        <v>0</v>
      </c>
      <c r="H113" s="125">
        <f t="shared" si="6"/>
        <v>0</v>
      </c>
      <c r="I113" s="125">
        <v>0</v>
      </c>
      <c r="J113" s="125">
        <v>0</v>
      </c>
      <c r="K113" s="125">
        <v>0</v>
      </c>
      <c r="L113" s="125">
        <v>0</v>
      </c>
    </row>
    <row r="114" spans="1:12" ht="25.5" hidden="1" x14ac:dyDescent="0.2">
      <c r="A114" s="129">
        <v>107</v>
      </c>
      <c r="B114" s="112" t="s">
        <v>678</v>
      </c>
      <c r="C114" s="125">
        <f t="shared" si="7"/>
        <v>0</v>
      </c>
      <c r="D114" s="125">
        <v>0</v>
      </c>
      <c r="E114" s="125">
        <v>0</v>
      </c>
      <c r="F114" s="125">
        <v>0</v>
      </c>
      <c r="G114" s="125">
        <v>0</v>
      </c>
      <c r="H114" s="125">
        <f t="shared" si="6"/>
        <v>0</v>
      </c>
      <c r="I114" s="125">
        <v>0</v>
      </c>
      <c r="J114" s="125">
        <v>0</v>
      </c>
      <c r="K114" s="125">
        <v>0</v>
      </c>
      <c r="L114" s="125">
        <v>0</v>
      </c>
    </row>
    <row r="115" spans="1:12" hidden="1" x14ac:dyDescent="0.2">
      <c r="A115" s="129">
        <v>108</v>
      </c>
      <c r="B115" s="112" t="s">
        <v>186</v>
      </c>
      <c r="C115" s="125">
        <f t="shared" si="7"/>
        <v>0</v>
      </c>
      <c r="D115" s="125">
        <v>0</v>
      </c>
      <c r="E115" s="125">
        <v>0</v>
      </c>
      <c r="F115" s="125">
        <v>0</v>
      </c>
      <c r="G115" s="125">
        <v>0</v>
      </c>
      <c r="H115" s="125">
        <f t="shared" si="6"/>
        <v>0</v>
      </c>
      <c r="I115" s="125">
        <v>0</v>
      </c>
      <c r="J115" s="125">
        <v>0</v>
      </c>
      <c r="K115" s="125">
        <v>0</v>
      </c>
      <c r="L115" s="125">
        <v>0</v>
      </c>
    </row>
    <row r="116" spans="1:12" ht="25.5" hidden="1" x14ac:dyDescent="0.2">
      <c r="A116" s="129">
        <v>109</v>
      </c>
      <c r="B116" s="112" t="s">
        <v>187</v>
      </c>
      <c r="C116" s="125">
        <f t="shared" si="7"/>
        <v>0</v>
      </c>
      <c r="D116" s="125">
        <v>0</v>
      </c>
      <c r="E116" s="125">
        <v>0</v>
      </c>
      <c r="F116" s="125">
        <v>0</v>
      </c>
      <c r="G116" s="125">
        <v>0</v>
      </c>
      <c r="H116" s="125">
        <f t="shared" si="6"/>
        <v>0</v>
      </c>
      <c r="I116" s="125">
        <v>0</v>
      </c>
      <c r="J116" s="125">
        <v>0</v>
      </c>
      <c r="K116" s="125">
        <v>0</v>
      </c>
      <c r="L116" s="125">
        <v>0</v>
      </c>
    </row>
    <row r="117" spans="1:12" hidden="1" x14ac:dyDescent="0.2">
      <c r="A117" s="129">
        <v>110</v>
      </c>
      <c r="B117" s="112" t="s">
        <v>188</v>
      </c>
      <c r="C117" s="125">
        <f t="shared" si="7"/>
        <v>0</v>
      </c>
      <c r="D117" s="125">
        <v>0</v>
      </c>
      <c r="E117" s="125">
        <v>0</v>
      </c>
      <c r="F117" s="125">
        <v>0</v>
      </c>
      <c r="G117" s="125">
        <v>0</v>
      </c>
      <c r="H117" s="125">
        <f t="shared" si="6"/>
        <v>0</v>
      </c>
      <c r="I117" s="125">
        <v>0</v>
      </c>
      <c r="J117" s="125">
        <v>0</v>
      </c>
      <c r="K117" s="125">
        <v>0</v>
      </c>
      <c r="L117" s="125">
        <v>0</v>
      </c>
    </row>
    <row r="118" spans="1:12" hidden="1" x14ac:dyDescent="0.2">
      <c r="A118" s="129">
        <v>111</v>
      </c>
      <c r="B118" s="112" t="s">
        <v>189</v>
      </c>
      <c r="C118" s="125">
        <f t="shared" si="7"/>
        <v>0</v>
      </c>
      <c r="D118" s="125">
        <v>0</v>
      </c>
      <c r="E118" s="125">
        <v>0</v>
      </c>
      <c r="F118" s="125">
        <v>0</v>
      </c>
      <c r="G118" s="125">
        <v>0</v>
      </c>
      <c r="H118" s="125">
        <f t="shared" si="6"/>
        <v>0</v>
      </c>
      <c r="I118" s="125">
        <v>0</v>
      </c>
      <c r="J118" s="125">
        <v>0</v>
      </c>
      <c r="K118" s="125">
        <v>0</v>
      </c>
      <c r="L118" s="125">
        <v>0</v>
      </c>
    </row>
    <row r="119" spans="1:12" hidden="1" x14ac:dyDescent="0.2">
      <c r="A119" s="129">
        <v>112</v>
      </c>
      <c r="B119" s="112" t="s">
        <v>190</v>
      </c>
      <c r="C119" s="125">
        <f t="shared" si="7"/>
        <v>0</v>
      </c>
      <c r="D119" s="125">
        <v>0</v>
      </c>
      <c r="E119" s="125">
        <v>0</v>
      </c>
      <c r="F119" s="125">
        <v>0</v>
      </c>
      <c r="G119" s="125">
        <v>0</v>
      </c>
      <c r="H119" s="125">
        <f t="shared" si="6"/>
        <v>0</v>
      </c>
      <c r="I119" s="125">
        <v>0</v>
      </c>
      <c r="J119" s="125">
        <v>0</v>
      </c>
      <c r="K119" s="125">
        <v>0</v>
      </c>
      <c r="L119" s="125">
        <v>0</v>
      </c>
    </row>
    <row r="120" spans="1:12" hidden="1" x14ac:dyDescent="0.2">
      <c r="A120" s="129">
        <v>113</v>
      </c>
      <c r="B120" s="112" t="s">
        <v>191</v>
      </c>
      <c r="C120" s="125">
        <f t="shared" si="7"/>
        <v>0</v>
      </c>
      <c r="D120" s="125">
        <v>0</v>
      </c>
      <c r="E120" s="125">
        <v>0</v>
      </c>
      <c r="F120" s="125">
        <v>0</v>
      </c>
      <c r="G120" s="125">
        <v>0</v>
      </c>
      <c r="H120" s="125">
        <f t="shared" si="6"/>
        <v>0</v>
      </c>
      <c r="I120" s="125">
        <v>0</v>
      </c>
      <c r="J120" s="125">
        <v>0</v>
      </c>
      <c r="K120" s="125">
        <v>0</v>
      </c>
      <c r="L120" s="125">
        <v>0</v>
      </c>
    </row>
    <row r="121" spans="1:12" hidden="1" x14ac:dyDescent="0.2">
      <c r="A121" s="129">
        <v>114</v>
      </c>
      <c r="B121" s="112" t="s">
        <v>192</v>
      </c>
      <c r="C121" s="125">
        <f t="shared" si="7"/>
        <v>0</v>
      </c>
      <c r="D121" s="125">
        <v>0</v>
      </c>
      <c r="E121" s="125">
        <v>0</v>
      </c>
      <c r="F121" s="125">
        <v>0</v>
      </c>
      <c r="G121" s="125">
        <v>0</v>
      </c>
      <c r="H121" s="125">
        <f t="shared" si="6"/>
        <v>0</v>
      </c>
      <c r="I121" s="125">
        <v>0</v>
      </c>
      <c r="J121" s="125">
        <v>0</v>
      </c>
      <c r="K121" s="125">
        <v>0</v>
      </c>
      <c r="L121" s="125">
        <v>0</v>
      </c>
    </row>
    <row r="122" spans="1:12" hidden="1" x14ac:dyDescent="0.2">
      <c r="A122" s="129">
        <v>115</v>
      </c>
      <c r="B122" s="112" t="s">
        <v>193</v>
      </c>
      <c r="C122" s="125">
        <f t="shared" si="7"/>
        <v>500000</v>
      </c>
      <c r="D122" s="125">
        <v>500000</v>
      </c>
      <c r="E122" s="125">
        <v>0</v>
      </c>
      <c r="F122" s="125">
        <v>0</v>
      </c>
      <c r="G122" s="125">
        <v>0</v>
      </c>
      <c r="H122" s="125">
        <f t="shared" si="6"/>
        <v>500000</v>
      </c>
      <c r="I122" s="125">
        <v>500000</v>
      </c>
      <c r="J122" s="125">
        <v>0</v>
      </c>
      <c r="K122" s="125">
        <v>0</v>
      </c>
      <c r="L122" s="125">
        <v>0</v>
      </c>
    </row>
    <row r="123" spans="1:12" hidden="1" x14ac:dyDescent="0.2">
      <c r="A123" s="129">
        <v>116</v>
      </c>
      <c r="B123" s="112" t="s">
        <v>679</v>
      </c>
      <c r="C123" s="125">
        <f t="shared" si="7"/>
        <v>7100000</v>
      </c>
      <c r="D123" s="125">
        <v>7100000</v>
      </c>
      <c r="E123" s="125">
        <v>0</v>
      </c>
      <c r="F123" s="125">
        <v>0</v>
      </c>
      <c r="G123" s="125">
        <v>0</v>
      </c>
      <c r="H123" s="125">
        <f t="shared" si="6"/>
        <v>7100000</v>
      </c>
      <c r="I123" s="125">
        <v>7100000</v>
      </c>
      <c r="J123" s="125">
        <v>0</v>
      </c>
      <c r="K123" s="125">
        <v>0</v>
      </c>
      <c r="L123" s="125">
        <v>0</v>
      </c>
    </row>
    <row r="124" spans="1:12" ht="25.5" hidden="1" x14ac:dyDescent="0.2">
      <c r="A124" s="129">
        <v>117</v>
      </c>
      <c r="B124" s="112" t="s">
        <v>194</v>
      </c>
      <c r="C124" s="125">
        <f t="shared" si="7"/>
        <v>0</v>
      </c>
      <c r="D124" s="125">
        <v>0</v>
      </c>
      <c r="E124" s="125">
        <v>0</v>
      </c>
      <c r="F124" s="125">
        <v>0</v>
      </c>
      <c r="G124" s="125">
        <v>0</v>
      </c>
      <c r="H124" s="125">
        <f t="shared" si="6"/>
        <v>0</v>
      </c>
      <c r="I124" s="125">
        <v>0</v>
      </c>
      <c r="J124" s="125">
        <v>0</v>
      </c>
      <c r="K124" s="125">
        <v>0</v>
      </c>
      <c r="L124" s="125">
        <v>0</v>
      </c>
    </row>
    <row r="125" spans="1:12" ht="25.5" hidden="1" x14ac:dyDescent="0.2">
      <c r="A125" s="129">
        <v>118</v>
      </c>
      <c r="B125" s="112" t="s">
        <v>195</v>
      </c>
      <c r="C125" s="125">
        <f t="shared" si="7"/>
        <v>0</v>
      </c>
      <c r="D125" s="125">
        <v>0</v>
      </c>
      <c r="E125" s="125">
        <v>0</v>
      </c>
      <c r="F125" s="125">
        <v>0</v>
      </c>
      <c r="G125" s="125">
        <v>0</v>
      </c>
      <c r="H125" s="125">
        <f t="shared" si="6"/>
        <v>0</v>
      </c>
      <c r="I125" s="125">
        <v>0</v>
      </c>
      <c r="J125" s="125">
        <v>0</v>
      </c>
      <c r="K125" s="125">
        <v>0</v>
      </c>
      <c r="L125" s="125">
        <v>0</v>
      </c>
    </row>
    <row r="126" spans="1:12" x14ac:dyDescent="0.2">
      <c r="A126" s="95">
        <v>119</v>
      </c>
      <c r="B126" s="96" t="s">
        <v>764</v>
      </c>
      <c r="C126" s="97">
        <f t="shared" si="7"/>
        <v>8443000</v>
      </c>
      <c r="D126" s="97">
        <f>SUM(D68,D69,D80,D81,D91,D100,D103,D106)</f>
        <v>8443000</v>
      </c>
      <c r="E126" s="97">
        <f>SUM(E68,E69,E80,E81,E91,E100,E103,E106)</f>
        <v>0</v>
      </c>
      <c r="F126" s="97">
        <f>SUM(F68,F69,F80,F81,F91,F100,F103,F106)</f>
        <v>0</v>
      </c>
      <c r="G126" s="97">
        <f>SUM(G68,G69,G80,G81,G91,G100,G103,G106)</f>
        <v>0</v>
      </c>
      <c r="H126" s="97">
        <f t="shared" si="6"/>
        <v>8443000</v>
      </c>
      <c r="I126" s="97">
        <f>SUM(I68,I69,I80,I81,I91,I100,I103,I106)</f>
        <v>8443000</v>
      </c>
      <c r="J126" s="97">
        <f>SUM(J68,J69,J80,J81,J91,J100,J103,J106)</f>
        <v>0</v>
      </c>
      <c r="K126" s="97">
        <f>SUM(K68,K69,K80,K81,K91,K100,K103,K106)</f>
        <v>0</v>
      </c>
      <c r="L126" s="97">
        <f>SUM(L68,L69,L80,L81,L91,L100,L103,L106)</f>
        <v>0</v>
      </c>
    </row>
    <row r="127" spans="1:12" hidden="1" x14ac:dyDescent="0.2">
      <c r="A127" s="129">
        <v>120</v>
      </c>
      <c r="B127" s="112" t="s">
        <v>765</v>
      </c>
      <c r="C127" s="125">
        <f t="shared" si="7"/>
        <v>0</v>
      </c>
      <c r="D127" s="125">
        <v>0</v>
      </c>
      <c r="E127" s="125">
        <f>SUM(E128)</f>
        <v>0</v>
      </c>
      <c r="F127" s="125">
        <f t="shared" ref="F127:G127" si="8">SUM(F128)</f>
        <v>0</v>
      </c>
      <c r="G127" s="125">
        <f t="shared" si="8"/>
        <v>0</v>
      </c>
      <c r="H127" s="125">
        <f t="shared" si="6"/>
        <v>0</v>
      </c>
      <c r="I127" s="125">
        <v>0</v>
      </c>
      <c r="J127" s="125">
        <f>SUM(J128)</f>
        <v>0</v>
      </c>
      <c r="K127" s="125">
        <f t="shared" ref="K127" si="9">SUM(K128)</f>
        <v>0</v>
      </c>
      <c r="L127" s="125">
        <f>SUM(L128)</f>
        <v>0</v>
      </c>
    </row>
    <row r="128" spans="1:12" hidden="1" x14ac:dyDescent="0.2">
      <c r="A128" s="129">
        <v>121</v>
      </c>
      <c r="B128" s="112" t="s">
        <v>196</v>
      </c>
      <c r="C128" s="125">
        <f t="shared" si="7"/>
        <v>0</v>
      </c>
      <c r="D128" s="125">
        <v>0</v>
      </c>
      <c r="E128" s="125">
        <v>0</v>
      </c>
      <c r="F128" s="125">
        <v>0</v>
      </c>
      <c r="G128" s="125">
        <v>0</v>
      </c>
      <c r="H128" s="125">
        <f t="shared" si="6"/>
        <v>0</v>
      </c>
      <c r="I128" s="125">
        <v>0</v>
      </c>
      <c r="J128" s="125">
        <v>0</v>
      </c>
      <c r="K128" s="125">
        <v>0</v>
      </c>
      <c r="L128" s="125">
        <v>0</v>
      </c>
    </row>
    <row r="129" spans="1:12" x14ac:dyDescent="0.2">
      <c r="A129" s="129">
        <v>122</v>
      </c>
      <c r="B129" s="112" t="s">
        <v>197</v>
      </c>
      <c r="C129" s="125">
        <f t="shared" si="7"/>
        <v>0</v>
      </c>
      <c r="D129" s="125">
        <v>0</v>
      </c>
      <c r="E129" s="125">
        <v>0</v>
      </c>
      <c r="F129" s="125">
        <v>0</v>
      </c>
      <c r="G129" s="125">
        <v>0</v>
      </c>
      <c r="H129" s="125">
        <f t="shared" si="6"/>
        <v>6950468</v>
      </c>
      <c r="I129" s="125">
        <v>6950468</v>
      </c>
      <c r="J129" s="125">
        <v>0</v>
      </c>
      <c r="K129" s="125">
        <v>0</v>
      </c>
      <c r="L129" s="125">
        <v>0</v>
      </c>
    </row>
    <row r="130" spans="1:12" hidden="1" x14ac:dyDescent="0.2">
      <c r="A130" s="129">
        <v>123</v>
      </c>
      <c r="B130" s="112" t="s">
        <v>198</v>
      </c>
      <c r="C130" s="125">
        <f t="shared" si="7"/>
        <v>0</v>
      </c>
      <c r="D130" s="125">
        <v>0</v>
      </c>
      <c r="E130" s="125">
        <v>0</v>
      </c>
      <c r="F130" s="125">
        <v>0</v>
      </c>
      <c r="G130" s="125">
        <v>0</v>
      </c>
      <c r="H130" s="125">
        <f t="shared" si="6"/>
        <v>0</v>
      </c>
      <c r="I130" s="125">
        <v>0</v>
      </c>
      <c r="J130" s="125">
        <v>0</v>
      </c>
      <c r="K130" s="125">
        <v>0</v>
      </c>
      <c r="L130" s="125">
        <v>0</v>
      </c>
    </row>
    <row r="131" spans="1:12" x14ac:dyDescent="0.2">
      <c r="A131" s="129">
        <v>124</v>
      </c>
      <c r="B131" s="112" t="s">
        <v>199</v>
      </c>
      <c r="C131" s="125">
        <f t="shared" ref="C131:C162" si="10">SUM(D131:G131)</f>
        <v>0</v>
      </c>
      <c r="D131" s="125">
        <v>0</v>
      </c>
      <c r="E131" s="125">
        <v>0</v>
      </c>
      <c r="F131" s="125">
        <v>0</v>
      </c>
      <c r="G131" s="125">
        <v>0</v>
      </c>
      <c r="H131" s="125">
        <f t="shared" si="6"/>
        <v>37895</v>
      </c>
      <c r="I131" s="125">
        <v>37895</v>
      </c>
      <c r="J131" s="125">
        <v>0</v>
      </c>
      <c r="K131" s="125">
        <v>0</v>
      </c>
      <c r="L131" s="125">
        <v>0</v>
      </c>
    </row>
    <row r="132" spans="1:12" x14ac:dyDescent="0.2">
      <c r="A132" s="129">
        <v>125</v>
      </c>
      <c r="B132" s="112" t="s">
        <v>766</v>
      </c>
      <c r="C132" s="125">
        <f t="shared" si="10"/>
        <v>0</v>
      </c>
      <c r="D132" s="125">
        <f>SUM(D129:D131)</f>
        <v>0</v>
      </c>
      <c r="E132" s="125">
        <f>SUM(E129:E131)</f>
        <v>0</v>
      </c>
      <c r="F132" s="125">
        <f t="shared" ref="F132:G132" si="11">SUM(F129:F131)</f>
        <v>0</v>
      </c>
      <c r="G132" s="125">
        <f t="shared" si="11"/>
        <v>0</v>
      </c>
      <c r="H132" s="125">
        <f t="shared" si="6"/>
        <v>6988363</v>
      </c>
      <c r="I132" s="125">
        <f>SUM(I129:I131)</f>
        <v>6988363</v>
      </c>
      <c r="J132" s="125">
        <f>SUM(J129:J131)</f>
        <v>0</v>
      </c>
      <c r="K132" s="125">
        <f t="shared" ref="K132" si="12">SUM(K129:K131)</f>
        <v>0</v>
      </c>
      <c r="L132" s="125">
        <f>SUM(L129:L131)</f>
        <v>0</v>
      </c>
    </row>
    <row r="133" spans="1:12" hidden="1" x14ac:dyDescent="0.2">
      <c r="A133" s="129">
        <v>126</v>
      </c>
      <c r="B133" s="112" t="s">
        <v>200</v>
      </c>
      <c r="C133" s="125">
        <f t="shared" si="10"/>
        <v>0</v>
      </c>
      <c r="D133" s="125">
        <v>0</v>
      </c>
      <c r="E133" s="125">
        <v>0</v>
      </c>
      <c r="F133" s="125">
        <v>0</v>
      </c>
      <c r="G133" s="125">
        <v>0</v>
      </c>
      <c r="H133" s="125">
        <f t="shared" si="6"/>
        <v>0</v>
      </c>
      <c r="I133" s="125">
        <v>0</v>
      </c>
      <c r="J133" s="125">
        <v>0</v>
      </c>
      <c r="K133" s="125">
        <v>0</v>
      </c>
      <c r="L133" s="125">
        <v>0</v>
      </c>
    </row>
    <row r="134" spans="1:12" ht="25.5" hidden="1" x14ac:dyDescent="0.2">
      <c r="A134" s="129">
        <v>127</v>
      </c>
      <c r="B134" s="112" t="s">
        <v>767</v>
      </c>
      <c r="C134" s="125">
        <f t="shared" si="10"/>
        <v>0</v>
      </c>
      <c r="D134" s="125">
        <v>0</v>
      </c>
      <c r="E134" s="125">
        <f>SUM(E135:E144)</f>
        <v>0</v>
      </c>
      <c r="F134" s="125">
        <f t="shared" ref="F134:G134" si="13">SUM(F135:F144)</f>
        <v>0</v>
      </c>
      <c r="G134" s="125">
        <f t="shared" si="13"/>
        <v>0</v>
      </c>
      <c r="H134" s="125">
        <f t="shared" si="6"/>
        <v>0</v>
      </c>
      <c r="I134" s="125">
        <v>0</v>
      </c>
      <c r="J134" s="125">
        <f>SUM(J135:J144)</f>
        <v>0</v>
      </c>
      <c r="K134" s="125">
        <f t="shared" ref="K134" si="14">SUM(K135:K144)</f>
        <v>0</v>
      </c>
      <c r="L134" s="125">
        <f>SUM(L135:L144)</f>
        <v>0</v>
      </c>
    </row>
    <row r="135" spans="1:12" hidden="1" x14ac:dyDescent="0.2">
      <c r="A135" s="129">
        <v>128</v>
      </c>
      <c r="B135" s="112" t="s">
        <v>201</v>
      </c>
      <c r="C135" s="125">
        <f t="shared" si="10"/>
        <v>0</v>
      </c>
      <c r="D135" s="125">
        <v>0</v>
      </c>
      <c r="E135" s="125">
        <v>0</v>
      </c>
      <c r="F135" s="125">
        <v>0</v>
      </c>
      <c r="G135" s="125">
        <v>0</v>
      </c>
      <c r="H135" s="125">
        <f t="shared" si="6"/>
        <v>0</v>
      </c>
      <c r="I135" s="125">
        <v>0</v>
      </c>
      <c r="J135" s="125">
        <v>0</v>
      </c>
      <c r="K135" s="125">
        <v>0</v>
      </c>
      <c r="L135" s="125">
        <v>0</v>
      </c>
    </row>
    <row r="136" spans="1:12" hidden="1" x14ac:dyDescent="0.2">
      <c r="A136" s="129">
        <v>129</v>
      </c>
      <c r="B136" s="112" t="s">
        <v>202</v>
      </c>
      <c r="C136" s="125">
        <f t="shared" si="10"/>
        <v>0</v>
      </c>
      <c r="D136" s="125">
        <v>0</v>
      </c>
      <c r="E136" s="125">
        <v>0</v>
      </c>
      <c r="F136" s="125">
        <v>0</v>
      </c>
      <c r="G136" s="125">
        <v>0</v>
      </c>
      <c r="H136" s="125">
        <f t="shared" si="6"/>
        <v>0</v>
      </c>
      <c r="I136" s="125">
        <v>0</v>
      </c>
      <c r="J136" s="125">
        <v>0</v>
      </c>
      <c r="K136" s="125">
        <v>0</v>
      </c>
      <c r="L136" s="125">
        <v>0</v>
      </c>
    </row>
    <row r="137" spans="1:12" hidden="1" x14ac:dyDescent="0.2">
      <c r="A137" s="129">
        <v>130</v>
      </c>
      <c r="B137" s="112" t="s">
        <v>203</v>
      </c>
      <c r="C137" s="125">
        <f t="shared" si="10"/>
        <v>0</v>
      </c>
      <c r="D137" s="125"/>
      <c r="E137" s="125">
        <v>0</v>
      </c>
      <c r="F137" s="125">
        <v>0</v>
      </c>
      <c r="G137" s="125">
        <v>0</v>
      </c>
      <c r="H137" s="125">
        <f t="shared" si="6"/>
        <v>0</v>
      </c>
      <c r="I137" s="125"/>
      <c r="J137" s="125">
        <v>0</v>
      </c>
      <c r="K137" s="125">
        <v>0</v>
      </c>
      <c r="L137" s="125">
        <v>0</v>
      </c>
    </row>
    <row r="138" spans="1:12" hidden="1" x14ac:dyDescent="0.2">
      <c r="A138" s="129">
        <v>131</v>
      </c>
      <c r="B138" s="112" t="s">
        <v>204</v>
      </c>
      <c r="C138" s="125">
        <f t="shared" si="10"/>
        <v>0</v>
      </c>
      <c r="D138" s="125"/>
      <c r="E138" s="125">
        <v>0</v>
      </c>
      <c r="F138" s="125">
        <v>0</v>
      </c>
      <c r="G138" s="125">
        <v>0</v>
      </c>
      <c r="H138" s="125">
        <f t="shared" si="6"/>
        <v>0</v>
      </c>
      <c r="I138" s="125"/>
      <c r="J138" s="125">
        <v>0</v>
      </c>
      <c r="K138" s="125">
        <v>0</v>
      </c>
      <c r="L138" s="125">
        <v>0</v>
      </c>
    </row>
    <row r="139" spans="1:12" hidden="1" x14ac:dyDescent="0.2">
      <c r="A139" s="129">
        <v>132</v>
      </c>
      <c r="B139" s="112" t="s">
        <v>205</v>
      </c>
      <c r="C139" s="125">
        <f t="shared" si="10"/>
        <v>0</v>
      </c>
      <c r="D139" s="125"/>
      <c r="E139" s="125">
        <v>0</v>
      </c>
      <c r="F139" s="125">
        <v>0</v>
      </c>
      <c r="G139" s="125">
        <v>0</v>
      </c>
      <c r="H139" s="125">
        <f t="shared" si="6"/>
        <v>0</v>
      </c>
      <c r="I139" s="125"/>
      <c r="J139" s="125">
        <v>0</v>
      </c>
      <c r="K139" s="125">
        <v>0</v>
      </c>
      <c r="L139" s="125">
        <v>0</v>
      </c>
    </row>
    <row r="140" spans="1:12" hidden="1" x14ac:dyDescent="0.2">
      <c r="A140" s="129">
        <v>133</v>
      </c>
      <c r="B140" s="112" t="s">
        <v>206</v>
      </c>
      <c r="C140" s="125">
        <f t="shared" si="10"/>
        <v>0</v>
      </c>
      <c r="D140" s="125"/>
      <c r="E140" s="125">
        <v>0</v>
      </c>
      <c r="F140" s="125">
        <v>0</v>
      </c>
      <c r="G140" s="125">
        <v>0</v>
      </c>
      <c r="H140" s="125">
        <f t="shared" si="6"/>
        <v>0</v>
      </c>
      <c r="I140" s="125"/>
      <c r="J140" s="125">
        <v>0</v>
      </c>
      <c r="K140" s="125">
        <v>0</v>
      </c>
      <c r="L140" s="125">
        <v>0</v>
      </c>
    </row>
    <row r="141" spans="1:12" hidden="1" x14ac:dyDescent="0.2">
      <c r="A141" s="129">
        <v>134</v>
      </c>
      <c r="B141" s="112" t="s">
        <v>207</v>
      </c>
      <c r="C141" s="125">
        <f t="shared" si="10"/>
        <v>0</v>
      </c>
      <c r="D141" s="125"/>
      <c r="E141" s="125">
        <v>0</v>
      </c>
      <c r="F141" s="125">
        <v>0</v>
      </c>
      <c r="G141" s="125">
        <v>0</v>
      </c>
      <c r="H141" s="125">
        <f t="shared" si="6"/>
        <v>0</v>
      </c>
      <c r="I141" s="125"/>
      <c r="J141" s="125">
        <v>0</v>
      </c>
      <c r="K141" s="125">
        <v>0</v>
      </c>
      <c r="L141" s="125">
        <v>0</v>
      </c>
    </row>
    <row r="142" spans="1:12" hidden="1" x14ac:dyDescent="0.2">
      <c r="A142" s="129">
        <v>135</v>
      </c>
      <c r="B142" s="112" t="s">
        <v>208</v>
      </c>
      <c r="C142" s="125">
        <f t="shared" si="10"/>
        <v>0</v>
      </c>
      <c r="D142" s="125"/>
      <c r="E142" s="125">
        <v>0</v>
      </c>
      <c r="F142" s="125">
        <v>0</v>
      </c>
      <c r="G142" s="125">
        <v>0</v>
      </c>
      <c r="H142" s="125">
        <f t="shared" si="6"/>
        <v>0</v>
      </c>
      <c r="I142" s="125"/>
      <c r="J142" s="125">
        <v>0</v>
      </c>
      <c r="K142" s="125">
        <v>0</v>
      </c>
      <c r="L142" s="125">
        <v>0</v>
      </c>
    </row>
    <row r="143" spans="1:12" hidden="1" x14ac:dyDescent="0.2">
      <c r="A143" s="129">
        <v>136</v>
      </c>
      <c r="B143" s="112" t="s">
        <v>209</v>
      </c>
      <c r="C143" s="125">
        <f t="shared" si="10"/>
        <v>0</v>
      </c>
      <c r="D143" s="125"/>
      <c r="E143" s="125">
        <v>0</v>
      </c>
      <c r="F143" s="125">
        <v>0</v>
      </c>
      <c r="G143" s="125">
        <v>0</v>
      </c>
      <c r="H143" s="125">
        <f t="shared" si="6"/>
        <v>0</v>
      </c>
      <c r="I143" s="125"/>
      <c r="J143" s="125">
        <v>0</v>
      </c>
      <c r="K143" s="125">
        <v>0</v>
      </c>
      <c r="L143" s="125">
        <v>0</v>
      </c>
    </row>
    <row r="144" spans="1:12" hidden="1" x14ac:dyDescent="0.2">
      <c r="A144" s="129">
        <v>137</v>
      </c>
      <c r="B144" s="112" t="s">
        <v>210</v>
      </c>
      <c r="C144" s="125">
        <f t="shared" si="10"/>
        <v>0</v>
      </c>
      <c r="D144" s="125"/>
      <c r="E144" s="125">
        <v>0</v>
      </c>
      <c r="F144" s="125">
        <v>0</v>
      </c>
      <c r="G144" s="125">
        <v>0</v>
      </c>
      <c r="H144" s="125">
        <f t="shared" si="6"/>
        <v>0</v>
      </c>
      <c r="I144" s="125"/>
      <c r="J144" s="125">
        <v>0</v>
      </c>
      <c r="K144" s="125">
        <v>0</v>
      </c>
      <c r="L144" s="125">
        <v>0</v>
      </c>
    </row>
    <row r="145" spans="1:12" ht="25.5" hidden="1" x14ac:dyDescent="0.2">
      <c r="A145" s="129">
        <v>138</v>
      </c>
      <c r="B145" s="112" t="s">
        <v>768</v>
      </c>
      <c r="C145" s="125">
        <f t="shared" si="10"/>
        <v>0</v>
      </c>
      <c r="D145" s="125">
        <f>SUM(D135:D144)</f>
        <v>0</v>
      </c>
      <c r="E145" s="125">
        <f>SUM(E135:E144)</f>
        <v>0</v>
      </c>
      <c r="F145" s="125">
        <f t="shared" ref="F145:G145" si="15">SUM(F135:F144)</f>
        <v>0</v>
      </c>
      <c r="G145" s="125">
        <f t="shared" si="15"/>
        <v>0</v>
      </c>
      <c r="H145" s="125">
        <f t="shared" si="6"/>
        <v>0</v>
      </c>
      <c r="I145" s="125">
        <f>SUM(I135:I144)</f>
        <v>0</v>
      </c>
      <c r="J145" s="125">
        <f>SUM(J135:J144)</f>
        <v>0</v>
      </c>
      <c r="K145" s="125">
        <f t="shared" ref="K145" si="16">SUM(K135:K144)</f>
        <v>0</v>
      </c>
      <c r="L145" s="125">
        <f>SUM(L135:L144)</f>
        <v>0</v>
      </c>
    </row>
    <row r="146" spans="1:12" hidden="1" x14ac:dyDescent="0.2">
      <c r="A146" s="129">
        <v>139</v>
      </c>
      <c r="B146" s="112" t="s">
        <v>211</v>
      </c>
      <c r="C146" s="125">
        <f t="shared" si="10"/>
        <v>0</v>
      </c>
      <c r="D146" s="125">
        <v>0</v>
      </c>
      <c r="E146" s="125">
        <v>0</v>
      </c>
      <c r="F146" s="125">
        <v>0</v>
      </c>
      <c r="G146" s="125">
        <v>0</v>
      </c>
      <c r="H146" s="125">
        <f t="shared" si="6"/>
        <v>0</v>
      </c>
      <c r="I146" s="125">
        <v>0</v>
      </c>
      <c r="J146" s="125">
        <v>0</v>
      </c>
      <c r="K146" s="125">
        <v>0</v>
      </c>
      <c r="L146" s="125">
        <v>0</v>
      </c>
    </row>
    <row r="147" spans="1:12" hidden="1" x14ac:dyDescent="0.2">
      <c r="A147" s="129">
        <v>140</v>
      </c>
      <c r="B147" s="112" t="s">
        <v>212</v>
      </c>
      <c r="C147" s="125">
        <f t="shared" si="10"/>
        <v>0</v>
      </c>
      <c r="D147" s="125"/>
      <c r="E147" s="125">
        <v>0</v>
      </c>
      <c r="F147" s="125">
        <v>0</v>
      </c>
      <c r="G147" s="125">
        <v>0</v>
      </c>
      <c r="H147" s="125">
        <f t="shared" si="6"/>
        <v>0</v>
      </c>
      <c r="I147" s="125"/>
      <c r="J147" s="125">
        <v>0</v>
      </c>
      <c r="K147" s="125">
        <v>0</v>
      </c>
      <c r="L147" s="125">
        <v>0</v>
      </c>
    </row>
    <row r="148" spans="1:12" hidden="1" x14ac:dyDescent="0.2">
      <c r="A148" s="129">
        <v>141</v>
      </c>
      <c r="B148" s="112" t="s">
        <v>213</v>
      </c>
      <c r="C148" s="125">
        <f t="shared" si="10"/>
        <v>0</v>
      </c>
      <c r="D148" s="125"/>
      <c r="E148" s="125">
        <v>0</v>
      </c>
      <c r="F148" s="125">
        <v>0</v>
      </c>
      <c r="G148" s="125">
        <v>0</v>
      </c>
      <c r="H148" s="125">
        <f t="shared" si="6"/>
        <v>0</v>
      </c>
      <c r="I148" s="125"/>
      <c r="J148" s="125">
        <v>0</v>
      </c>
      <c r="K148" s="125">
        <v>0</v>
      </c>
      <c r="L148" s="125">
        <v>0</v>
      </c>
    </row>
    <row r="149" spans="1:12" hidden="1" x14ac:dyDescent="0.2">
      <c r="A149" s="129">
        <v>142</v>
      </c>
      <c r="B149" s="112" t="s">
        <v>214</v>
      </c>
      <c r="C149" s="125">
        <f t="shared" si="10"/>
        <v>0</v>
      </c>
      <c r="D149" s="125"/>
      <c r="E149" s="125">
        <v>0</v>
      </c>
      <c r="F149" s="125">
        <v>0</v>
      </c>
      <c r="G149" s="125">
        <v>0</v>
      </c>
      <c r="H149" s="125">
        <f t="shared" si="6"/>
        <v>0</v>
      </c>
      <c r="I149" s="125"/>
      <c r="J149" s="125">
        <v>0</v>
      </c>
      <c r="K149" s="125">
        <v>0</v>
      </c>
      <c r="L149" s="125">
        <v>0</v>
      </c>
    </row>
    <row r="150" spans="1:12" hidden="1" x14ac:dyDescent="0.2">
      <c r="A150" s="129">
        <v>143</v>
      </c>
      <c r="B150" s="112" t="s">
        <v>215</v>
      </c>
      <c r="C150" s="125">
        <f t="shared" si="10"/>
        <v>0</v>
      </c>
      <c r="D150" s="125"/>
      <c r="E150" s="125">
        <v>0</v>
      </c>
      <c r="F150" s="125">
        <v>0</v>
      </c>
      <c r="G150" s="125">
        <v>0</v>
      </c>
      <c r="H150" s="125">
        <f t="shared" ref="H150:H213" si="17">SUM(I150:L150)</f>
        <v>0</v>
      </c>
      <c r="I150" s="125"/>
      <c r="J150" s="125">
        <v>0</v>
      </c>
      <c r="K150" s="125">
        <v>0</v>
      </c>
      <c r="L150" s="125">
        <v>0</v>
      </c>
    </row>
    <row r="151" spans="1:12" hidden="1" x14ac:dyDescent="0.2">
      <c r="A151" s="129">
        <v>144</v>
      </c>
      <c r="B151" s="112" t="s">
        <v>216</v>
      </c>
      <c r="C151" s="125">
        <f t="shared" si="10"/>
        <v>0</v>
      </c>
      <c r="D151" s="125"/>
      <c r="E151" s="125">
        <v>0</v>
      </c>
      <c r="F151" s="125">
        <v>0</v>
      </c>
      <c r="G151" s="125">
        <v>0</v>
      </c>
      <c r="H151" s="125">
        <f t="shared" si="17"/>
        <v>0</v>
      </c>
      <c r="I151" s="125"/>
      <c r="J151" s="125">
        <v>0</v>
      </c>
      <c r="K151" s="125">
        <v>0</v>
      </c>
      <c r="L151" s="125">
        <v>0</v>
      </c>
    </row>
    <row r="152" spans="1:12" hidden="1" x14ac:dyDescent="0.2">
      <c r="A152" s="129">
        <v>145</v>
      </c>
      <c r="B152" s="112" t="s">
        <v>217</v>
      </c>
      <c r="C152" s="125">
        <f t="shared" si="10"/>
        <v>0</v>
      </c>
      <c r="D152" s="125"/>
      <c r="E152" s="125">
        <v>0</v>
      </c>
      <c r="F152" s="125">
        <v>0</v>
      </c>
      <c r="G152" s="125">
        <v>0</v>
      </c>
      <c r="H152" s="125">
        <f t="shared" si="17"/>
        <v>0</v>
      </c>
      <c r="I152" s="125"/>
      <c r="J152" s="125">
        <v>0</v>
      </c>
      <c r="K152" s="125">
        <v>0</v>
      </c>
      <c r="L152" s="125">
        <v>0</v>
      </c>
    </row>
    <row r="153" spans="1:12" hidden="1" x14ac:dyDescent="0.2">
      <c r="A153" s="129">
        <v>146</v>
      </c>
      <c r="B153" s="112" t="s">
        <v>218</v>
      </c>
      <c r="C153" s="125">
        <f t="shared" si="10"/>
        <v>0</v>
      </c>
      <c r="D153" s="125"/>
      <c r="E153" s="125">
        <v>0</v>
      </c>
      <c r="F153" s="125">
        <v>0</v>
      </c>
      <c r="G153" s="125">
        <v>0</v>
      </c>
      <c r="H153" s="125">
        <f t="shared" si="17"/>
        <v>0</v>
      </c>
      <c r="I153" s="125"/>
      <c r="J153" s="125">
        <v>0</v>
      </c>
      <c r="K153" s="125">
        <v>0</v>
      </c>
      <c r="L153" s="125">
        <v>0</v>
      </c>
    </row>
    <row r="154" spans="1:12" hidden="1" x14ac:dyDescent="0.2">
      <c r="A154" s="129">
        <v>147</v>
      </c>
      <c r="B154" s="112" t="s">
        <v>219</v>
      </c>
      <c r="C154" s="125">
        <f t="shared" si="10"/>
        <v>0</v>
      </c>
      <c r="D154" s="125"/>
      <c r="E154" s="125">
        <v>0</v>
      </c>
      <c r="F154" s="125">
        <v>0</v>
      </c>
      <c r="G154" s="125">
        <v>0</v>
      </c>
      <c r="H154" s="125">
        <f t="shared" si="17"/>
        <v>0</v>
      </c>
      <c r="I154" s="125"/>
      <c r="J154" s="125">
        <v>0</v>
      </c>
      <c r="K154" s="125">
        <v>0</v>
      </c>
      <c r="L154" s="125">
        <v>0</v>
      </c>
    </row>
    <row r="155" spans="1:12" hidden="1" x14ac:dyDescent="0.2">
      <c r="A155" s="129">
        <v>148</v>
      </c>
      <c r="B155" s="112" t="s">
        <v>220</v>
      </c>
      <c r="C155" s="125">
        <f t="shared" si="10"/>
        <v>0</v>
      </c>
      <c r="D155" s="125"/>
      <c r="E155" s="125">
        <v>0</v>
      </c>
      <c r="F155" s="125">
        <v>0</v>
      </c>
      <c r="G155" s="125">
        <v>0</v>
      </c>
      <c r="H155" s="125">
        <f t="shared" si="17"/>
        <v>0</v>
      </c>
      <c r="I155" s="125"/>
      <c r="J155" s="125">
        <v>0</v>
      </c>
      <c r="K155" s="125">
        <v>0</v>
      </c>
      <c r="L155" s="125">
        <v>0</v>
      </c>
    </row>
    <row r="156" spans="1:12" x14ac:dyDescent="0.2">
      <c r="A156" s="129">
        <v>149</v>
      </c>
      <c r="B156" s="112" t="s">
        <v>769</v>
      </c>
      <c r="C156" s="125">
        <f t="shared" si="10"/>
        <v>57890000</v>
      </c>
      <c r="D156" s="125">
        <f>SUM(D157:D166)</f>
        <v>57890000</v>
      </c>
      <c r="E156" s="125">
        <f>SUM(E157:E166)</f>
        <v>0</v>
      </c>
      <c r="F156" s="125">
        <f t="shared" ref="F156:G156" si="18">SUM(F157:F166)</f>
        <v>0</v>
      </c>
      <c r="G156" s="125">
        <f t="shared" si="18"/>
        <v>0</v>
      </c>
      <c r="H156" s="125">
        <f t="shared" si="17"/>
        <v>61663850</v>
      </c>
      <c r="I156" s="125">
        <f>SUM(I157:I166)</f>
        <v>61583000</v>
      </c>
      <c r="J156" s="125">
        <f>SUM(J157:J166)</f>
        <v>0</v>
      </c>
      <c r="K156" s="125">
        <f t="shared" ref="K156" si="19">SUM(K157:K166)</f>
        <v>0</v>
      </c>
      <c r="L156" s="125">
        <v>80850</v>
      </c>
    </row>
    <row r="157" spans="1:12" hidden="1" x14ac:dyDescent="0.2">
      <c r="A157" s="129">
        <v>150</v>
      </c>
      <c r="B157" s="112" t="s">
        <v>221</v>
      </c>
      <c r="C157" s="125">
        <f t="shared" si="10"/>
        <v>325000</v>
      </c>
      <c r="D157" s="125">
        <v>325000</v>
      </c>
      <c r="E157" s="125">
        <v>0</v>
      </c>
      <c r="F157" s="125">
        <v>0</v>
      </c>
      <c r="G157" s="125">
        <v>0</v>
      </c>
      <c r="H157" s="125">
        <f t="shared" si="17"/>
        <v>325000</v>
      </c>
      <c r="I157" s="125">
        <v>325000</v>
      </c>
      <c r="J157" s="125">
        <v>0</v>
      </c>
      <c r="K157" s="125">
        <v>0</v>
      </c>
      <c r="L157" s="125">
        <v>0</v>
      </c>
    </row>
    <row r="158" spans="1:12" hidden="1" x14ac:dyDescent="0.2">
      <c r="A158" s="129">
        <v>151</v>
      </c>
      <c r="B158" s="112" t="s">
        <v>222</v>
      </c>
      <c r="C158" s="125">
        <f t="shared" si="10"/>
        <v>0</v>
      </c>
      <c r="D158" s="125"/>
      <c r="E158" s="125">
        <v>0</v>
      </c>
      <c r="F158" s="125">
        <v>0</v>
      </c>
      <c r="G158" s="125">
        <v>0</v>
      </c>
      <c r="H158" s="125">
        <f t="shared" si="17"/>
        <v>0</v>
      </c>
      <c r="I158" s="125"/>
      <c r="J158" s="125">
        <v>0</v>
      </c>
      <c r="K158" s="125">
        <v>0</v>
      </c>
      <c r="L158" s="125">
        <v>0</v>
      </c>
    </row>
    <row r="159" spans="1:12" hidden="1" x14ac:dyDescent="0.2">
      <c r="A159" s="129">
        <v>152</v>
      </c>
      <c r="B159" s="112" t="s">
        <v>223</v>
      </c>
      <c r="C159" s="125">
        <f t="shared" si="10"/>
        <v>0</v>
      </c>
      <c r="D159" s="125"/>
      <c r="E159" s="125">
        <v>0</v>
      </c>
      <c r="F159" s="125">
        <v>0</v>
      </c>
      <c r="G159" s="125">
        <v>0</v>
      </c>
      <c r="H159" s="125">
        <f t="shared" si="17"/>
        <v>0</v>
      </c>
      <c r="I159" s="125"/>
      <c r="J159" s="125">
        <v>0</v>
      </c>
      <c r="K159" s="125">
        <v>0</v>
      </c>
      <c r="L159" s="125">
        <v>0</v>
      </c>
    </row>
    <row r="160" spans="1:12" hidden="1" x14ac:dyDescent="0.2">
      <c r="A160" s="129">
        <v>153</v>
      </c>
      <c r="B160" s="112" t="s">
        <v>224</v>
      </c>
      <c r="C160" s="125">
        <f t="shared" si="10"/>
        <v>0</v>
      </c>
      <c r="D160" s="125"/>
      <c r="E160" s="125">
        <v>0</v>
      </c>
      <c r="F160" s="125">
        <v>0</v>
      </c>
      <c r="G160" s="125">
        <v>0</v>
      </c>
      <c r="H160" s="125">
        <f t="shared" si="17"/>
        <v>0</v>
      </c>
      <c r="I160" s="125"/>
      <c r="J160" s="125">
        <v>0</v>
      </c>
      <c r="K160" s="125">
        <v>0</v>
      </c>
      <c r="L160" s="125">
        <v>0</v>
      </c>
    </row>
    <row r="161" spans="1:12" hidden="1" x14ac:dyDescent="0.2">
      <c r="A161" s="129">
        <v>154</v>
      </c>
      <c r="B161" s="112" t="s">
        <v>225</v>
      </c>
      <c r="C161" s="125">
        <f t="shared" si="10"/>
        <v>0</v>
      </c>
      <c r="D161" s="125"/>
      <c r="E161" s="125">
        <v>0</v>
      </c>
      <c r="F161" s="125">
        <v>0</v>
      </c>
      <c r="G161" s="125">
        <v>0</v>
      </c>
      <c r="H161" s="125">
        <f t="shared" si="17"/>
        <v>0</v>
      </c>
      <c r="I161" s="125"/>
      <c r="J161" s="125">
        <v>0</v>
      </c>
      <c r="K161" s="125">
        <v>0</v>
      </c>
      <c r="L161" s="125">
        <v>0</v>
      </c>
    </row>
    <row r="162" spans="1:12" hidden="1" x14ac:dyDescent="0.2">
      <c r="A162" s="129">
        <v>155</v>
      </c>
      <c r="B162" s="112" t="s">
        <v>226</v>
      </c>
      <c r="C162" s="125">
        <f t="shared" si="10"/>
        <v>0</v>
      </c>
      <c r="D162" s="125"/>
      <c r="E162" s="125">
        <v>0</v>
      </c>
      <c r="F162" s="125">
        <v>0</v>
      </c>
      <c r="G162" s="125">
        <v>0</v>
      </c>
      <c r="H162" s="125">
        <f t="shared" si="17"/>
        <v>0</v>
      </c>
      <c r="I162" s="125"/>
      <c r="J162" s="125">
        <v>0</v>
      </c>
      <c r="K162" s="125">
        <v>0</v>
      </c>
      <c r="L162" s="125">
        <v>0</v>
      </c>
    </row>
    <row r="163" spans="1:12" hidden="1" x14ac:dyDescent="0.2">
      <c r="A163" s="129">
        <v>156</v>
      </c>
      <c r="B163" s="112" t="s">
        <v>227</v>
      </c>
      <c r="C163" s="125">
        <f t="shared" ref="C163:C194" si="20">SUM(D163:G163)</f>
        <v>0</v>
      </c>
      <c r="D163" s="125"/>
      <c r="E163" s="125">
        <v>0</v>
      </c>
      <c r="F163" s="125">
        <v>0</v>
      </c>
      <c r="G163" s="125">
        <v>0</v>
      </c>
      <c r="H163" s="125">
        <f t="shared" si="17"/>
        <v>788000</v>
      </c>
      <c r="I163" s="125">
        <v>788000</v>
      </c>
      <c r="J163" s="125">
        <v>0</v>
      </c>
      <c r="K163" s="125">
        <v>0</v>
      </c>
      <c r="L163" s="125">
        <v>0</v>
      </c>
    </row>
    <row r="164" spans="1:12" hidden="1" x14ac:dyDescent="0.2">
      <c r="A164" s="129">
        <v>157</v>
      </c>
      <c r="B164" s="112" t="s">
        <v>228</v>
      </c>
      <c r="C164" s="125">
        <f t="shared" si="20"/>
        <v>57565000</v>
      </c>
      <c r="D164" s="125">
        <v>57565000</v>
      </c>
      <c r="E164" s="125">
        <v>0</v>
      </c>
      <c r="F164" s="125">
        <v>0</v>
      </c>
      <c r="G164" s="125">
        <v>0</v>
      </c>
      <c r="H164" s="125">
        <f t="shared" si="17"/>
        <v>60470000</v>
      </c>
      <c r="I164" s="125">
        <v>60470000</v>
      </c>
      <c r="J164" s="125">
        <v>0</v>
      </c>
      <c r="K164" s="125">
        <v>0</v>
      </c>
      <c r="L164" s="125">
        <v>0</v>
      </c>
    </row>
    <row r="165" spans="1:12" hidden="1" x14ac:dyDescent="0.2">
      <c r="A165" s="129">
        <v>158</v>
      </c>
      <c r="B165" s="112" t="s">
        <v>229</v>
      </c>
      <c r="C165" s="125">
        <f t="shared" si="20"/>
        <v>0</v>
      </c>
      <c r="D165" s="125"/>
      <c r="E165" s="125">
        <v>0</v>
      </c>
      <c r="F165" s="125">
        <v>0</v>
      </c>
      <c r="G165" s="125">
        <v>0</v>
      </c>
      <c r="H165" s="125">
        <f t="shared" si="17"/>
        <v>0</v>
      </c>
      <c r="I165" s="125"/>
      <c r="J165" s="125">
        <v>0</v>
      </c>
      <c r="K165" s="125">
        <v>0</v>
      </c>
      <c r="L165" s="125">
        <v>0</v>
      </c>
    </row>
    <row r="166" spans="1:12" hidden="1" x14ac:dyDescent="0.2">
      <c r="A166" s="129">
        <v>159</v>
      </c>
      <c r="B166" s="112" t="s">
        <v>230</v>
      </c>
      <c r="C166" s="125">
        <f t="shared" si="20"/>
        <v>0</v>
      </c>
      <c r="D166" s="125"/>
      <c r="E166" s="125">
        <v>0</v>
      </c>
      <c r="F166" s="125">
        <v>0</v>
      </c>
      <c r="G166" s="125">
        <v>0</v>
      </c>
      <c r="H166" s="125">
        <f t="shared" si="17"/>
        <v>0</v>
      </c>
      <c r="I166" s="125"/>
      <c r="J166" s="125">
        <v>0</v>
      </c>
      <c r="K166" s="125">
        <v>0</v>
      </c>
      <c r="L166" s="125">
        <v>0</v>
      </c>
    </row>
    <row r="167" spans="1:12" ht="25.5" hidden="1" x14ac:dyDescent="0.2">
      <c r="A167" s="129">
        <v>160</v>
      </c>
      <c r="B167" s="112" t="s">
        <v>770</v>
      </c>
      <c r="C167" s="125">
        <f t="shared" si="20"/>
        <v>0</v>
      </c>
      <c r="D167" s="125"/>
      <c r="E167" s="125">
        <f>SUM(E168)</f>
        <v>0</v>
      </c>
      <c r="F167" s="125">
        <f t="shared" ref="F167:G167" si="21">SUM(F168)</f>
        <v>0</v>
      </c>
      <c r="G167" s="125">
        <f t="shared" si="21"/>
        <v>0</v>
      </c>
      <c r="H167" s="125">
        <f t="shared" si="17"/>
        <v>0</v>
      </c>
      <c r="I167" s="125"/>
      <c r="J167" s="125">
        <f>SUM(J168)</f>
        <v>0</v>
      </c>
      <c r="K167" s="125">
        <f t="shared" ref="K167" si="22">SUM(K168)</f>
        <v>0</v>
      </c>
      <c r="L167" s="125">
        <f>SUM(L168)</f>
        <v>0</v>
      </c>
    </row>
    <row r="168" spans="1:12" ht="25.5" hidden="1" x14ac:dyDescent="0.2">
      <c r="A168" s="129">
        <v>161</v>
      </c>
      <c r="B168" s="112" t="s">
        <v>231</v>
      </c>
      <c r="C168" s="125">
        <f t="shared" si="20"/>
        <v>0</v>
      </c>
      <c r="D168" s="125"/>
      <c r="E168" s="125">
        <v>0</v>
      </c>
      <c r="F168" s="125">
        <v>0</v>
      </c>
      <c r="G168" s="125">
        <v>0</v>
      </c>
      <c r="H168" s="125">
        <f t="shared" si="17"/>
        <v>0</v>
      </c>
      <c r="I168" s="125"/>
      <c r="J168" s="125">
        <v>0</v>
      </c>
      <c r="K168" s="125">
        <v>0</v>
      </c>
      <c r="L168" s="125">
        <v>0</v>
      </c>
    </row>
    <row r="169" spans="1:12" ht="25.5" hidden="1" x14ac:dyDescent="0.2">
      <c r="A169" s="129">
        <v>162</v>
      </c>
      <c r="B169" s="112" t="s">
        <v>771</v>
      </c>
      <c r="C169" s="125">
        <f t="shared" si="20"/>
        <v>0</v>
      </c>
      <c r="D169" s="125">
        <f>SUM(D170:D180)</f>
        <v>0</v>
      </c>
      <c r="E169" s="125">
        <f>SUM(E170:E180)</f>
        <v>0</v>
      </c>
      <c r="F169" s="125">
        <f t="shared" ref="F169:G169" si="23">SUM(F170:F180)</f>
        <v>0</v>
      </c>
      <c r="G169" s="125">
        <f t="shared" si="23"/>
        <v>0</v>
      </c>
      <c r="H169" s="125">
        <f t="shared" si="17"/>
        <v>0</v>
      </c>
      <c r="I169" s="125">
        <f>SUM(I170:I180)</f>
        <v>0</v>
      </c>
      <c r="J169" s="125">
        <f>SUM(J170:J180)</f>
        <v>0</v>
      </c>
      <c r="K169" s="125">
        <f t="shared" ref="K169" si="24">SUM(K170:K180)</f>
        <v>0</v>
      </c>
      <c r="L169" s="125">
        <f>SUM(L170:L180)</f>
        <v>0</v>
      </c>
    </row>
    <row r="170" spans="1:12" hidden="1" x14ac:dyDescent="0.2">
      <c r="A170" s="129">
        <v>163</v>
      </c>
      <c r="B170" s="112" t="s">
        <v>232</v>
      </c>
      <c r="C170" s="125">
        <f t="shared" si="20"/>
        <v>0</v>
      </c>
      <c r="D170" s="125"/>
      <c r="E170" s="125">
        <v>0</v>
      </c>
      <c r="F170" s="125">
        <v>0</v>
      </c>
      <c r="G170" s="125">
        <v>0</v>
      </c>
      <c r="H170" s="125">
        <f t="shared" si="17"/>
        <v>0</v>
      </c>
      <c r="I170" s="125"/>
      <c r="J170" s="125">
        <v>0</v>
      </c>
      <c r="K170" s="125">
        <v>0</v>
      </c>
      <c r="L170" s="125">
        <v>0</v>
      </c>
    </row>
    <row r="171" spans="1:12" hidden="1" x14ac:dyDescent="0.2">
      <c r="A171" s="129">
        <v>164</v>
      </c>
      <c r="B171" s="112" t="s">
        <v>233</v>
      </c>
      <c r="C171" s="125">
        <f t="shared" si="20"/>
        <v>0</v>
      </c>
      <c r="D171" s="125"/>
      <c r="E171" s="125">
        <v>0</v>
      </c>
      <c r="F171" s="125">
        <v>0</v>
      </c>
      <c r="G171" s="125">
        <v>0</v>
      </c>
      <c r="H171" s="125">
        <f t="shared" si="17"/>
        <v>0</v>
      </c>
      <c r="I171" s="125"/>
      <c r="J171" s="125">
        <v>0</v>
      </c>
      <c r="K171" s="125">
        <v>0</v>
      </c>
      <c r="L171" s="125">
        <v>0</v>
      </c>
    </row>
    <row r="172" spans="1:12" hidden="1" x14ac:dyDescent="0.2">
      <c r="A172" s="129">
        <v>165</v>
      </c>
      <c r="B172" s="112" t="s">
        <v>234</v>
      </c>
      <c r="C172" s="125">
        <f t="shared" si="20"/>
        <v>0</v>
      </c>
      <c r="D172" s="125"/>
      <c r="E172" s="125">
        <v>0</v>
      </c>
      <c r="F172" s="125">
        <v>0</v>
      </c>
      <c r="G172" s="125">
        <v>0</v>
      </c>
      <c r="H172" s="125">
        <f t="shared" si="17"/>
        <v>0</v>
      </c>
      <c r="I172" s="125"/>
      <c r="J172" s="125">
        <v>0</v>
      </c>
      <c r="K172" s="125">
        <v>0</v>
      </c>
      <c r="L172" s="125">
        <v>0</v>
      </c>
    </row>
    <row r="173" spans="1:12" hidden="1" x14ac:dyDescent="0.2">
      <c r="A173" s="129">
        <v>166</v>
      </c>
      <c r="B173" s="112" t="s">
        <v>235</v>
      </c>
      <c r="C173" s="125">
        <f t="shared" si="20"/>
        <v>0</v>
      </c>
      <c r="D173" s="125"/>
      <c r="E173" s="125">
        <v>0</v>
      </c>
      <c r="F173" s="125">
        <v>0</v>
      </c>
      <c r="G173" s="125">
        <v>0</v>
      </c>
      <c r="H173" s="125">
        <f t="shared" si="17"/>
        <v>0</v>
      </c>
      <c r="I173" s="125"/>
      <c r="J173" s="125">
        <v>0</v>
      </c>
      <c r="K173" s="125">
        <v>0</v>
      </c>
      <c r="L173" s="125">
        <v>0</v>
      </c>
    </row>
    <row r="174" spans="1:12" hidden="1" x14ac:dyDescent="0.2">
      <c r="A174" s="129">
        <v>167</v>
      </c>
      <c r="B174" s="112" t="s">
        <v>236</v>
      </c>
      <c r="C174" s="125">
        <f t="shared" si="20"/>
        <v>0</v>
      </c>
      <c r="D174" s="125"/>
      <c r="E174" s="125">
        <v>0</v>
      </c>
      <c r="F174" s="125">
        <v>0</v>
      </c>
      <c r="G174" s="125">
        <v>0</v>
      </c>
      <c r="H174" s="125">
        <f t="shared" si="17"/>
        <v>0</v>
      </c>
      <c r="I174" s="125"/>
      <c r="J174" s="125">
        <v>0</v>
      </c>
      <c r="K174" s="125">
        <v>0</v>
      </c>
      <c r="L174" s="125">
        <v>0</v>
      </c>
    </row>
    <row r="175" spans="1:12" hidden="1" x14ac:dyDescent="0.2">
      <c r="A175" s="129">
        <v>168</v>
      </c>
      <c r="B175" s="112" t="s">
        <v>237</v>
      </c>
      <c r="C175" s="125">
        <f t="shared" si="20"/>
        <v>0</v>
      </c>
      <c r="D175" s="125"/>
      <c r="E175" s="125">
        <v>0</v>
      </c>
      <c r="F175" s="125">
        <v>0</v>
      </c>
      <c r="G175" s="125">
        <v>0</v>
      </c>
      <c r="H175" s="125">
        <f t="shared" si="17"/>
        <v>0</v>
      </c>
      <c r="I175" s="125"/>
      <c r="J175" s="125">
        <v>0</v>
      </c>
      <c r="K175" s="125">
        <v>0</v>
      </c>
      <c r="L175" s="125">
        <v>0</v>
      </c>
    </row>
    <row r="176" spans="1:12" hidden="1" x14ac:dyDescent="0.2">
      <c r="A176" s="129">
        <v>169</v>
      </c>
      <c r="B176" s="112" t="s">
        <v>238</v>
      </c>
      <c r="C176" s="125">
        <f t="shared" si="20"/>
        <v>0</v>
      </c>
      <c r="D176" s="125"/>
      <c r="E176" s="125">
        <v>0</v>
      </c>
      <c r="F176" s="125">
        <v>0</v>
      </c>
      <c r="G176" s="125">
        <v>0</v>
      </c>
      <c r="H176" s="125">
        <f t="shared" si="17"/>
        <v>0</v>
      </c>
      <c r="I176" s="125"/>
      <c r="J176" s="125">
        <v>0</v>
      </c>
      <c r="K176" s="125">
        <v>0</v>
      </c>
      <c r="L176" s="125">
        <v>0</v>
      </c>
    </row>
    <row r="177" spans="1:12" hidden="1" x14ac:dyDescent="0.2">
      <c r="A177" s="129">
        <v>170</v>
      </c>
      <c r="B177" s="112" t="s">
        <v>239</v>
      </c>
      <c r="C177" s="125">
        <f t="shared" si="20"/>
        <v>0</v>
      </c>
      <c r="D177" s="125"/>
      <c r="E177" s="125">
        <v>0</v>
      </c>
      <c r="F177" s="125">
        <v>0</v>
      </c>
      <c r="G177" s="125">
        <v>0</v>
      </c>
      <c r="H177" s="125">
        <f t="shared" si="17"/>
        <v>0</v>
      </c>
      <c r="I177" s="125"/>
      <c r="J177" s="125">
        <v>0</v>
      </c>
      <c r="K177" s="125">
        <v>0</v>
      </c>
      <c r="L177" s="125">
        <v>0</v>
      </c>
    </row>
    <row r="178" spans="1:12" hidden="1" x14ac:dyDescent="0.2">
      <c r="A178" s="129">
        <v>171</v>
      </c>
      <c r="B178" s="112" t="s">
        <v>680</v>
      </c>
      <c r="C178" s="125">
        <f t="shared" si="20"/>
        <v>0</v>
      </c>
      <c r="D178" s="125"/>
      <c r="E178" s="125">
        <v>0</v>
      </c>
      <c r="F178" s="125">
        <v>0</v>
      </c>
      <c r="G178" s="125">
        <v>0</v>
      </c>
      <c r="H178" s="125">
        <f t="shared" si="17"/>
        <v>0</v>
      </c>
      <c r="I178" s="125"/>
      <c r="J178" s="125">
        <v>0</v>
      </c>
      <c r="K178" s="125">
        <v>0</v>
      </c>
      <c r="L178" s="125">
        <v>0</v>
      </c>
    </row>
    <row r="179" spans="1:12" hidden="1" x14ac:dyDescent="0.2">
      <c r="A179" s="129">
        <v>172</v>
      </c>
      <c r="B179" s="112" t="s">
        <v>240</v>
      </c>
      <c r="C179" s="125">
        <f t="shared" si="20"/>
        <v>0</v>
      </c>
      <c r="D179" s="125"/>
      <c r="E179" s="125">
        <v>0</v>
      </c>
      <c r="F179" s="125">
        <v>0</v>
      </c>
      <c r="G179" s="125">
        <v>0</v>
      </c>
      <c r="H179" s="125">
        <f t="shared" si="17"/>
        <v>0</v>
      </c>
      <c r="I179" s="125"/>
      <c r="J179" s="125">
        <v>0</v>
      </c>
      <c r="K179" s="125">
        <v>0</v>
      </c>
      <c r="L179" s="125">
        <v>0</v>
      </c>
    </row>
    <row r="180" spans="1:12" hidden="1" x14ac:dyDescent="0.2">
      <c r="A180" s="129">
        <v>173</v>
      </c>
      <c r="B180" s="112" t="s">
        <v>241</v>
      </c>
      <c r="C180" s="125">
        <f t="shared" si="20"/>
        <v>0</v>
      </c>
      <c r="D180" s="125"/>
      <c r="E180" s="125">
        <v>0</v>
      </c>
      <c r="F180" s="125">
        <v>0</v>
      </c>
      <c r="G180" s="125">
        <v>0</v>
      </c>
      <c r="H180" s="125">
        <f t="shared" si="17"/>
        <v>0</v>
      </c>
      <c r="I180" s="125"/>
      <c r="J180" s="125">
        <v>0</v>
      </c>
      <c r="K180" s="125">
        <v>0</v>
      </c>
      <c r="L180" s="125">
        <v>0</v>
      </c>
    </row>
    <row r="181" spans="1:12" hidden="1" x14ac:dyDescent="0.2">
      <c r="A181" s="129">
        <v>174</v>
      </c>
      <c r="B181" s="112" t="s">
        <v>242</v>
      </c>
      <c r="C181" s="125">
        <f t="shared" si="20"/>
        <v>0</v>
      </c>
      <c r="D181" s="125"/>
      <c r="E181" s="125">
        <v>0</v>
      </c>
      <c r="F181" s="125">
        <v>0</v>
      </c>
      <c r="G181" s="125">
        <v>0</v>
      </c>
      <c r="H181" s="125">
        <f t="shared" si="17"/>
        <v>0</v>
      </c>
      <c r="I181" s="125"/>
      <c r="J181" s="125">
        <v>0</v>
      </c>
      <c r="K181" s="125">
        <v>0</v>
      </c>
      <c r="L181" s="125">
        <v>0</v>
      </c>
    </row>
    <row r="182" spans="1:12" hidden="1" x14ac:dyDescent="0.2">
      <c r="A182" s="129">
        <v>175</v>
      </c>
      <c r="B182" s="112" t="s">
        <v>243</v>
      </c>
      <c r="C182" s="125">
        <f t="shared" si="20"/>
        <v>0</v>
      </c>
      <c r="D182" s="125"/>
      <c r="E182" s="125">
        <v>0</v>
      </c>
      <c r="F182" s="125">
        <v>0</v>
      </c>
      <c r="G182" s="125">
        <v>0</v>
      </c>
      <c r="H182" s="125">
        <f t="shared" si="17"/>
        <v>0</v>
      </c>
      <c r="I182" s="125"/>
      <c r="J182" s="125">
        <v>0</v>
      </c>
      <c r="K182" s="125">
        <v>0</v>
      </c>
      <c r="L182" s="125">
        <v>0</v>
      </c>
    </row>
    <row r="183" spans="1:12" hidden="1" x14ac:dyDescent="0.2">
      <c r="A183" s="129">
        <v>176</v>
      </c>
      <c r="B183" s="112" t="s">
        <v>244</v>
      </c>
      <c r="C183" s="125">
        <f t="shared" si="20"/>
        <v>0</v>
      </c>
      <c r="D183" s="125"/>
      <c r="E183" s="125">
        <v>0</v>
      </c>
      <c r="F183" s="125">
        <v>0</v>
      </c>
      <c r="G183" s="125">
        <v>0</v>
      </c>
      <c r="H183" s="125">
        <f t="shared" si="17"/>
        <v>0</v>
      </c>
      <c r="I183" s="125"/>
      <c r="J183" s="125">
        <v>0</v>
      </c>
      <c r="K183" s="125">
        <v>0</v>
      </c>
      <c r="L183" s="125">
        <v>0</v>
      </c>
    </row>
    <row r="184" spans="1:12" x14ac:dyDescent="0.2">
      <c r="A184" s="129">
        <v>177</v>
      </c>
      <c r="B184" s="112" t="s">
        <v>772</v>
      </c>
      <c r="C184" s="125">
        <f t="shared" si="20"/>
        <v>23371800</v>
      </c>
      <c r="D184" s="125">
        <f>SUM(D185:D194)</f>
        <v>23350800</v>
      </c>
      <c r="E184" s="125">
        <f>SUM(E185:E194)</f>
        <v>0</v>
      </c>
      <c r="F184" s="125">
        <f t="shared" ref="F184:G184" si="25">SUM(F185:F194)</f>
        <v>21000</v>
      </c>
      <c r="G184" s="125">
        <f t="shared" si="25"/>
        <v>0</v>
      </c>
      <c r="H184" s="125">
        <f t="shared" si="17"/>
        <v>23350800</v>
      </c>
      <c r="I184" s="125">
        <f>SUM(I185:I194)</f>
        <v>23350800</v>
      </c>
      <c r="J184" s="125">
        <f>SUM(J185:J194)</f>
        <v>0</v>
      </c>
      <c r="K184" s="125">
        <f t="shared" ref="K184" si="26">SUM(K185:K194)</f>
        <v>0</v>
      </c>
      <c r="L184" s="125">
        <f>SUM(L185:L194)</f>
        <v>0</v>
      </c>
    </row>
    <row r="185" spans="1:12" hidden="1" x14ac:dyDescent="0.2">
      <c r="A185" s="129">
        <v>178</v>
      </c>
      <c r="B185" s="112" t="s">
        <v>245</v>
      </c>
      <c r="C185" s="125">
        <f t="shared" si="20"/>
        <v>800000</v>
      </c>
      <c r="D185" s="125">
        <v>800000</v>
      </c>
      <c r="E185" s="125">
        <v>0</v>
      </c>
      <c r="F185" s="125">
        <v>0</v>
      </c>
      <c r="G185" s="125">
        <v>0</v>
      </c>
      <c r="H185" s="125">
        <f t="shared" si="17"/>
        <v>800000</v>
      </c>
      <c r="I185" s="125">
        <v>800000</v>
      </c>
      <c r="J185" s="125">
        <v>0</v>
      </c>
      <c r="K185" s="125">
        <v>0</v>
      </c>
      <c r="L185" s="125">
        <v>0</v>
      </c>
    </row>
    <row r="186" spans="1:12" hidden="1" x14ac:dyDescent="0.2">
      <c r="A186" s="129">
        <v>179</v>
      </c>
      <c r="B186" s="112" t="s">
        <v>246</v>
      </c>
      <c r="C186" s="125">
        <f t="shared" si="20"/>
        <v>0</v>
      </c>
      <c r="D186" s="125"/>
      <c r="E186" s="125">
        <v>0</v>
      </c>
      <c r="F186" s="125">
        <v>0</v>
      </c>
      <c r="G186" s="125">
        <v>0</v>
      </c>
      <c r="H186" s="125">
        <f t="shared" si="17"/>
        <v>0</v>
      </c>
      <c r="I186" s="125"/>
      <c r="J186" s="125">
        <v>0</v>
      </c>
      <c r="K186" s="125">
        <v>0</v>
      </c>
      <c r="L186" s="125">
        <v>0</v>
      </c>
    </row>
    <row r="187" spans="1:12" hidden="1" x14ac:dyDescent="0.2">
      <c r="A187" s="129">
        <v>180</v>
      </c>
      <c r="B187" s="112" t="s">
        <v>247</v>
      </c>
      <c r="C187" s="125">
        <f t="shared" si="20"/>
        <v>2821000</v>
      </c>
      <c r="D187" s="125">
        <v>2800000</v>
      </c>
      <c r="E187" s="125">
        <v>0</v>
      </c>
      <c r="F187" s="125">
        <v>21000</v>
      </c>
      <c r="G187" s="125">
        <v>0</v>
      </c>
      <c r="H187" s="125">
        <f t="shared" si="17"/>
        <v>2800000</v>
      </c>
      <c r="I187" s="125">
        <v>2800000</v>
      </c>
      <c r="J187" s="125">
        <v>0</v>
      </c>
      <c r="K187" s="125">
        <v>0</v>
      </c>
      <c r="L187" s="125">
        <v>0</v>
      </c>
    </row>
    <row r="188" spans="1:12" hidden="1" x14ac:dyDescent="0.2">
      <c r="A188" s="129">
        <v>181</v>
      </c>
      <c r="B188" s="112" t="s">
        <v>248</v>
      </c>
      <c r="C188" s="125">
        <f t="shared" si="20"/>
        <v>350000</v>
      </c>
      <c r="D188" s="125">
        <v>350000</v>
      </c>
      <c r="E188" s="125">
        <v>0</v>
      </c>
      <c r="F188" s="125">
        <v>0</v>
      </c>
      <c r="G188" s="125">
        <v>0</v>
      </c>
      <c r="H188" s="125">
        <f t="shared" si="17"/>
        <v>350000</v>
      </c>
      <c r="I188" s="125">
        <v>350000</v>
      </c>
      <c r="J188" s="125">
        <v>0</v>
      </c>
      <c r="K188" s="125">
        <v>0</v>
      </c>
      <c r="L188" s="125">
        <v>0</v>
      </c>
    </row>
    <row r="189" spans="1:12" hidden="1" x14ac:dyDescent="0.2">
      <c r="A189" s="129">
        <v>182</v>
      </c>
      <c r="B189" s="112" t="s">
        <v>249</v>
      </c>
      <c r="C189" s="125">
        <f t="shared" si="20"/>
        <v>0</v>
      </c>
      <c r="D189" s="125"/>
      <c r="E189" s="125">
        <v>0</v>
      </c>
      <c r="F189" s="125">
        <v>0</v>
      </c>
      <c r="G189" s="125">
        <v>0</v>
      </c>
      <c r="H189" s="125">
        <f t="shared" si="17"/>
        <v>0</v>
      </c>
      <c r="I189" s="125"/>
      <c r="J189" s="125">
        <v>0</v>
      </c>
      <c r="K189" s="125">
        <v>0</v>
      </c>
      <c r="L189" s="125">
        <v>0</v>
      </c>
    </row>
    <row r="190" spans="1:12" hidden="1" x14ac:dyDescent="0.2">
      <c r="A190" s="129">
        <v>183</v>
      </c>
      <c r="B190" s="112" t="s">
        <v>250</v>
      </c>
      <c r="C190" s="125">
        <f t="shared" si="20"/>
        <v>19400800</v>
      </c>
      <c r="D190" s="125">
        <v>19400800</v>
      </c>
      <c r="E190" s="125">
        <v>0</v>
      </c>
      <c r="F190" s="125">
        <v>0</v>
      </c>
      <c r="G190" s="125">
        <v>0</v>
      </c>
      <c r="H190" s="125">
        <f t="shared" si="17"/>
        <v>19400800</v>
      </c>
      <c r="I190" s="125">
        <v>19400800</v>
      </c>
      <c r="J190" s="125">
        <v>0</v>
      </c>
      <c r="K190" s="125">
        <v>0</v>
      </c>
      <c r="L190" s="125">
        <v>0</v>
      </c>
    </row>
    <row r="191" spans="1:12" hidden="1" x14ac:dyDescent="0.2">
      <c r="A191" s="129">
        <v>184</v>
      </c>
      <c r="B191" s="112" t="s">
        <v>251</v>
      </c>
      <c r="C191" s="125">
        <f t="shared" si="20"/>
        <v>0</v>
      </c>
      <c r="D191" s="125"/>
      <c r="E191" s="125">
        <v>0</v>
      </c>
      <c r="F191" s="125">
        <v>0</v>
      </c>
      <c r="G191" s="125">
        <v>0</v>
      </c>
      <c r="H191" s="125">
        <f t="shared" si="17"/>
        <v>0</v>
      </c>
      <c r="I191" s="125"/>
      <c r="J191" s="125">
        <v>0</v>
      </c>
      <c r="K191" s="125">
        <v>0</v>
      </c>
      <c r="L191" s="125">
        <v>0</v>
      </c>
    </row>
    <row r="192" spans="1:12" hidden="1" x14ac:dyDescent="0.2">
      <c r="A192" s="129">
        <v>185</v>
      </c>
      <c r="B192" s="112" t="s">
        <v>252</v>
      </c>
      <c r="C192" s="125">
        <f t="shared" si="20"/>
        <v>0</v>
      </c>
      <c r="D192" s="125"/>
      <c r="E192" s="125">
        <v>0</v>
      </c>
      <c r="F192" s="125">
        <v>0</v>
      </c>
      <c r="G192" s="125">
        <v>0</v>
      </c>
      <c r="H192" s="125">
        <f t="shared" si="17"/>
        <v>0</v>
      </c>
      <c r="I192" s="125"/>
      <c r="J192" s="125">
        <v>0</v>
      </c>
      <c r="K192" s="125">
        <v>0</v>
      </c>
      <c r="L192" s="125">
        <v>0</v>
      </c>
    </row>
    <row r="193" spans="1:12" hidden="1" x14ac:dyDescent="0.2">
      <c r="A193" s="129">
        <v>186</v>
      </c>
      <c r="B193" s="112" t="s">
        <v>253</v>
      </c>
      <c r="C193" s="125">
        <f t="shared" si="20"/>
        <v>0</v>
      </c>
      <c r="D193" s="125"/>
      <c r="E193" s="125">
        <v>0</v>
      </c>
      <c r="F193" s="125">
        <v>0</v>
      </c>
      <c r="G193" s="125">
        <v>0</v>
      </c>
      <c r="H193" s="125">
        <f t="shared" si="17"/>
        <v>0</v>
      </c>
      <c r="I193" s="125"/>
      <c r="J193" s="125">
        <v>0</v>
      </c>
      <c r="K193" s="125">
        <v>0</v>
      </c>
      <c r="L193" s="125">
        <v>0</v>
      </c>
    </row>
    <row r="194" spans="1:12" hidden="1" x14ac:dyDescent="0.2">
      <c r="A194" s="129">
        <v>187</v>
      </c>
      <c r="B194" s="112" t="s">
        <v>254</v>
      </c>
      <c r="C194" s="125">
        <f t="shared" si="20"/>
        <v>0</v>
      </c>
      <c r="D194" s="125">
        <v>0</v>
      </c>
      <c r="E194" s="125">
        <v>0</v>
      </c>
      <c r="F194" s="125">
        <v>0</v>
      </c>
      <c r="G194" s="125">
        <v>0</v>
      </c>
      <c r="H194" s="125">
        <f t="shared" si="17"/>
        <v>0</v>
      </c>
      <c r="I194" s="125">
        <v>0</v>
      </c>
      <c r="J194" s="125">
        <v>0</v>
      </c>
      <c r="K194" s="125">
        <v>0</v>
      </c>
      <c r="L194" s="125">
        <v>0</v>
      </c>
    </row>
    <row r="195" spans="1:12" x14ac:dyDescent="0.2">
      <c r="A195" s="129">
        <v>188</v>
      </c>
      <c r="B195" s="112" t="s">
        <v>255</v>
      </c>
      <c r="C195" s="97">
        <f t="shared" ref="C195:C226" si="27">SUM(D195:G195)</f>
        <v>34356390</v>
      </c>
      <c r="D195" s="97">
        <v>34356390</v>
      </c>
      <c r="E195" s="97">
        <v>0</v>
      </c>
      <c r="F195" s="97">
        <v>0</v>
      </c>
      <c r="G195" s="97">
        <v>0</v>
      </c>
      <c r="H195" s="97">
        <f t="shared" si="17"/>
        <v>308460794</v>
      </c>
      <c r="I195" s="97">
        <v>308460794</v>
      </c>
      <c r="J195" s="97">
        <v>0</v>
      </c>
      <c r="K195" s="97">
        <v>0</v>
      </c>
      <c r="L195" s="97">
        <v>0</v>
      </c>
    </row>
    <row r="196" spans="1:12" ht="25.5" x14ac:dyDescent="0.2">
      <c r="A196" s="95">
        <v>189</v>
      </c>
      <c r="B196" s="96" t="s">
        <v>773</v>
      </c>
      <c r="C196" s="97">
        <f t="shared" si="27"/>
        <v>115618190</v>
      </c>
      <c r="D196" s="97">
        <f>SUM(D127,D132,D133,D134,D145,D156,D167,D169,D181,D182,D183,D184,D195)</f>
        <v>115597190</v>
      </c>
      <c r="E196" s="97">
        <f>SUM(E127,E132,E133,E134,E145,E156,E167,E169,E181,E182,E183,E184,E195)</f>
        <v>0</v>
      </c>
      <c r="F196" s="97">
        <f t="shared" ref="F196:G196" si="28">SUM(F127,F132,F133,F134,F145,F156,F167,F169,F181,F182,F183,F184,F195)</f>
        <v>21000</v>
      </c>
      <c r="G196" s="97">
        <f t="shared" si="28"/>
        <v>0</v>
      </c>
      <c r="H196" s="97">
        <f t="shared" si="17"/>
        <v>400463807</v>
      </c>
      <c r="I196" s="97">
        <f>SUM(I127,I132,I133,I134,I145,I156,I167,I169,I181,I182,I183,I184,I195)</f>
        <v>400382957</v>
      </c>
      <c r="J196" s="97">
        <f>SUM(J127,J132,J133,J134,J145,J156,J167,J169,J181,J182,J183,J184,J195)</f>
        <v>0</v>
      </c>
      <c r="K196" s="97">
        <f t="shared" ref="K196" si="29">SUM(K127,K132,K133,K134,K145,K156,K167,K169,K181,K182,K183,K184,K195)</f>
        <v>0</v>
      </c>
      <c r="L196" s="97">
        <f>SUM(L127,L132,L133,L134,L145,L156,L167,L169,L181,L182,L183,L184,L195)</f>
        <v>80850</v>
      </c>
    </row>
    <row r="197" spans="1:12" hidden="1" x14ac:dyDescent="0.2">
      <c r="A197" s="129">
        <v>190</v>
      </c>
      <c r="B197" s="112" t="s">
        <v>256</v>
      </c>
      <c r="C197" s="125">
        <f t="shared" si="27"/>
        <v>0</v>
      </c>
      <c r="D197" s="125"/>
      <c r="E197" s="125">
        <v>0</v>
      </c>
      <c r="F197" s="125">
        <v>0</v>
      </c>
      <c r="G197" s="125">
        <v>0</v>
      </c>
      <c r="H197" s="125">
        <f t="shared" si="17"/>
        <v>0</v>
      </c>
      <c r="I197" s="125"/>
      <c r="J197" s="125">
        <v>0</v>
      </c>
      <c r="K197" s="125">
        <v>0</v>
      </c>
      <c r="L197" s="125">
        <v>0</v>
      </c>
    </row>
    <row r="198" spans="1:12" x14ac:dyDescent="0.2">
      <c r="A198" s="129">
        <v>191</v>
      </c>
      <c r="B198" s="112" t="s">
        <v>774</v>
      </c>
      <c r="C198" s="125">
        <f t="shared" si="27"/>
        <v>0</v>
      </c>
      <c r="D198" s="125"/>
      <c r="E198" s="125">
        <f>SUM(E199)</f>
        <v>0</v>
      </c>
      <c r="F198" s="125">
        <f t="shared" ref="F198" si="30">SUM(F199)</f>
        <v>0</v>
      </c>
      <c r="G198" s="125">
        <v>0</v>
      </c>
      <c r="H198" s="125">
        <f t="shared" si="17"/>
        <v>66184412</v>
      </c>
      <c r="I198" s="125">
        <v>66184412</v>
      </c>
      <c r="J198" s="125">
        <f>SUM(J199)</f>
        <v>0</v>
      </c>
      <c r="K198" s="125">
        <f t="shared" ref="K198" si="31">SUM(K199)</f>
        <v>0</v>
      </c>
      <c r="L198" s="125">
        <v>0</v>
      </c>
    </row>
    <row r="199" spans="1:12" hidden="1" x14ac:dyDescent="0.2">
      <c r="A199" s="129">
        <v>192</v>
      </c>
      <c r="B199" s="112" t="s">
        <v>257</v>
      </c>
      <c r="C199" s="125">
        <f t="shared" si="27"/>
        <v>0</v>
      </c>
      <c r="D199" s="125"/>
      <c r="E199" s="125">
        <v>0</v>
      </c>
      <c r="F199" s="125">
        <v>0</v>
      </c>
      <c r="G199" s="125">
        <v>0</v>
      </c>
      <c r="H199" s="125">
        <f t="shared" si="17"/>
        <v>0</v>
      </c>
      <c r="I199" s="125"/>
      <c r="J199" s="125">
        <v>0</v>
      </c>
      <c r="K199" s="125">
        <v>0</v>
      </c>
      <c r="L199" s="125">
        <v>0</v>
      </c>
    </row>
    <row r="200" spans="1:12" x14ac:dyDescent="0.2">
      <c r="A200" s="129">
        <v>193</v>
      </c>
      <c r="B200" s="112" t="s">
        <v>258</v>
      </c>
      <c r="C200" s="125">
        <f t="shared" si="27"/>
        <v>677480</v>
      </c>
      <c r="D200" s="125">
        <v>157480</v>
      </c>
      <c r="E200" s="125">
        <v>520000</v>
      </c>
      <c r="F200" s="125">
        <v>0</v>
      </c>
      <c r="G200" s="125">
        <v>0</v>
      </c>
      <c r="H200" s="125">
        <f t="shared" si="17"/>
        <v>638480</v>
      </c>
      <c r="I200" s="125">
        <v>157480</v>
      </c>
      <c r="J200" s="125">
        <v>466000</v>
      </c>
      <c r="K200" s="125">
        <v>0</v>
      </c>
      <c r="L200" s="125">
        <v>15000</v>
      </c>
    </row>
    <row r="201" spans="1:12" x14ac:dyDescent="0.2">
      <c r="A201" s="129">
        <v>194</v>
      </c>
      <c r="B201" s="112" t="s">
        <v>259</v>
      </c>
      <c r="C201" s="125">
        <f t="shared" si="27"/>
        <v>18200544</v>
      </c>
      <c r="D201" s="125">
        <v>17875544</v>
      </c>
      <c r="E201" s="125">
        <v>0</v>
      </c>
      <c r="F201" s="125">
        <v>25000</v>
      </c>
      <c r="G201" s="125">
        <v>300000</v>
      </c>
      <c r="H201" s="125">
        <f t="shared" si="17"/>
        <v>23784544</v>
      </c>
      <c r="I201" s="125">
        <v>23385544</v>
      </c>
      <c r="J201" s="125">
        <v>54000</v>
      </c>
      <c r="K201" s="125">
        <v>25000</v>
      </c>
      <c r="L201" s="125">
        <v>320000</v>
      </c>
    </row>
    <row r="202" spans="1:12" ht="13.5" hidden="1" customHeight="1" x14ac:dyDescent="0.2">
      <c r="A202" s="129">
        <v>195</v>
      </c>
      <c r="B202" s="112" t="s">
        <v>260</v>
      </c>
      <c r="C202" s="125">
        <f t="shared" si="27"/>
        <v>0</v>
      </c>
      <c r="D202" s="125"/>
      <c r="E202" s="125">
        <v>0</v>
      </c>
      <c r="F202" s="125">
        <v>0</v>
      </c>
      <c r="G202" s="125">
        <v>0</v>
      </c>
      <c r="H202" s="125">
        <f t="shared" si="17"/>
        <v>0</v>
      </c>
      <c r="I202" s="125"/>
      <c r="J202" s="125">
        <v>0</v>
      </c>
      <c r="K202" s="125">
        <v>0</v>
      </c>
      <c r="L202" s="125">
        <v>0</v>
      </c>
    </row>
    <row r="203" spans="1:12" hidden="1" x14ac:dyDescent="0.2">
      <c r="A203" s="129">
        <v>196</v>
      </c>
      <c r="B203" s="112" t="s">
        <v>261</v>
      </c>
      <c r="C203" s="125">
        <f t="shared" si="27"/>
        <v>0</v>
      </c>
      <c r="D203" s="125"/>
      <c r="E203" s="125">
        <v>0</v>
      </c>
      <c r="F203" s="125">
        <v>0</v>
      </c>
      <c r="G203" s="125">
        <v>0</v>
      </c>
      <c r="H203" s="125">
        <f t="shared" si="17"/>
        <v>0</v>
      </c>
      <c r="I203" s="125"/>
      <c r="J203" s="125">
        <v>0</v>
      </c>
      <c r="K203" s="125">
        <v>0</v>
      </c>
      <c r="L203" s="125">
        <v>0</v>
      </c>
    </row>
    <row r="204" spans="1:12" x14ac:dyDescent="0.2">
      <c r="A204" s="129">
        <v>197</v>
      </c>
      <c r="B204" s="112" t="s">
        <v>262</v>
      </c>
      <c r="C204" s="125">
        <f t="shared" si="27"/>
        <v>5095917</v>
      </c>
      <c r="D204" s="125">
        <v>4868917</v>
      </c>
      <c r="E204" s="125">
        <v>140000</v>
      </c>
      <c r="F204" s="125">
        <v>7000</v>
      </c>
      <c r="G204" s="125">
        <v>80000</v>
      </c>
      <c r="H204" s="125">
        <f t="shared" si="17"/>
        <v>6618917</v>
      </c>
      <c r="I204" s="125">
        <v>6391917</v>
      </c>
      <c r="J204" s="125">
        <v>140000</v>
      </c>
      <c r="K204" s="125">
        <v>7000</v>
      </c>
      <c r="L204" s="125">
        <v>80000</v>
      </c>
    </row>
    <row r="205" spans="1:12" x14ac:dyDescent="0.2">
      <c r="A205" s="95">
        <v>198</v>
      </c>
      <c r="B205" s="96" t="s">
        <v>775</v>
      </c>
      <c r="C205" s="97">
        <f t="shared" si="27"/>
        <v>23973941</v>
      </c>
      <c r="D205" s="97">
        <f>SUM(D197,D199:D204)</f>
        <v>22901941</v>
      </c>
      <c r="E205" s="97">
        <f t="shared" ref="E205:G205" si="32">SUM(E197,E199:E204)</f>
        <v>660000</v>
      </c>
      <c r="F205" s="97">
        <f t="shared" si="32"/>
        <v>32000</v>
      </c>
      <c r="G205" s="97">
        <f t="shared" si="32"/>
        <v>380000</v>
      </c>
      <c r="H205" s="97">
        <f t="shared" si="17"/>
        <v>97226353</v>
      </c>
      <c r="I205" s="97">
        <f>SUM(I197:I198,I200:I204)</f>
        <v>96119353</v>
      </c>
      <c r="J205" s="97">
        <f>SUM(J197,J199:J204)</f>
        <v>660000</v>
      </c>
      <c r="K205" s="97">
        <f t="shared" ref="K205" si="33">SUM(K197:K198,K200:K204)</f>
        <v>32000</v>
      </c>
      <c r="L205" s="97">
        <f>SUM(L197:L198,L200:L204)</f>
        <v>415000</v>
      </c>
    </row>
    <row r="206" spans="1:12" x14ac:dyDescent="0.2">
      <c r="A206" s="129">
        <v>199</v>
      </c>
      <c r="B206" s="112" t="s">
        <v>263</v>
      </c>
      <c r="C206" s="125">
        <f t="shared" si="27"/>
        <v>175062744</v>
      </c>
      <c r="D206" s="125">
        <v>175062744</v>
      </c>
      <c r="E206" s="125">
        <v>0</v>
      </c>
      <c r="F206" s="125">
        <v>0</v>
      </c>
      <c r="G206" s="125">
        <v>0</v>
      </c>
      <c r="H206" s="125">
        <f t="shared" si="17"/>
        <v>171862744</v>
      </c>
      <c r="I206" s="125">
        <v>171862744</v>
      </c>
      <c r="J206" s="125">
        <v>0</v>
      </c>
      <c r="K206" s="125">
        <v>0</v>
      </c>
      <c r="L206" s="125">
        <v>0</v>
      </c>
    </row>
    <row r="207" spans="1:12" hidden="1" x14ac:dyDescent="0.2">
      <c r="A207" s="129">
        <v>200</v>
      </c>
      <c r="B207" s="112" t="s">
        <v>264</v>
      </c>
      <c r="C207" s="125">
        <f t="shared" si="27"/>
        <v>0</v>
      </c>
      <c r="D207" s="125">
        <v>0</v>
      </c>
      <c r="E207" s="125">
        <v>0</v>
      </c>
      <c r="F207" s="125">
        <v>0</v>
      </c>
      <c r="G207" s="125">
        <v>0</v>
      </c>
      <c r="H207" s="125">
        <f t="shared" si="17"/>
        <v>0</v>
      </c>
      <c r="I207" s="125">
        <v>0</v>
      </c>
      <c r="J207" s="125">
        <v>0</v>
      </c>
      <c r="K207" s="125">
        <v>0</v>
      </c>
      <c r="L207" s="125">
        <v>0</v>
      </c>
    </row>
    <row r="208" spans="1:12" x14ac:dyDescent="0.2">
      <c r="A208" s="129">
        <v>201</v>
      </c>
      <c r="B208" s="112" t="s">
        <v>681</v>
      </c>
      <c r="C208" s="125">
        <f t="shared" si="27"/>
        <v>4043307</v>
      </c>
      <c r="D208" s="125">
        <v>4043307</v>
      </c>
      <c r="E208" s="125">
        <v>0</v>
      </c>
      <c r="F208" s="125">
        <v>0</v>
      </c>
      <c r="G208" s="125">
        <v>0</v>
      </c>
      <c r="H208" s="125">
        <f t="shared" si="17"/>
        <v>4043307</v>
      </c>
      <c r="I208" s="125">
        <v>4043307</v>
      </c>
      <c r="J208" s="125">
        <v>0</v>
      </c>
      <c r="K208" s="125">
        <v>0</v>
      </c>
      <c r="L208" s="125">
        <v>0</v>
      </c>
    </row>
    <row r="209" spans="1:12" x14ac:dyDescent="0.2">
      <c r="A209" s="129">
        <v>202</v>
      </c>
      <c r="B209" s="112" t="s">
        <v>265</v>
      </c>
      <c r="C209" s="125">
        <f t="shared" si="27"/>
        <v>48358634</v>
      </c>
      <c r="D209" s="125">
        <v>48358634</v>
      </c>
      <c r="E209" s="125">
        <v>0</v>
      </c>
      <c r="F209" s="125">
        <v>0</v>
      </c>
      <c r="G209" s="125">
        <v>0</v>
      </c>
      <c r="H209" s="125">
        <f t="shared" si="17"/>
        <v>47458634</v>
      </c>
      <c r="I209" s="125">
        <v>47458634</v>
      </c>
      <c r="J209" s="125">
        <v>0</v>
      </c>
      <c r="K209" s="125">
        <v>0</v>
      </c>
      <c r="L209" s="125">
        <v>0</v>
      </c>
    </row>
    <row r="210" spans="1:12" x14ac:dyDescent="0.2">
      <c r="A210" s="95">
        <v>203</v>
      </c>
      <c r="B210" s="96" t="s">
        <v>776</v>
      </c>
      <c r="C210" s="97">
        <f t="shared" si="27"/>
        <v>227464685</v>
      </c>
      <c r="D210" s="97">
        <f>SUM(D206:D209)</f>
        <v>227464685</v>
      </c>
      <c r="E210" s="97">
        <f>SUM(E206:E209)</f>
        <v>0</v>
      </c>
      <c r="F210" s="97">
        <f t="shared" ref="F210:G210" si="34">SUM(F206:F209)</f>
        <v>0</v>
      </c>
      <c r="G210" s="97">
        <f t="shared" si="34"/>
        <v>0</v>
      </c>
      <c r="H210" s="97">
        <f t="shared" si="17"/>
        <v>223364685</v>
      </c>
      <c r="I210" s="97">
        <f>SUM(I206:I209)</f>
        <v>223364685</v>
      </c>
      <c r="J210" s="97">
        <f>SUM(J206:J209)</f>
        <v>0</v>
      </c>
      <c r="K210" s="97">
        <f t="shared" ref="K210" si="35">SUM(K206:K209)</f>
        <v>0</v>
      </c>
      <c r="L210" s="97">
        <f>SUM(L206:L209)</f>
        <v>0</v>
      </c>
    </row>
    <row r="211" spans="1:12" hidden="1" x14ac:dyDescent="0.2">
      <c r="A211" s="129">
        <v>204</v>
      </c>
      <c r="B211" s="112" t="s">
        <v>266</v>
      </c>
      <c r="C211" s="125">
        <f t="shared" si="27"/>
        <v>0</v>
      </c>
      <c r="D211" s="125"/>
      <c r="E211" s="125">
        <v>0</v>
      </c>
      <c r="F211" s="125">
        <v>0</v>
      </c>
      <c r="G211" s="125">
        <v>0</v>
      </c>
      <c r="H211" s="125">
        <f t="shared" si="17"/>
        <v>0</v>
      </c>
      <c r="I211" s="125"/>
      <c r="J211" s="125">
        <v>0</v>
      </c>
      <c r="K211" s="125">
        <v>0</v>
      </c>
      <c r="L211" s="125">
        <v>0</v>
      </c>
    </row>
    <row r="212" spans="1:12" ht="25.5" hidden="1" x14ac:dyDescent="0.2">
      <c r="A212" s="129">
        <v>205</v>
      </c>
      <c r="B212" s="112" t="s">
        <v>777</v>
      </c>
      <c r="C212" s="125">
        <f t="shared" si="27"/>
        <v>0</v>
      </c>
      <c r="D212" s="125">
        <f>SUM(D213:D222)</f>
        <v>0</v>
      </c>
      <c r="E212" s="125">
        <f>SUM(E213:E222)</f>
        <v>0</v>
      </c>
      <c r="F212" s="125">
        <f t="shared" ref="F212:G212" si="36">SUM(F213:F222)</f>
        <v>0</v>
      </c>
      <c r="G212" s="125">
        <f t="shared" si="36"/>
        <v>0</v>
      </c>
      <c r="H212" s="125">
        <f t="shared" si="17"/>
        <v>0</v>
      </c>
      <c r="I212" s="125">
        <f>SUM(I213:I222)</f>
        <v>0</v>
      </c>
      <c r="J212" s="125">
        <f>SUM(J213:J222)</f>
        <v>0</v>
      </c>
      <c r="K212" s="125">
        <f t="shared" ref="K212" si="37">SUM(K213:K222)</f>
        <v>0</v>
      </c>
      <c r="L212" s="125">
        <f>SUM(L213:L222)</f>
        <v>0</v>
      </c>
    </row>
    <row r="213" spans="1:12" hidden="1" x14ac:dyDescent="0.2">
      <c r="A213" s="129">
        <v>206</v>
      </c>
      <c r="B213" s="112" t="s">
        <v>267</v>
      </c>
      <c r="C213" s="125">
        <f t="shared" si="27"/>
        <v>0</v>
      </c>
      <c r="D213" s="125"/>
      <c r="E213" s="125">
        <v>0</v>
      </c>
      <c r="F213" s="125">
        <v>0</v>
      </c>
      <c r="G213" s="125">
        <v>0</v>
      </c>
      <c r="H213" s="125">
        <f t="shared" si="17"/>
        <v>0</v>
      </c>
      <c r="I213" s="125"/>
      <c r="J213" s="125">
        <v>0</v>
      </c>
      <c r="K213" s="125">
        <v>0</v>
      </c>
      <c r="L213" s="125">
        <v>0</v>
      </c>
    </row>
    <row r="214" spans="1:12" hidden="1" x14ac:dyDescent="0.2">
      <c r="A214" s="129">
        <v>207</v>
      </c>
      <c r="B214" s="112" t="s">
        <v>268</v>
      </c>
      <c r="C214" s="125">
        <f t="shared" si="27"/>
        <v>0</v>
      </c>
      <c r="D214" s="125"/>
      <c r="E214" s="125">
        <v>0</v>
      </c>
      <c r="F214" s="125">
        <v>0</v>
      </c>
      <c r="G214" s="125">
        <v>0</v>
      </c>
      <c r="H214" s="125">
        <f t="shared" ref="H214:H226" si="38">SUM(I214:L214)</f>
        <v>0</v>
      </c>
      <c r="I214" s="125"/>
      <c r="J214" s="125">
        <v>0</v>
      </c>
      <c r="K214" s="125">
        <v>0</v>
      </c>
      <c r="L214" s="125">
        <v>0</v>
      </c>
    </row>
    <row r="215" spans="1:12" hidden="1" x14ac:dyDescent="0.2">
      <c r="A215" s="129">
        <v>208</v>
      </c>
      <c r="B215" s="112" t="s">
        <v>269</v>
      </c>
      <c r="C215" s="125">
        <f t="shared" si="27"/>
        <v>0</v>
      </c>
      <c r="D215" s="125"/>
      <c r="E215" s="125">
        <v>0</v>
      </c>
      <c r="F215" s="125">
        <v>0</v>
      </c>
      <c r="G215" s="125">
        <v>0</v>
      </c>
      <c r="H215" s="125">
        <f t="shared" si="38"/>
        <v>0</v>
      </c>
      <c r="I215" s="125"/>
      <c r="J215" s="125">
        <v>0</v>
      </c>
      <c r="K215" s="125">
        <v>0</v>
      </c>
      <c r="L215" s="125">
        <v>0</v>
      </c>
    </row>
    <row r="216" spans="1:12" hidden="1" x14ac:dyDescent="0.2">
      <c r="A216" s="129">
        <v>209</v>
      </c>
      <c r="B216" s="112" t="s">
        <v>270</v>
      </c>
      <c r="C216" s="125">
        <f t="shared" si="27"/>
        <v>0</v>
      </c>
      <c r="D216" s="125"/>
      <c r="E216" s="125">
        <v>0</v>
      </c>
      <c r="F216" s="125">
        <v>0</v>
      </c>
      <c r="G216" s="125">
        <v>0</v>
      </c>
      <c r="H216" s="125">
        <f t="shared" si="38"/>
        <v>0</v>
      </c>
      <c r="I216" s="125"/>
      <c r="J216" s="125">
        <v>0</v>
      </c>
      <c r="K216" s="125">
        <v>0</v>
      </c>
      <c r="L216" s="125">
        <v>0</v>
      </c>
    </row>
    <row r="217" spans="1:12" hidden="1" x14ac:dyDescent="0.2">
      <c r="A217" s="129">
        <v>210</v>
      </c>
      <c r="B217" s="112" t="s">
        <v>271</v>
      </c>
      <c r="C217" s="125">
        <f t="shared" si="27"/>
        <v>0</v>
      </c>
      <c r="D217" s="125"/>
      <c r="E217" s="125">
        <v>0</v>
      </c>
      <c r="F217" s="125">
        <v>0</v>
      </c>
      <c r="G217" s="125">
        <v>0</v>
      </c>
      <c r="H217" s="125">
        <f t="shared" si="38"/>
        <v>0</v>
      </c>
      <c r="I217" s="125"/>
      <c r="J217" s="125">
        <v>0</v>
      </c>
      <c r="K217" s="125">
        <v>0</v>
      </c>
      <c r="L217" s="125">
        <v>0</v>
      </c>
    </row>
    <row r="218" spans="1:12" hidden="1" x14ac:dyDescent="0.2">
      <c r="A218" s="129">
        <v>211</v>
      </c>
      <c r="B218" s="112" t="s">
        <v>272</v>
      </c>
      <c r="C218" s="125">
        <f t="shared" si="27"/>
        <v>0</v>
      </c>
      <c r="D218" s="125"/>
      <c r="E218" s="125">
        <v>0</v>
      </c>
      <c r="F218" s="125">
        <v>0</v>
      </c>
      <c r="G218" s="125">
        <v>0</v>
      </c>
      <c r="H218" s="125">
        <f t="shared" si="38"/>
        <v>0</v>
      </c>
      <c r="I218" s="125"/>
      <c r="J218" s="125">
        <v>0</v>
      </c>
      <c r="K218" s="125">
        <v>0</v>
      </c>
      <c r="L218" s="125">
        <v>0</v>
      </c>
    </row>
    <row r="219" spans="1:12" hidden="1" x14ac:dyDescent="0.2">
      <c r="A219" s="129">
        <v>212</v>
      </c>
      <c r="B219" s="112" t="s">
        <v>273</v>
      </c>
      <c r="C219" s="125">
        <f t="shared" si="27"/>
        <v>0</v>
      </c>
      <c r="D219" s="125"/>
      <c r="E219" s="125">
        <v>0</v>
      </c>
      <c r="F219" s="125">
        <v>0</v>
      </c>
      <c r="G219" s="125">
        <v>0</v>
      </c>
      <c r="H219" s="125">
        <f t="shared" si="38"/>
        <v>0</v>
      </c>
      <c r="I219" s="125"/>
      <c r="J219" s="125">
        <v>0</v>
      </c>
      <c r="K219" s="125">
        <v>0</v>
      </c>
      <c r="L219" s="125">
        <v>0</v>
      </c>
    </row>
    <row r="220" spans="1:12" hidden="1" x14ac:dyDescent="0.2">
      <c r="A220" s="129">
        <v>213</v>
      </c>
      <c r="B220" s="112" t="s">
        <v>274</v>
      </c>
      <c r="C220" s="125">
        <f t="shared" si="27"/>
        <v>0</v>
      </c>
      <c r="D220" s="125"/>
      <c r="E220" s="125">
        <v>0</v>
      </c>
      <c r="F220" s="125">
        <v>0</v>
      </c>
      <c r="G220" s="125">
        <v>0</v>
      </c>
      <c r="H220" s="125">
        <f t="shared" si="38"/>
        <v>0</v>
      </c>
      <c r="I220" s="125"/>
      <c r="J220" s="125">
        <v>0</v>
      </c>
      <c r="K220" s="125">
        <v>0</v>
      </c>
      <c r="L220" s="125">
        <v>0</v>
      </c>
    </row>
    <row r="221" spans="1:12" hidden="1" x14ac:dyDescent="0.2">
      <c r="A221" s="129">
        <v>214</v>
      </c>
      <c r="B221" s="112" t="s">
        <v>275</v>
      </c>
      <c r="C221" s="125">
        <f t="shared" si="27"/>
        <v>0</v>
      </c>
      <c r="D221" s="125"/>
      <c r="E221" s="125">
        <v>0</v>
      </c>
      <c r="F221" s="125">
        <v>0</v>
      </c>
      <c r="G221" s="125">
        <v>0</v>
      </c>
      <c r="H221" s="125">
        <f t="shared" si="38"/>
        <v>0</v>
      </c>
      <c r="I221" s="125"/>
      <c r="J221" s="125">
        <v>0</v>
      </c>
      <c r="K221" s="125">
        <v>0</v>
      </c>
      <c r="L221" s="125">
        <v>0</v>
      </c>
    </row>
    <row r="222" spans="1:12" hidden="1" x14ac:dyDescent="0.2">
      <c r="A222" s="129">
        <v>215</v>
      </c>
      <c r="B222" s="112" t="s">
        <v>276</v>
      </c>
      <c r="C222" s="125">
        <f t="shared" si="27"/>
        <v>0</v>
      </c>
      <c r="D222" s="125"/>
      <c r="E222" s="125">
        <v>0</v>
      </c>
      <c r="F222" s="125">
        <v>0</v>
      </c>
      <c r="G222" s="125">
        <v>0</v>
      </c>
      <c r="H222" s="125">
        <f t="shared" si="38"/>
        <v>0</v>
      </c>
      <c r="I222" s="125"/>
      <c r="J222" s="125">
        <v>0</v>
      </c>
      <c r="K222" s="125">
        <v>0</v>
      </c>
      <c r="L222" s="125">
        <v>0</v>
      </c>
    </row>
    <row r="223" spans="1:12" ht="25.5" hidden="1" x14ac:dyDescent="0.2">
      <c r="A223" s="129">
        <v>216</v>
      </c>
      <c r="B223" s="112" t="s">
        <v>778</v>
      </c>
      <c r="C223" s="125">
        <f t="shared" si="27"/>
        <v>0</v>
      </c>
      <c r="D223" s="125">
        <f>SUM(D224:D233)</f>
        <v>0</v>
      </c>
      <c r="E223" s="125">
        <f>SUM(E224:E233)</f>
        <v>0</v>
      </c>
      <c r="F223" s="125">
        <f t="shared" ref="F223:G223" si="39">SUM(F224:F233)</f>
        <v>0</v>
      </c>
      <c r="G223" s="125">
        <f t="shared" si="39"/>
        <v>0</v>
      </c>
      <c r="H223" s="125">
        <f t="shared" si="38"/>
        <v>0</v>
      </c>
      <c r="I223" s="125">
        <f>SUM(I224:I233)</f>
        <v>0</v>
      </c>
      <c r="J223" s="125">
        <f>SUM(J224:J233)</f>
        <v>0</v>
      </c>
      <c r="K223" s="125">
        <f t="shared" ref="K223" si="40">SUM(K224:K233)</f>
        <v>0</v>
      </c>
      <c r="L223" s="125">
        <f>SUM(L224:L233)</f>
        <v>0</v>
      </c>
    </row>
    <row r="224" spans="1:12" hidden="1" x14ac:dyDescent="0.2">
      <c r="A224" s="129">
        <v>217</v>
      </c>
      <c r="B224" s="112" t="s">
        <v>277</v>
      </c>
      <c r="C224" s="125">
        <f t="shared" si="27"/>
        <v>0</v>
      </c>
      <c r="D224" s="125"/>
      <c r="E224" s="125">
        <v>0</v>
      </c>
      <c r="F224" s="125">
        <v>0</v>
      </c>
      <c r="G224" s="125">
        <v>0</v>
      </c>
      <c r="H224" s="125">
        <f t="shared" si="38"/>
        <v>0</v>
      </c>
      <c r="I224" s="125"/>
      <c r="J224" s="125">
        <v>0</v>
      </c>
      <c r="K224" s="125">
        <v>0</v>
      </c>
      <c r="L224" s="125">
        <v>0</v>
      </c>
    </row>
    <row r="225" spans="1:12" hidden="1" x14ac:dyDescent="0.2">
      <c r="A225" s="129">
        <v>218</v>
      </c>
      <c r="B225" s="112" t="s">
        <v>278</v>
      </c>
      <c r="C225" s="125">
        <f t="shared" si="27"/>
        <v>0</v>
      </c>
      <c r="D225" s="125"/>
      <c r="E225" s="125">
        <v>0</v>
      </c>
      <c r="F225" s="125">
        <v>0</v>
      </c>
      <c r="G225" s="125">
        <v>0</v>
      </c>
      <c r="H225" s="125">
        <f t="shared" si="38"/>
        <v>0</v>
      </c>
      <c r="I225" s="125"/>
      <c r="J225" s="125">
        <v>0</v>
      </c>
      <c r="K225" s="125">
        <v>0</v>
      </c>
      <c r="L225" s="125">
        <v>0</v>
      </c>
    </row>
    <row r="226" spans="1:12" hidden="1" x14ac:dyDescent="0.2">
      <c r="A226" s="129">
        <v>219</v>
      </c>
      <c r="B226" s="112" t="s">
        <v>279</v>
      </c>
      <c r="C226" s="125">
        <f t="shared" si="27"/>
        <v>0</v>
      </c>
      <c r="D226" s="125"/>
      <c r="E226" s="125">
        <v>0</v>
      </c>
      <c r="F226" s="125">
        <v>0</v>
      </c>
      <c r="G226" s="125">
        <v>0</v>
      </c>
      <c r="H226" s="125">
        <f t="shared" si="38"/>
        <v>0</v>
      </c>
      <c r="I226" s="125"/>
      <c r="J226" s="125">
        <v>0</v>
      </c>
      <c r="K226" s="125">
        <v>0</v>
      </c>
      <c r="L226" s="125">
        <v>0</v>
      </c>
    </row>
    <row r="227" spans="1:12" hidden="1" x14ac:dyDescent="0.2">
      <c r="A227" s="129">
        <v>220</v>
      </c>
      <c r="B227" s="112" t="s">
        <v>280</v>
      </c>
      <c r="C227" s="125">
        <f t="shared" ref="C227:C258" si="41">SUM(D227:G227)</f>
        <v>0</v>
      </c>
      <c r="D227" s="125"/>
      <c r="E227" s="125">
        <v>0</v>
      </c>
      <c r="F227" s="125">
        <v>0</v>
      </c>
      <c r="G227" s="125">
        <v>0</v>
      </c>
      <c r="H227" s="125">
        <f t="shared" ref="H227:H273" si="42">SUM(I227:L227)</f>
        <v>0</v>
      </c>
      <c r="I227" s="125"/>
      <c r="J227" s="125">
        <v>0</v>
      </c>
      <c r="K227" s="125">
        <v>0</v>
      </c>
      <c r="L227" s="125">
        <v>0</v>
      </c>
    </row>
    <row r="228" spans="1:12" hidden="1" x14ac:dyDescent="0.2">
      <c r="A228" s="129">
        <v>221</v>
      </c>
      <c r="B228" s="112" t="s">
        <v>281</v>
      </c>
      <c r="C228" s="125">
        <f t="shared" si="41"/>
        <v>0</v>
      </c>
      <c r="D228" s="125"/>
      <c r="E228" s="125">
        <v>0</v>
      </c>
      <c r="F228" s="125">
        <v>0</v>
      </c>
      <c r="G228" s="125">
        <v>0</v>
      </c>
      <c r="H228" s="125">
        <f t="shared" si="42"/>
        <v>0</v>
      </c>
      <c r="I228" s="125"/>
      <c r="J228" s="125">
        <v>0</v>
      </c>
      <c r="K228" s="125">
        <v>0</v>
      </c>
      <c r="L228" s="125">
        <v>0</v>
      </c>
    </row>
    <row r="229" spans="1:12" hidden="1" x14ac:dyDescent="0.2">
      <c r="A229" s="129">
        <v>222</v>
      </c>
      <c r="B229" s="112" t="s">
        <v>282</v>
      </c>
      <c r="C229" s="125">
        <f t="shared" si="41"/>
        <v>0</v>
      </c>
      <c r="D229" s="125"/>
      <c r="E229" s="125">
        <v>0</v>
      </c>
      <c r="F229" s="125">
        <v>0</v>
      </c>
      <c r="G229" s="125">
        <v>0</v>
      </c>
      <c r="H229" s="125">
        <f t="shared" si="42"/>
        <v>0</v>
      </c>
      <c r="I229" s="125"/>
      <c r="J229" s="125">
        <v>0</v>
      </c>
      <c r="K229" s="125">
        <v>0</v>
      </c>
      <c r="L229" s="125">
        <v>0</v>
      </c>
    </row>
    <row r="230" spans="1:12" hidden="1" x14ac:dyDescent="0.2">
      <c r="A230" s="129">
        <v>223</v>
      </c>
      <c r="B230" s="112" t="s">
        <v>283</v>
      </c>
      <c r="C230" s="125">
        <f t="shared" si="41"/>
        <v>0</v>
      </c>
      <c r="D230" s="125"/>
      <c r="E230" s="125">
        <v>0</v>
      </c>
      <c r="F230" s="125">
        <v>0</v>
      </c>
      <c r="G230" s="125">
        <v>0</v>
      </c>
      <c r="H230" s="125">
        <f t="shared" si="42"/>
        <v>0</v>
      </c>
      <c r="I230" s="125"/>
      <c r="J230" s="125">
        <v>0</v>
      </c>
      <c r="K230" s="125">
        <v>0</v>
      </c>
      <c r="L230" s="125">
        <v>0</v>
      </c>
    </row>
    <row r="231" spans="1:12" hidden="1" x14ac:dyDescent="0.2">
      <c r="A231" s="129">
        <v>224</v>
      </c>
      <c r="B231" s="112" t="s">
        <v>284</v>
      </c>
      <c r="C231" s="125">
        <f t="shared" si="41"/>
        <v>0</v>
      </c>
      <c r="D231" s="125"/>
      <c r="E231" s="125">
        <v>0</v>
      </c>
      <c r="F231" s="125">
        <v>0</v>
      </c>
      <c r="G231" s="125">
        <v>0</v>
      </c>
      <c r="H231" s="125">
        <f t="shared" si="42"/>
        <v>0</v>
      </c>
      <c r="I231" s="125"/>
      <c r="J231" s="125">
        <v>0</v>
      </c>
      <c r="K231" s="125">
        <v>0</v>
      </c>
      <c r="L231" s="125">
        <v>0</v>
      </c>
    </row>
    <row r="232" spans="1:12" hidden="1" x14ac:dyDescent="0.2">
      <c r="A232" s="129">
        <v>225</v>
      </c>
      <c r="B232" s="112" t="s">
        <v>285</v>
      </c>
      <c r="C232" s="125">
        <f t="shared" si="41"/>
        <v>0</v>
      </c>
      <c r="D232" s="125"/>
      <c r="E232" s="125">
        <v>0</v>
      </c>
      <c r="F232" s="125">
        <v>0</v>
      </c>
      <c r="G232" s="125">
        <v>0</v>
      </c>
      <c r="H232" s="125">
        <f t="shared" si="42"/>
        <v>0</v>
      </c>
      <c r="I232" s="125"/>
      <c r="J232" s="125">
        <v>0</v>
      </c>
      <c r="K232" s="125">
        <v>0</v>
      </c>
      <c r="L232" s="125">
        <v>0</v>
      </c>
    </row>
    <row r="233" spans="1:12" hidden="1" x14ac:dyDescent="0.2">
      <c r="A233" s="129">
        <v>226</v>
      </c>
      <c r="B233" s="112" t="s">
        <v>286</v>
      </c>
      <c r="C233" s="125">
        <f t="shared" si="41"/>
        <v>0</v>
      </c>
      <c r="D233" s="125"/>
      <c r="E233" s="125">
        <v>0</v>
      </c>
      <c r="F233" s="125">
        <v>0</v>
      </c>
      <c r="G233" s="125">
        <v>0</v>
      </c>
      <c r="H233" s="125">
        <f t="shared" si="42"/>
        <v>0</v>
      </c>
      <c r="I233" s="125"/>
      <c r="J233" s="125">
        <v>0</v>
      </c>
      <c r="K233" s="125">
        <v>0</v>
      </c>
      <c r="L233" s="125">
        <v>0</v>
      </c>
    </row>
    <row r="234" spans="1:12" x14ac:dyDescent="0.2">
      <c r="A234" s="129">
        <v>227</v>
      </c>
      <c r="B234" s="112" t="s">
        <v>779</v>
      </c>
      <c r="C234" s="125">
        <f t="shared" si="41"/>
        <v>63000</v>
      </c>
      <c r="D234" s="125">
        <f>SUM(D235:D244)</f>
        <v>63000</v>
      </c>
      <c r="E234" s="125">
        <f>SUM(E235:E244)</f>
        <v>0</v>
      </c>
      <c r="F234" s="125">
        <f t="shared" ref="F234:G234" si="43">SUM(F235:F244)</f>
        <v>0</v>
      </c>
      <c r="G234" s="125">
        <f t="shared" si="43"/>
        <v>0</v>
      </c>
      <c r="H234" s="125">
        <f t="shared" si="42"/>
        <v>3058000</v>
      </c>
      <c r="I234" s="125">
        <f>SUM(I235:I244)</f>
        <v>3058000</v>
      </c>
      <c r="J234" s="125">
        <f>SUM(J235:J244)</f>
        <v>0</v>
      </c>
      <c r="K234" s="125">
        <f t="shared" ref="K234" si="44">SUM(K235:K244)</f>
        <v>0</v>
      </c>
      <c r="L234" s="125">
        <f>SUM(L235:L244)</f>
        <v>0</v>
      </c>
    </row>
    <row r="235" spans="1:12" hidden="1" x14ac:dyDescent="0.2">
      <c r="A235" s="129">
        <v>228</v>
      </c>
      <c r="B235" s="112" t="s">
        <v>287</v>
      </c>
      <c r="C235" s="125">
        <f t="shared" si="41"/>
        <v>0</v>
      </c>
      <c r="D235" s="125"/>
      <c r="E235" s="125">
        <v>0</v>
      </c>
      <c r="F235" s="125">
        <v>0</v>
      </c>
      <c r="G235" s="125">
        <v>0</v>
      </c>
      <c r="H235" s="125">
        <f t="shared" si="42"/>
        <v>0</v>
      </c>
      <c r="I235" s="125"/>
      <c r="J235" s="125">
        <v>0</v>
      </c>
      <c r="K235" s="125">
        <v>0</v>
      </c>
      <c r="L235" s="125">
        <v>0</v>
      </c>
    </row>
    <row r="236" spans="1:12" hidden="1" x14ac:dyDescent="0.2">
      <c r="A236" s="129">
        <v>229</v>
      </c>
      <c r="B236" s="112" t="s">
        <v>288</v>
      </c>
      <c r="C236" s="125">
        <f t="shared" si="41"/>
        <v>0</v>
      </c>
      <c r="D236" s="125"/>
      <c r="E236" s="125">
        <v>0</v>
      </c>
      <c r="F236" s="125">
        <v>0</v>
      </c>
      <c r="G236" s="125">
        <v>0</v>
      </c>
      <c r="H236" s="125">
        <f t="shared" si="42"/>
        <v>0</v>
      </c>
      <c r="I236" s="125"/>
      <c r="J236" s="125">
        <v>0</v>
      </c>
      <c r="K236" s="125">
        <v>0</v>
      </c>
      <c r="L236" s="125">
        <v>0</v>
      </c>
    </row>
    <row r="237" spans="1:12" hidden="1" x14ac:dyDescent="0.2">
      <c r="A237" s="129">
        <v>230</v>
      </c>
      <c r="B237" s="112" t="s">
        <v>289</v>
      </c>
      <c r="C237" s="125">
        <f t="shared" si="41"/>
        <v>0</v>
      </c>
      <c r="D237" s="125"/>
      <c r="E237" s="125">
        <v>0</v>
      </c>
      <c r="F237" s="125">
        <v>0</v>
      </c>
      <c r="G237" s="125">
        <v>0</v>
      </c>
      <c r="H237" s="125">
        <f t="shared" si="42"/>
        <v>334000</v>
      </c>
      <c r="I237" s="125">
        <v>334000</v>
      </c>
      <c r="J237" s="125">
        <v>0</v>
      </c>
      <c r="K237" s="125">
        <v>0</v>
      </c>
      <c r="L237" s="125">
        <v>0</v>
      </c>
    </row>
    <row r="238" spans="1:12" hidden="1" x14ac:dyDescent="0.2">
      <c r="A238" s="129">
        <v>231</v>
      </c>
      <c r="B238" s="112" t="s">
        <v>290</v>
      </c>
      <c r="C238" s="125">
        <f t="shared" si="41"/>
        <v>0</v>
      </c>
      <c r="D238" s="125"/>
      <c r="E238" s="125">
        <v>0</v>
      </c>
      <c r="F238" s="125">
        <v>0</v>
      </c>
      <c r="G238" s="125">
        <v>0</v>
      </c>
      <c r="H238" s="125">
        <f t="shared" si="42"/>
        <v>0</v>
      </c>
      <c r="I238" s="125"/>
      <c r="J238" s="125">
        <v>0</v>
      </c>
      <c r="K238" s="125">
        <v>0</v>
      </c>
      <c r="L238" s="125">
        <v>0</v>
      </c>
    </row>
    <row r="239" spans="1:12" hidden="1" x14ac:dyDescent="0.2">
      <c r="A239" s="129">
        <v>232</v>
      </c>
      <c r="B239" s="112" t="s">
        <v>291</v>
      </c>
      <c r="C239" s="125">
        <f t="shared" si="41"/>
        <v>0</v>
      </c>
      <c r="D239" s="125"/>
      <c r="E239" s="125">
        <v>0</v>
      </c>
      <c r="F239" s="125">
        <v>0</v>
      </c>
      <c r="G239" s="125">
        <v>0</v>
      </c>
      <c r="H239" s="125">
        <f t="shared" si="42"/>
        <v>0</v>
      </c>
      <c r="I239" s="125"/>
      <c r="J239" s="125">
        <v>0</v>
      </c>
      <c r="K239" s="125">
        <v>0</v>
      </c>
      <c r="L239" s="125">
        <v>0</v>
      </c>
    </row>
    <row r="240" spans="1:12" hidden="1" x14ac:dyDescent="0.2">
      <c r="A240" s="129">
        <v>233</v>
      </c>
      <c r="B240" s="112" t="s">
        <v>292</v>
      </c>
      <c r="C240" s="125">
        <f t="shared" si="41"/>
        <v>0</v>
      </c>
      <c r="D240" s="125"/>
      <c r="E240" s="125">
        <v>0</v>
      </c>
      <c r="F240" s="125">
        <v>0</v>
      </c>
      <c r="G240" s="125">
        <v>0</v>
      </c>
      <c r="H240" s="125">
        <f t="shared" si="42"/>
        <v>2661000</v>
      </c>
      <c r="I240" s="125">
        <v>2661000</v>
      </c>
      <c r="J240" s="125">
        <v>0</v>
      </c>
      <c r="K240" s="125">
        <v>0</v>
      </c>
      <c r="L240" s="125">
        <v>0</v>
      </c>
    </row>
    <row r="241" spans="1:12" hidden="1" x14ac:dyDescent="0.2">
      <c r="A241" s="129">
        <v>234</v>
      </c>
      <c r="B241" s="112" t="s">
        <v>293</v>
      </c>
      <c r="C241" s="125">
        <f t="shared" si="41"/>
        <v>0</v>
      </c>
      <c r="D241" s="125"/>
      <c r="E241" s="125">
        <v>0</v>
      </c>
      <c r="F241" s="125">
        <v>0</v>
      </c>
      <c r="G241" s="125">
        <v>0</v>
      </c>
      <c r="H241" s="125">
        <f t="shared" si="42"/>
        <v>0</v>
      </c>
      <c r="I241" s="125"/>
      <c r="J241" s="125">
        <v>0</v>
      </c>
      <c r="K241" s="125">
        <v>0</v>
      </c>
      <c r="L241" s="125">
        <v>0</v>
      </c>
    </row>
    <row r="242" spans="1:12" hidden="1" x14ac:dyDescent="0.2">
      <c r="A242" s="129">
        <v>235</v>
      </c>
      <c r="B242" s="112" t="s">
        <v>294</v>
      </c>
      <c r="C242" s="125">
        <f t="shared" si="41"/>
        <v>63000</v>
      </c>
      <c r="D242" s="125">
        <v>63000</v>
      </c>
      <c r="E242" s="125">
        <v>0</v>
      </c>
      <c r="F242" s="125">
        <v>0</v>
      </c>
      <c r="G242" s="125">
        <v>0</v>
      </c>
      <c r="H242" s="125">
        <f t="shared" si="42"/>
        <v>63000</v>
      </c>
      <c r="I242" s="125">
        <v>63000</v>
      </c>
      <c r="J242" s="125">
        <v>0</v>
      </c>
      <c r="K242" s="125">
        <v>0</v>
      </c>
      <c r="L242" s="125">
        <v>0</v>
      </c>
    </row>
    <row r="243" spans="1:12" hidden="1" x14ac:dyDescent="0.2">
      <c r="A243" s="129">
        <v>236</v>
      </c>
      <c r="B243" s="112" t="s">
        <v>295</v>
      </c>
      <c r="C243" s="125">
        <f t="shared" si="41"/>
        <v>0</v>
      </c>
      <c r="D243" s="125"/>
      <c r="E243" s="125">
        <v>0</v>
      </c>
      <c r="F243" s="125">
        <v>0</v>
      </c>
      <c r="G243" s="125">
        <v>0</v>
      </c>
      <c r="H243" s="125">
        <f t="shared" si="42"/>
        <v>0</v>
      </c>
      <c r="I243" s="125"/>
      <c r="J243" s="125">
        <v>0</v>
      </c>
      <c r="K243" s="125">
        <v>0</v>
      </c>
      <c r="L243" s="125">
        <v>0</v>
      </c>
    </row>
    <row r="244" spans="1:12" hidden="1" x14ac:dyDescent="0.2">
      <c r="A244" s="129">
        <v>237</v>
      </c>
      <c r="B244" s="112" t="s">
        <v>296</v>
      </c>
      <c r="C244" s="125">
        <f t="shared" si="41"/>
        <v>0</v>
      </c>
      <c r="D244" s="125"/>
      <c r="E244" s="125">
        <v>0</v>
      </c>
      <c r="F244" s="125">
        <v>0</v>
      </c>
      <c r="G244" s="125">
        <v>0</v>
      </c>
      <c r="H244" s="125">
        <f t="shared" si="42"/>
        <v>0</v>
      </c>
      <c r="I244" s="125"/>
      <c r="J244" s="125">
        <v>0</v>
      </c>
      <c r="K244" s="125">
        <v>0</v>
      </c>
      <c r="L244" s="125">
        <v>0</v>
      </c>
    </row>
    <row r="245" spans="1:12" ht="25.5" hidden="1" x14ac:dyDescent="0.2">
      <c r="A245" s="129">
        <v>238</v>
      </c>
      <c r="B245" s="112" t="s">
        <v>781</v>
      </c>
      <c r="C245" s="125">
        <f t="shared" si="41"/>
        <v>0</v>
      </c>
      <c r="D245" s="125">
        <f>SUM(D246)</f>
        <v>0</v>
      </c>
      <c r="E245" s="125">
        <f>SUM(E246)</f>
        <v>0</v>
      </c>
      <c r="F245" s="125">
        <f t="shared" ref="F245:G245" si="45">SUM(F246)</f>
        <v>0</v>
      </c>
      <c r="G245" s="125">
        <f t="shared" si="45"/>
        <v>0</v>
      </c>
      <c r="H245" s="125">
        <f t="shared" si="42"/>
        <v>0</v>
      </c>
      <c r="I245" s="125">
        <f>SUM(I246)</f>
        <v>0</v>
      </c>
      <c r="J245" s="125">
        <f>SUM(J246)</f>
        <v>0</v>
      </c>
      <c r="K245" s="125">
        <f t="shared" ref="K245" si="46">SUM(K246)</f>
        <v>0</v>
      </c>
      <c r="L245" s="125">
        <f>SUM(L246)</f>
        <v>0</v>
      </c>
    </row>
    <row r="246" spans="1:12" ht="25.5" hidden="1" x14ac:dyDescent="0.2">
      <c r="A246" s="129">
        <v>239</v>
      </c>
      <c r="B246" s="112" t="s">
        <v>297</v>
      </c>
      <c r="C246" s="125">
        <f t="shared" si="41"/>
        <v>0</v>
      </c>
      <c r="D246" s="125"/>
      <c r="E246" s="125">
        <v>0</v>
      </c>
      <c r="F246" s="125">
        <v>0</v>
      </c>
      <c r="G246" s="125">
        <v>0</v>
      </c>
      <c r="H246" s="125">
        <f t="shared" si="42"/>
        <v>0</v>
      </c>
      <c r="I246" s="125"/>
      <c r="J246" s="125">
        <v>0</v>
      </c>
      <c r="K246" s="125">
        <v>0</v>
      </c>
      <c r="L246" s="125">
        <v>0</v>
      </c>
    </row>
    <row r="247" spans="1:12" ht="25.5" hidden="1" x14ac:dyDescent="0.2">
      <c r="A247" s="129">
        <v>240</v>
      </c>
      <c r="B247" s="112" t="s">
        <v>782</v>
      </c>
      <c r="C247" s="125">
        <f t="shared" si="41"/>
        <v>0</v>
      </c>
      <c r="D247" s="125">
        <f>SUM(D248:D258)</f>
        <v>0</v>
      </c>
      <c r="E247" s="125">
        <f>SUM(E248:E258)</f>
        <v>0</v>
      </c>
      <c r="F247" s="125">
        <f t="shared" ref="F247:G247" si="47">SUM(F248:F258)</f>
        <v>0</v>
      </c>
      <c r="G247" s="125">
        <f t="shared" si="47"/>
        <v>0</v>
      </c>
      <c r="H247" s="125">
        <f t="shared" si="42"/>
        <v>0</v>
      </c>
      <c r="I247" s="125">
        <f>SUM(I248:I258)</f>
        <v>0</v>
      </c>
      <c r="J247" s="125">
        <f>SUM(J248:J258)</f>
        <v>0</v>
      </c>
      <c r="K247" s="125">
        <f t="shared" ref="K247" si="48">SUM(K248:K258)</f>
        <v>0</v>
      </c>
      <c r="L247" s="125">
        <f>SUM(L248:L258)</f>
        <v>0</v>
      </c>
    </row>
    <row r="248" spans="1:12" hidden="1" x14ac:dyDescent="0.2">
      <c r="A248" s="129">
        <v>241</v>
      </c>
      <c r="B248" s="112" t="s">
        <v>298</v>
      </c>
      <c r="C248" s="125">
        <f t="shared" si="41"/>
        <v>0</v>
      </c>
      <c r="D248" s="125"/>
      <c r="E248" s="125">
        <v>0</v>
      </c>
      <c r="F248" s="125">
        <v>0</v>
      </c>
      <c r="G248" s="125">
        <v>0</v>
      </c>
      <c r="H248" s="125">
        <f t="shared" si="42"/>
        <v>0</v>
      </c>
      <c r="I248" s="125"/>
      <c r="J248" s="125">
        <v>0</v>
      </c>
      <c r="K248" s="125">
        <v>0</v>
      </c>
      <c r="L248" s="125">
        <v>0</v>
      </c>
    </row>
    <row r="249" spans="1:12" hidden="1" x14ac:dyDescent="0.2">
      <c r="A249" s="129">
        <v>242</v>
      </c>
      <c r="B249" s="112" t="s">
        <v>299</v>
      </c>
      <c r="C249" s="125">
        <f t="shared" si="41"/>
        <v>0</v>
      </c>
      <c r="D249" s="125"/>
      <c r="E249" s="125">
        <v>0</v>
      </c>
      <c r="F249" s="125">
        <v>0</v>
      </c>
      <c r="G249" s="125">
        <v>0</v>
      </c>
      <c r="H249" s="125">
        <f t="shared" si="42"/>
        <v>0</v>
      </c>
      <c r="I249" s="125"/>
      <c r="J249" s="125">
        <v>0</v>
      </c>
      <c r="K249" s="125">
        <v>0</v>
      </c>
      <c r="L249" s="125">
        <v>0</v>
      </c>
    </row>
    <row r="250" spans="1:12" hidden="1" x14ac:dyDescent="0.2">
      <c r="A250" s="129">
        <v>243</v>
      </c>
      <c r="B250" s="112" t="s">
        <v>300</v>
      </c>
      <c r="C250" s="125">
        <f t="shared" si="41"/>
        <v>0</v>
      </c>
      <c r="D250" s="125"/>
      <c r="E250" s="125">
        <v>0</v>
      </c>
      <c r="F250" s="125">
        <v>0</v>
      </c>
      <c r="G250" s="125">
        <v>0</v>
      </c>
      <c r="H250" s="125">
        <f t="shared" si="42"/>
        <v>0</v>
      </c>
      <c r="I250" s="125"/>
      <c r="J250" s="125">
        <v>0</v>
      </c>
      <c r="K250" s="125">
        <v>0</v>
      </c>
      <c r="L250" s="125">
        <v>0</v>
      </c>
    </row>
    <row r="251" spans="1:12" hidden="1" x14ac:dyDescent="0.2">
      <c r="A251" s="129">
        <v>244</v>
      </c>
      <c r="B251" s="112" t="s">
        <v>301</v>
      </c>
      <c r="C251" s="125">
        <f t="shared" si="41"/>
        <v>0</v>
      </c>
      <c r="D251" s="125"/>
      <c r="E251" s="125">
        <v>0</v>
      </c>
      <c r="F251" s="125">
        <v>0</v>
      </c>
      <c r="G251" s="125">
        <v>0</v>
      </c>
      <c r="H251" s="125">
        <f t="shared" si="42"/>
        <v>0</v>
      </c>
      <c r="I251" s="125"/>
      <c r="J251" s="125">
        <v>0</v>
      </c>
      <c r="K251" s="125">
        <v>0</v>
      </c>
      <c r="L251" s="125">
        <v>0</v>
      </c>
    </row>
    <row r="252" spans="1:12" hidden="1" x14ac:dyDescent="0.2">
      <c r="A252" s="129">
        <v>245</v>
      </c>
      <c r="B252" s="112" t="s">
        <v>302</v>
      </c>
      <c r="C252" s="125">
        <f t="shared" si="41"/>
        <v>0</v>
      </c>
      <c r="D252" s="125"/>
      <c r="E252" s="125">
        <v>0</v>
      </c>
      <c r="F252" s="125">
        <v>0</v>
      </c>
      <c r="G252" s="125">
        <v>0</v>
      </c>
      <c r="H252" s="125">
        <f t="shared" si="42"/>
        <v>0</v>
      </c>
      <c r="I252" s="125"/>
      <c r="J252" s="125">
        <v>0</v>
      </c>
      <c r="K252" s="125">
        <v>0</v>
      </c>
      <c r="L252" s="125">
        <v>0</v>
      </c>
    </row>
    <row r="253" spans="1:12" hidden="1" x14ac:dyDescent="0.2">
      <c r="A253" s="129">
        <v>246</v>
      </c>
      <c r="B253" s="112" t="s">
        <v>303</v>
      </c>
      <c r="C253" s="125">
        <f t="shared" si="41"/>
        <v>0</v>
      </c>
      <c r="D253" s="125"/>
      <c r="E253" s="125">
        <v>0</v>
      </c>
      <c r="F253" s="125">
        <v>0</v>
      </c>
      <c r="G253" s="125">
        <v>0</v>
      </c>
      <c r="H253" s="125">
        <f t="shared" si="42"/>
        <v>0</v>
      </c>
      <c r="I253" s="125"/>
      <c r="J253" s="125">
        <v>0</v>
      </c>
      <c r="K253" s="125">
        <v>0</v>
      </c>
      <c r="L253" s="125">
        <v>0</v>
      </c>
    </row>
    <row r="254" spans="1:12" hidden="1" x14ac:dyDescent="0.2">
      <c r="A254" s="129">
        <v>247</v>
      </c>
      <c r="B254" s="112" t="s">
        <v>304</v>
      </c>
      <c r="C254" s="125">
        <f t="shared" si="41"/>
        <v>0</v>
      </c>
      <c r="D254" s="125"/>
      <c r="E254" s="125">
        <v>0</v>
      </c>
      <c r="F254" s="125">
        <v>0</v>
      </c>
      <c r="G254" s="125">
        <v>0</v>
      </c>
      <c r="H254" s="125">
        <f t="shared" si="42"/>
        <v>0</v>
      </c>
      <c r="I254" s="125"/>
      <c r="J254" s="125">
        <v>0</v>
      </c>
      <c r="K254" s="125">
        <v>0</v>
      </c>
      <c r="L254" s="125">
        <v>0</v>
      </c>
    </row>
    <row r="255" spans="1:12" hidden="1" x14ac:dyDescent="0.2">
      <c r="A255" s="129">
        <v>248</v>
      </c>
      <c r="B255" s="112" t="s">
        <v>305</v>
      </c>
      <c r="C255" s="125">
        <f t="shared" si="41"/>
        <v>0</v>
      </c>
      <c r="D255" s="125"/>
      <c r="E255" s="125">
        <v>0</v>
      </c>
      <c r="F255" s="125">
        <v>0</v>
      </c>
      <c r="G255" s="125">
        <v>0</v>
      </c>
      <c r="H255" s="125">
        <f t="shared" si="42"/>
        <v>0</v>
      </c>
      <c r="I255" s="125"/>
      <c r="J255" s="125">
        <v>0</v>
      </c>
      <c r="K255" s="125">
        <v>0</v>
      </c>
      <c r="L255" s="125">
        <v>0</v>
      </c>
    </row>
    <row r="256" spans="1:12" hidden="1" x14ac:dyDescent="0.2">
      <c r="A256" s="129">
        <v>249</v>
      </c>
      <c r="B256" s="112" t="s">
        <v>682</v>
      </c>
      <c r="C256" s="125">
        <f t="shared" si="41"/>
        <v>0</v>
      </c>
      <c r="D256" s="125"/>
      <c r="E256" s="125">
        <v>0</v>
      </c>
      <c r="F256" s="125">
        <v>0</v>
      </c>
      <c r="G256" s="125">
        <v>0</v>
      </c>
      <c r="H256" s="125">
        <f t="shared" si="42"/>
        <v>0</v>
      </c>
      <c r="I256" s="125"/>
      <c r="J256" s="125">
        <v>0</v>
      </c>
      <c r="K256" s="125">
        <v>0</v>
      </c>
      <c r="L256" s="125">
        <v>0</v>
      </c>
    </row>
    <row r="257" spans="1:12" hidden="1" x14ac:dyDescent="0.2">
      <c r="A257" s="129">
        <v>250</v>
      </c>
      <c r="B257" s="112" t="s">
        <v>306</v>
      </c>
      <c r="C257" s="125">
        <f t="shared" si="41"/>
        <v>0</v>
      </c>
      <c r="D257" s="125"/>
      <c r="E257" s="125">
        <v>0</v>
      </c>
      <c r="F257" s="125">
        <v>0</v>
      </c>
      <c r="G257" s="125">
        <v>0</v>
      </c>
      <c r="H257" s="125">
        <f t="shared" si="42"/>
        <v>0</v>
      </c>
      <c r="I257" s="125"/>
      <c r="J257" s="125">
        <v>0</v>
      </c>
      <c r="K257" s="125">
        <v>0</v>
      </c>
      <c r="L257" s="125">
        <v>0</v>
      </c>
    </row>
    <row r="258" spans="1:12" hidden="1" x14ac:dyDescent="0.2">
      <c r="A258" s="129">
        <v>251</v>
      </c>
      <c r="B258" s="112" t="s">
        <v>307</v>
      </c>
      <c r="C258" s="125">
        <f t="shared" si="41"/>
        <v>0</v>
      </c>
      <c r="D258" s="125"/>
      <c r="E258" s="125">
        <v>0</v>
      </c>
      <c r="F258" s="125">
        <v>0</v>
      </c>
      <c r="G258" s="125">
        <v>0</v>
      </c>
      <c r="H258" s="125">
        <f t="shared" si="42"/>
        <v>0</v>
      </c>
      <c r="I258" s="125"/>
      <c r="J258" s="125">
        <v>0</v>
      </c>
      <c r="K258" s="125">
        <v>0</v>
      </c>
      <c r="L258" s="125">
        <v>0</v>
      </c>
    </row>
    <row r="259" spans="1:12" hidden="1" x14ac:dyDescent="0.2">
      <c r="A259" s="129">
        <v>252</v>
      </c>
      <c r="B259" s="112" t="s">
        <v>308</v>
      </c>
      <c r="C259" s="125">
        <f t="shared" ref="C259:C262" si="49">SUM(D259:G259)</f>
        <v>0</v>
      </c>
      <c r="D259" s="125"/>
      <c r="E259" s="125">
        <v>0</v>
      </c>
      <c r="F259" s="125">
        <v>0</v>
      </c>
      <c r="G259" s="125">
        <v>0</v>
      </c>
      <c r="H259" s="125">
        <f t="shared" si="42"/>
        <v>0</v>
      </c>
      <c r="I259" s="125"/>
      <c r="J259" s="125">
        <v>0</v>
      </c>
      <c r="K259" s="125">
        <v>0</v>
      </c>
      <c r="L259" s="125">
        <v>0</v>
      </c>
    </row>
    <row r="260" spans="1:12" hidden="1" x14ac:dyDescent="0.2">
      <c r="A260" s="129">
        <v>253</v>
      </c>
      <c r="B260" s="112" t="s">
        <v>309</v>
      </c>
      <c r="C260" s="125">
        <f t="shared" si="49"/>
        <v>0</v>
      </c>
      <c r="D260" s="125"/>
      <c r="E260" s="125">
        <v>0</v>
      </c>
      <c r="F260" s="125">
        <v>0</v>
      </c>
      <c r="G260" s="125">
        <v>0</v>
      </c>
      <c r="H260" s="125">
        <f t="shared" si="42"/>
        <v>0</v>
      </c>
      <c r="I260" s="125"/>
      <c r="J260" s="125">
        <v>0</v>
      </c>
      <c r="K260" s="125">
        <v>0</v>
      </c>
      <c r="L260" s="125">
        <v>0</v>
      </c>
    </row>
    <row r="261" spans="1:12" x14ac:dyDescent="0.2">
      <c r="A261" s="129">
        <v>254</v>
      </c>
      <c r="B261" s="112" t="s">
        <v>780</v>
      </c>
      <c r="C261" s="125">
        <f t="shared" si="49"/>
        <v>0</v>
      </c>
      <c r="D261" s="125">
        <f>SUM(D262:D271)</f>
        <v>0</v>
      </c>
      <c r="E261" s="125">
        <f>SUM(E262:E271)</f>
        <v>0</v>
      </c>
      <c r="F261" s="125">
        <f t="shared" ref="F261:G261" si="50">SUM(F262:F271)</f>
        <v>0</v>
      </c>
      <c r="G261" s="125">
        <f t="shared" si="50"/>
        <v>0</v>
      </c>
      <c r="H261" s="125">
        <f t="shared" si="42"/>
        <v>502000</v>
      </c>
      <c r="I261" s="125">
        <f>SUM(I262:I271)</f>
        <v>502000</v>
      </c>
      <c r="J261" s="125">
        <f>SUM(J262:J271)</f>
        <v>0</v>
      </c>
      <c r="K261" s="125">
        <f t="shared" ref="K261" si="51">SUM(K262:K271)</f>
        <v>0</v>
      </c>
      <c r="L261" s="125">
        <f>SUM(L262:L271)</f>
        <v>0</v>
      </c>
    </row>
    <row r="262" spans="1:12" hidden="1" x14ac:dyDescent="0.2">
      <c r="A262" s="129">
        <v>255</v>
      </c>
      <c r="B262" s="112" t="s">
        <v>310</v>
      </c>
      <c r="C262" s="125">
        <f t="shared" si="49"/>
        <v>0</v>
      </c>
      <c r="D262" s="125"/>
      <c r="E262" s="125">
        <v>0</v>
      </c>
      <c r="F262" s="125">
        <v>0</v>
      </c>
      <c r="G262" s="125">
        <v>0</v>
      </c>
      <c r="H262" s="125">
        <f t="shared" si="42"/>
        <v>0</v>
      </c>
      <c r="I262" s="125"/>
      <c r="J262" s="125">
        <v>0</v>
      </c>
      <c r="K262" s="125">
        <v>0</v>
      </c>
      <c r="L262" s="125">
        <v>0</v>
      </c>
    </row>
    <row r="263" spans="1:12" hidden="1" x14ac:dyDescent="0.2">
      <c r="A263" s="129">
        <v>256</v>
      </c>
      <c r="B263" s="112" t="s">
        <v>311</v>
      </c>
      <c r="C263" s="125">
        <f t="shared" ref="C263:C273" si="52">SUM(D263:G263)</f>
        <v>0</v>
      </c>
      <c r="D263" s="125"/>
      <c r="E263" s="125">
        <v>0</v>
      </c>
      <c r="F263" s="125">
        <v>0</v>
      </c>
      <c r="G263" s="125">
        <v>0</v>
      </c>
      <c r="H263" s="125">
        <f t="shared" si="42"/>
        <v>0</v>
      </c>
      <c r="I263" s="125"/>
      <c r="J263" s="125">
        <v>0</v>
      </c>
      <c r="K263" s="125">
        <v>0</v>
      </c>
      <c r="L263" s="125">
        <v>0</v>
      </c>
    </row>
    <row r="264" spans="1:12" hidden="1" x14ac:dyDescent="0.2">
      <c r="A264" s="129">
        <v>257</v>
      </c>
      <c r="B264" s="112" t="s">
        <v>312</v>
      </c>
      <c r="C264" s="125">
        <f t="shared" si="52"/>
        <v>0</v>
      </c>
      <c r="D264" s="125"/>
      <c r="E264" s="125">
        <v>0</v>
      </c>
      <c r="F264" s="125">
        <v>0</v>
      </c>
      <c r="G264" s="125">
        <v>0</v>
      </c>
      <c r="H264" s="125">
        <f t="shared" si="42"/>
        <v>0</v>
      </c>
      <c r="I264" s="125"/>
      <c r="J264" s="125">
        <v>0</v>
      </c>
      <c r="K264" s="125">
        <v>0</v>
      </c>
      <c r="L264" s="125">
        <v>0</v>
      </c>
    </row>
    <row r="265" spans="1:12" x14ac:dyDescent="0.2">
      <c r="A265" s="129">
        <v>258</v>
      </c>
      <c r="B265" s="112" t="s">
        <v>313</v>
      </c>
      <c r="C265" s="125">
        <f t="shared" si="52"/>
        <v>0</v>
      </c>
      <c r="D265" s="125"/>
      <c r="E265" s="125">
        <v>0</v>
      </c>
      <c r="F265" s="125">
        <v>0</v>
      </c>
      <c r="G265" s="125">
        <v>0</v>
      </c>
      <c r="H265" s="125">
        <f t="shared" si="42"/>
        <v>502000</v>
      </c>
      <c r="I265" s="125">
        <v>502000</v>
      </c>
      <c r="J265" s="125">
        <v>0</v>
      </c>
      <c r="K265" s="125">
        <v>0</v>
      </c>
      <c r="L265" s="125">
        <v>0</v>
      </c>
    </row>
    <row r="266" spans="1:12" hidden="1" x14ac:dyDescent="0.2">
      <c r="A266" s="129">
        <v>259</v>
      </c>
      <c r="B266" s="112" t="s">
        <v>314</v>
      </c>
      <c r="C266" s="125">
        <f t="shared" si="52"/>
        <v>0</v>
      </c>
      <c r="D266" s="125"/>
      <c r="E266" s="125">
        <v>0</v>
      </c>
      <c r="F266" s="125">
        <v>0</v>
      </c>
      <c r="G266" s="125">
        <v>0</v>
      </c>
      <c r="H266" s="125">
        <f t="shared" si="42"/>
        <v>0</v>
      </c>
      <c r="I266" s="125"/>
      <c r="J266" s="125">
        <v>0</v>
      </c>
      <c r="K266" s="125">
        <v>0</v>
      </c>
      <c r="L266" s="125">
        <v>0</v>
      </c>
    </row>
    <row r="267" spans="1:12" hidden="1" x14ac:dyDescent="0.2">
      <c r="A267" s="129">
        <v>260</v>
      </c>
      <c r="B267" s="112" t="s">
        <v>315</v>
      </c>
      <c r="C267" s="125">
        <f t="shared" si="52"/>
        <v>0</v>
      </c>
      <c r="D267" s="125"/>
      <c r="E267" s="125">
        <v>0</v>
      </c>
      <c r="F267" s="125">
        <v>0</v>
      </c>
      <c r="G267" s="125">
        <v>0</v>
      </c>
      <c r="H267" s="125">
        <f t="shared" si="42"/>
        <v>0</v>
      </c>
      <c r="I267" s="125"/>
      <c r="J267" s="125">
        <v>0</v>
      </c>
      <c r="K267" s="125">
        <v>0</v>
      </c>
      <c r="L267" s="125">
        <v>0</v>
      </c>
    </row>
    <row r="268" spans="1:12" hidden="1" x14ac:dyDescent="0.2">
      <c r="A268" s="129">
        <v>261</v>
      </c>
      <c r="B268" s="112" t="s">
        <v>316</v>
      </c>
      <c r="C268" s="125">
        <f t="shared" si="52"/>
        <v>0</v>
      </c>
      <c r="D268" s="125"/>
      <c r="E268" s="125">
        <v>0</v>
      </c>
      <c r="F268" s="125">
        <v>0</v>
      </c>
      <c r="G268" s="125">
        <v>0</v>
      </c>
      <c r="H268" s="125">
        <f t="shared" si="42"/>
        <v>0</v>
      </c>
      <c r="I268" s="125"/>
      <c r="J268" s="125">
        <v>0</v>
      </c>
      <c r="K268" s="125">
        <v>0</v>
      </c>
      <c r="L268" s="125">
        <v>0</v>
      </c>
    </row>
    <row r="269" spans="1:12" hidden="1" x14ac:dyDescent="0.2">
      <c r="A269" s="129">
        <v>262</v>
      </c>
      <c r="B269" s="112" t="s">
        <v>317</v>
      </c>
      <c r="C269" s="125">
        <f t="shared" si="52"/>
        <v>0</v>
      </c>
      <c r="D269" s="125"/>
      <c r="E269" s="125">
        <v>0</v>
      </c>
      <c r="F269" s="125">
        <v>0</v>
      </c>
      <c r="G269" s="125">
        <v>0</v>
      </c>
      <c r="H269" s="125">
        <f t="shared" si="42"/>
        <v>0</v>
      </c>
      <c r="I269" s="125"/>
      <c r="J269" s="125">
        <v>0</v>
      </c>
      <c r="K269" s="125">
        <v>0</v>
      </c>
      <c r="L269" s="125">
        <v>0</v>
      </c>
    </row>
    <row r="270" spans="1:12" hidden="1" x14ac:dyDescent="0.2">
      <c r="A270" s="129">
        <v>263</v>
      </c>
      <c r="B270" s="112" t="s">
        <v>318</v>
      </c>
      <c r="C270" s="125">
        <f t="shared" si="52"/>
        <v>0</v>
      </c>
      <c r="D270" s="125"/>
      <c r="E270" s="125">
        <v>0</v>
      </c>
      <c r="F270" s="125">
        <v>0</v>
      </c>
      <c r="G270" s="125">
        <v>0</v>
      </c>
      <c r="H270" s="125">
        <f t="shared" si="42"/>
        <v>0</v>
      </c>
      <c r="I270" s="125"/>
      <c r="J270" s="125">
        <v>0</v>
      </c>
      <c r="K270" s="125">
        <v>0</v>
      </c>
      <c r="L270" s="125">
        <v>0</v>
      </c>
    </row>
    <row r="271" spans="1:12" hidden="1" x14ac:dyDescent="0.2">
      <c r="A271" s="129">
        <v>264</v>
      </c>
      <c r="B271" s="112" t="s">
        <v>319</v>
      </c>
      <c r="C271" s="125">
        <f t="shared" si="52"/>
        <v>0</v>
      </c>
      <c r="D271" s="125"/>
      <c r="E271" s="125">
        <v>0</v>
      </c>
      <c r="F271" s="125">
        <v>0</v>
      </c>
      <c r="G271" s="125">
        <v>0</v>
      </c>
      <c r="H271" s="125">
        <f t="shared" si="42"/>
        <v>0</v>
      </c>
      <c r="I271" s="125"/>
      <c r="J271" s="125">
        <v>0</v>
      </c>
      <c r="K271" s="125">
        <v>0</v>
      </c>
      <c r="L271" s="125">
        <v>0</v>
      </c>
    </row>
    <row r="272" spans="1:12" x14ac:dyDescent="0.2">
      <c r="A272" s="95">
        <v>265</v>
      </c>
      <c r="B272" s="96" t="s">
        <v>783</v>
      </c>
      <c r="C272" s="97">
        <f t="shared" si="52"/>
        <v>63000</v>
      </c>
      <c r="D272" s="97">
        <f>D211+D212+D223+D234+D245+D247+D259+D260+D261+D261</f>
        <v>63000</v>
      </c>
      <c r="E272" s="97">
        <f>SUM(E211,E212,E223,E224,E245,E247,E259,E260,E261)</f>
        <v>0</v>
      </c>
      <c r="F272" s="97">
        <f t="shared" ref="F272" si="53">SUM(F211,F212,F223,F224,F245,F247,F259,F260,F261)</f>
        <v>0</v>
      </c>
      <c r="G272" s="97">
        <f t="shared" ref="G272" si="54">SUM(G211,G212,G223,G224,G245,G247,G259,G260,G261)</f>
        <v>0</v>
      </c>
      <c r="H272" s="97">
        <f t="shared" si="42"/>
        <v>3560000</v>
      </c>
      <c r="I272" s="97">
        <f>I211+I212+I223+I234+I245+I247+I259+I260+I261</f>
        <v>3560000</v>
      </c>
      <c r="J272" s="97">
        <f>SUM(J211,J212,J223,J224,J245,J247,J259,J260,J261)</f>
        <v>0</v>
      </c>
      <c r="K272" s="97">
        <f t="shared" ref="K272" si="55">SUM(K211,K212,K223,K224,K245,K247,K259,K260,K261)</f>
        <v>0</v>
      </c>
      <c r="L272" s="97">
        <f>SUM(L211,L212,L223,L224,L245,L247,L259,L260,L261)</f>
        <v>0</v>
      </c>
    </row>
    <row r="273" spans="1:12" x14ac:dyDescent="0.2">
      <c r="A273" s="95">
        <v>266</v>
      </c>
      <c r="B273" s="96" t="s">
        <v>784</v>
      </c>
      <c r="C273" s="97">
        <f t="shared" si="52"/>
        <v>830444516</v>
      </c>
      <c r="D273" s="97">
        <f>D28+D27+D67+D126+D196+D205+D210+D272</f>
        <v>577489516</v>
      </c>
      <c r="E273" s="97">
        <f>E28+E27+E67+E126+E196+E205+E210+E272</f>
        <v>87379000</v>
      </c>
      <c r="F273" s="97">
        <f>SUM(F27,F28,F67,F126,F196,F205,F210,F272)</f>
        <v>69214000</v>
      </c>
      <c r="G273" s="97">
        <f>SUM(G27,G28,G67,G126,G196,G205,G210,G272)</f>
        <v>96362000</v>
      </c>
      <c r="H273" s="97">
        <f t="shared" si="42"/>
        <v>1212559486</v>
      </c>
      <c r="I273" s="97">
        <f>I28+I27+I67+I126+I196+I205+I210+I272</f>
        <v>953181486</v>
      </c>
      <c r="J273" s="97">
        <f>J28+J27+J67+J126+J196+J205+J210+J272</f>
        <v>90054000</v>
      </c>
      <c r="K273" s="97">
        <f>SUM(K27,K28,K67,K126,K196,K205,K210,K272)</f>
        <v>70687000</v>
      </c>
      <c r="L273" s="97">
        <f>SUM(L27,L28,L67,L126,L196,L205,L210,L272)</f>
        <v>98637000</v>
      </c>
    </row>
  </sheetData>
  <mergeCells count="7">
    <mergeCell ref="H6:L6"/>
    <mergeCell ref="A1:L1"/>
    <mergeCell ref="A2:L2"/>
    <mergeCell ref="A3:L3"/>
    <mergeCell ref="A4:L4"/>
    <mergeCell ref="A6:B7"/>
    <mergeCell ref="C6:G6"/>
  </mergeCells>
  <printOptions horizontalCentered="1"/>
  <pageMargins left="0.74803149606299213" right="0.74803149606299213" top="0.98425196850393704" bottom="0.98425196850393704" header="0.51181102362204722" footer="0.51181102362204722"/>
  <pageSetup paperSize="8" scale="70" orientation="portrait" horizontalDpi="300" verticalDpi="300" r:id="rId1"/>
  <headerFooter alignWithMargins="0">
    <oddHeader>&amp;RÉrték típus: Forint</oddHeader>
  </headerFooter>
  <rowBreaks count="1" manualBreakCount="1">
    <brk id="27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9"/>
  <sheetViews>
    <sheetView view="pageBreakPreview" zoomScale="115" zoomScaleNormal="100" zoomScaleSheetLayoutView="115" workbookViewId="0">
      <selection activeCell="M6" sqref="M6"/>
    </sheetView>
  </sheetViews>
  <sheetFormatPr defaultRowHeight="12.75" x14ac:dyDescent="0.2"/>
  <cols>
    <col min="1" max="1" width="4.140625" style="128" bestFit="1" customWidth="1"/>
    <col min="2" max="2" width="41" style="128" customWidth="1"/>
    <col min="3" max="7" width="17.7109375" style="128" hidden="1" customWidth="1"/>
    <col min="8" max="12" width="17.7109375" style="128" customWidth="1"/>
    <col min="13" max="16384" width="9.140625" style="128"/>
  </cols>
  <sheetData>
    <row r="1" spans="1:12" x14ac:dyDescent="0.2">
      <c r="A1" s="212" t="s">
        <v>831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 x14ac:dyDescent="0.2">
      <c r="A2" s="212" t="s">
        <v>753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 x14ac:dyDescent="0.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2" x14ac:dyDescent="0.2">
      <c r="A4" s="212" t="s">
        <v>719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 ht="15" x14ac:dyDescent="0.2">
      <c r="A5" s="124">
        <v>1</v>
      </c>
      <c r="B5" s="124">
        <v>2</v>
      </c>
      <c r="C5" s="124">
        <v>3</v>
      </c>
      <c r="D5" s="124">
        <v>4</v>
      </c>
      <c r="E5" s="124">
        <v>5</v>
      </c>
      <c r="F5" s="124">
        <v>6</v>
      </c>
      <c r="G5" s="124">
        <v>7</v>
      </c>
      <c r="H5" s="124">
        <v>3</v>
      </c>
      <c r="I5" s="124">
        <v>4</v>
      </c>
      <c r="J5" s="124">
        <v>5</v>
      </c>
      <c r="K5" s="124">
        <v>6</v>
      </c>
      <c r="L5" s="124">
        <v>7</v>
      </c>
    </row>
    <row r="6" spans="1:12" x14ac:dyDescent="0.2">
      <c r="A6" s="213"/>
      <c r="B6" s="214"/>
      <c r="C6" s="209" t="s">
        <v>14</v>
      </c>
      <c r="D6" s="210"/>
      <c r="E6" s="210"/>
      <c r="F6" s="210"/>
      <c r="G6" s="211"/>
      <c r="H6" s="209" t="s">
        <v>56</v>
      </c>
      <c r="I6" s="210"/>
      <c r="J6" s="210"/>
      <c r="K6" s="210"/>
      <c r="L6" s="211"/>
    </row>
    <row r="7" spans="1:12" ht="38.25" x14ac:dyDescent="0.2">
      <c r="A7" s="215"/>
      <c r="B7" s="216"/>
      <c r="C7" s="126" t="s">
        <v>611</v>
      </c>
      <c r="D7" s="126" t="s">
        <v>95</v>
      </c>
      <c r="E7" s="126" t="s">
        <v>96</v>
      </c>
      <c r="F7" s="126" t="s">
        <v>97</v>
      </c>
      <c r="G7" s="126" t="s">
        <v>21</v>
      </c>
      <c r="H7" s="147" t="s">
        <v>611</v>
      </c>
      <c r="I7" s="147" t="s">
        <v>95</v>
      </c>
      <c r="J7" s="147" t="s">
        <v>96</v>
      </c>
      <c r="K7" s="147" t="s">
        <v>97</v>
      </c>
      <c r="L7" s="147" t="s">
        <v>21</v>
      </c>
    </row>
    <row r="8" spans="1:12" ht="25.5" x14ac:dyDescent="0.2">
      <c r="A8" s="112">
        <v>1</v>
      </c>
      <c r="B8" s="112" t="s">
        <v>320</v>
      </c>
      <c r="C8" s="122">
        <f>SUM(D8,E8,F8,G8)</f>
        <v>119908558</v>
      </c>
      <c r="D8" s="122">
        <v>119908558</v>
      </c>
      <c r="E8" s="122">
        <v>0</v>
      </c>
      <c r="F8" s="122">
        <v>0</v>
      </c>
      <c r="G8" s="122">
        <v>0</v>
      </c>
      <c r="H8" s="122">
        <f>SUM(I8,J8,K8,L8)</f>
        <v>122392551</v>
      </c>
      <c r="I8" s="122">
        <v>122392551</v>
      </c>
      <c r="J8" s="122">
        <v>0</v>
      </c>
      <c r="K8" s="122">
        <v>0</v>
      </c>
      <c r="L8" s="122">
        <v>0</v>
      </c>
    </row>
    <row r="9" spans="1:12" ht="25.5" x14ac:dyDescent="0.2">
      <c r="A9" s="112">
        <v>2</v>
      </c>
      <c r="B9" s="112" t="s">
        <v>321</v>
      </c>
      <c r="C9" s="122">
        <f t="shared" ref="C9:C72" si="0">SUM(D9,E9,F9,G9)</f>
        <v>57386666</v>
      </c>
      <c r="D9" s="122">
        <v>57386666</v>
      </c>
      <c r="E9" s="122">
        <v>0</v>
      </c>
      <c r="F9" s="122">
        <v>0</v>
      </c>
      <c r="G9" s="122">
        <v>0</v>
      </c>
      <c r="H9" s="122">
        <f t="shared" ref="H9:H72" si="1">SUM(I9,J9,K9,L9)</f>
        <v>58361666</v>
      </c>
      <c r="I9" s="122">
        <v>58361666</v>
      </c>
      <c r="J9" s="122">
        <v>0</v>
      </c>
      <c r="K9" s="122">
        <v>0</v>
      </c>
      <c r="L9" s="122">
        <v>0</v>
      </c>
    </row>
    <row r="10" spans="1:12" ht="38.25" x14ac:dyDescent="0.2">
      <c r="A10" s="112">
        <v>3</v>
      </c>
      <c r="B10" s="112" t="s">
        <v>683</v>
      </c>
      <c r="C10" s="122">
        <f t="shared" si="0"/>
        <v>81562984</v>
      </c>
      <c r="D10" s="122">
        <v>81562984</v>
      </c>
      <c r="E10" s="122">
        <v>0</v>
      </c>
      <c r="F10" s="122">
        <v>0</v>
      </c>
      <c r="G10" s="122">
        <v>0</v>
      </c>
      <c r="H10" s="122">
        <f t="shared" si="1"/>
        <v>91647405</v>
      </c>
      <c r="I10" s="122">
        <v>91647405</v>
      </c>
      <c r="J10" s="122">
        <v>0</v>
      </c>
      <c r="K10" s="122">
        <v>0</v>
      </c>
      <c r="L10" s="122">
        <v>0</v>
      </c>
    </row>
    <row r="11" spans="1:12" ht="25.5" x14ac:dyDescent="0.2">
      <c r="A11" s="112">
        <v>4</v>
      </c>
      <c r="B11" s="112" t="s">
        <v>322</v>
      </c>
      <c r="C11" s="122">
        <f t="shared" si="0"/>
        <v>3701390</v>
      </c>
      <c r="D11" s="122">
        <v>3701390</v>
      </c>
      <c r="E11" s="122">
        <v>0</v>
      </c>
      <c r="F11" s="122">
        <v>0</v>
      </c>
      <c r="G11" s="122">
        <v>0</v>
      </c>
      <c r="H11" s="122">
        <f t="shared" si="1"/>
        <v>4200555</v>
      </c>
      <c r="I11" s="122">
        <v>4200555</v>
      </c>
      <c r="J11" s="122">
        <v>0</v>
      </c>
      <c r="K11" s="122">
        <v>0</v>
      </c>
      <c r="L11" s="122">
        <v>0</v>
      </c>
    </row>
    <row r="12" spans="1:12" ht="25.5" x14ac:dyDescent="0.2">
      <c r="A12" s="112">
        <v>5</v>
      </c>
      <c r="B12" s="112" t="s">
        <v>323</v>
      </c>
      <c r="C12" s="122">
        <f t="shared" si="0"/>
        <v>0</v>
      </c>
      <c r="D12" s="122">
        <v>0</v>
      </c>
      <c r="E12" s="122">
        <v>0</v>
      </c>
      <c r="F12" s="122">
        <v>0</v>
      </c>
      <c r="G12" s="122">
        <v>0</v>
      </c>
      <c r="H12" s="122">
        <f t="shared" si="1"/>
        <v>12313520</v>
      </c>
      <c r="I12" s="122">
        <v>12313520</v>
      </c>
      <c r="J12" s="122">
        <v>0</v>
      </c>
      <c r="K12" s="122">
        <v>0</v>
      </c>
      <c r="L12" s="122">
        <v>0</v>
      </c>
    </row>
    <row r="13" spans="1:12" hidden="1" x14ac:dyDescent="0.2">
      <c r="A13" s="112">
        <v>6</v>
      </c>
      <c r="B13" s="112" t="s">
        <v>324</v>
      </c>
      <c r="C13" s="122">
        <f t="shared" si="0"/>
        <v>0</v>
      </c>
      <c r="D13" s="122">
        <v>0</v>
      </c>
      <c r="E13" s="122">
        <v>0</v>
      </c>
      <c r="F13" s="122">
        <v>0</v>
      </c>
      <c r="G13" s="122">
        <v>0</v>
      </c>
      <c r="H13" s="122">
        <f t="shared" si="1"/>
        <v>0</v>
      </c>
      <c r="I13" s="122">
        <v>0</v>
      </c>
      <c r="J13" s="122">
        <v>0</v>
      </c>
      <c r="K13" s="122">
        <v>0</v>
      </c>
      <c r="L13" s="122">
        <v>0</v>
      </c>
    </row>
    <row r="14" spans="1:12" ht="25.5" x14ac:dyDescent="0.2">
      <c r="A14" s="112">
        <v>7</v>
      </c>
      <c r="B14" s="112" t="s">
        <v>684</v>
      </c>
      <c r="C14" s="122">
        <f t="shared" si="0"/>
        <v>262559598</v>
      </c>
      <c r="D14" s="122">
        <f>SUM(D8:D13)</f>
        <v>262559598</v>
      </c>
      <c r="E14" s="122">
        <f>SUM(E8:E13)</f>
        <v>0</v>
      </c>
      <c r="F14" s="122">
        <f>SUM(F8:F13)</f>
        <v>0</v>
      </c>
      <c r="G14" s="122">
        <f>SUM(G8:G13)</f>
        <v>0</v>
      </c>
      <c r="H14" s="122">
        <f t="shared" si="1"/>
        <v>288915697</v>
      </c>
      <c r="I14" s="122">
        <f>SUM(I8:I13)</f>
        <v>288915697</v>
      </c>
      <c r="J14" s="122">
        <f>SUM(J8:J13)</f>
        <v>0</v>
      </c>
      <c r="K14" s="122">
        <f>SUM(K8:K13)</f>
        <v>0</v>
      </c>
      <c r="L14" s="122">
        <f>SUM(L8:L13)</f>
        <v>0</v>
      </c>
    </row>
    <row r="15" spans="1:12" hidden="1" x14ac:dyDescent="0.2">
      <c r="A15" s="112">
        <v>8</v>
      </c>
      <c r="B15" s="112" t="s">
        <v>325</v>
      </c>
      <c r="C15" s="122">
        <f t="shared" si="0"/>
        <v>0</v>
      </c>
      <c r="D15" s="122">
        <v>0</v>
      </c>
      <c r="E15" s="122">
        <v>0</v>
      </c>
      <c r="F15" s="122">
        <v>0</v>
      </c>
      <c r="G15" s="122">
        <v>0</v>
      </c>
      <c r="H15" s="122">
        <f t="shared" si="1"/>
        <v>0</v>
      </c>
      <c r="I15" s="122">
        <v>0</v>
      </c>
      <c r="J15" s="122">
        <v>0</v>
      </c>
      <c r="K15" s="122">
        <v>0</v>
      </c>
      <c r="L15" s="122">
        <v>0</v>
      </c>
    </row>
    <row r="16" spans="1:12" ht="38.25" hidden="1" x14ac:dyDescent="0.2">
      <c r="A16" s="112">
        <v>9</v>
      </c>
      <c r="B16" s="112" t="s">
        <v>326</v>
      </c>
      <c r="C16" s="122">
        <f t="shared" si="0"/>
        <v>0</v>
      </c>
      <c r="D16" s="122">
        <v>0</v>
      </c>
      <c r="E16" s="122">
        <v>0</v>
      </c>
      <c r="F16" s="122">
        <v>0</v>
      </c>
      <c r="G16" s="122">
        <v>0</v>
      </c>
      <c r="H16" s="122">
        <f t="shared" si="1"/>
        <v>0</v>
      </c>
      <c r="I16" s="122">
        <v>0</v>
      </c>
      <c r="J16" s="122">
        <v>0</v>
      </c>
      <c r="K16" s="122">
        <v>0</v>
      </c>
      <c r="L16" s="122">
        <v>0</v>
      </c>
    </row>
    <row r="17" spans="1:12" ht="38.25" hidden="1" x14ac:dyDescent="0.2">
      <c r="A17" s="112">
        <v>10</v>
      </c>
      <c r="B17" s="112" t="s">
        <v>685</v>
      </c>
      <c r="C17" s="122">
        <f t="shared" si="0"/>
        <v>0</v>
      </c>
      <c r="D17" s="122">
        <f>SUM(D18:D27)</f>
        <v>0</v>
      </c>
      <c r="E17" s="122">
        <f>SUM(E18:E27)</f>
        <v>0</v>
      </c>
      <c r="F17" s="122">
        <f>SUM(F18:F27)</f>
        <v>0</v>
      </c>
      <c r="G17" s="122">
        <f>SUM(G18:G27)</f>
        <v>0</v>
      </c>
      <c r="H17" s="122">
        <f t="shared" si="1"/>
        <v>0</v>
      </c>
      <c r="I17" s="122">
        <f>SUM(I18:I27)</f>
        <v>0</v>
      </c>
      <c r="J17" s="122">
        <f>SUM(J18:J27)</f>
        <v>0</v>
      </c>
      <c r="K17" s="122">
        <f>SUM(K18:K27)</f>
        <v>0</v>
      </c>
      <c r="L17" s="122">
        <f>SUM(L18:L27)</f>
        <v>0</v>
      </c>
    </row>
    <row r="18" spans="1:12" hidden="1" x14ac:dyDescent="0.2">
      <c r="A18" s="112">
        <v>11</v>
      </c>
      <c r="B18" s="112" t="s">
        <v>327</v>
      </c>
      <c r="C18" s="122">
        <f t="shared" si="0"/>
        <v>0</v>
      </c>
      <c r="D18" s="122">
        <v>0</v>
      </c>
      <c r="E18" s="122">
        <v>0</v>
      </c>
      <c r="F18" s="122">
        <v>0</v>
      </c>
      <c r="G18" s="122">
        <v>0</v>
      </c>
      <c r="H18" s="122">
        <f t="shared" si="1"/>
        <v>0</v>
      </c>
      <c r="I18" s="122">
        <v>0</v>
      </c>
      <c r="J18" s="122">
        <v>0</v>
      </c>
      <c r="K18" s="122">
        <v>0</v>
      </c>
      <c r="L18" s="122">
        <v>0</v>
      </c>
    </row>
    <row r="19" spans="1:12" hidden="1" x14ac:dyDescent="0.2">
      <c r="A19" s="112">
        <v>12</v>
      </c>
      <c r="B19" s="112" t="s">
        <v>328</v>
      </c>
      <c r="C19" s="122">
        <f t="shared" si="0"/>
        <v>0</v>
      </c>
      <c r="D19" s="122">
        <v>0</v>
      </c>
      <c r="E19" s="122">
        <v>0</v>
      </c>
      <c r="F19" s="122">
        <v>0</v>
      </c>
      <c r="G19" s="122">
        <v>0</v>
      </c>
      <c r="H19" s="122">
        <f t="shared" si="1"/>
        <v>0</v>
      </c>
      <c r="I19" s="122">
        <v>0</v>
      </c>
      <c r="J19" s="122">
        <v>0</v>
      </c>
      <c r="K19" s="122">
        <v>0</v>
      </c>
      <c r="L19" s="122">
        <v>0</v>
      </c>
    </row>
    <row r="20" spans="1:12" ht="38.25" hidden="1" x14ac:dyDescent="0.2">
      <c r="A20" s="112">
        <v>13</v>
      </c>
      <c r="B20" s="112" t="s">
        <v>329</v>
      </c>
      <c r="C20" s="122">
        <f t="shared" si="0"/>
        <v>0</v>
      </c>
      <c r="D20" s="122">
        <v>0</v>
      </c>
      <c r="E20" s="122">
        <v>0</v>
      </c>
      <c r="F20" s="122">
        <v>0</v>
      </c>
      <c r="G20" s="122">
        <v>0</v>
      </c>
      <c r="H20" s="122">
        <f t="shared" si="1"/>
        <v>0</v>
      </c>
      <c r="I20" s="122">
        <v>0</v>
      </c>
      <c r="J20" s="122">
        <v>0</v>
      </c>
      <c r="K20" s="122">
        <v>0</v>
      </c>
      <c r="L20" s="122">
        <v>0</v>
      </c>
    </row>
    <row r="21" spans="1:12" ht="25.5" hidden="1" x14ac:dyDescent="0.2">
      <c r="A21" s="112">
        <v>14</v>
      </c>
      <c r="B21" s="112" t="s">
        <v>330</v>
      </c>
      <c r="C21" s="122">
        <f t="shared" si="0"/>
        <v>0</v>
      </c>
      <c r="D21" s="122">
        <v>0</v>
      </c>
      <c r="E21" s="122">
        <v>0</v>
      </c>
      <c r="F21" s="122">
        <v>0</v>
      </c>
      <c r="G21" s="122">
        <v>0</v>
      </c>
      <c r="H21" s="122">
        <f t="shared" si="1"/>
        <v>0</v>
      </c>
      <c r="I21" s="122">
        <v>0</v>
      </c>
      <c r="J21" s="122">
        <v>0</v>
      </c>
      <c r="K21" s="122">
        <v>0</v>
      </c>
      <c r="L21" s="122">
        <v>0</v>
      </c>
    </row>
    <row r="22" spans="1:12" ht="25.5" hidden="1" x14ac:dyDescent="0.2">
      <c r="A22" s="112">
        <v>15</v>
      </c>
      <c r="B22" s="112" t="s">
        <v>331</v>
      </c>
      <c r="C22" s="122">
        <f t="shared" si="0"/>
        <v>0</v>
      </c>
      <c r="D22" s="122">
        <v>0</v>
      </c>
      <c r="E22" s="122">
        <v>0</v>
      </c>
      <c r="F22" s="122">
        <v>0</v>
      </c>
      <c r="G22" s="122">
        <v>0</v>
      </c>
      <c r="H22" s="122">
        <f t="shared" si="1"/>
        <v>0</v>
      </c>
      <c r="I22" s="122">
        <v>0</v>
      </c>
      <c r="J22" s="122">
        <v>0</v>
      </c>
      <c r="K22" s="122">
        <v>0</v>
      </c>
      <c r="L22" s="122">
        <v>0</v>
      </c>
    </row>
    <row r="23" spans="1:12" hidden="1" x14ac:dyDescent="0.2">
      <c r="A23" s="112">
        <v>16</v>
      </c>
      <c r="B23" s="112" t="s">
        <v>332</v>
      </c>
      <c r="C23" s="122">
        <f t="shared" si="0"/>
        <v>0</v>
      </c>
      <c r="D23" s="122">
        <v>0</v>
      </c>
      <c r="E23" s="122">
        <v>0</v>
      </c>
      <c r="F23" s="122">
        <v>0</v>
      </c>
      <c r="G23" s="122">
        <v>0</v>
      </c>
      <c r="H23" s="122">
        <f t="shared" si="1"/>
        <v>0</v>
      </c>
      <c r="I23" s="122">
        <v>0</v>
      </c>
      <c r="J23" s="122">
        <v>0</v>
      </c>
      <c r="K23" s="122">
        <v>0</v>
      </c>
      <c r="L23" s="122">
        <v>0</v>
      </c>
    </row>
    <row r="24" spans="1:12" ht="25.5" hidden="1" x14ac:dyDescent="0.2">
      <c r="A24" s="112">
        <v>17</v>
      </c>
      <c r="B24" s="112" t="s">
        <v>333</v>
      </c>
      <c r="C24" s="122">
        <f t="shared" si="0"/>
        <v>0</v>
      </c>
      <c r="D24" s="122">
        <v>0</v>
      </c>
      <c r="E24" s="122">
        <v>0</v>
      </c>
      <c r="F24" s="122">
        <v>0</v>
      </c>
      <c r="G24" s="122">
        <v>0</v>
      </c>
      <c r="H24" s="122">
        <f t="shared" si="1"/>
        <v>0</v>
      </c>
      <c r="I24" s="122">
        <v>0</v>
      </c>
      <c r="J24" s="122">
        <v>0</v>
      </c>
      <c r="K24" s="122">
        <v>0</v>
      </c>
      <c r="L24" s="122">
        <v>0</v>
      </c>
    </row>
    <row r="25" spans="1:12" ht="25.5" hidden="1" x14ac:dyDescent="0.2">
      <c r="A25" s="112">
        <v>18</v>
      </c>
      <c r="B25" s="112" t="s">
        <v>334</v>
      </c>
      <c r="C25" s="122">
        <f t="shared" si="0"/>
        <v>0</v>
      </c>
      <c r="D25" s="122">
        <v>0</v>
      </c>
      <c r="E25" s="122">
        <v>0</v>
      </c>
      <c r="F25" s="122">
        <v>0</v>
      </c>
      <c r="G25" s="122">
        <v>0</v>
      </c>
      <c r="H25" s="122">
        <f t="shared" si="1"/>
        <v>0</v>
      </c>
      <c r="I25" s="122">
        <v>0</v>
      </c>
      <c r="J25" s="122">
        <v>0</v>
      </c>
      <c r="K25" s="122">
        <v>0</v>
      </c>
      <c r="L25" s="122">
        <v>0</v>
      </c>
    </row>
    <row r="26" spans="1:12" ht="25.5" hidden="1" x14ac:dyDescent="0.2">
      <c r="A26" s="112">
        <v>19</v>
      </c>
      <c r="B26" s="112" t="s">
        <v>335</v>
      </c>
      <c r="C26" s="122">
        <f t="shared" si="0"/>
        <v>0</v>
      </c>
      <c r="D26" s="122">
        <v>0</v>
      </c>
      <c r="E26" s="122">
        <v>0</v>
      </c>
      <c r="F26" s="122">
        <v>0</v>
      </c>
      <c r="G26" s="122">
        <v>0</v>
      </c>
      <c r="H26" s="122">
        <f t="shared" si="1"/>
        <v>0</v>
      </c>
      <c r="I26" s="122">
        <v>0</v>
      </c>
      <c r="J26" s="122">
        <v>0</v>
      </c>
      <c r="K26" s="122">
        <v>0</v>
      </c>
      <c r="L26" s="122">
        <v>0</v>
      </c>
    </row>
    <row r="27" spans="1:12" ht="25.5" hidden="1" x14ac:dyDescent="0.2">
      <c r="A27" s="112">
        <v>20</v>
      </c>
      <c r="B27" s="112" t="s">
        <v>336</v>
      </c>
      <c r="C27" s="122">
        <f t="shared" si="0"/>
        <v>0</v>
      </c>
      <c r="D27" s="122">
        <v>0</v>
      </c>
      <c r="E27" s="122">
        <v>0</v>
      </c>
      <c r="F27" s="122">
        <v>0</v>
      </c>
      <c r="G27" s="122">
        <v>0</v>
      </c>
      <c r="H27" s="122">
        <f t="shared" si="1"/>
        <v>0</v>
      </c>
      <c r="I27" s="122">
        <v>0</v>
      </c>
      <c r="J27" s="122">
        <v>0</v>
      </c>
      <c r="K27" s="122">
        <v>0</v>
      </c>
      <c r="L27" s="122">
        <v>0</v>
      </c>
    </row>
    <row r="28" spans="1:12" ht="38.25" hidden="1" x14ac:dyDescent="0.2">
      <c r="A28" s="112">
        <v>21</v>
      </c>
      <c r="B28" s="112" t="s">
        <v>686</v>
      </c>
      <c r="C28" s="122">
        <f t="shared" si="0"/>
        <v>0</v>
      </c>
      <c r="D28" s="122">
        <f>SUM(D29:D38)</f>
        <v>0</v>
      </c>
      <c r="E28" s="122">
        <f>SUM(E29:E38)</f>
        <v>0</v>
      </c>
      <c r="F28" s="122">
        <f>SUM(F29:F38)</f>
        <v>0</v>
      </c>
      <c r="G28" s="122">
        <f>SUM(G29:G38)</f>
        <v>0</v>
      </c>
      <c r="H28" s="122">
        <f t="shared" si="1"/>
        <v>0</v>
      </c>
      <c r="I28" s="122">
        <f>SUM(I29:I38)</f>
        <v>0</v>
      </c>
      <c r="J28" s="122">
        <f>SUM(J29:J38)</f>
        <v>0</v>
      </c>
      <c r="K28" s="122">
        <f>SUM(K29:K38)</f>
        <v>0</v>
      </c>
      <c r="L28" s="122">
        <f>SUM(L29:L38)</f>
        <v>0</v>
      </c>
    </row>
    <row r="29" spans="1:12" hidden="1" x14ac:dyDescent="0.2">
      <c r="A29" s="112">
        <v>22</v>
      </c>
      <c r="B29" s="112" t="s">
        <v>337</v>
      </c>
      <c r="C29" s="122">
        <f t="shared" si="0"/>
        <v>0</v>
      </c>
      <c r="D29" s="122">
        <v>0</v>
      </c>
      <c r="E29" s="122">
        <v>0</v>
      </c>
      <c r="F29" s="122">
        <v>0</v>
      </c>
      <c r="G29" s="122">
        <v>0</v>
      </c>
      <c r="H29" s="122">
        <f t="shared" si="1"/>
        <v>0</v>
      </c>
      <c r="I29" s="122">
        <v>0</v>
      </c>
      <c r="J29" s="122">
        <v>0</v>
      </c>
      <c r="K29" s="122">
        <v>0</v>
      </c>
      <c r="L29" s="122">
        <v>0</v>
      </c>
    </row>
    <row r="30" spans="1:12" hidden="1" x14ac:dyDescent="0.2">
      <c r="A30" s="112">
        <v>23</v>
      </c>
      <c r="B30" s="112" t="s">
        <v>338</v>
      </c>
      <c r="C30" s="122">
        <f t="shared" si="0"/>
        <v>0</v>
      </c>
      <c r="D30" s="122">
        <v>0</v>
      </c>
      <c r="E30" s="122">
        <v>0</v>
      </c>
      <c r="F30" s="122">
        <v>0</v>
      </c>
      <c r="G30" s="122">
        <v>0</v>
      </c>
      <c r="H30" s="122">
        <f t="shared" si="1"/>
        <v>0</v>
      </c>
      <c r="I30" s="122">
        <v>0</v>
      </c>
      <c r="J30" s="122">
        <v>0</v>
      </c>
      <c r="K30" s="122">
        <v>0</v>
      </c>
      <c r="L30" s="122">
        <v>0</v>
      </c>
    </row>
    <row r="31" spans="1:12" ht="38.25" hidden="1" x14ac:dyDescent="0.2">
      <c r="A31" s="112">
        <v>24</v>
      </c>
      <c r="B31" s="112" t="s">
        <v>339</v>
      </c>
      <c r="C31" s="122">
        <f t="shared" si="0"/>
        <v>0</v>
      </c>
      <c r="D31" s="122">
        <v>0</v>
      </c>
      <c r="E31" s="122">
        <v>0</v>
      </c>
      <c r="F31" s="122">
        <v>0</v>
      </c>
      <c r="G31" s="122">
        <v>0</v>
      </c>
      <c r="H31" s="122">
        <f t="shared" si="1"/>
        <v>0</v>
      </c>
      <c r="I31" s="122">
        <v>0</v>
      </c>
      <c r="J31" s="122">
        <v>0</v>
      </c>
      <c r="K31" s="122">
        <v>0</v>
      </c>
      <c r="L31" s="122">
        <v>0</v>
      </c>
    </row>
    <row r="32" spans="1:12" ht="25.5" hidden="1" x14ac:dyDescent="0.2">
      <c r="A32" s="112">
        <v>25</v>
      </c>
      <c r="B32" s="112" t="s">
        <v>340</v>
      </c>
      <c r="C32" s="122">
        <f t="shared" si="0"/>
        <v>0</v>
      </c>
      <c r="D32" s="122">
        <v>0</v>
      </c>
      <c r="E32" s="122">
        <v>0</v>
      </c>
      <c r="F32" s="122">
        <v>0</v>
      </c>
      <c r="G32" s="122">
        <v>0</v>
      </c>
      <c r="H32" s="122">
        <f t="shared" si="1"/>
        <v>0</v>
      </c>
      <c r="I32" s="122">
        <v>0</v>
      </c>
      <c r="J32" s="122">
        <v>0</v>
      </c>
      <c r="K32" s="122">
        <v>0</v>
      </c>
      <c r="L32" s="122">
        <v>0</v>
      </c>
    </row>
    <row r="33" spans="1:12" ht="25.5" hidden="1" x14ac:dyDescent="0.2">
      <c r="A33" s="112">
        <v>26</v>
      </c>
      <c r="B33" s="112" t="s">
        <v>341</v>
      </c>
      <c r="C33" s="122">
        <f t="shared" si="0"/>
        <v>0</v>
      </c>
      <c r="D33" s="122">
        <v>0</v>
      </c>
      <c r="E33" s="122">
        <v>0</v>
      </c>
      <c r="F33" s="122">
        <v>0</v>
      </c>
      <c r="G33" s="122">
        <v>0</v>
      </c>
      <c r="H33" s="122">
        <f t="shared" si="1"/>
        <v>0</v>
      </c>
      <c r="I33" s="122">
        <v>0</v>
      </c>
      <c r="J33" s="122">
        <v>0</v>
      </c>
      <c r="K33" s="122">
        <v>0</v>
      </c>
      <c r="L33" s="122">
        <v>0</v>
      </c>
    </row>
    <row r="34" spans="1:12" hidden="1" x14ac:dyDescent="0.2">
      <c r="A34" s="112">
        <v>27</v>
      </c>
      <c r="B34" s="112" t="s">
        <v>342</v>
      </c>
      <c r="C34" s="122">
        <f t="shared" si="0"/>
        <v>0</v>
      </c>
      <c r="D34" s="122">
        <v>0</v>
      </c>
      <c r="E34" s="122">
        <v>0</v>
      </c>
      <c r="F34" s="122">
        <v>0</v>
      </c>
      <c r="G34" s="122">
        <v>0</v>
      </c>
      <c r="H34" s="122">
        <f t="shared" si="1"/>
        <v>0</v>
      </c>
      <c r="I34" s="122">
        <v>0</v>
      </c>
      <c r="J34" s="122">
        <v>0</v>
      </c>
      <c r="K34" s="122">
        <v>0</v>
      </c>
      <c r="L34" s="122">
        <v>0</v>
      </c>
    </row>
    <row r="35" spans="1:12" ht="25.5" hidden="1" x14ac:dyDescent="0.2">
      <c r="A35" s="112">
        <v>28</v>
      </c>
      <c r="B35" s="112" t="s">
        <v>343</v>
      </c>
      <c r="C35" s="122">
        <f t="shared" si="0"/>
        <v>0</v>
      </c>
      <c r="D35" s="122">
        <v>0</v>
      </c>
      <c r="E35" s="122">
        <v>0</v>
      </c>
      <c r="F35" s="122">
        <v>0</v>
      </c>
      <c r="G35" s="122">
        <v>0</v>
      </c>
      <c r="H35" s="122">
        <f t="shared" si="1"/>
        <v>0</v>
      </c>
      <c r="I35" s="122">
        <v>0</v>
      </c>
      <c r="J35" s="122">
        <v>0</v>
      </c>
      <c r="K35" s="122">
        <v>0</v>
      </c>
      <c r="L35" s="122">
        <v>0</v>
      </c>
    </row>
    <row r="36" spans="1:12" ht="25.5" hidden="1" x14ac:dyDescent="0.2">
      <c r="A36" s="112">
        <v>29</v>
      </c>
      <c r="B36" s="112" t="s">
        <v>344</v>
      </c>
      <c r="C36" s="122">
        <f t="shared" si="0"/>
        <v>0</v>
      </c>
      <c r="D36" s="122">
        <v>0</v>
      </c>
      <c r="E36" s="122">
        <v>0</v>
      </c>
      <c r="F36" s="122">
        <v>0</v>
      </c>
      <c r="G36" s="122">
        <v>0</v>
      </c>
      <c r="H36" s="122">
        <f t="shared" si="1"/>
        <v>0</v>
      </c>
      <c r="I36" s="122">
        <v>0</v>
      </c>
      <c r="J36" s="122">
        <v>0</v>
      </c>
      <c r="K36" s="122">
        <v>0</v>
      </c>
      <c r="L36" s="122">
        <v>0</v>
      </c>
    </row>
    <row r="37" spans="1:12" ht="25.5" hidden="1" x14ac:dyDescent="0.2">
      <c r="A37" s="112">
        <v>30</v>
      </c>
      <c r="B37" s="112" t="s">
        <v>345</v>
      </c>
      <c r="C37" s="122">
        <f t="shared" si="0"/>
        <v>0</v>
      </c>
      <c r="D37" s="122">
        <v>0</v>
      </c>
      <c r="E37" s="122">
        <v>0</v>
      </c>
      <c r="F37" s="122">
        <v>0</v>
      </c>
      <c r="G37" s="122">
        <v>0</v>
      </c>
      <c r="H37" s="122">
        <f t="shared" si="1"/>
        <v>0</v>
      </c>
      <c r="I37" s="122">
        <v>0</v>
      </c>
      <c r="J37" s="122">
        <v>0</v>
      </c>
      <c r="K37" s="122">
        <v>0</v>
      </c>
      <c r="L37" s="122">
        <v>0</v>
      </c>
    </row>
    <row r="38" spans="1:12" ht="25.5" hidden="1" x14ac:dyDescent="0.2">
      <c r="A38" s="112">
        <v>31</v>
      </c>
      <c r="B38" s="112" t="s">
        <v>346</v>
      </c>
      <c r="C38" s="122">
        <f t="shared" si="0"/>
        <v>0</v>
      </c>
      <c r="D38" s="122">
        <v>0</v>
      </c>
      <c r="E38" s="122">
        <v>0</v>
      </c>
      <c r="F38" s="122">
        <v>0</v>
      </c>
      <c r="G38" s="122">
        <v>0</v>
      </c>
      <c r="H38" s="122">
        <f t="shared" si="1"/>
        <v>0</v>
      </c>
      <c r="I38" s="122">
        <v>0</v>
      </c>
      <c r="J38" s="122">
        <v>0</v>
      </c>
      <c r="K38" s="122">
        <v>0</v>
      </c>
      <c r="L38" s="122">
        <v>0</v>
      </c>
    </row>
    <row r="39" spans="1:12" ht="25.5" x14ac:dyDescent="0.2">
      <c r="A39" s="112">
        <v>32</v>
      </c>
      <c r="B39" s="112" t="s">
        <v>687</v>
      </c>
      <c r="C39" s="122">
        <f t="shared" si="0"/>
        <v>137086800</v>
      </c>
      <c r="D39" s="122">
        <f>SUM(D40:D49)</f>
        <v>129152800</v>
      </c>
      <c r="E39" s="122">
        <f>SUM(E40:E49)</f>
        <v>7582000</v>
      </c>
      <c r="F39" s="122">
        <f>SUM(F40:F49)</f>
        <v>0</v>
      </c>
      <c r="G39" s="122">
        <f>SUM(G40,G41,G42,G43,G44,G45,G46,G47,G48,G49)</f>
        <v>352000</v>
      </c>
      <c r="H39" s="122">
        <f t="shared" si="1"/>
        <v>122388801</v>
      </c>
      <c r="I39" s="122">
        <f>SUM(I40:I49)</f>
        <v>112984801</v>
      </c>
      <c r="J39" s="122">
        <f>SUM(J40:J49)</f>
        <v>9052000</v>
      </c>
      <c r="K39" s="122">
        <f>SUM(K40:K49)</f>
        <v>0</v>
      </c>
      <c r="L39" s="122">
        <f>SUM(L40,L41,L42,L43,L44,L45,L46,L47,L48,L49)</f>
        <v>352000</v>
      </c>
    </row>
    <row r="40" spans="1:12" hidden="1" x14ac:dyDescent="0.2">
      <c r="A40" s="112">
        <v>33</v>
      </c>
      <c r="B40" s="112" t="s">
        <v>347</v>
      </c>
      <c r="C40" s="122">
        <f t="shared" si="0"/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f t="shared" si="1"/>
        <v>0</v>
      </c>
      <c r="I40" s="122">
        <v>0</v>
      </c>
      <c r="J40" s="122">
        <v>0</v>
      </c>
      <c r="K40" s="122">
        <v>0</v>
      </c>
      <c r="L40" s="122">
        <v>0</v>
      </c>
    </row>
    <row r="41" spans="1:12" hidden="1" x14ac:dyDescent="0.2">
      <c r="A41" s="112">
        <v>34</v>
      </c>
      <c r="B41" s="112" t="s">
        <v>348</v>
      </c>
      <c r="C41" s="122">
        <f t="shared" si="0"/>
        <v>843000</v>
      </c>
      <c r="D41" s="122">
        <v>843000</v>
      </c>
      <c r="E41" s="122">
        <v>0</v>
      </c>
      <c r="F41" s="122">
        <v>0</v>
      </c>
      <c r="G41" s="122">
        <v>0</v>
      </c>
      <c r="H41" s="122">
        <f t="shared" si="1"/>
        <v>843000</v>
      </c>
      <c r="I41" s="122">
        <v>843000</v>
      </c>
      <c r="J41" s="122">
        <v>0</v>
      </c>
      <c r="K41" s="122">
        <v>0</v>
      </c>
      <c r="L41" s="122">
        <v>0</v>
      </c>
    </row>
    <row r="42" spans="1:12" ht="38.25" hidden="1" x14ac:dyDescent="0.2">
      <c r="A42" s="112">
        <v>35</v>
      </c>
      <c r="B42" s="112" t="s">
        <v>349</v>
      </c>
      <c r="C42" s="122">
        <f t="shared" si="0"/>
        <v>42400000</v>
      </c>
      <c r="D42" s="122">
        <v>42400000</v>
      </c>
      <c r="E42" s="122">
        <v>0</v>
      </c>
      <c r="F42" s="122">
        <v>0</v>
      </c>
      <c r="G42" s="122">
        <v>0</v>
      </c>
      <c r="H42" s="122">
        <f t="shared" si="1"/>
        <v>42400000</v>
      </c>
      <c r="I42" s="122">
        <v>42400000</v>
      </c>
      <c r="J42" s="122">
        <v>0</v>
      </c>
      <c r="K42" s="122">
        <v>0</v>
      </c>
      <c r="L42" s="122">
        <v>0</v>
      </c>
    </row>
    <row r="43" spans="1:12" ht="25.5" hidden="1" x14ac:dyDescent="0.2">
      <c r="A43" s="112">
        <v>36</v>
      </c>
      <c r="B43" s="112" t="s">
        <v>350</v>
      </c>
      <c r="C43" s="122">
        <f t="shared" si="0"/>
        <v>51912800</v>
      </c>
      <c r="D43" s="122">
        <v>45560800</v>
      </c>
      <c r="E43" s="122">
        <v>6000000</v>
      </c>
      <c r="F43" s="122">
        <v>0</v>
      </c>
      <c r="G43" s="122">
        <v>352000</v>
      </c>
      <c r="H43" s="122">
        <f t="shared" si="1"/>
        <v>36944801</v>
      </c>
      <c r="I43" s="122">
        <v>29392801</v>
      </c>
      <c r="J43" s="122">
        <v>7200000</v>
      </c>
      <c r="K43" s="122">
        <v>0</v>
      </c>
      <c r="L43" s="122">
        <v>352000</v>
      </c>
    </row>
    <row r="44" spans="1:12" ht="25.5" hidden="1" x14ac:dyDescent="0.2">
      <c r="A44" s="112">
        <v>37</v>
      </c>
      <c r="B44" s="112" t="s">
        <v>351</v>
      </c>
      <c r="C44" s="122">
        <f t="shared" si="0"/>
        <v>5035200</v>
      </c>
      <c r="D44" s="122">
        <v>5035200</v>
      </c>
      <c r="E44" s="122">
        <v>0</v>
      </c>
      <c r="F44" s="122">
        <v>0</v>
      </c>
      <c r="G44" s="122">
        <v>0</v>
      </c>
      <c r="H44" s="122">
        <f t="shared" si="1"/>
        <v>5035200</v>
      </c>
      <c r="I44" s="122">
        <v>5035200</v>
      </c>
      <c r="J44" s="122">
        <v>0</v>
      </c>
      <c r="K44" s="122">
        <v>0</v>
      </c>
      <c r="L44" s="122">
        <v>0</v>
      </c>
    </row>
    <row r="45" spans="1:12" hidden="1" x14ac:dyDescent="0.2">
      <c r="A45" s="112">
        <v>38</v>
      </c>
      <c r="B45" s="112" t="s">
        <v>352</v>
      </c>
      <c r="C45" s="122">
        <f t="shared" si="0"/>
        <v>32063800</v>
      </c>
      <c r="D45" s="122">
        <v>30481800</v>
      </c>
      <c r="E45" s="122">
        <v>1582000</v>
      </c>
      <c r="F45" s="122">
        <v>0</v>
      </c>
      <c r="G45" s="122">
        <v>0</v>
      </c>
      <c r="H45" s="122">
        <f t="shared" si="1"/>
        <v>32333800</v>
      </c>
      <c r="I45" s="122">
        <v>30481800</v>
      </c>
      <c r="J45" s="122">
        <v>1852000</v>
      </c>
      <c r="K45" s="122">
        <v>0</v>
      </c>
      <c r="L45" s="122">
        <v>0</v>
      </c>
    </row>
    <row r="46" spans="1:12" ht="25.5" hidden="1" x14ac:dyDescent="0.2">
      <c r="A46" s="112">
        <v>39</v>
      </c>
      <c r="B46" s="112" t="s">
        <v>353</v>
      </c>
      <c r="C46" s="122">
        <f t="shared" si="0"/>
        <v>4832000</v>
      </c>
      <c r="D46" s="122">
        <v>4832000</v>
      </c>
      <c r="E46" s="122">
        <v>0</v>
      </c>
      <c r="F46" s="122">
        <v>0</v>
      </c>
      <c r="G46" s="122">
        <v>0</v>
      </c>
      <c r="H46" s="122">
        <f t="shared" si="1"/>
        <v>4832000</v>
      </c>
      <c r="I46" s="122">
        <v>4832000</v>
      </c>
      <c r="J46" s="122">
        <v>0</v>
      </c>
      <c r="K46" s="122">
        <v>0</v>
      </c>
      <c r="L46" s="122">
        <v>0</v>
      </c>
    </row>
    <row r="47" spans="1:12" ht="25.5" hidden="1" x14ac:dyDescent="0.2">
      <c r="A47" s="112">
        <v>40</v>
      </c>
      <c r="B47" s="112" t="s">
        <v>354</v>
      </c>
      <c r="C47" s="122">
        <f t="shared" si="0"/>
        <v>0</v>
      </c>
      <c r="D47" s="122">
        <v>0</v>
      </c>
      <c r="E47" s="122">
        <v>0</v>
      </c>
      <c r="F47" s="122">
        <v>0</v>
      </c>
      <c r="G47" s="122">
        <v>0</v>
      </c>
      <c r="H47" s="122">
        <f t="shared" si="1"/>
        <v>0</v>
      </c>
      <c r="I47" s="122">
        <v>0</v>
      </c>
      <c r="J47" s="122">
        <v>0</v>
      </c>
      <c r="K47" s="122">
        <v>0</v>
      </c>
      <c r="L47" s="122">
        <v>0</v>
      </c>
    </row>
    <row r="48" spans="1:12" ht="25.5" hidden="1" x14ac:dyDescent="0.2">
      <c r="A48" s="112">
        <v>41</v>
      </c>
      <c r="B48" s="112" t="s">
        <v>355</v>
      </c>
      <c r="C48" s="122">
        <f t="shared" si="0"/>
        <v>0</v>
      </c>
      <c r="D48" s="122">
        <v>0</v>
      </c>
      <c r="E48" s="122">
        <v>0</v>
      </c>
      <c r="F48" s="122">
        <v>0</v>
      </c>
      <c r="G48" s="122">
        <v>0</v>
      </c>
      <c r="H48" s="122">
        <f t="shared" si="1"/>
        <v>0</v>
      </c>
      <c r="I48" s="122">
        <v>0</v>
      </c>
      <c r="J48" s="122">
        <v>0</v>
      </c>
      <c r="K48" s="122">
        <v>0</v>
      </c>
      <c r="L48" s="122">
        <v>0</v>
      </c>
    </row>
    <row r="49" spans="1:12" ht="25.5" hidden="1" x14ac:dyDescent="0.2">
      <c r="A49" s="112">
        <v>42</v>
      </c>
      <c r="B49" s="112" t="s">
        <v>356</v>
      </c>
      <c r="C49" s="122">
        <f t="shared" si="0"/>
        <v>0</v>
      </c>
      <c r="D49" s="122">
        <v>0</v>
      </c>
      <c r="E49" s="122">
        <v>0</v>
      </c>
      <c r="F49" s="122">
        <v>0</v>
      </c>
      <c r="G49" s="122">
        <v>0</v>
      </c>
      <c r="H49" s="122">
        <f t="shared" si="1"/>
        <v>0</v>
      </c>
      <c r="I49" s="122">
        <v>0</v>
      </c>
      <c r="J49" s="122">
        <v>0</v>
      </c>
      <c r="K49" s="122">
        <v>0</v>
      </c>
      <c r="L49" s="122">
        <v>0</v>
      </c>
    </row>
    <row r="50" spans="1:12" ht="38.25" x14ac:dyDescent="0.2">
      <c r="A50" s="96">
        <v>43</v>
      </c>
      <c r="B50" s="96" t="s">
        <v>357</v>
      </c>
      <c r="C50" s="98">
        <f t="shared" si="0"/>
        <v>399646398</v>
      </c>
      <c r="D50" s="98">
        <f>SUM(D14,D15,D16,D17,D28,D39)</f>
        <v>391712398</v>
      </c>
      <c r="E50" s="98">
        <f>SUM(E14,E15,E16,E17,E28,E39)</f>
        <v>7582000</v>
      </c>
      <c r="F50" s="98">
        <f>SUM(F14,F15,F16,F17,F28,F39)</f>
        <v>0</v>
      </c>
      <c r="G50" s="98">
        <f>SUM(G14,G15,G16,G17,G28,G39)</f>
        <v>352000</v>
      </c>
      <c r="H50" s="98">
        <f t="shared" si="1"/>
        <v>411304498</v>
      </c>
      <c r="I50" s="98">
        <f>SUM(I14,I15,I16,I17,I28,I39)</f>
        <v>401900498</v>
      </c>
      <c r="J50" s="98">
        <f>SUM(J14,J15,J16,J17,J28,J39)</f>
        <v>9052000</v>
      </c>
      <c r="K50" s="98">
        <f>SUM(K14,K15,K16,K17,K28,K39)</f>
        <v>0</v>
      </c>
      <c r="L50" s="98">
        <f>SUM(L14,L15,L16,L17,L28,L39)</f>
        <v>352000</v>
      </c>
    </row>
    <row r="51" spans="1:12" ht="25.5" hidden="1" x14ac:dyDescent="0.2">
      <c r="A51" s="112">
        <v>44</v>
      </c>
      <c r="B51" s="112" t="s">
        <v>358</v>
      </c>
      <c r="C51" s="122">
        <f t="shared" si="0"/>
        <v>0</v>
      </c>
      <c r="D51" s="122">
        <v>0</v>
      </c>
      <c r="E51" s="122">
        <v>0</v>
      </c>
      <c r="F51" s="122">
        <v>0</v>
      </c>
      <c r="G51" s="122">
        <v>0</v>
      </c>
      <c r="H51" s="122">
        <f t="shared" si="1"/>
        <v>0</v>
      </c>
      <c r="I51" s="122">
        <v>0</v>
      </c>
      <c r="J51" s="122">
        <v>0</v>
      </c>
      <c r="K51" s="122">
        <v>0</v>
      </c>
      <c r="L51" s="122">
        <v>0</v>
      </c>
    </row>
    <row r="52" spans="1:12" ht="38.25" hidden="1" x14ac:dyDescent="0.2">
      <c r="A52" s="112">
        <v>45</v>
      </c>
      <c r="B52" s="112" t="s">
        <v>359</v>
      </c>
      <c r="C52" s="122">
        <f t="shared" si="0"/>
        <v>0</v>
      </c>
      <c r="D52" s="122">
        <v>0</v>
      </c>
      <c r="E52" s="122">
        <v>0</v>
      </c>
      <c r="F52" s="122">
        <v>0</v>
      </c>
      <c r="G52" s="122">
        <v>0</v>
      </c>
      <c r="H52" s="122">
        <f t="shared" si="1"/>
        <v>0</v>
      </c>
      <c r="I52" s="122">
        <v>0</v>
      </c>
      <c r="J52" s="122">
        <v>0</v>
      </c>
      <c r="K52" s="122">
        <v>0</v>
      </c>
      <c r="L52" s="122">
        <v>0</v>
      </c>
    </row>
    <row r="53" spans="1:12" ht="38.25" hidden="1" x14ac:dyDescent="0.2">
      <c r="A53" s="112">
        <v>46</v>
      </c>
      <c r="B53" s="112" t="s">
        <v>688</v>
      </c>
      <c r="C53" s="122">
        <f t="shared" si="0"/>
        <v>0</v>
      </c>
      <c r="D53" s="122">
        <f>SUM(D54:D63)</f>
        <v>0</v>
      </c>
      <c r="E53" s="122">
        <f>SUM(E54:E63)</f>
        <v>0</v>
      </c>
      <c r="F53" s="122">
        <f>SUM(F54:F63)</f>
        <v>0</v>
      </c>
      <c r="G53" s="122">
        <f>SUM(G54:G63)</f>
        <v>0</v>
      </c>
      <c r="H53" s="122">
        <f t="shared" si="1"/>
        <v>0</v>
      </c>
      <c r="I53" s="122">
        <f>SUM(I54:I63)</f>
        <v>0</v>
      </c>
      <c r="J53" s="122">
        <f>SUM(J54:J63)</f>
        <v>0</v>
      </c>
      <c r="K53" s="122">
        <f>SUM(K54:K63)</f>
        <v>0</v>
      </c>
      <c r="L53" s="122">
        <f>SUM(L54:L63)</f>
        <v>0</v>
      </c>
    </row>
    <row r="54" spans="1:12" hidden="1" x14ac:dyDescent="0.2">
      <c r="A54" s="112">
        <v>47</v>
      </c>
      <c r="B54" s="112" t="s">
        <v>360</v>
      </c>
      <c r="C54" s="122">
        <f t="shared" si="0"/>
        <v>0</v>
      </c>
      <c r="D54" s="122">
        <v>0</v>
      </c>
      <c r="E54" s="122">
        <v>0</v>
      </c>
      <c r="F54" s="122">
        <v>0</v>
      </c>
      <c r="G54" s="122">
        <v>0</v>
      </c>
      <c r="H54" s="122">
        <f t="shared" si="1"/>
        <v>0</v>
      </c>
      <c r="I54" s="122">
        <v>0</v>
      </c>
      <c r="J54" s="122">
        <v>0</v>
      </c>
      <c r="K54" s="122">
        <v>0</v>
      </c>
      <c r="L54" s="122">
        <v>0</v>
      </c>
    </row>
    <row r="55" spans="1:12" hidden="1" x14ac:dyDescent="0.2">
      <c r="A55" s="112">
        <v>48</v>
      </c>
      <c r="B55" s="112" t="s">
        <v>361</v>
      </c>
      <c r="C55" s="122">
        <f t="shared" si="0"/>
        <v>0</v>
      </c>
      <c r="D55" s="122">
        <v>0</v>
      </c>
      <c r="E55" s="122">
        <v>0</v>
      </c>
      <c r="F55" s="122">
        <v>0</v>
      </c>
      <c r="G55" s="122">
        <v>0</v>
      </c>
      <c r="H55" s="122">
        <f t="shared" si="1"/>
        <v>0</v>
      </c>
      <c r="I55" s="122">
        <v>0</v>
      </c>
      <c r="J55" s="122">
        <v>0</v>
      </c>
      <c r="K55" s="122">
        <v>0</v>
      </c>
      <c r="L55" s="122">
        <v>0</v>
      </c>
    </row>
    <row r="56" spans="1:12" ht="38.25" hidden="1" x14ac:dyDescent="0.2">
      <c r="A56" s="112">
        <v>49</v>
      </c>
      <c r="B56" s="112" t="s">
        <v>362</v>
      </c>
      <c r="C56" s="122">
        <f t="shared" si="0"/>
        <v>0</v>
      </c>
      <c r="D56" s="122">
        <v>0</v>
      </c>
      <c r="E56" s="122">
        <v>0</v>
      </c>
      <c r="F56" s="122">
        <v>0</v>
      </c>
      <c r="G56" s="122">
        <v>0</v>
      </c>
      <c r="H56" s="122">
        <f t="shared" si="1"/>
        <v>0</v>
      </c>
      <c r="I56" s="122">
        <v>0</v>
      </c>
      <c r="J56" s="122">
        <v>0</v>
      </c>
      <c r="K56" s="122">
        <v>0</v>
      </c>
      <c r="L56" s="122">
        <v>0</v>
      </c>
    </row>
    <row r="57" spans="1:12" ht="25.5" hidden="1" x14ac:dyDescent="0.2">
      <c r="A57" s="112">
        <v>50</v>
      </c>
      <c r="B57" s="112" t="s">
        <v>363</v>
      </c>
      <c r="C57" s="122">
        <f t="shared" si="0"/>
        <v>0</v>
      </c>
      <c r="D57" s="122">
        <v>0</v>
      </c>
      <c r="E57" s="122">
        <v>0</v>
      </c>
      <c r="F57" s="122">
        <v>0</v>
      </c>
      <c r="G57" s="122">
        <v>0</v>
      </c>
      <c r="H57" s="122">
        <f t="shared" si="1"/>
        <v>0</v>
      </c>
      <c r="I57" s="122">
        <v>0</v>
      </c>
      <c r="J57" s="122">
        <v>0</v>
      </c>
      <c r="K57" s="122">
        <v>0</v>
      </c>
      <c r="L57" s="122">
        <v>0</v>
      </c>
    </row>
    <row r="58" spans="1:12" ht="25.5" hidden="1" x14ac:dyDescent="0.2">
      <c r="A58" s="112">
        <v>51</v>
      </c>
      <c r="B58" s="112" t="s">
        <v>364</v>
      </c>
      <c r="C58" s="122">
        <f t="shared" si="0"/>
        <v>0</v>
      </c>
      <c r="D58" s="122">
        <v>0</v>
      </c>
      <c r="E58" s="122">
        <v>0</v>
      </c>
      <c r="F58" s="122">
        <v>0</v>
      </c>
      <c r="G58" s="122">
        <v>0</v>
      </c>
      <c r="H58" s="122">
        <f t="shared" si="1"/>
        <v>0</v>
      </c>
      <c r="I58" s="122">
        <v>0</v>
      </c>
      <c r="J58" s="122">
        <v>0</v>
      </c>
      <c r="K58" s="122">
        <v>0</v>
      </c>
      <c r="L58" s="122">
        <v>0</v>
      </c>
    </row>
    <row r="59" spans="1:12" hidden="1" x14ac:dyDescent="0.2">
      <c r="A59" s="112">
        <v>52</v>
      </c>
      <c r="B59" s="112" t="s">
        <v>365</v>
      </c>
      <c r="C59" s="122">
        <f t="shared" si="0"/>
        <v>0</v>
      </c>
      <c r="D59" s="122">
        <v>0</v>
      </c>
      <c r="E59" s="122">
        <v>0</v>
      </c>
      <c r="F59" s="122">
        <v>0</v>
      </c>
      <c r="G59" s="122">
        <v>0</v>
      </c>
      <c r="H59" s="122">
        <f t="shared" si="1"/>
        <v>0</v>
      </c>
      <c r="I59" s="122">
        <v>0</v>
      </c>
      <c r="J59" s="122">
        <v>0</v>
      </c>
      <c r="K59" s="122">
        <v>0</v>
      </c>
      <c r="L59" s="122">
        <v>0</v>
      </c>
    </row>
    <row r="60" spans="1:12" ht="25.5" hidden="1" x14ac:dyDescent="0.2">
      <c r="A60" s="112">
        <v>53</v>
      </c>
      <c r="B60" s="112" t="s">
        <v>366</v>
      </c>
      <c r="C60" s="122">
        <f t="shared" si="0"/>
        <v>0</v>
      </c>
      <c r="D60" s="122">
        <v>0</v>
      </c>
      <c r="E60" s="122">
        <v>0</v>
      </c>
      <c r="F60" s="122">
        <v>0</v>
      </c>
      <c r="G60" s="122">
        <v>0</v>
      </c>
      <c r="H60" s="122">
        <f t="shared" si="1"/>
        <v>0</v>
      </c>
      <c r="I60" s="122">
        <v>0</v>
      </c>
      <c r="J60" s="122">
        <v>0</v>
      </c>
      <c r="K60" s="122">
        <v>0</v>
      </c>
      <c r="L60" s="122">
        <v>0</v>
      </c>
    </row>
    <row r="61" spans="1:12" ht="25.5" hidden="1" x14ac:dyDescent="0.2">
      <c r="A61" s="112">
        <v>54</v>
      </c>
      <c r="B61" s="112" t="s">
        <v>367</v>
      </c>
      <c r="C61" s="122">
        <f t="shared" si="0"/>
        <v>0</v>
      </c>
      <c r="D61" s="122">
        <v>0</v>
      </c>
      <c r="E61" s="122">
        <v>0</v>
      </c>
      <c r="F61" s="122">
        <v>0</v>
      </c>
      <c r="G61" s="122">
        <v>0</v>
      </c>
      <c r="H61" s="122">
        <f t="shared" si="1"/>
        <v>0</v>
      </c>
      <c r="I61" s="122">
        <v>0</v>
      </c>
      <c r="J61" s="122">
        <v>0</v>
      </c>
      <c r="K61" s="122">
        <v>0</v>
      </c>
      <c r="L61" s="122">
        <v>0</v>
      </c>
    </row>
    <row r="62" spans="1:12" ht="25.5" hidden="1" x14ac:dyDescent="0.2">
      <c r="A62" s="112">
        <v>55</v>
      </c>
      <c r="B62" s="112" t="s">
        <v>368</v>
      </c>
      <c r="C62" s="122">
        <f t="shared" si="0"/>
        <v>0</v>
      </c>
      <c r="D62" s="122">
        <v>0</v>
      </c>
      <c r="E62" s="122">
        <v>0</v>
      </c>
      <c r="F62" s="122">
        <v>0</v>
      </c>
      <c r="G62" s="122">
        <v>0</v>
      </c>
      <c r="H62" s="122">
        <f t="shared" si="1"/>
        <v>0</v>
      </c>
      <c r="I62" s="122">
        <v>0</v>
      </c>
      <c r="J62" s="122">
        <v>0</v>
      </c>
      <c r="K62" s="122">
        <v>0</v>
      </c>
      <c r="L62" s="122">
        <v>0</v>
      </c>
    </row>
    <row r="63" spans="1:12" ht="25.5" hidden="1" x14ac:dyDescent="0.2">
      <c r="A63" s="112">
        <v>56</v>
      </c>
      <c r="B63" s="112" t="s">
        <v>369</v>
      </c>
      <c r="C63" s="122">
        <f t="shared" si="0"/>
        <v>0</v>
      </c>
      <c r="D63" s="122">
        <v>0</v>
      </c>
      <c r="E63" s="122">
        <v>0</v>
      </c>
      <c r="F63" s="122">
        <v>0</v>
      </c>
      <c r="G63" s="122">
        <v>0</v>
      </c>
      <c r="H63" s="122">
        <f t="shared" si="1"/>
        <v>0</v>
      </c>
      <c r="I63" s="122">
        <v>0</v>
      </c>
      <c r="J63" s="122">
        <v>0</v>
      </c>
      <c r="K63" s="122">
        <v>0</v>
      </c>
      <c r="L63" s="122">
        <v>0</v>
      </c>
    </row>
    <row r="64" spans="1:12" ht="38.25" hidden="1" x14ac:dyDescent="0.2">
      <c r="A64" s="112">
        <v>57</v>
      </c>
      <c r="B64" s="112" t="s">
        <v>689</v>
      </c>
      <c r="C64" s="122">
        <f t="shared" si="0"/>
        <v>0</v>
      </c>
      <c r="D64" s="122">
        <f>SUM(D65:D74)</f>
        <v>0</v>
      </c>
      <c r="E64" s="122">
        <f>SUM(E65:E74)</f>
        <v>0</v>
      </c>
      <c r="F64" s="122">
        <f>SUM(F65:F74)</f>
        <v>0</v>
      </c>
      <c r="G64" s="122">
        <f>SUM(G65:G74)</f>
        <v>0</v>
      </c>
      <c r="H64" s="122">
        <f t="shared" si="1"/>
        <v>0</v>
      </c>
      <c r="I64" s="122">
        <f>SUM(I65:I74)</f>
        <v>0</v>
      </c>
      <c r="J64" s="122">
        <f>SUM(J65:J74)</f>
        <v>0</v>
      </c>
      <c r="K64" s="122">
        <f>SUM(K65:K74)</f>
        <v>0</v>
      </c>
      <c r="L64" s="122">
        <f>SUM(L65:L74)</f>
        <v>0</v>
      </c>
    </row>
    <row r="65" spans="1:12" hidden="1" x14ac:dyDescent="0.2">
      <c r="A65" s="112">
        <v>58</v>
      </c>
      <c r="B65" s="112" t="s">
        <v>370</v>
      </c>
      <c r="C65" s="122">
        <f t="shared" si="0"/>
        <v>0</v>
      </c>
      <c r="D65" s="122">
        <v>0</v>
      </c>
      <c r="E65" s="122">
        <v>0</v>
      </c>
      <c r="F65" s="122">
        <v>0</v>
      </c>
      <c r="G65" s="122">
        <v>0</v>
      </c>
      <c r="H65" s="122">
        <f t="shared" si="1"/>
        <v>0</v>
      </c>
      <c r="I65" s="122">
        <v>0</v>
      </c>
      <c r="J65" s="122">
        <v>0</v>
      </c>
      <c r="K65" s="122">
        <v>0</v>
      </c>
      <c r="L65" s="122">
        <v>0</v>
      </c>
    </row>
    <row r="66" spans="1:12" hidden="1" x14ac:dyDescent="0.2">
      <c r="A66" s="112">
        <v>59</v>
      </c>
      <c r="B66" s="112" t="s">
        <v>371</v>
      </c>
      <c r="C66" s="122">
        <f t="shared" si="0"/>
        <v>0</v>
      </c>
      <c r="D66" s="122">
        <v>0</v>
      </c>
      <c r="E66" s="122">
        <v>0</v>
      </c>
      <c r="F66" s="122">
        <v>0</v>
      </c>
      <c r="G66" s="122">
        <v>0</v>
      </c>
      <c r="H66" s="122">
        <f t="shared" si="1"/>
        <v>0</v>
      </c>
      <c r="I66" s="122">
        <v>0</v>
      </c>
      <c r="J66" s="122">
        <v>0</v>
      </c>
      <c r="K66" s="122">
        <v>0</v>
      </c>
      <c r="L66" s="122">
        <v>0</v>
      </c>
    </row>
    <row r="67" spans="1:12" ht="38.25" hidden="1" x14ac:dyDescent="0.2">
      <c r="A67" s="112">
        <v>60</v>
      </c>
      <c r="B67" s="112" t="s">
        <v>372</v>
      </c>
      <c r="C67" s="122">
        <f t="shared" si="0"/>
        <v>0</v>
      </c>
      <c r="D67" s="122">
        <v>0</v>
      </c>
      <c r="E67" s="122">
        <v>0</v>
      </c>
      <c r="F67" s="122">
        <v>0</v>
      </c>
      <c r="G67" s="122">
        <v>0</v>
      </c>
      <c r="H67" s="122">
        <f t="shared" si="1"/>
        <v>0</v>
      </c>
      <c r="I67" s="122">
        <v>0</v>
      </c>
      <c r="J67" s="122">
        <v>0</v>
      </c>
      <c r="K67" s="122">
        <v>0</v>
      </c>
      <c r="L67" s="122">
        <v>0</v>
      </c>
    </row>
    <row r="68" spans="1:12" ht="25.5" hidden="1" x14ac:dyDescent="0.2">
      <c r="A68" s="112">
        <v>61</v>
      </c>
      <c r="B68" s="112" t="s">
        <v>373</v>
      </c>
      <c r="C68" s="122">
        <f t="shared" si="0"/>
        <v>0</v>
      </c>
      <c r="D68" s="122">
        <v>0</v>
      </c>
      <c r="E68" s="122">
        <v>0</v>
      </c>
      <c r="F68" s="122">
        <v>0</v>
      </c>
      <c r="G68" s="122">
        <v>0</v>
      </c>
      <c r="H68" s="122">
        <f t="shared" si="1"/>
        <v>0</v>
      </c>
      <c r="I68" s="122">
        <v>0</v>
      </c>
      <c r="J68" s="122">
        <v>0</v>
      </c>
      <c r="K68" s="122">
        <v>0</v>
      </c>
      <c r="L68" s="122">
        <v>0</v>
      </c>
    </row>
    <row r="69" spans="1:12" ht="25.5" hidden="1" x14ac:dyDescent="0.2">
      <c r="A69" s="112">
        <v>62</v>
      </c>
      <c r="B69" s="112" t="s">
        <v>374</v>
      </c>
      <c r="C69" s="122">
        <f t="shared" si="0"/>
        <v>0</v>
      </c>
      <c r="D69" s="122">
        <v>0</v>
      </c>
      <c r="E69" s="122">
        <v>0</v>
      </c>
      <c r="F69" s="122">
        <v>0</v>
      </c>
      <c r="G69" s="122">
        <v>0</v>
      </c>
      <c r="H69" s="122">
        <f t="shared" si="1"/>
        <v>0</v>
      </c>
      <c r="I69" s="122">
        <v>0</v>
      </c>
      <c r="J69" s="122">
        <v>0</v>
      </c>
      <c r="K69" s="122">
        <v>0</v>
      </c>
      <c r="L69" s="122">
        <v>0</v>
      </c>
    </row>
    <row r="70" spans="1:12" hidden="1" x14ac:dyDescent="0.2">
      <c r="A70" s="112">
        <v>63</v>
      </c>
      <c r="B70" s="112" t="s">
        <v>375</v>
      </c>
      <c r="C70" s="122">
        <f t="shared" si="0"/>
        <v>0</v>
      </c>
      <c r="D70" s="122">
        <v>0</v>
      </c>
      <c r="E70" s="122">
        <v>0</v>
      </c>
      <c r="F70" s="122">
        <v>0</v>
      </c>
      <c r="G70" s="122">
        <v>0</v>
      </c>
      <c r="H70" s="122">
        <f t="shared" si="1"/>
        <v>0</v>
      </c>
      <c r="I70" s="122">
        <v>0</v>
      </c>
      <c r="J70" s="122">
        <v>0</v>
      </c>
      <c r="K70" s="122">
        <v>0</v>
      </c>
      <c r="L70" s="122">
        <v>0</v>
      </c>
    </row>
    <row r="71" spans="1:12" ht="25.5" hidden="1" x14ac:dyDescent="0.2">
      <c r="A71" s="112">
        <v>64</v>
      </c>
      <c r="B71" s="112" t="s">
        <v>376</v>
      </c>
      <c r="C71" s="122">
        <f t="shared" si="0"/>
        <v>0</v>
      </c>
      <c r="D71" s="122">
        <v>0</v>
      </c>
      <c r="E71" s="122">
        <v>0</v>
      </c>
      <c r="F71" s="122">
        <v>0</v>
      </c>
      <c r="G71" s="122">
        <v>0</v>
      </c>
      <c r="H71" s="122">
        <f t="shared" si="1"/>
        <v>0</v>
      </c>
      <c r="I71" s="122">
        <v>0</v>
      </c>
      <c r="J71" s="122">
        <v>0</v>
      </c>
      <c r="K71" s="122">
        <v>0</v>
      </c>
      <c r="L71" s="122">
        <v>0</v>
      </c>
    </row>
    <row r="72" spans="1:12" ht="25.5" hidden="1" x14ac:dyDescent="0.2">
      <c r="A72" s="112">
        <v>65</v>
      </c>
      <c r="B72" s="112" t="s">
        <v>377</v>
      </c>
      <c r="C72" s="122">
        <f t="shared" si="0"/>
        <v>0</v>
      </c>
      <c r="D72" s="122">
        <v>0</v>
      </c>
      <c r="E72" s="122">
        <v>0</v>
      </c>
      <c r="F72" s="122">
        <v>0</v>
      </c>
      <c r="G72" s="122">
        <v>0</v>
      </c>
      <c r="H72" s="122">
        <f t="shared" si="1"/>
        <v>0</v>
      </c>
      <c r="I72" s="122">
        <v>0</v>
      </c>
      <c r="J72" s="122">
        <v>0</v>
      </c>
      <c r="K72" s="122">
        <v>0</v>
      </c>
      <c r="L72" s="122">
        <v>0</v>
      </c>
    </row>
    <row r="73" spans="1:12" ht="25.5" hidden="1" x14ac:dyDescent="0.2">
      <c r="A73" s="112">
        <v>66</v>
      </c>
      <c r="B73" s="112" t="s">
        <v>378</v>
      </c>
      <c r="C73" s="122">
        <f t="shared" ref="C73:C134" si="2">SUM(D73,E73,F73,G73)</f>
        <v>0</v>
      </c>
      <c r="D73" s="122">
        <v>0</v>
      </c>
      <c r="E73" s="122">
        <v>0</v>
      </c>
      <c r="F73" s="122">
        <v>0</v>
      </c>
      <c r="G73" s="122">
        <v>0</v>
      </c>
      <c r="H73" s="122">
        <f t="shared" ref="H73:H135" si="3">SUM(I73,J73,K73,L73)</f>
        <v>0</v>
      </c>
      <c r="I73" s="122">
        <v>0</v>
      </c>
      <c r="J73" s="122">
        <v>0</v>
      </c>
      <c r="K73" s="122">
        <v>0</v>
      </c>
      <c r="L73" s="122">
        <v>0</v>
      </c>
    </row>
    <row r="74" spans="1:12" ht="25.5" hidden="1" x14ac:dyDescent="0.2">
      <c r="A74" s="112">
        <v>67</v>
      </c>
      <c r="B74" s="112" t="s">
        <v>379</v>
      </c>
      <c r="C74" s="122">
        <f t="shared" si="2"/>
        <v>0</v>
      </c>
      <c r="D74" s="122">
        <v>0</v>
      </c>
      <c r="E74" s="122">
        <v>0</v>
      </c>
      <c r="F74" s="122">
        <v>0</v>
      </c>
      <c r="G74" s="122">
        <v>0</v>
      </c>
      <c r="H74" s="122">
        <f t="shared" si="3"/>
        <v>0</v>
      </c>
      <c r="I74" s="122">
        <v>0</v>
      </c>
      <c r="J74" s="122">
        <v>0</v>
      </c>
      <c r="K74" s="122">
        <v>0</v>
      </c>
      <c r="L74" s="122">
        <v>0</v>
      </c>
    </row>
    <row r="75" spans="1:12" ht="25.5" x14ac:dyDescent="0.2">
      <c r="A75" s="112">
        <v>68</v>
      </c>
      <c r="B75" s="112" t="s">
        <v>690</v>
      </c>
      <c r="C75" s="122">
        <f t="shared" si="2"/>
        <v>73090000</v>
      </c>
      <c r="D75" s="122">
        <f>SUM(D76:D85)</f>
        <v>73090000</v>
      </c>
      <c r="E75" s="122">
        <f>SUM(E76:E85)</f>
        <v>0</v>
      </c>
      <c r="F75" s="122">
        <f>SUM(F76:F85)</f>
        <v>0</v>
      </c>
      <c r="G75" s="122">
        <f>SUM(G76:G85)</f>
        <v>0</v>
      </c>
      <c r="H75" s="122">
        <f t="shared" si="3"/>
        <v>417614184</v>
      </c>
      <c r="I75" s="122">
        <f>SUM(I76:I85)</f>
        <v>417614184</v>
      </c>
      <c r="J75" s="122">
        <f>SUM(J76:J85)</f>
        <v>0</v>
      </c>
      <c r="K75" s="122">
        <f>SUM(K76:K85)</f>
        <v>0</v>
      </c>
      <c r="L75" s="122">
        <f>SUM(L76:L85)</f>
        <v>0</v>
      </c>
    </row>
    <row r="76" spans="1:12" hidden="1" x14ac:dyDescent="0.2">
      <c r="A76" s="112">
        <v>69</v>
      </c>
      <c r="B76" s="112" t="s">
        <v>380</v>
      </c>
      <c r="C76" s="122">
        <f t="shared" si="2"/>
        <v>0</v>
      </c>
      <c r="D76" s="122">
        <v>0</v>
      </c>
      <c r="E76" s="122">
        <v>0</v>
      </c>
      <c r="F76" s="122">
        <v>0</v>
      </c>
      <c r="G76" s="122">
        <v>0</v>
      </c>
      <c r="H76" s="122">
        <f t="shared" si="3"/>
        <v>0</v>
      </c>
      <c r="I76" s="122">
        <v>0</v>
      </c>
      <c r="J76" s="122">
        <v>0</v>
      </c>
      <c r="K76" s="122">
        <v>0</v>
      </c>
      <c r="L76" s="122">
        <v>0</v>
      </c>
    </row>
    <row r="77" spans="1:12" hidden="1" x14ac:dyDescent="0.2">
      <c r="A77" s="112">
        <v>70</v>
      </c>
      <c r="B77" s="112" t="s">
        <v>381</v>
      </c>
      <c r="C77" s="122">
        <f t="shared" si="2"/>
        <v>0</v>
      </c>
      <c r="D77" s="122">
        <v>0</v>
      </c>
      <c r="E77" s="122">
        <v>0</v>
      </c>
      <c r="F77" s="122">
        <v>0</v>
      </c>
      <c r="G77" s="122">
        <v>0</v>
      </c>
      <c r="H77" s="122">
        <f t="shared" si="3"/>
        <v>0</v>
      </c>
      <c r="I77" s="122">
        <v>0</v>
      </c>
      <c r="J77" s="122">
        <v>0</v>
      </c>
      <c r="K77" s="122">
        <v>0</v>
      </c>
      <c r="L77" s="122">
        <v>0</v>
      </c>
    </row>
    <row r="78" spans="1:12" ht="38.25" hidden="1" x14ac:dyDescent="0.2">
      <c r="A78" s="112">
        <v>71</v>
      </c>
      <c r="B78" s="112" t="s">
        <v>382</v>
      </c>
      <c r="C78" s="122">
        <f t="shared" si="2"/>
        <v>72905000</v>
      </c>
      <c r="D78" s="122">
        <v>72905000</v>
      </c>
      <c r="E78" s="122">
        <v>0</v>
      </c>
      <c r="F78" s="122">
        <v>0</v>
      </c>
      <c r="G78" s="122">
        <v>0</v>
      </c>
      <c r="H78" s="122">
        <f t="shared" si="3"/>
        <v>414496184</v>
      </c>
      <c r="I78" s="122">
        <v>414496184</v>
      </c>
      <c r="J78" s="122">
        <v>0</v>
      </c>
      <c r="K78" s="122">
        <v>0</v>
      </c>
      <c r="L78" s="122">
        <v>0</v>
      </c>
    </row>
    <row r="79" spans="1:12" ht="25.5" hidden="1" x14ac:dyDescent="0.2">
      <c r="A79" s="112">
        <v>72</v>
      </c>
      <c r="B79" s="112" t="s">
        <v>383</v>
      </c>
      <c r="C79" s="122">
        <f t="shared" si="2"/>
        <v>0</v>
      </c>
      <c r="D79" s="122">
        <v>0</v>
      </c>
      <c r="E79" s="122">
        <v>0</v>
      </c>
      <c r="F79" s="122">
        <v>0</v>
      </c>
      <c r="G79" s="122">
        <v>0</v>
      </c>
      <c r="H79" s="122">
        <f t="shared" si="3"/>
        <v>2933000</v>
      </c>
      <c r="I79" s="122">
        <v>2933000</v>
      </c>
      <c r="J79" s="122">
        <v>0</v>
      </c>
      <c r="K79" s="122">
        <v>0</v>
      </c>
      <c r="L79" s="122">
        <v>0</v>
      </c>
    </row>
    <row r="80" spans="1:12" ht="25.5" hidden="1" x14ac:dyDescent="0.2">
      <c r="A80" s="112">
        <v>73</v>
      </c>
      <c r="B80" s="112" t="s">
        <v>384</v>
      </c>
      <c r="C80" s="122">
        <f t="shared" si="2"/>
        <v>0</v>
      </c>
      <c r="D80" s="122">
        <v>0</v>
      </c>
      <c r="E80" s="122">
        <v>0</v>
      </c>
      <c r="F80" s="122">
        <v>0</v>
      </c>
      <c r="G80" s="122">
        <v>0</v>
      </c>
      <c r="H80" s="122">
        <f t="shared" si="3"/>
        <v>0</v>
      </c>
      <c r="I80" s="122">
        <v>0</v>
      </c>
      <c r="J80" s="122">
        <v>0</v>
      </c>
      <c r="K80" s="122">
        <v>0</v>
      </c>
      <c r="L80" s="122">
        <v>0</v>
      </c>
    </row>
    <row r="81" spans="1:12" hidden="1" x14ac:dyDescent="0.2">
      <c r="A81" s="112">
        <v>74</v>
      </c>
      <c r="B81" s="112" t="s">
        <v>385</v>
      </c>
      <c r="C81" s="122">
        <f t="shared" si="2"/>
        <v>185000</v>
      </c>
      <c r="D81" s="122">
        <v>185000</v>
      </c>
      <c r="E81" s="122">
        <v>0</v>
      </c>
      <c r="F81" s="122">
        <v>0</v>
      </c>
      <c r="G81" s="122">
        <v>0</v>
      </c>
      <c r="H81" s="122">
        <f t="shared" si="3"/>
        <v>185000</v>
      </c>
      <c r="I81" s="122">
        <v>185000</v>
      </c>
      <c r="J81" s="122">
        <v>0</v>
      </c>
      <c r="K81" s="122">
        <v>0</v>
      </c>
      <c r="L81" s="122">
        <v>0</v>
      </c>
    </row>
    <row r="82" spans="1:12" ht="25.5" hidden="1" x14ac:dyDescent="0.2">
      <c r="A82" s="112">
        <v>75</v>
      </c>
      <c r="B82" s="112" t="s">
        <v>386</v>
      </c>
      <c r="C82" s="122">
        <f t="shared" si="2"/>
        <v>0</v>
      </c>
      <c r="D82" s="122">
        <v>0</v>
      </c>
      <c r="E82" s="122">
        <v>0</v>
      </c>
      <c r="F82" s="122">
        <v>0</v>
      </c>
      <c r="G82" s="122">
        <v>0</v>
      </c>
      <c r="H82" s="122">
        <f t="shared" si="3"/>
        <v>0</v>
      </c>
      <c r="I82" s="122">
        <v>0</v>
      </c>
      <c r="J82" s="122">
        <v>0</v>
      </c>
      <c r="K82" s="122">
        <v>0</v>
      </c>
      <c r="L82" s="122">
        <v>0</v>
      </c>
    </row>
    <row r="83" spans="1:12" ht="25.5" hidden="1" x14ac:dyDescent="0.2">
      <c r="A83" s="112">
        <v>76</v>
      </c>
      <c r="B83" s="112" t="s">
        <v>387</v>
      </c>
      <c r="C83" s="122">
        <f t="shared" si="2"/>
        <v>0</v>
      </c>
      <c r="D83" s="122">
        <v>0</v>
      </c>
      <c r="E83" s="122">
        <v>0</v>
      </c>
      <c r="F83" s="122">
        <v>0</v>
      </c>
      <c r="G83" s="122">
        <v>0</v>
      </c>
      <c r="H83" s="122">
        <f t="shared" si="3"/>
        <v>0</v>
      </c>
      <c r="I83" s="122">
        <v>0</v>
      </c>
      <c r="J83" s="122">
        <v>0</v>
      </c>
      <c r="K83" s="122">
        <v>0</v>
      </c>
      <c r="L83" s="122">
        <v>0</v>
      </c>
    </row>
    <row r="84" spans="1:12" ht="25.5" hidden="1" x14ac:dyDescent="0.2">
      <c r="A84" s="112">
        <v>77</v>
      </c>
      <c r="B84" s="112" t="s">
        <v>388</v>
      </c>
      <c r="C84" s="122">
        <f t="shared" si="2"/>
        <v>0</v>
      </c>
      <c r="D84" s="122">
        <v>0</v>
      </c>
      <c r="E84" s="122">
        <v>0</v>
      </c>
      <c r="F84" s="122">
        <v>0</v>
      </c>
      <c r="G84" s="122">
        <v>0</v>
      </c>
      <c r="H84" s="122">
        <f t="shared" si="3"/>
        <v>0</v>
      </c>
      <c r="I84" s="122">
        <v>0</v>
      </c>
      <c r="J84" s="122">
        <v>0</v>
      </c>
      <c r="K84" s="122">
        <v>0</v>
      </c>
      <c r="L84" s="122">
        <v>0</v>
      </c>
    </row>
    <row r="85" spans="1:12" ht="25.5" hidden="1" x14ac:dyDescent="0.2">
      <c r="A85" s="112">
        <v>78</v>
      </c>
      <c r="B85" s="112" t="s">
        <v>389</v>
      </c>
      <c r="C85" s="122">
        <f t="shared" si="2"/>
        <v>0</v>
      </c>
      <c r="D85" s="122">
        <v>0</v>
      </c>
      <c r="E85" s="122">
        <v>0</v>
      </c>
      <c r="F85" s="122">
        <v>0</v>
      </c>
      <c r="G85" s="122">
        <v>0</v>
      </c>
      <c r="H85" s="122">
        <f t="shared" si="3"/>
        <v>0</v>
      </c>
      <c r="I85" s="122">
        <v>0</v>
      </c>
      <c r="J85" s="122">
        <v>0</v>
      </c>
      <c r="K85" s="122">
        <v>0</v>
      </c>
      <c r="L85" s="122">
        <v>0</v>
      </c>
    </row>
    <row r="86" spans="1:12" ht="38.25" x14ac:dyDescent="0.2">
      <c r="A86" s="96">
        <v>79</v>
      </c>
      <c r="B86" s="96" t="s">
        <v>390</v>
      </c>
      <c r="C86" s="98">
        <f t="shared" si="2"/>
        <v>73090000</v>
      </c>
      <c r="D86" s="98">
        <f>SUM(D51,D52,D53,D64,D75)</f>
        <v>73090000</v>
      </c>
      <c r="E86" s="98">
        <f>SUM(E51,E52,E53,E64,E75)</f>
        <v>0</v>
      </c>
      <c r="F86" s="98">
        <f>SUM(F51,F52,F53,F64,F75)</f>
        <v>0</v>
      </c>
      <c r="G86" s="98">
        <f>SUM(G51,G52,G53,G64,G75)</f>
        <v>0</v>
      </c>
      <c r="H86" s="98">
        <f t="shared" si="3"/>
        <v>417614184</v>
      </c>
      <c r="I86" s="98">
        <f>SUM(I51,I52,I53,I64,I75)</f>
        <v>417614184</v>
      </c>
      <c r="J86" s="98">
        <f>SUM(J51,J52,J53,J64,J75)</f>
        <v>0</v>
      </c>
      <c r="K86" s="98">
        <f>SUM(K51,K52,K53,K64,K75)</f>
        <v>0</v>
      </c>
      <c r="L86" s="98">
        <f>SUM(L51,L52,L53,L64,L75)</f>
        <v>0</v>
      </c>
    </row>
    <row r="87" spans="1:12" ht="25.5" hidden="1" x14ac:dyDescent="0.2">
      <c r="A87" s="112">
        <v>80</v>
      </c>
      <c r="B87" s="112" t="s">
        <v>391</v>
      </c>
      <c r="C87" s="122">
        <f t="shared" si="2"/>
        <v>0</v>
      </c>
      <c r="D87" s="122">
        <f>SUM(D88:D89)</f>
        <v>0</v>
      </c>
      <c r="E87" s="122">
        <f>SUM(E88:E89)</f>
        <v>0</v>
      </c>
      <c r="F87" s="122">
        <f>SUM(F88:F89)</f>
        <v>0</v>
      </c>
      <c r="G87" s="122">
        <f>SUM(G88:G89)</f>
        <v>0</v>
      </c>
      <c r="H87" s="122">
        <f t="shared" si="3"/>
        <v>0</v>
      </c>
      <c r="I87" s="122">
        <f>SUM(I88:I89)</f>
        <v>0</v>
      </c>
      <c r="J87" s="122">
        <f>SUM(J88:J89)</f>
        <v>0</v>
      </c>
      <c r="K87" s="122">
        <f>SUM(K88:K89)</f>
        <v>0</v>
      </c>
      <c r="L87" s="122">
        <f>SUM(L88:L89)</f>
        <v>0</v>
      </c>
    </row>
    <row r="88" spans="1:12" hidden="1" x14ac:dyDescent="0.2">
      <c r="A88" s="112">
        <v>81</v>
      </c>
      <c r="B88" s="112" t="s">
        <v>392</v>
      </c>
      <c r="C88" s="122">
        <f t="shared" si="2"/>
        <v>0</v>
      </c>
      <c r="D88" s="122">
        <v>0</v>
      </c>
      <c r="E88" s="122">
        <v>0</v>
      </c>
      <c r="F88" s="122">
        <v>0</v>
      </c>
      <c r="G88" s="122">
        <v>0</v>
      </c>
      <c r="H88" s="122">
        <f t="shared" si="3"/>
        <v>0</v>
      </c>
      <c r="I88" s="122">
        <v>0</v>
      </c>
      <c r="J88" s="122">
        <v>0</v>
      </c>
      <c r="K88" s="122">
        <v>0</v>
      </c>
      <c r="L88" s="122">
        <v>0</v>
      </c>
    </row>
    <row r="89" spans="1:12" ht="25.5" hidden="1" x14ac:dyDescent="0.2">
      <c r="A89" s="112">
        <v>82</v>
      </c>
      <c r="B89" s="112" t="s">
        <v>393</v>
      </c>
      <c r="C89" s="122">
        <f t="shared" si="2"/>
        <v>0</v>
      </c>
      <c r="D89" s="122">
        <v>0</v>
      </c>
      <c r="E89" s="122">
        <v>0</v>
      </c>
      <c r="F89" s="122">
        <v>0</v>
      </c>
      <c r="G89" s="122">
        <v>0</v>
      </c>
      <c r="H89" s="122">
        <f t="shared" si="3"/>
        <v>0</v>
      </c>
      <c r="I89" s="122">
        <v>0</v>
      </c>
      <c r="J89" s="122">
        <v>0</v>
      </c>
      <c r="K89" s="122">
        <v>0</v>
      </c>
      <c r="L89" s="122">
        <v>0</v>
      </c>
    </row>
    <row r="90" spans="1:12" hidden="1" x14ac:dyDescent="0.2">
      <c r="A90" s="112">
        <v>83</v>
      </c>
      <c r="B90" s="112" t="s">
        <v>786</v>
      </c>
      <c r="C90" s="122">
        <f t="shared" si="2"/>
        <v>0</v>
      </c>
      <c r="D90" s="122">
        <f>SUM(D91:D98)</f>
        <v>0</v>
      </c>
      <c r="E90" s="122">
        <f>SUM(E91:E98)</f>
        <v>0</v>
      </c>
      <c r="F90" s="122">
        <f>SUM(F91:F98)</f>
        <v>0</v>
      </c>
      <c r="G90" s="122">
        <f>SUM(G91:G98)</f>
        <v>0</v>
      </c>
      <c r="H90" s="122">
        <f t="shared" si="3"/>
        <v>0</v>
      </c>
      <c r="I90" s="122">
        <f>SUM(I91:I98)</f>
        <v>0</v>
      </c>
      <c r="J90" s="122">
        <f>SUM(J91:J98)</f>
        <v>0</v>
      </c>
      <c r="K90" s="122">
        <f>SUM(K91:K98)</f>
        <v>0</v>
      </c>
      <c r="L90" s="122">
        <f>SUM(L91:L98)</f>
        <v>0</v>
      </c>
    </row>
    <row r="91" spans="1:12" hidden="1" x14ac:dyDescent="0.2">
      <c r="A91" s="112">
        <v>84</v>
      </c>
      <c r="B91" s="112" t="s">
        <v>394</v>
      </c>
      <c r="C91" s="122">
        <f t="shared" si="2"/>
        <v>0</v>
      </c>
      <c r="D91" s="122">
        <v>0</v>
      </c>
      <c r="E91" s="122">
        <v>0</v>
      </c>
      <c r="F91" s="122">
        <v>0</v>
      </c>
      <c r="G91" s="122">
        <v>0</v>
      </c>
      <c r="H91" s="122">
        <f t="shared" si="3"/>
        <v>0</v>
      </c>
      <c r="I91" s="122">
        <v>0</v>
      </c>
      <c r="J91" s="122">
        <v>0</v>
      </c>
      <c r="K91" s="122">
        <v>0</v>
      </c>
      <c r="L91" s="122">
        <v>0</v>
      </c>
    </row>
    <row r="92" spans="1:12" hidden="1" x14ac:dyDescent="0.2">
      <c r="A92" s="112">
        <v>85</v>
      </c>
      <c r="B92" s="112" t="s">
        <v>395</v>
      </c>
      <c r="C92" s="122">
        <f t="shared" si="2"/>
        <v>0</v>
      </c>
      <c r="D92" s="122">
        <v>0</v>
      </c>
      <c r="E92" s="122">
        <v>0</v>
      </c>
      <c r="F92" s="122">
        <v>0</v>
      </c>
      <c r="G92" s="122">
        <v>0</v>
      </c>
      <c r="H92" s="122">
        <f t="shared" si="3"/>
        <v>0</v>
      </c>
      <c r="I92" s="122">
        <v>0</v>
      </c>
      <c r="J92" s="122">
        <v>0</v>
      </c>
      <c r="K92" s="122">
        <v>0</v>
      </c>
      <c r="L92" s="122">
        <v>0</v>
      </c>
    </row>
    <row r="93" spans="1:12" ht="25.5" hidden="1" x14ac:dyDescent="0.2">
      <c r="A93" s="112">
        <v>86</v>
      </c>
      <c r="B93" s="112" t="s">
        <v>396</v>
      </c>
      <c r="C93" s="122">
        <f t="shared" si="2"/>
        <v>0</v>
      </c>
      <c r="D93" s="122">
        <v>0</v>
      </c>
      <c r="E93" s="122">
        <v>0</v>
      </c>
      <c r="F93" s="122">
        <v>0</v>
      </c>
      <c r="G93" s="122">
        <v>0</v>
      </c>
      <c r="H93" s="122">
        <f t="shared" si="3"/>
        <v>0</v>
      </c>
      <c r="I93" s="122">
        <v>0</v>
      </c>
      <c r="J93" s="122">
        <v>0</v>
      </c>
      <c r="K93" s="122">
        <v>0</v>
      </c>
      <c r="L93" s="122">
        <v>0</v>
      </c>
    </row>
    <row r="94" spans="1:12" hidden="1" x14ac:dyDescent="0.2">
      <c r="A94" s="112">
        <v>87</v>
      </c>
      <c r="B94" s="112" t="s">
        <v>397</v>
      </c>
      <c r="C94" s="122">
        <f t="shared" si="2"/>
        <v>0</v>
      </c>
      <c r="D94" s="122">
        <v>0</v>
      </c>
      <c r="E94" s="122">
        <v>0</v>
      </c>
      <c r="F94" s="122">
        <v>0</v>
      </c>
      <c r="G94" s="122">
        <v>0</v>
      </c>
      <c r="H94" s="122">
        <f t="shared" si="3"/>
        <v>0</v>
      </c>
      <c r="I94" s="122">
        <v>0</v>
      </c>
      <c r="J94" s="122">
        <v>0</v>
      </c>
      <c r="K94" s="122">
        <v>0</v>
      </c>
      <c r="L94" s="122">
        <v>0</v>
      </c>
    </row>
    <row r="95" spans="1:12" hidden="1" x14ac:dyDescent="0.2">
      <c r="A95" s="112">
        <v>88</v>
      </c>
      <c r="B95" s="112" t="s">
        <v>398</v>
      </c>
      <c r="C95" s="122">
        <f t="shared" si="2"/>
        <v>0</v>
      </c>
      <c r="D95" s="122">
        <v>0</v>
      </c>
      <c r="E95" s="122">
        <v>0</v>
      </c>
      <c r="F95" s="122">
        <v>0</v>
      </c>
      <c r="G95" s="122">
        <v>0</v>
      </c>
      <c r="H95" s="122">
        <f t="shared" si="3"/>
        <v>0</v>
      </c>
      <c r="I95" s="122">
        <v>0</v>
      </c>
      <c r="J95" s="122">
        <v>0</v>
      </c>
      <c r="K95" s="122">
        <v>0</v>
      </c>
      <c r="L95" s="122">
        <v>0</v>
      </c>
    </row>
    <row r="96" spans="1:12" hidden="1" x14ac:dyDescent="0.2">
      <c r="A96" s="112">
        <v>89</v>
      </c>
      <c r="B96" s="112" t="s">
        <v>399</v>
      </c>
      <c r="C96" s="122">
        <f t="shared" si="2"/>
        <v>0</v>
      </c>
      <c r="D96" s="122">
        <v>0</v>
      </c>
      <c r="E96" s="122">
        <v>0</v>
      </c>
      <c r="F96" s="122">
        <v>0</v>
      </c>
      <c r="G96" s="122">
        <v>0</v>
      </c>
      <c r="H96" s="122">
        <f t="shared" si="3"/>
        <v>0</v>
      </c>
      <c r="I96" s="122">
        <v>0</v>
      </c>
      <c r="J96" s="122">
        <v>0</v>
      </c>
      <c r="K96" s="122">
        <v>0</v>
      </c>
      <c r="L96" s="122">
        <v>0</v>
      </c>
    </row>
    <row r="97" spans="1:12" hidden="1" x14ac:dyDescent="0.2">
      <c r="A97" s="112">
        <v>90</v>
      </c>
      <c r="B97" s="112" t="s">
        <v>400</v>
      </c>
      <c r="C97" s="122">
        <f t="shared" si="2"/>
        <v>0</v>
      </c>
      <c r="D97" s="122">
        <v>0</v>
      </c>
      <c r="E97" s="122">
        <v>0</v>
      </c>
      <c r="F97" s="122">
        <v>0</v>
      </c>
      <c r="G97" s="122">
        <v>0</v>
      </c>
      <c r="H97" s="122">
        <f t="shared" si="3"/>
        <v>0</v>
      </c>
      <c r="I97" s="122">
        <v>0</v>
      </c>
      <c r="J97" s="122">
        <v>0</v>
      </c>
      <c r="K97" s="122">
        <v>0</v>
      </c>
      <c r="L97" s="122">
        <v>0</v>
      </c>
    </row>
    <row r="98" spans="1:12" ht="25.5" hidden="1" x14ac:dyDescent="0.2">
      <c r="A98" s="112">
        <v>91</v>
      </c>
      <c r="B98" s="112" t="s">
        <v>401</v>
      </c>
      <c r="C98" s="122">
        <f t="shared" si="2"/>
        <v>0</v>
      </c>
      <c r="D98" s="122">
        <v>0</v>
      </c>
      <c r="E98" s="122">
        <v>0</v>
      </c>
      <c r="F98" s="122">
        <v>0</v>
      </c>
      <c r="G98" s="122">
        <v>0</v>
      </c>
      <c r="H98" s="122">
        <f t="shared" si="3"/>
        <v>0</v>
      </c>
      <c r="I98" s="122">
        <v>0</v>
      </c>
      <c r="J98" s="122">
        <v>0</v>
      </c>
      <c r="K98" s="122">
        <v>0</v>
      </c>
      <c r="L98" s="122">
        <v>0</v>
      </c>
    </row>
    <row r="99" spans="1:12" hidden="1" x14ac:dyDescent="0.2">
      <c r="A99" s="112">
        <v>92</v>
      </c>
      <c r="B99" s="112" t="s">
        <v>787</v>
      </c>
      <c r="C99" s="122">
        <f t="shared" si="2"/>
        <v>0</v>
      </c>
      <c r="D99" s="122">
        <f>SUM(D87,D90)</f>
        <v>0</v>
      </c>
      <c r="E99" s="122">
        <f>SUM(E87,E90)</f>
        <v>0</v>
      </c>
      <c r="F99" s="122">
        <f>SUM(F87,F90)</f>
        <v>0</v>
      </c>
      <c r="G99" s="122">
        <f>SUM(G87,G90)</f>
        <v>0</v>
      </c>
      <c r="H99" s="122">
        <f t="shared" si="3"/>
        <v>0</v>
      </c>
      <c r="I99" s="122">
        <f>SUM(I87,I90)</f>
        <v>0</v>
      </c>
      <c r="J99" s="122">
        <f>SUM(J87,J90)</f>
        <v>0</v>
      </c>
      <c r="K99" s="122">
        <f>SUM(K87,K90)</f>
        <v>0</v>
      </c>
      <c r="L99" s="122">
        <f>SUM(L87,L90)</f>
        <v>0</v>
      </c>
    </row>
    <row r="100" spans="1:12" ht="25.5" hidden="1" x14ac:dyDescent="0.2">
      <c r="A100" s="112">
        <v>93</v>
      </c>
      <c r="B100" s="112" t="s">
        <v>788</v>
      </c>
      <c r="C100" s="122">
        <f t="shared" si="2"/>
        <v>0</v>
      </c>
      <c r="D100" s="122">
        <f>SUM(D101:D109)</f>
        <v>0</v>
      </c>
      <c r="E100" s="122">
        <f>SUM(E101:E109)</f>
        <v>0</v>
      </c>
      <c r="F100" s="122">
        <f>SUM(F101:F109)</f>
        <v>0</v>
      </c>
      <c r="G100" s="122">
        <f>SUM(G101:G109)</f>
        <v>0</v>
      </c>
      <c r="H100" s="122">
        <f t="shared" si="3"/>
        <v>0</v>
      </c>
      <c r="I100" s="122">
        <f>SUM(I101:I109)</f>
        <v>0</v>
      </c>
      <c r="J100" s="122">
        <f>SUM(J101:J109)</f>
        <v>0</v>
      </c>
      <c r="K100" s="122">
        <f>SUM(K101:K109)</f>
        <v>0</v>
      </c>
      <c r="L100" s="122">
        <f>SUM(L101:L109)</f>
        <v>0</v>
      </c>
    </row>
    <row r="101" spans="1:12" hidden="1" x14ac:dyDescent="0.2">
      <c r="A101" s="112">
        <v>94</v>
      </c>
      <c r="B101" s="112" t="s">
        <v>402</v>
      </c>
      <c r="C101" s="122">
        <f t="shared" si="2"/>
        <v>0</v>
      </c>
      <c r="D101" s="122">
        <v>0</v>
      </c>
      <c r="E101" s="122">
        <v>0</v>
      </c>
      <c r="F101" s="122">
        <v>0</v>
      </c>
      <c r="G101" s="122">
        <v>0</v>
      </c>
      <c r="H101" s="122">
        <f t="shared" si="3"/>
        <v>0</v>
      </c>
      <c r="I101" s="122">
        <v>0</v>
      </c>
      <c r="J101" s="122">
        <v>0</v>
      </c>
      <c r="K101" s="122">
        <v>0</v>
      </c>
      <c r="L101" s="122">
        <v>0</v>
      </c>
    </row>
    <row r="102" spans="1:12" ht="38.25" hidden="1" x14ac:dyDescent="0.2">
      <c r="A102" s="112">
        <v>95</v>
      </c>
      <c r="B102" s="112" t="s">
        <v>691</v>
      </c>
      <c r="C102" s="122">
        <f t="shared" si="2"/>
        <v>0</v>
      </c>
      <c r="D102" s="122">
        <v>0</v>
      </c>
      <c r="E102" s="122">
        <v>0</v>
      </c>
      <c r="F102" s="122">
        <v>0</v>
      </c>
      <c r="G102" s="122">
        <v>0</v>
      </c>
      <c r="H102" s="122">
        <f t="shared" si="3"/>
        <v>0</v>
      </c>
      <c r="I102" s="122">
        <v>0</v>
      </c>
      <c r="J102" s="122">
        <v>0</v>
      </c>
      <c r="K102" s="122">
        <v>0</v>
      </c>
      <c r="L102" s="122">
        <v>0</v>
      </c>
    </row>
    <row r="103" spans="1:12" hidden="1" x14ac:dyDescent="0.2">
      <c r="A103" s="112">
        <v>96</v>
      </c>
      <c r="B103" s="112" t="s">
        <v>403</v>
      </c>
      <c r="C103" s="122">
        <f t="shared" si="2"/>
        <v>0</v>
      </c>
      <c r="D103" s="122">
        <v>0</v>
      </c>
      <c r="E103" s="122">
        <v>0</v>
      </c>
      <c r="F103" s="122">
        <v>0</v>
      </c>
      <c r="G103" s="122">
        <v>0</v>
      </c>
      <c r="H103" s="122">
        <f t="shared" si="3"/>
        <v>0</v>
      </c>
      <c r="I103" s="122">
        <v>0</v>
      </c>
      <c r="J103" s="122">
        <v>0</v>
      </c>
      <c r="K103" s="122">
        <v>0</v>
      </c>
      <c r="L103" s="122">
        <v>0</v>
      </c>
    </row>
    <row r="104" spans="1:12" ht="25.5" hidden="1" x14ac:dyDescent="0.2">
      <c r="A104" s="112">
        <v>97</v>
      </c>
      <c r="B104" s="112" t="s">
        <v>404</v>
      </c>
      <c r="C104" s="122">
        <f t="shared" si="2"/>
        <v>0</v>
      </c>
      <c r="D104" s="122">
        <v>0</v>
      </c>
      <c r="E104" s="122">
        <v>0</v>
      </c>
      <c r="F104" s="122">
        <v>0</v>
      </c>
      <c r="G104" s="122">
        <v>0</v>
      </c>
      <c r="H104" s="122">
        <f t="shared" si="3"/>
        <v>0</v>
      </c>
      <c r="I104" s="122">
        <v>0</v>
      </c>
      <c r="J104" s="122">
        <v>0</v>
      </c>
      <c r="K104" s="122">
        <v>0</v>
      </c>
      <c r="L104" s="122">
        <v>0</v>
      </c>
    </row>
    <row r="105" spans="1:12" hidden="1" x14ac:dyDescent="0.2">
      <c r="A105" s="112">
        <v>98</v>
      </c>
      <c r="B105" s="112" t="s">
        <v>405</v>
      </c>
      <c r="C105" s="122">
        <f t="shared" si="2"/>
        <v>0</v>
      </c>
      <c r="D105" s="122">
        <v>0</v>
      </c>
      <c r="E105" s="122">
        <v>0</v>
      </c>
      <c r="F105" s="122">
        <v>0</v>
      </c>
      <c r="G105" s="122">
        <v>0</v>
      </c>
      <c r="H105" s="122">
        <f t="shared" si="3"/>
        <v>0</v>
      </c>
      <c r="I105" s="122">
        <v>0</v>
      </c>
      <c r="J105" s="122">
        <v>0</v>
      </c>
      <c r="K105" s="122">
        <v>0</v>
      </c>
      <c r="L105" s="122">
        <v>0</v>
      </c>
    </row>
    <row r="106" spans="1:12" ht="25.5" hidden="1" x14ac:dyDescent="0.2">
      <c r="A106" s="112">
        <v>99</v>
      </c>
      <c r="B106" s="112" t="s">
        <v>406</v>
      </c>
      <c r="C106" s="122">
        <f t="shared" si="2"/>
        <v>0</v>
      </c>
      <c r="D106" s="122">
        <v>0</v>
      </c>
      <c r="E106" s="122">
        <v>0</v>
      </c>
      <c r="F106" s="122">
        <v>0</v>
      </c>
      <c r="G106" s="122">
        <v>0</v>
      </c>
      <c r="H106" s="122">
        <f t="shared" si="3"/>
        <v>0</v>
      </c>
      <c r="I106" s="122">
        <v>0</v>
      </c>
      <c r="J106" s="122">
        <v>0</v>
      </c>
      <c r="K106" s="122">
        <v>0</v>
      </c>
      <c r="L106" s="122">
        <v>0</v>
      </c>
    </row>
    <row r="107" spans="1:12" ht="25.5" hidden="1" x14ac:dyDescent="0.2">
      <c r="A107" s="112">
        <v>100</v>
      </c>
      <c r="B107" s="112" t="s">
        <v>407</v>
      </c>
      <c r="C107" s="122">
        <f t="shared" si="2"/>
        <v>0</v>
      </c>
      <c r="D107" s="122">
        <v>0</v>
      </c>
      <c r="E107" s="122">
        <v>0</v>
      </c>
      <c r="F107" s="122">
        <v>0</v>
      </c>
      <c r="G107" s="122">
        <v>0</v>
      </c>
      <c r="H107" s="122">
        <f t="shared" si="3"/>
        <v>0</v>
      </c>
      <c r="I107" s="122">
        <v>0</v>
      </c>
      <c r="J107" s="122">
        <v>0</v>
      </c>
      <c r="K107" s="122">
        <v>0</v>
      </c>
      <c r="L107" s="122">
        <v>0</v>
      </c>
    </row>
    <row r="108" spans="1:12" ht="25.5" hidden="1" x14ac:dyDescent="0.2">
      <c r="A108" s="112">
        <v>101</v>
      </c>
      <c r="B108" s="112" t="s">
        <v>408</v>
      </c>
      <c r="C108" s="122">
        <f t="shared" si="2"/>
        <v>0</v>
      </c>
      <c r="D108" s="122">
        <v>0</v>
      </c>
      <c r="E108" s="122">
        <v>0</v>
      </c>
      <c r="F108" s="122">
        <v>0</v>
      </c>
      <c r="G108" s="122">
        <v>0</v>
      </c>
      <c r="H108" s="122">
        <f t="shared" si="3"/>
        <v>0</v>
      </c>
      <c r="I108" s="122">
        <v>0</v>
      </c>
      <c r="J108" s="122">
        <v>0</v>
      </c>
      <c r="K108" s="122">
        <v>0</v>
      </c>
      <c r="L108" s="122">
        <v>0</v>
      </c>
    </row>
    <row r="109" spans="1:12" hidden="1" x14ac:dyDescent="0.2">
      <c r="A109" s="112">
        <v>102</v>
      </c>
      <c r="B109" s="112" t="s">
        <v>409</v>
      </c>
      <c r="C109" s="122">
        <f t="shared" si="2"/>
        <v>0</v>
      </c>
      <c r="D109" s="122">
        <v>0</v>
      </c>
      <c r="E109" s="122">
        <v>0</v>
      </c>
      <c r="F109" s="122">
        <v>0</v>
      </c>
      <c r="G109" s="122">
        <v>0</v>
      </c>
      <c r="H109" s="122">
        <f t="shared" si="3"/>
        <v>0</v>
      </c>
      <c r="I109" s="122">
        <v>0</v>
      </c>
      <c r="J109" s="122">
        <v>0</v>
      </c>
      <c r="K109" s="122">
        <v>0</v>
      </c>
      <c r="L109" s="122">
        <v>0</v>
      </c>
    </row>
    <row r="110" spans="1:12" ht="25.5" hidden="1" x14ac:dyDescent="0.2">
      <c r="A110" s="112">
        <v>103</v>
      </c>
      <c r="B110" s="112" t="s">
        <v>789</v>
      </c>
      <c r="C110" s="122">
        <f t="shared" si="2"/>
        <v>0</v>
      </c>
      <c r="D110" s="122">
        <f>SUM(D111:D114)</f>
        <v>0</v>
      </c>
      <c r="E110" s="122">
        <f>SUM(E111:E114)</f>
        <v>0</v>
      </c>
      <c r="F110" s="122">
        <f>SUM(F111:F114)</f>
        <v>0</v>
      </c>
      <c r="G110" s="122">
        <f>SUM(G111:G114)</f>
        <v>0</v>
      </c>
      <c r="H110" s="122">
        <f t="shared" si="3"/>
        <v>0</v>
      </c>
      <c r="I110" s="122">
        <f>SUM(I111:I114)</f>
        <v>0</v>
      </c>
      <c r="J110" s="122">
        <f>SUM(J111:J114)</f>
        <v>0</v>
      </c>
      <c r="K110" s="122">
        <f>SUM(K111:K114)</f>
        <v>0</v>
      </c>
      <c r="L110" s="122">
        <f>SUM(L111:L114)</f>
        <v>0</v>
      </c>
    </row>
    <row r="111" spans="1:12" hidden="1" x14ac:dyDescent="0.2">
      <c r="A111" s="112">
        <v>104</v>
      </c>
      <c r="B111" s="112" t="s">
        <v>692</v>
      </c>
      <c r="C111" s="122">
        <f t="shared" si="2"/>
        <v>0</v>
      </c>
      <c r="D111" s="122">
        <v>0</v>
      </c>
      <c r="E111" s="122">
        <v>0</v>
      </c>
      <c r="F111" s="122">
        <v>0</v>
      </c>
      <c r="G111" s="122">
        <v>0</v>
      </c>
      <c r="H111" s="122">
        <f t="shared" si="3"/>
        <v>0</v>
      </c>
      <c r="I111" s="122">
        <v>0</v>
      </c>
      <c r="J111" s="122">
        <v>0</v>
      </c>
      <c r="K111" s="122">
        <v>0</v>
      </c>
      <c r="L111" s="122">
        <v>0</v>
      </c>
    </row>
    <row r="112" spans="1:12" hidden="1" x14ac:dyDescent="0.2">
      <c r="A112" s="112">
        <v>105</v>
      </c>
      <c r="B112" s="112" t="s">
        <v>410</v>
      </c>
      <c r="C112" s="122">
        <f t="shared" si="2"/>
        <v>0</v>
      </c>
      <c r="D112" s="122">
        <v>0</v>
      </c>
      <c r="E112" s="122">
        <v>0</v>
      </c>
      <c r="F112" s="122">
        <v>0</v>
      </c>
      <c r="G112" s="122">
        <v>0</v>
      </c>
      <c r="H112" s="122">
        <f t="shared" si="3"/>
        <v>0</v>
      </c>
      <c r="I112" s="122">
        <v>0</v>
      </c>
      <c r="J112" s="122">
        <v>0</v>
      </c>
      <c r="K112" s="122">
        <v>0</v>
      </c>
      <c r="L112" s="122">
        <v>0</v>
      </c>
    </row>
    <row r="113" spans="1:12" hidden="1" x14ac:dyDescent="0.2">
      <c r="A113" s="112">
        <v>106</v>
      </c>
      <c r="B113" s="112" t="s">
        <v>411</v>
      </c>
      <c r="C113" s="122">
        <f t="shared" si="2"/>
        <v>0</v>
      </c>
      <c r="D113" s="122">
        <v>0</v>
      </c>
      <c r="E113" s="122">
        <v>0</v>
      </c>
      <c r="F113" s="122">
        <v>0</v>
      </c>
      <c r="G113" s="122">
        <v>0</v>
      </c>
      <c r="H113" s="122">
        <f t="shared" si="3"/>
        <v>0</v>
      </c>
      <c r="I113" s="122">
        <v>0</v>
      </c>
      <c r="J113" s="122">
        <v>0</v>
      </c>
      <c r="K113" s="122">
        <v>0</v>
      </c>
      <c r="L113" s="122">
        <v>0</v>
      </c>
    </row>
    <row r="114" spans="1:12" ht="25.5" hidden="1" x14ac:dyDescent="0.2">
      <c r="A114" s="112">
        <v>107</v>
      </c>
      <c r="B114" s="112" t="s">
        <v>412</v>
      </c>
      <c r="C114" s="122">
        <f t="shared" si="2"/>
        <v>0</v>
      </c>
      <c r="D114" s="122">
        <v>0</v>
      </c>
      <c r="E114" s="122">
        <v>0</v>
      </c>
      <c r="F114" s="122">
        <v>0</v>
      </c>
      <c r="G114" s="122">
        <v>0</v>
      </c>
      <c r="H114" s="122">
        <f t="shared" si="3"/>
        <v>0</v>
      </c>
      <c r="I114" s="122">
        <v>0</v>
      </c>
      <c r="J114" s="122">
        <v>0</v>
      </c>
      <c r="K114" s="122">
        <v>0</v>
      </c>
      <c r="L114" s="122">
        <v>0</v>
      </c>
    </row>
    <row r="115" spans="1:12" x14ac:dyDescent="0.2">
      <c r="A115" s="112">
        <v>108</v>
      </c>
      <c r="B115" s="112" t="s">
        <v>790</v>
      </c>
      <c r="C115" s="122">
        <f t="shared" si="2"/>
        <v>22750000</v>
      </c>
      <c r="D115" s="122">
        <f>SUM(D116:D121)</f>
        <v>22750000</v>
      </c>
      <c r="E115" s="122">
        <f>SUM(E116:E121)</f>
        <v>0</v>
      </c>
      <c r="F115" s="122">
        <f>SUM(F116:F121)</f>
        <v>0</v>
      </c>
      <c r="G115" s="122">
        <f>SUM(G116:G121)</f>
        <v>0</v>
      </c>
      <c r="H115" s="122">
        <f t="shared" si="3"/>
        <v>22750000</v>
      </c>
      <c r="I115" s="122">
        <f>SUM(I116:I121)</f>
        <v>22750000</v>
      </c>
      <c r="J115" s="122">
        <f>SUM(J116:J121)</f>
        <v>0</v>
      </c>
      <c r="K115" s="122">
        <f>SUM(K116:K121)</f>
        <v>0</v>
      </c>
      <c r="L115" s="122">
        <f>SUM(L116:L121)</f>
        <v>0</v>
      </c>
    </row>
    <row r="116" spans="1:12" hidden="1" x14ac:dyDescent="0.2">
      <c r="A116" s="112">
        <v>109</v>
      </c>
      <c r="B116" s="112" t="s">
        <v>693</v>
      </c>
      <c r="C116" s="122">
        <f t="shared" si="2"/>
        <v>0</v>
      </c>
      <c r="D116" s="122">
        <v>0</v>
      </c>
      <c r="E116" s="122">
        <v>0</v>
      </c>
      <c r="F116" s="122">
        <v>0</v>
      </c>
      <c r="G116" s="122">
        <v>0</v>
      </c>
      <c r="H116" s="122">
        <f t="shared" si="3"/>
        <v>0</v>
      </c>
      <c r="I116" s="122">
        <v>0</v>
      </c>
      <c r="J116" s="122">
        <v>0</v>
      </c>
      <c r="K116" s="122">
        <v>0</v>
      </c>
      <c r="L116" s="122">
        <v>0</v>
      </c>
    </row>
    <row r="117" spans="1:12" ht="25.5" x14ac:dyDescent="0.2">
      <c r="A117" s="112">
        <v>110</v>
      </c>
      <c r="B117" s="112" t="s">
        <v>413</v>
      </c>
      <c r="C117" s="122">
        <f t="shared" si="2"/>
        <v>22750000</v>
      </c>
      <c r="D117" s="122">
        <v>22750000</v>
      </c>
      <c r="E117" s="122">
        <v>0</v>
      </c>
      <c r="F117" s="122">
        <v>0</v>
      </c>
      <c r="G117" s="122">
        <v>0</v>
      </c>
      <c r="H117" s="122">
        <f t="shared" si="3"/>
        <v>22750000</v>
      </c>
      <c r="I117" s="122">
        <v>22750000</v>
      </c>
      <c r="J117" s="122">
        <v>0</v>
      </c>
      <c r="K117" s="122">
        <v>0</v>
      </c>
      <c r="L117" s="122">
        <v>0</v>
      </c>
    </row>
    <row r="118" spans="1:12" hidden="1" x14ac:dyDescent="0.2">
      <c r="A118" s="112">
        <v>111</v>
      </c>
      <c r="B118" s="112" t="s">
        <v>414</v>
      </c>
      <c r="C118" s="122">
        <f t="shared" si="2"/>
        <v>0</v>
      </c>
      <c r="D118" s="122">
        <v>0</v>
      </c>
      <c r="E118" s="122">
        <v>0</v>
      </c>
      <c r="F118" s="122">
        <v>0</v>
      </c>
      <c r="G118" s="122">
        <v>0</v>
      </c>
      <c r="H118" s="122">
        <f t="shared" si="3"/>
        <v>0</v>
      </c>
      <c r="I118" s="122">
        <v>0</v>
      </c>
      <c r="J118" s="122">
        <v>0</v>
      </c>
      <c r="K118" s="122">
        <v>0</v>
      </c>
      <c r="L118" s="122">
        <v>0</v>
      </c>
    </row>
    <row r="119" spans="1:12" hidden="1" x14ac:dyDescent="0.2">
      <c r="A119" s="112">
        <v>112</v>
      </c>
      <c r="B119" s="112" t="s">
        <v>415</v>
      </c>
      <c r="C119" s="122">
        <f t="shared" si="2"/>
        <v>0</v>
      </c>
      <c r="D119" s="122">
        <v>0</v>
      </c>
      <c r="E119" s="122">
        <v>0</v>
      </c>
      <c r="F119" s="122">
        <v>0</v>
      </c>
      <c r="G119" s="122">
        <v>0</v>
      </c>
      <c r="H119" s="122">
        <f t="shared" si="3"/>
        <v>0</v>
      </c>
      <c r="I119" s="122">
        <v>0</v>
      </c>
      <c r="J119" s="122">
        <v>0</v>
      </c>
      <c r="K119" s="122">
        <v>0</v>
      </c>
      <c r="L119" s="122">
        <v>0</v>
      </c>
    </row>
    <row r="120" spans="1:12" hidden="1" x14ac:dyDescent="0.2">
      <c r="A120" s="112">
        <v>113</v>
      </c>
      <c r="B120" s="112" t="s">
        <v>416</v>
      </c>
      <c r="C120" s="122">
        <f t="shared" si="2"/>
        <v>0</v>
      </c>
      <c r="D120" s="122">
        <v>0</v>
      </c>
      <c r="E120" s="122">
        <v>0</v>
      </c>
      <c r="F120" s="122">
        <v>0</v>
      </c>
      <c r="G120" s="122">
        <v>0</v>
      </c>
      <c r="H120" s="122">
        <f t="shared" si="3"/>
        <v>0</v>
      </c>
      <c r="I120" s="122">
        <v>0</v>
      </c>
      <c r="J120" s="122">
        <v>0</v>
      </c>
      <c r="K120" s="122">
        <v>0</v>
      </c>
      <c r="L120" s="122">
        <v>0</v>
      </c>
    </row>
    <row r="121" spans="1:12" hidden="1" x14ac:dyDescent="0.2">
      <c r="A121" s="112">
        <v>114</v>
      </c>
      <c r="B121" s="112" t="s">
        <v>417</v>
      </c>
      <c r="C121" s="122">
        <f t="shared" si="2"/>
        <v>0</v>
      </c>
      <c r="D121" s="122">
        <v>0</v>
      </c>
      <c r="E121" s="122">
        <v>0</v>
      </c>
      <c r="F121" s="122">
        <v>0</v>
      </c>
      <c r="G121" s="122">
        <v>0</v>
      </c>
      <c r="H121" s="122">
        <f t="shared" si="3"/>
        <v>0</v>
      </c>
      <c r="I121" s="122">
        <v>0</v>
      </c>
      <c r="J121" s="122">
        <v>0</v>
      </c>
      <c r="K121" s="122">
        <v>0</v>
      </c>
      <c r="L121" s="122">
        <v>0</v>
      </c>
    </row>
    <row r="122" spans="1:12" ht="25.5" x14ac:dyDescent="0.2">
      <c r="A122" s="112">
        <v>115</v>
      </c>
      <c r="B122" s="112" t="s">
        <v>791</v>
      </c>
      <c r="C122" s="122">
        <f t="shared" si="2"/>
        <v>31644000</v>
      </c>
      <c r="D122" s="122">
        <f>SUM(D123:D143)</f>
        <v>31644000</v>
      </c>
      <c r="E122" s="122">
        <f>SUM(E123:E143)</f>
        <v>0</v>
      </c>
      <c r="F122" s="122">
        <f>SUM(F123:F143)</f>
        <v>0</v>
      </c>
      <c r="G122" s="122">
        <f>SUM(G123:G143)</f>
        <v>0</v>
      </c>
      <c r="H122" s="122">
        <f t="shared" si="3"/>
        <v>31644000</v>
      </c>
      <c r="I122" s="122">
        <f>SUM(I123:I143)</f>
        <v>31644000</v>
      </c>
      <c r="J122" s="122">
        <f>SUM(J123:J143)</f>
        <v>0</v>
      </c>
      <c r="K122" s="122">
        <f>SUM(K123:K143)</f>
        <v>0</v>
      </c>
      <c r="L122" s="122">
        <f>SUM(L123:L143)</f>
        <v>0</v>
      </c>
    </row>
    <row r="123" spans="1:12" hidden="1" x14ac:dyDescent="0.2">
      <c r="A123" s="112">
        <v>116</v>
      </c>
      <c r="B123" s="112" t="s">
        <v>418</v>
      </c>
      <c r="C123" s="122">
        <f t="shared" si="2"/>
        <v>0</v>
      </c>
      <c r="D123" s="122">
        <v>0</v>
      </c>
      <c r="E123" s="122">
        <v>0</v>
      </c>
      <c r="F123" s="122">
        <v>0</v>
      </c>
      <c r="G123" s="122">
        <v>0</v>
      </c>
      <c r="H123" s="122">
        <f t="shared" si="3"/>
        <v>0</v>
      </c>
      <c r="I123" s="122">
        <v>0</v>
      </c>
      <c r="J123" s="122">
        <v>0</v>
      </c>
      <c r="K123" s="122">
        <v>0</v>
      </c>
      <c r="L123" s="122">
        <v>0</v>
      </c>
    </row>
    <row r="124" spans="1:12" ht="25.5" hidden="1" x14ac:dyDescent="0.2">
      <c r="A124" s="112">
        <v>117</v>
      </c>
      <c r="B124" s="112" t="s">
        <v>419</v>
      </c>
      <c r="C124" s="122">
        <f t="shared" si="2"/>
        <v>0</v>
      </c>
      <c r="D124" s="122">
        <v>0</v>
      </c>
      <c r="E124" s="122">
        <v>0</v>
      </c>
      <c r="F124" s="122">
        <v>0</v>
      </c>
      <c r="G124" s="122">
        <v>0</v>
      </c>
      <c r="H124" s="122">
        <f t="shared" si="3"/>
        <v>0</v>
      </c>
      <c r="I124" s="122">
        <v>0</v>
      </c>
      <c r="J124" s="122">
        <v>0</v>
      </c>
      <c r="K124" s="122">
        <v>0</v>
      </c>
      <c r="L124" s="122">
        <v>0</v>
      </c>
    </row>
    <row r="125" spans="1:12" ht="25.5" hidden="1" x14ac:dyDescent="0.2">
      <c r="A125" s="112">
        <v>118</v>
      </c>
      <c r="B125" s="112" t="s">
        <v>420</v>
      </c>
      <c r="C125" s="122">
        <f t="shared" si="2"/>
        <v>0</v>
      </c>
      <c r="D125" s="122">
        <v>0</v>
      </c>
      <c r="E125" s="122">
        <v>0</v>
      </c>
      <c r="F125" s="122">
        <v>0</v>
      </c>
      <c r="G125" s="122">
        <v>0</v>
      </c>
      <c r="H125" s="122">
        <f t="shared" si="3"/>
        <v>0</v>
      </c>
      <c r="I125" s="122">
        <v>0</v>
      </c>
      <c r="J125" s="122">
        <v>0</v>
      </c>
      <c r="K125" s="122">
        <v>0</v>
      </c>
      <c r="L125" s="122">
        <v>0</v>
      </c>
    </row>
    <row r="126" spans="1:12" ht="25.5" hidden="1" x14ac:dyDescent="0.2">
      <c r="A126" s="112">
        <v>119</v>
      </c>
      <c r="B126" s="112" t="s">
        <v>421</v>
      </c>
      <c r="C126" s="122">
        <f t="shared" si="2"/>
        <v>0</v>
      </c>
      <c r="D126" s="122">
        <v>0</v>
      </c>
      <c r="E126" s="122">
        <v>0</v>
      </c>
      <c r="F126" s="122">
        <v>0</v>
      </c>
      <c r="G126" s="122">
        <v>0</v>
      </c>
      <c r="H126" s="122">
        <f t="shared" si="3"/>
        <v>0</v>
      </c>
      <c r="I126" s="122">
        <v>0</v>
      </c>
      <c r="J126" s="122">
        <v>0</v>
      </c>
      <c r="K126" s="122">
        <v>0</v>
      </c>
      <c r="L126" s="122">
        <v>0</v>
      </c>
    </row>
    <row r="127" spans="1:12" ht="25.5" hidden="1" x14ac:dyDescent="0.2">
      <c r="A127" s="112">
        <v>120</v>
      </c>
      <c r="B127" s="112" t="s">
        <v>422</v>
      </c>
      <c r="C127" s="122">
        <f t="shared" si="2"/>
        <v>0</v>
      </c>
      <c r="D127" s="122">
        <v>0</v>
      </c>
      <c r="E127" s="122">
        <v>0</v>
      </c>
      <c r="F127" s="122">
        <v>0</v>
      </c>
      <c r="G127" s="122">
        <v>0</v>
      </c>
      <c r="H127" s="122">
        <f t="shared" si="3"/>
        <v>0</v>
      </c>
      <c r="I127" s="122">
        <v>0</v>
      </c>
      <c r="J127" s="122">
        <v>0</v>
      </c>
      <c r="K127" s="122">
        <v>0</v>
      </c>
      <c r="L127" s="122">
        <v>0</v>
      </c>
    </row>
    <row r="128" spans="1:12" ht="25.5" hidden="1" x14ac:dyDescent="0.2">
      <c r="A128" s="112">
        <v>121</v>
      </c>
      <c r="B128" s="112" t="s">
        <v>423</v>
      </c>
      <c r="C128" s="122">
        <f t="shared" si="2"/>
        <v>0</v>
      </c>
      <c r="D128" s="122">
        <v>0</v>
      </c>
      <c r="E128" s="122">
        <v>0</v>
      </c>
      <c r="F128" s="122">
        <v>0</v>
      </c>
      <c r="G128" s="122">
        <v>0</v>
      </c>
      <c r="H128" s="122">
        <f t="shared" si="3"/>
        <v>0</v>
      </c>
      <c r="I128" s="122">
        <v>0</v>
      </c>
      <c r="J128" s="122">
        <v>0</v>
      </c>
      <c r="K128" s="122">
        <v>0</v>
      </c>
      <c r="L128" s="122">
        <v>0</v>
      </c>
    </row>
    <row r="129" spans="1:12" ht="38.25" x14ac:dyDescent="0.2">
      <c r="A129" s="112">
        <v>122</v>
      </c>
      <c r="B129" s="112" t="s">
        <v>694</v>
      </c>
      <c r="C129" s="122">
        <f t="shared" si="2"/>
        <v>31644000</v>
      </c>
      <c r="D129" s="122">
        <v>31644000</v>
      </c>
      <c r="E129" s="122">
        <v>0</v>
      </c>
      <c r="F129" s="122">
        <v>0</v>
      </c>
      <c r="G129" s="122">
        <v>0</v>
      </c>
      <c r="H129" s="122">
        <f t="shared" si="3"/>
        <v>31644000</v>
      </c>
      <c r="I129" s="122">
        <v>31644000</v>
      </c>
      <c r="J129" s="122">
        <v>0</v>
      </c>
      <c r="K129" s="122">
        <v>0</v>
      </c>
      <c r="L129" s="122">
        <v>0</v>
      </c>
    </row>
    <row r="130" spans="1:12" ht="25.5" hidden="1" x14ac:dyDescent="0.2">
      <c r="A130" s="112">
        <v>123</v>
      </c>
      <c r="B130" s="112" t="s">
        <v>695</v>
      </c>
      <c r="C130" s="122">
        <f t="shared" si="2"/>
        <v>0</v>
      </c>
      <c r="D130" s="122">
        <v>0</v>
      </c>
      <c r="E130" s="122">
        <v>0</v>
      </c>
      <c r="F130" s="122">
        <v>0</v>
      </c>
      <c r="G130" s="122">
        <v>0</v>
      </c>
      <c r="H130" s="122">
        <f t="shared" si="3"/>
        <v>0</v>
      </c>
      <c r="I130" s="122">
        <v>0</v>
      </c>
      <c r="J130" s="122">
        <v>0</v>
      </c>
      <c r="K130" s="122">
        <v>0</v>
      </c>
      <c r="L130" s="122">
        <v>0</v>
      </c>
    </row>
    <row r="131" spans="1:12" hidden="1" x14ac:dyDescent="0.2">
      <c r="A131" s="112">
        <v>124</v>
      </c>
      <c r="B131" s="112" t="s">
        <v>424</v>
      </c>
      <c r="C131" s="122">
        <f t="shared" si="2"/>
        <v>0</v>
      </c>
      <c r="D131" s="122">
        <v>0</v>
      </c>
      <c r="E131" s="122">
        <v>0</v>
      </c>
      <c r="F131" s="122">
        <v>0</v>
      </c>
      <c r="G131" s="122">
        <v>0</v>
      </c>
      <c r="H131" s="122">
        <f t="shared" si="3"/>
        <v>0</v>
      </c>
      <c r="I131" s="122">
        <v>0</v>
      </c>
      <c r="J131" s="122">
        <v>0</v>
      </c>
      <c r="K131" s="122">
        <v>0</v>
      </c>
      <c r="L131" s="122">
        <v>0</v>
      </c>
    </row>
    <row r="132" spans="1:12" hidden="1" x14ac:dyDescent="0.2">
      <c r="A132" s="112">
        <v>125</v>
      </c>
      <c r="B132" s="112" t="s">
        <v>425</v>
      </c>
      <c r="C132" s="122">
        <f t="shared" si="2"/>
        <v>0</v>
      </c>
      <c r="D132" s="122">
        <v>0</v>
      </c>
      <c r="E132" s="122">
        <v>0</v>
      </c>
      <c r="F132" s="122">
        <v>0</v>
      </c>
      <c r="G132" s="122">
        <v>0</v>
      </c>
      <c r="H132" s="122">
        <f t="shared" si="3"/>
        <v>0</v>
      </c>
      <c r="I132" s="122">
        <v>0</v>
      </c>
      <c r="J132" s="122">
        <v>0</v>
      </c>
      <c r="K132" s="122">
        <v>0</v>
      </c>
      <c r="L132" s="122">
        <v>0</v>
      </c>
    </row>
    <row r="133" spans="1:12" ht="38.25" hidden="1" x14ac:dyDescent="0.2">
      <c r="A133" s="112">
        <v>126</v>
      </c>
      <c r="B133" s="112" t="s">
        <v>426</v>
      </c>
      <c r="C133" s="122">
        <f t="shared" si="2"/>
        <v>0</v>
      </c>
      <c r="D133" s="122">
        <v>0</v>
      </c>
      <c r="E133" s="122">
        <v>0</v>
      </c>
      <c r="F133" s="122">
        <v>0</v>
      </c>
      <c r="G133" s="122">
        <v>0</v>
      </c>
      <c r="H133" s="122">
        <f t="shared" si="3"/>
        <v>0</v>
      </c>
      <c r="I133" s="122">
        <v>0</v>
      </c>
      <c r="J133" s="122">
        <v>0</v>
      </c>
      <c r="K133" s="122">
        <v>0</v>
      </c>
      <c r="L133" s="122">
        <v>0</v>
      </c>
    </row>
    <row r="134" spans="1:12" ht="38.25" hidden="1" x14ac:dyDescent="0.2">
      <c r="A134" s="112">
        <v>127</v>
      </c>
      <c r="B134" s="112" t="s">
        <v>427</v>
      </c>
      <c r="C134" s="122">
        <f t="shared" si="2"/>
        <v>0</v>
      </c>
      <c r="D134" s="122">
        <v>0</v>
      </c>
      <c r="E134" s="122">
        <v>0</v>
      </c>
      <c r="F134" s="122">
        <v>0</v>
      </c>
      <c r="G134" s="122">
        <v>0</v>
      </c>
      <c r="H134" s="122">
        <f t="shared" si="3"/>
        <v>0</v>
      </c>
      <c r="I134" s="122">
        <v>0</v>
      </c>
      <c r="J134" s="122">
        <v>0</v>
      </c>
      <c r="K134" s="122">
        <v>0</v>
      </c>
      <c r="L134" s="122">
        <v>0</v>
      </c>
    </row>
    <row r="135" spans="1:12" ht="38.25" hidden="1" x14ac:dyDescent="0.2">
      <c r="A135" s="112">
        <v>128</v>
      </c>
      <c r="B135" s="112" t="s">
        <v>428</v>
      </c>
      <c r="C135" s="122">
        <f t="shared" ref="C135:C199" si="4">SUM(D135,E135,F135,G135)</f>
        <v>0</v>
      </c>
      <c r="D135" s="122">
        <v>0</v>
      </c>
      <c r="E135" s="122">
        <v>0</v>
      </c>
      <c r="F135" s="122">
        <v>0</v>
      </c>
      <c r="G135" s="122">
        <v>0</v>
      </c>
      <c r="H135" s="122">
        <f t="shared" si="3"/>
        <v>0</v>
      </c>
      <c r="I135" s="122">
        <v>0</v>
      </c>
      <c r="J135" s="122">
        <v>0</v>
      </c>
      <c r="K135" s="122">
        <v>0</v>
      </c>
      <c r="L135" s="122">
        <v>0</v>
      </c>
    </row>
    <row r="136" spans="1:12" ht="38.25" hidden="1" x14ac:dyDescent="0.2">
      <c r="A136" s="112">
        <v>129</v>
      </c>
      <c r="B136" s="112" t="s">
        <v>429</v>
      </c>
      <c r="C136" s="122">
        <f t="shared" si="4"/>
        <v>0</v>
      </c>
      <c r="D136" s="122">
        <v>0</v>
      </c>
      <c r="E136" s="122">
        <v>0</v>
      </c>
      <c r="F136" s="122">
        <v>0</v>
      </c>
      <c r="G136" s="122">
        <v>0</v>
      </c>
      <c r="H136" s="122">
        <f t="shared" ref="H136:H187" si="5">SUM(I136,J136,K136,L136)</f>
        <v>0</v>
      </c>
      <c r="I136" s="122">
        <v>0</v>
      </c>
      <c r="J136" s="122">
        <v>0</v>
      </c>
      <c r="K136" s="122">
        <v>0</v>
      </c>
      <c r="L136" s="122">
        <v>0</v>
      </c>
    </row>
    <row r="137" spans="1:12" ht="38.25" hidden="1" x14ac:dyDescent="0.2">
      <c r="A137" s="112">
        <v>130</v>
      </c>
      <c r="B137" s="112" t="s">
        <v>696</v>
      </c>
      <c r="C137" s="122">
        <f t="shared" si="4"/>
        <v>0</v>
      </c>
      <c r="D137" s="122">
        <v>0</v>
      </c>
      <c r="E137" s="122">
        <v>0</v>
      </c>
      <c r="F137" s="122">
        <v>0</v>
      </c>
      <c r="G137" s="122">
        <v>0</v>
      </c>
      <c r="H137" s="122">
        <f t="shared" si="5"/>
        <v>0</v>
      </c>
      <c r="I137" s="122">
        <v>0</v>
      </c>
      <c r="J137" s="122">
        <v>0</v>
      </c>
      <c r="K137" s="122">
        <v>0</v>
      </c>
      <c r="L137" s="122">
        <v>0</v>
      </c>
    </row>
    <row r="138" spans="1:12" hidden="1" x14ac:dyDescent="0.2">
      <c r="A138" s="112">
        <v>131</v>
      </c>
      <c r="B138" s="112" t="s">
        <v>430</v>
      </c>
      <c r="C138" s="122">
        <f t="shared" si="4"/>
        <v>0</v>
      </c>
      <c r="D138" s="122">
        <v>0</v>
      </c>
      <c r="E138" s="122">
        <v>0</v>
      </c>
      <c r="F138" s="122">
        <v>0</v>
      </c>
      <c r="G138" s="122">
        <v>0</v>
      </c>
      <c r="H138" s="122">
        <f t="shared" si="5"/>
        <v>0</v>
      </c>
      <c r="I138" s="122">
        <v>0</v>
      </c>
      <c r="J138" s="122">
        <v>0</v>
      </c>
      <c r="K138" s="122">
        <v>0</v>
      </c>
      <c r="L138" s="122">
        <v>0</v>
      </c>
    </row>
    <row r="139" spans="1:12" hidden="1" x14ac:dyDescent="0.2">
      <c r="A139" s="112">
        <v>132</v>
      </c>
      <c r="B139" s="112" t="s">
        <v>431</v>
      </c>
      <c r="C139" s="122">
        <f t="shared" si="4"/>
        <v>0</v>
      </c>
      <c r="D139" s="122">
        <v>0</v>
      </c>
      <c r="E139" s="122">
        <v>0</v>
      </c>
      <c r="F139" s="122">
        <v>0</v>
      </c>
      <c r="G139" s="122">
        <v>0</v>
      </c>
      <c r="H139" s="122">
        <f t="shared" si="5"/>
        <v>0</v>
      </c>
      <c r="I139" s="122">
        <v>0</v>
      </c>
      <c r="J139" s="122">
        <v>0</v>
      </c>
      <c r="K139" s="122">
        <v>0</v>
      </c>
      <c r="L139" s="122">
        <v>0</v>
      </c>
    </row>
    <row r="140" spans="1:12" hidden="1" x14ac:dyDescent="0.2">
      <c r="A140" s="112">
        <v>133</v>
      </c>
      <c r="B140" s="112" t="s">
        <v>432</v>
      </c>
      <c r="C140" s="122">
        <f t="shared" si="4"/>
        <v>0</v>
      </c>
      <c r="D140" s="122">
        <v>0</v>
      </c>
      <c r="E140" s="122">
        <v>0</v>
      </c>
      <c r="F140" s="122">
        <v>0</v>
      </c>
      <c r="G140" s="122">
        <v>0</v>
      </c>
      <c r="H140" s="122">
        <f t="shared" si="5"/>
        <v>0</v>
      </c>
      <c r="I140" s="122">
        <v>0</v>
      </c>
      <c r="J140" s="122">
        <v>0</v>
      </c>
      <c r="K140" s="122">
        <v>0</v>
      </c>
      <c r="L140" s="122">
        <v>0</v>
      </c>
    </row>
    <row r="141" spans="1:12" hidden="1" x14ac:dyDescent="0.2">
      <c r="A141" s="112">
        <v>134</v>
      </c>
      <c r="B141" s="112" t="s">
        <v>433</v>
      </c>
      <c r="C141" s="122">
        <f t="shared" si="4"/>
        <v>0</v>
      </c>
      <c r="D141" s="122">
        <v>0</v>
      </c>
      <c r="E141" s="122">
        <v>0</v>
      </c>
      <c r="F141" s="122">
        <v>0</v>
      </c>
      <c r="G141" s="122">
        <v>0</v>
      </c>
      <c r="H141" s="122">
        <f t="shared" si="5"/>
        <v>0</v>
      </c>
      <c r="I141" s="122">
        <v>0</v>
      </c>
      <c r="J141" s="122">
        <v>0</v>
      </c>
      <c r="K141" s="122">
        <v>0</v>
      </c>
      <c r="L141" s="122">
        <v>0</v>
      </c>
    </row>
    <row r="142" spans="1:12" hidden="1" x14ac:dyDescent="0.2">
      <c r="A142" s="112">
        <v>135</v>
      </c>
      <c r="B142" s="112" t="s">
        <v>434</v>
      </c>
      <c r="C142" s="122">
        <f t="shared" si="4"/>
        <v>0</v>
      </c>
      <c r="D142" s="122">
        <v>0</v>
      </c>
      <c r="E142" s="122">
        <v>0</v>
      </c>
      <c r="F142" s="122">
        <v>0</v>
      </c>
      <c r="G142" s="122">
        <v>0</v>
      </c>
      <c r="H142" s="122">
        <f t="shared" si="5"/>
        <v>0</v>
      </c>
      <c r="I142" s="122">
        <v>0</v>
      </c>
      <c r="J142" s="122">
        <v>0</v>
      </c>
      <c r="K142" s="122">
        <v>0</v>
      </c>
      <c r="L142" s="122">
        <v>0</v>
      </c>
    </row>
    <row r="143" spans="1:12" ht="63.75" hidden="1" x14ac:dyDescent="0.2">
      <c r="A143" s="112">
        <v>136</v>
      </c>
      <c r="B143" s="112" t="s">
        <v>435</v>
      </c>
      <c r="C143" s="122">
        <f t="shared" si="4"/>
        <v>0</v>
      </c>
      <c r="D143" s="122">
        <v>0</v>
      </c>
      <c r="E143" s="122">
        <v>0</v>
      </c>
      <c r="F143" s="122">
        <v>0</v>
      </c>
      <c r="G143" s="122">
        <v>0</v>
      </c>
      <c r="H143" s="122">
        <f t="shared" si="5"/>
        <v>0</v>
      </c>
      <c r="I143" s="122">
        <v>0</v>
      </c>
      <c r="J143" s="122">
        <v>0</v>
      </c>
      <c r="K143" s="122">
        <v>0</v>
      </c>
      <c r="L143" s="122">
        <v>0</v>
      </c>
    </row>
    <row r="144" spans="1:12" hidden="1" x14ac:dyDescent="0.2">
      <c r="A144" s="112">
        <v>137</v>
      </c>
      <c r="B144" s="112" t="s">
        <v>792</v>
      </c>
      <c r="C144" s="122">
        <f t="shared" si="4"/>
        <v>0</v>
      </c>
      <c r="D144" s="122">
        <f>SUM(D145:D147)</f>
        <v>0</v>
      </c>
      <c r="E144" s="122">
        <f>SUM(E145:E147)</f>
        <v>0</v>
      </c>
      <c r="F144" s="122">
        <f>SUM(F145:F147)</f>
        <v>0</v>
      </c>
      <c r="G144" s="122">
        <f>SUM(G145:G147)</f>
        <v>0</v>
      </c>
      <c r="H144" s="122">
        <f t="shared" si="5"/>
        <v>0</v>
      </c>
      <c r="I144" s="122">
        <f>SUM(I145:I147)</f>
        <v>0</v>
      </c>
      <c r="J144" s="122">
        <f>SUM(J145:J147)</f>
        <v>0</v>
      </c>
      <c r="K144" s="122">
        <f>SUM(K145:K147)</f>
        <v>0</v>
      </c>
      <c r="L144" s="122">
        <f>SUM(L145:L147)</f>
        <v>0</v>
      </c>
    </row>
    <row r="145" spans="1:12" hidden="1" x14ac:dyDescent="0.2">
      <c r="A145" s="112">
        <v>138</v>
      </c>
      <c r="B145" s="112" t="s">
        <v>436</v>
      </c>
      <c r="C145" s="122">
        <f t="shared" si="4"/>
        <v>0</v>
      </c>
      <c r="D145" s="122">
        <v>0</v>
      </c>
      <c r="E145" s="122">
        <v>0</v>
      </c>
      <c r="F145" s="122">
        <v>0</v>
      </c>
      <c r="G145" s="122">
        <v>0</v>
      </c>
      <c r="H145" s="122">
        <f t="shared" si="5"/>
        <v>0</v>
      </c>
      <c r="I145" s="122">
        <v>0</v>
      </c>
      <c r="J145" s="122">
        <v>0</v>
      </c>
      <c r="K145" s="122">
        <v>0</v>
      </c>
      <c r="L145" s="122">
        <v>0</v>
      </c>
    </row>
    <row r="146" spans="1:12" hidden="1" x14ac:dyDescent="0.2">
      <c r="A146" s="112">
        <v>139</v>
      </c>
      <c r="B146" s="112" t="s">
        <v>437</v>
      </c>
      <c r="C146" s="122">
        <f t="shared" si="4"/>
        <v>0</v>
      </c>
      <c r="D146" s="122">
        <v>0</v>
      </c>
      <c r="E146" s="122">
        <v>0</v>
      </c>
      <c r="F146" s="122">
        <v>0</v>
      </c>
      <c r="G146" s="122">
        <v>0</v>
      </c>
      <c r="H146" s="122">
        <f t="shared" si="5"/>
        <v>0</v>
      </c>
      <c r="I146" s="122">
        <v>0</v>
      </c>
      <c r="J146" s="122">
        <v>0</v>
      </c>
      <c r="K146" s="122">
        <v>0</v>
      </c>
      <c r="L146" s="122">
        <v>0</v>
      </c>
    </row>
    <row r="147" spans="1:12" hidden="1" x14ac:dyDescent="0.2">
      <c r="A147" s="112">
        <v>140</v>
      </c>
      <c r="B147" s="112" t="s">
        <v>697</v>
      </c>
      <c r="C147" s="122">
        <f t="shared" si="4"/>
        <v>0</v>
      </c>
      <c r="D147" s="122">
        <v>0</v>
      </c>
      <c r="E147" s="122">
        <v>0</v>
      </c>
      <c r="F147" s="122">
        <v>0</v>
      </c>
      <c r="G147" s="122">
        <v>0</v>
      </c>
      <c r="H147" s="122">
        <f t="shared" si="5"/>
        <v>0</v>
      </c>
      <c r="I147" s="122">
        <v>0</v>
      </c>
      <c r="J147" s="122">
        <v>0</v>
      </c>
      <c r="K147" s="122">
        <v>0</v>
      </c>
      <c r="L147" s="122">
        <v>0</v>
      </c>
    </row>
    <row r="148" spans="1:12" ht="25.5" hidden="1" x14ac:dyDescent="0.2">
      <c r="A148" s="112">
        <v>141</v>
      </c>
      <c r="B148" s="112" t="s">
        <v>698</v>
      </c>
      <c r="C148" s="122">
        <f t="shared" si="4"/>
        <v>0</v>
      </c>
      <c r="D148" s="122">
        <v>0</v>
      </c>
      <c r="E148" s="122">
        <v>0</v>
      </c>
      <c r="F148" s="122">
        <v>0</v>
      </c>
      <c r="G148" s="122">
        <v>0</v>
      </c>
      <c r="H148" s="122">
        <f t="shared" si="5"/>
        <v>0</v>
      </c>
      <c r="I148" s="122">
        <v>0</v>
      </c>
      <c r="J148" s="122">
        <v>0</v>
      </c>
      <c r="K148" s="122">
        <v>0</v>
      </c>
      <c r="L148" s="122">
        <v>0</v>
      </c>
    </row>
    <row r="149" spans="1:12" x14ac:dyDescent="0.2">
      <c r="A149" s="112">
        <v>142</v>
      </c>
      <c r="B149" s="112" t="s">
        <v>793</v>
      </c>
      <c r="C149" s="122">
        <f t="shared" si="4"/>
        <v>7892000</v>
      </c>
      <c r="D149" s="122">
        <f>SUM(D150:D153)</f>
        <v>7892000</v>
      </c>
      <c r="E149" s="122">
        <f>SUM(E150:E153)</f>
        <v>0</v>
      </c>
      <c r="F149" s="122">
        <f>SUM(F150:F153)</f>
        <v>0</v>
      </c>
      <c r="G149" s="122">
        <f>SUM(G150:G153)</f>
        <v>0</v>
      </c>
      <c r="H149" s="122">
        <f t="shared" si="5"/>
        <v>7892000</v>
      </c>
      <c r="I149" s="122">
        <f>SUM(I150:I153)</f>
        <v>7892000</v>
      </c>
      <c r="J149" s="122">
        <f>SUM(J150:J153)</f>
        <v>0</v>
      </c>
      <c r="K149" s="122">
        <f>SUM(K150:K153)</f>
        <v>0</v>
      </c>
      <c r="L149" s="122">
        <f>SUM(L150:L153)</f>
        <v>0</v>
      </c>
    </row>
    <row r="150" spans="1:12" ht="25.5" hidden="1" x14ac:dyDescent="0.2">
      <c r="A150" s="112">
        <v>143</v>
      </c>
      <c r="B150" s="112" t="s">
        <v>438</v>
      </c>
      <c r="C150" s="122">
        <f t="shared" si="4"/>
        <v>0</v>
      </c>
      <c r="D150" s="122">
        <v>0</v>
      </c>
      <c r="E150" s="122">
        <v>0</v>
      </c>
      <c r="F150" s="122">
        <v>0</v>
      </c>
      <c r="G150" s="122">
        <v>0</v>
      </c>
      <c r="H150" s="122">
        <f t="shared" si="5"/>
        <v>0</v>
      </c>
      <c r="I150" s="122">
        <v>0</v>
      </c>
      <c r="J150" s="122">
        <v>0</v>
      </c>
      <c r="K150" s="122">
        <v>0</v>
      </c>
      <c r="L150" s="122">
        <v>0</v>
      </c>
    </row>
    <row r="151" spans="1:12" ht="25.5" x14ac:dyDescent="0.2">
      <c r="A151" s="112">
        <v>144</v>
      </c>
      <c r="B151" s="112" t="s">
        <v>439</v>
      </c>
      <c r="C151" s="122">
        <f t="shared" si="4"/>
        <v>7892000</v>
      </c>
      <c r="D151" s="122">
        <v>7892000</v>
      </c>
      <c r="E151" s="122">
        <v>0</v>
      </c>
      <c r="F151" s="122">
        <v>0</v>
      </c>
      <c r="G151" s="122">
        <v>0</v>
      </c>
      <c r="H151" s="122">
        <f t="shared" si="5"/>
        <v>7892000</v>
      </c>
      <c r="I151" s="122">
        <v>7892000</v>
      </c>
      <c r="J151" s="122">
        <v>0</v>
      </c>
      <c r="K151" s="122">
        <v>0</v>
      </c>
      <c r="L151" s="122">
        <v>0</v>
      </c>
    </row>
    <row r="152" spans="1:12" hidden="1" x14ac:dyDescent="0.2">
      <c r="A152" s="112">
        <v>145</v>
      </c>
      <c r="B152" s="112" t="s">
        <v>440</v>
      </c>
      <c r="C152" s="122">
        <f t="shared" si="4"/>
        <v>0</v>
      </c>
      <c r="D152" s="122">
        <v>0</v>
      </c>
      <c r="E152" s="122">
        <v>0</v>
      </c>
      <c r="F152" s="122">
        <v>0</v>
      </c>
      <c r="G152" s="122">
        <v>0</v>
      </c>
      <c r="H152" s="122">
        <f t="shared" si="5"/>
        <v>0</v>
      </c>
      <c r="I152" s="122">
        <v>0</v>
      </c>
      <c r="J152" s="122">
        <v>0</v>
      </c>
      <c r="K152" s="122">
        <v>0</v>
      </c>
      <c r="L152" s="122">
        <v>0</v>
      </c>
    </row>
    <row r="153" spans="1:12" hidden="1" x14ac:dyDescent="0.2">
      <c r="A153" s="112">
        <v>146</v>
      </c>
      <c r="B153" s="112" t="s">
        <v>441</v>
      </c>
      <c r="C153" s="122">
        <f t="shared" si="4"/>
        <v>0</v>
      </c>
      <c r="D153" s="122">
        <v>0</v>
      </c>
      <c r="E153" s="122">
        <v>0</v>
      </c>
      <c r="F153" s="122">
        <v>0</v>
      </c>
      <c r="G153" s="122">
        <v>0</v>
      </c>
      <c r="H153" s="122">
        <f t="shared" si="5"/>
        <v>0</v>
      </c>
      <c r="I153" s="122">
        <v>0</v>
      </c>
      <c r="J153" s="122">
        <v>0</v>
      </c>
      <c r="K153" s="122">
        <v>0</v>
      </c>
      <c r="L153" s="122">
        <v>0</v>
      </c>
    </row>
    <row r="154" spans="1:12" ht="25.5" hidden="1" x14ac:dyDescent="0.2">
      <c r="A154" s="112">
        <v>147</v>
      </c>
      <c r="B154" s="112" t="s">
        <v>794</v>
      </c>
      <c r="C154" s="122">
        <f t="shared" si="4"/>
        <v>0</v>
      </c>
      <c r="D154" s="122">
        <f>SUM(D155:D170)</f>
        <v>0</v>
      </c>
      <c r="E154" s="122">
        <f>SUM(E155:E170)</f>
        <v>0</v>
      </c>
      <c r="F154" s="122">
        <f>SUM(F155:F170)</f>
        <v>0</v>
      </c>
      <c r="G154" s="122">
        <f>SUM(G155:G170)</f>
        <v>0</v>
      </c>
      <c r="H154" s="122">
        <f t="shared" si="5"/>
        <v>0</v>
      </c>
      <c r="I154" s="122">
        <f>SUM(I155:I170)</f>
        <v>0</v>
      </c>
      <c r="J154" s="122">
        <f>SUM(J155:J170)</f>
        <v>0</v>
      </c>
      <c r="K154" s="122">
        <f>SUM(K155:K170)</f>
        <v>0</v>
      </c>
      <c r="L154" s="122">
        <f>SUM(L155:L170)</f>
        <v>0</v>
      </c>
    </row>
    <row r="155" spans="1:12" hidden="1" x14ac:dyDescent="0.2">
      <c r="A155" s="112">
        <v>148</v>
      </c>
      <c r="B155" s="112" t="s">
        <v>442</v>
      </c>
      <c r="C155" s="122">
        <f t="shared" si="4"/>
        <v>0</v>
      </c>
      <c r="D155" s="122">
        <v>0</v>
      </c>
      <c r="E155" s="122">
        <v>0</v>
      </c>
      <c r="F155" s="122">
        <v>0</v>
      </c>
      <c r="G155" s="122">
        <v>0</v>
      </c>
      <c r="H155" s="122">
        <f t="shared" si="5"/>
        <v>0</v>
      </c>
      <c r="I155" s="122">
        <v>0</v>
      </c>
      <c r="J155" s="122">
        <v>0</v>
      </c>
      <c r="K155" s="122">
        <v>0</v>
      </c>
      <c r="L155" s="122">
        <v>0</v>
      </c>
    </row>
    <row r="156" spans="1:12" ht="38.25" hidden="1" x14ac:dyDescent="0.2">
      <c r="A156" s="112">
        <v>149</v>
      </c>
      <c r="B156" s="112" t="s">
        <v>443</v>
      </c>
      <c r="C156" s="122">
        <f t="shared" si="4"/>
        <v>0</v>
      </c>
      <c r="D156" s="122">
        <v>0</v>
      </c>
      <c r="E156" s="122">
        <v>0</v>
      </c>
      <c r="F156" s="122">
        <v>0</v>
      </c>
      <c r="G156" s="122">
        <v>0</v>
      </c>
      <c r="H156" s="122">
        <f t="shared" si="5"/>
        <v>0</v>
      </c>
      <c r="I156" s="122">
        <v>0</v>
      </c>
      <c r="J156" s="122">
        <v>0</v>
      </c>
      <c r="K156" s="122">
        <v>0</v>
      </c>
      <c r="L156" s="122">
        <v>0</v>
      </c>
    </row>
    <row r="157" spans="1:12" hidden="1" x14ac:dyDescent="0.2">
      <c r="A157" s="112">
        <v>150</v>
      </c>
      <c r="B157" s="112" t="s">
        <v>444</v>
      </c>
      <c r="C157" s="122">
        <f t="shared" si="4"/>
        <v>0</v>
      </c>
      <c r="D157" s="122">
        <v>0</v>
      </c>
      <c r="E157" s="122">
        <v>0</v>
      </c>
      <c r="F157" s="122">
        <v>0</v>
      </c>
      <c r="G157" s="122">
        <v>0</v>
      </c>
      <c r="H157" s="122">
        <f t="shared" si="5"/>
        <v>0</v>
      </c>
      <c r="I157" s="122">
        <v>0</v>
      </c>
      <c r="J157" s="122">
        <v>0</v>
      </c>
      <c r="K157" s="122">
        <v>0</v>
      </c>
      <c r="L157" s="122">
        <v>0</v>
      </c>
    </row>
    <row r="158" spans="1:12" hidden="1" x14ac:dyDescent="0.2">
      <c r="A158" s="112">
        <v>151</v>
      </c>
      <c r="B158" s="112" t="s">
        <v>445</v>
      </c>
      <c r="C158" s="122">
        <f t="shared" si="4"/>
        <v>0</v>
      </c>
      <c r="D158" s="122">
        <v>0</v>
      </c>
      <c r="E158" s="122">
        <v>0</v>
      </c>
      <c r="F158" s="122">
        <v>0</v>
      </c>
      <c r="G158" s="122">
        <v>0</v>
      </c>
      <c r="H158" s="122">
        <f t="shared" si="5"/>
        <v>0</v>
      </c>
      <c r="I158" s="122">
        <v>0</v>
      </c>
      <c r="J158" s="122">
        <v>0</v>
      </c>
      <c r="K158" s="122">
        <v>0</v>
      </c>
      <c r="L158" s="122">
        <v>0</v>
      </c>
    </row>
    <row r="159" spans="1:12" hidden="1" x14ac:dyDescent="0.2">
      <c r="A159" s="112">
        <v>152</v>
      </c>
      <c r="B159" s="112" t="s">
        <v>446</v>
      </c>
      <c r="C159" s="122">
        <f t="shared" si="4"/>
        <v>0</v>
      </c>
      <c r="D159" s="122">
        <v>0</v>
      </c>
      <c r="E159" s="122">
        <v>0</v>
      </c>
      <c r="F159" s="122">
        <v>0</v>
      </c>
      <c r="G159" s="122">
        <v>0</v>
      </c>
      <c r="H159" s="122">
        <f t="shared" si="5"/>
        <v>0</v>
      </c>
      <c r="I159" s="122">
        <v>0</v>
      </c>
      <c r="J159" s="122">
        <v>0</v>
      </c>
      <c r="K159" s="122">
        <v>0</v>
      </c>
      <c r="L159" s="122">
        <v>0</v>
      </c>
    </row>
    <row r="160" spans="1:12" hidden="1" x14ac:dyDescent="0.2">
      <c r="A160" s="112">
        <v>153</v>
      </c>
      <c r="B160" s="112" t="s">
        <v>447</v>
      </c>
      <c r="C160" s="122">
        <f t="shared" si="4"/>
        <v>0</v>
      </c>
      <c r="D160" s="122">
        <v>0</v>
      </c>
      <c r="E160" s="122">
        <v>0</v>
      </c>
      <c r="F160" s="122">
        <v>0</v>
      </c>
      <c r="G160" s="122">
        <v>0</v>
      </c>
      <c r="H160" s="122">
        <f t="shared" si="5"/>
        <v>0</v>
      </c>
      <c r="I160" s="122">
        <v>0</v>
      </c>
      <c r="J160" s="122">
        <v>0</v>
      </c>
      <c r="K160" s="122">
        <v>0</v>
      </c>
      <c r="L160" s="122">
        <v>0</v>
      </c>
    </row>
    <row r="161" spans="1:12" ht="25.5" hidden="1" x14ac:dyDescent="0.2">
      <c r="A161" s="112">
        <v>154</v>
      </c>
      <c r="B161" s="112" t="s">
        <v>699</v>
      </c>
      <c r="C161" s="122">
        <f t="shared" si="4"/>
        <v>0</v>
      </c>
      <c r="D161" s="122">
        <v>0</v>
      </c>
      <c r="E161" s="122">
        <v>0</v>
      </c>
      <c r="F161" s="122">
        <v>0</v>
      </c>
      <c r="G161" s="122">
        <v>0</v>
      </c>
      <c r="H161" s="122">
        <f t="shared" si="5"/>
        <v>0</v>
      </c>
      <c r="I161" s="122">
        <v>0</v>
      </c>
      <c r="J161" s="122">
        <v>0</v>
      </c>
      <c r="K161" s="122">
        <v>0</v>
      </c>
      <c r="L161" s="122">
        <v>0</v>
      </c>
    </row>
    <row r="162" spans="1:12" hidden="1" x14ac:dyDescent="0.2">
      <c r="A162" s="112">
        <v>155</v>
      </c>
      <c r="B162" s="112" t="s">
        <v>448</v>
      </c>
      <c r="C162" s="122">
        <f t="shared" si="4"/>
        <v>0</v>
      </c>
      <c r="D162" s="122">
        <v>0</v>
      </c>
      <c r="E162" s="122">
        <v>0</v>
      </c>
      <c r="F162" s="122">
        <v>0</v>
      </c>
      <c r="G162" s="122">
        <v>0</v>
      </c>
      <c r="H162" s="122">
        <f t="shared" si="5"/>
        <v>0</v>
      </c>
      <c r="I162" s="122">
        <v>0</v>
      </c>
      <c r="J162" s="122">
        <v>0</v>
      </c>
      <c r="K162" s="122">
        <v>0</v>
      </c>
      <c r="L162" s="122">
        <v>0</v>
      </c>
    </row>
    <row r="163" spans="1:12" hidden="1" x14ac:dyDescent="0.2">
      <c r="A163" s="112">
        <v>156</v>
      </c>
      <c r="B163" s="112" t="s">
        <v>449</v>
      </c>
      <c r="C163" s="122">
        <f t="shared" si="4"/>
        <v>0</v>
      </c>
      <c r="D163" s="122">
        <v>0</v>
      </c>
      <c r="E163" s="122">
        <v>0</v>
      </c>
      <c r="F163" s="122">
        <v>0</v>
      </c>
      <c r="G163" s="122">
        <v>0</v>
      </c>
      <c r="H163" s="122">
        <f t="shared" si="5"/>
        <v>0</v>
      </c>
      <c r="I163" s="122">
        <v>0</v>
      </c>
      <c r="J163" s="122">
        <v>0</v>
      </c>
      <c r="K163" s="122">
        <v>0</v>
      </c>
      <c r="L163" s="122">
        <v>0</v>
      </c>
    </row>
    <row r="164" spans="1:12" hidden="1" x14ac:dyDescent="0.2">
      <c r="A164" s="112">
        <v>157</v>
      </c>
      <c r="B164" s="112" t="s">
        <v>450</v>
      </c>
      <c r="C164" s="122">
        <f t="shared" si="4"/>
        <v>0</v>
      </c>
      <c r="D164" s="122">
        <v>0</v>
      </c>
      <c r="E164" s="122">
        <v>0</v>
      </c>
      <c r="F164" s="122">
        <v>0</v>
      </c>
      <c r="G164" s="122">
        <v>0</v>
      </c>
      <c r="H164" s="122">
        <f t="shared" si="5"/>
        <v>0</v>
      </c>
      <c r="I164" s="122">
        <v>0</v>
      </c>
      <c r="J164" s="122">
        <v>0</v>
      </c>
      <c r="K164" s="122">
        <v>0</v>
      </c>
      <c r="L164" s="122">
        <v>0</v>
      </c>
    </row>
    <row r="165" spans="1:12" hidden="1" x14ac:dyDescent="0.2">
      <c r="A165" s="112">
        <v>158</v>
      </c>
      <c r="B165" s="112" t="s">
        <v>451</v>
      </c>
      <c r="C165" s="122">
        <f t="shared" si="4"/>
        <v>0</v>
      </c>
      <c r="D165" s="122">
        <v>0</v>
      </c>
      <c r="E165" s="122">
        <v>0</v>
      </c>
      <c r="F165" s="122">
        <v>0</v>
      </c>
      <c r="G165" s="122">
        <v>0</v>
      </c>
      <c r="H165" s="122">
        <f t="shared" si="5"/>
        <v>0</v>
      </c>
      <c r="I165" s="122">
        <v>0</v>
      </c>
      <c r="J165" s="122">
        <v>0</v>
      </c>
      <c r="K165" s="122">
        <v>0</v>
      </c>
      <c r="L165" s="122">
        <v>0</v>
      </c>
    </row>
    <row r="166" spans="1:12" hidden="1" x14ac:dyDescent="0.2">
      <c r="A166" s="112">
        <v>159</v>
      </c>
      <c r="B166" s="112" t="s">
        <v>452</v>
      </c>
      <c r="C166" s="122">
        <f t="shared" si="4"/>
        <v>0</v>
      </c>
      <c r="D166" s="122">
        <v>0</v>
      </c>
      <c r="E166" s="122">
        <v>0</v>
      </c>
      <c r="F166" s="122">
        <v>0</v>
      </c>
      <c r="G166" s="122">
        <v>0</v>
      </c>
      <c r="H166" s="122">
        <f t="shared" si="5"/>
        <v>0</v>
      </c>
      <c r="I166" s="122">
        <v>0</v>
      </c>
      <c r="J166" s="122">
        <v>0</v>
      </c>
      <c r="K166" s="122">
        <v>0</v>
      </c>
      <c r="L166" s="122">
        <v>0</v>
      </c>
    </row>
    <row r="167" spans="1:12" hidden="1" x14ac:dyDescent="0.2">
      <c r="A167" s="112">
        <v>160</v>
      </c>
      <c r="B167" s="112" t="s">
        <v>700</v>
      </c>
      <c r="C167" s="122">
        <f t="shared" si="4"/>
        <v>0</v>
      </c>
      <c r="D167" s="122">
        <v>0</v>
      </c>
      <c r="E167" s="122">
        <v>0</v>
      </c>
      <c r="F167" s="122">
        <v>0</v>
      </c>
      <c r="G167" s="122">
        <v>0</v>
      </c>
      <c r="H167" s="122">
        <f t="shared" si="5"/>
        <v>0</v>
      </c>
      <c r="I167" s="122">
        <v>0</v>
      </c>
      <c r="J167" s="122">
        <v>0</v>
      </c>
      <c r="K167" s="122">
        <v>0</v>
      </c>
      <c r="L167" s="122">
        <v>0</v>
      </c>
    </row>
    <row r="168" spans="1:12" hidden="1" x14ac:dyDescent="0.2">
      <c r="A168" s="112">
        <v>161</v>
      </c>
      <c r="B168" s="112" t="s">
        <v>453</v>
      </c>
      <c r="C168" s="122">
        <f t="shared" si="4"/>
        <v>0</v>
      </c>
      <c r="D168" s="122">
        <v>0</v>
      </c>
      <c r="E168" s="122">
        <v>0</v>
      </c>
      <c r="F168" s="122">
        <v>0</v>
      </c>
      <c r="G168" s="122">
        <v>0</v>
      </c>
      <c r="H168" s="122">
        <f t="shared" si="5"/>
        <v>0</v>
      </c>
      <c r="I168" s="122">
        <v>0</v>
      </c>
      <c r="J168" s="122">
        <v>0</v>
      </c>
      <c r="K168" s="122">
        <v>0</v>
      </c>
      <c r="L168" s="122">
        <v>0</v>
      </c>
    </row>
    <row r="169" spans="1:12" ht="63.75" hidden="1" x14ac:dyDescent="0.2">
      <c r="A169" s="112">
        <v>162</v>
      </c>
      <c r="B169" s="112" t="s">
        <v>454</v>
      </c>
      <c r="C169" s="122">
        <f t="shared" si="4"/>
        <v>0</v>
      </c>
      <c r="D169" s="122">
        <v>0</v>
      </c>
      <c r="E169" s="122">
        <v>0</v>
      </c>
      <c r="F169" s="122">
        <v>0</v>
      </c>
      <c r="G169" s="122">
        <v>0</v>
      </c>
      <c r="H169" s="122">
        <f t="shared" si="5"/>
        <v>0</v>
      </c>
      <c r="I169" s="122">
        <v>0</v>
      </c>
      <c r="J169" s="122">
        <v>0</v>
      </c>
      <c r="K169" s="122">
        <v>0</v>
      </c>
      <c r="L169" s="122">
        <v>0</v>
      </c>
    </row>
    <row r="170" spans="1:12" ht="25.5" hidden="1" x14ac:dyDescent="0.2">
      <c r="A170" s="112">
        <v>163</v>
      </c>
      <c r="B170" s="112" t="s">
        <v>455</v>
      </c>
      <c r="C170" s="122">
        <f t="shared" si="4"/>
        <v>0</v>
      </c>
      <c r="D170" s="122">
        <v>0</v>
      </c>
      <c r="E170" s="122">
        <v>0</v>
      </c>
      <c r="F170" s="122">
        <v>0</v>
      </c>
      <c r="G170" s="122">
        <v>0</v>
      </c>
      <c r="H170" s="122">
        <f t="shared" si="5"/>
        <v>0</v>
      </c>
      <c r="I170" s="122">
        <v>0</v>
      </c>
      <c r="J170" s="122">
        <v>0</v>
      </c>
      <c r="K170" s="122">
        <v>0</v>
      </c>
      <c r="L170" s="122">
        <v>0</v>
      </c>
    </row>
    <row r="171" spans="1:12" ht="25.5" x14ac:dyDescent="0.2">
      <c r="A171" s="112">
        <v>164</v>
      </c>
      <c r="B171" s="112" t="s">
        <v>795</v>
      </c>
      <c r="C171" s="122">
        <f t="shared" si="4"/>
        <v>39536000</v>
      </c>
      <c r="D171" s="122">
        <f>SUM(D122,D144,D148,D149,D154)</f>
        <v>39536000</v>
      </c>
      <c r="E171" s="122">
        <f>SUM(E122,E144,E148,E149,E154)</f>
        <v>0</v>
      </c>
      <c r="F171" s="122">
        <f>SUM(F122,F144,F148,F149,F154)</f>
        <v>0</v>
      </c>
      <c r="G171" s="122">
        <f>SUM(G122,G144,G148,G149,G154)</f>
        <v>0</v>
      </c>
      <c r="H171" s="122">
        <f t="shared" si="5"/>
        <v>39536000</v>
      </c>
      <c r="I171" s="122">
        <f>SUM(I122,I144,I148,I149,I154)</f>
        <v>39536000</v>
      </c>
      <c r="J171" s="122">
        <f>SUM(J122,J144,J148,J149,J154)</f>
        <v>0</v>
      </c>
      <c r="K171" s="122">
        <f>SUM(K122,K144,K148,K149,K154)</f>
        <v>0</v>
      </c>
      <c r="L171" s="122">
        <f>SUM(L122,L144,L148,L149,L154)</f>
        <v>0</v>
      </c>
    </row>
    <row r="172" spans="1:12" ht="25.5" x14ac:dyDescent="0.2">
      <c r="A172" s="112">
        <v>165</v>
      </c>
      <c r="B172" s="112" t="s">
        <v>796</v>
      </c>
      <c r="C172" s="122">
        <f t="shared" si="4"/>
        <v>1014000</v>
      </c>
      <c r="D172" s="122">
        <v>764000</v>
      </c>
      <c r="E172" s="122">
        <f>SUM(E173:E189)</f>
        <v>250000</v>
      </c>
      <c r="F172" s="122">
        <f>SUM(F173:F189)</f>
        <v>0</v>
      </c>
      <c r="G172" s="122">
        <f>SUM(G173:G189)</f>
        <v>0</v>
      </c>
      <c r="H172" s="122">
        <f t="shared" si="5"/>
        <v>1014000</v>
      </c>
      <c r="I172" s="122">
        <v>764000</v>
      </c>
      <c r="J172" s="122">
        <f>SUM(J173:J189)</f>
        <v>250000</v>
      </c>
      <c r="K172" s="122">
        <f t="shared" ref="K172" si="6">SUM(K173:K190)</f>
        <v>0</v>
      </c>
      <c r="L172" s="122">
        <f>SUM(L173:L190)</f>
        <v>0</v>
      </c>
    </row>
    <row r="173" spans="1:12" hidden="1" x14ac:dyDescent="0.2">
      <c r="A173" s="112">
        <v>166</v>
      </c>
      <c r="B173" s="112" t="s">
        <v>456</v>
      </c>
      <c r="C173" s="122">
        <f t="shared" si="4"/>
        <v>0</v>
      </c>
      <c r="D173" s="122">
        <v>0</v>
      </c>
      <c r="E173" s="122">
        <v>0</v>
      </c>
      <c r="F173" s="122">
        <v>0</v>
      </c>
      <c r="G173" s="122">
        <v>0</v>
      </c>
      <c r="H173" s="122">
        <f t="shared" si="5"/>
        <v>0</v>
      </c>
      <c r="I173" s="122">
        <v>0</v>
      </c>
      <c r="J173" s="122">
        <v>0</v>
      </c>
      <c r="K173" s="122">
        <v>0</v>
      </c>
      <c r="L173" s="122">
        <v>0</v>
      </c>
    </row>
    <row r="174" spans="1:12" hidden="1" x14ac:dyDescent="0.2">
      <c r="A174" s="112">
        <v>167</v>
      </c>
      <c r="B174" s="112" t="s">
        <v>457</v>
      </c>
      <c r="C174" s="122">
        <f t="shared" si="4"/>
        <v>0</v>
      </c>
      <c r="D174" s="122">
        <v>0</v>
      </c>
      <c r="E174" s="122">
        <v>0</v>
      </c>
      <c r="F174" s="122">
        <v>0</v>
      </c>
      <c r="G174" s="122">
        <v>0</v>
      </c>
      <c r="H174" s="122">
        <f t="shared" si="5"/>
        <v>0</v>
      </c>
      <c r="I174" s="122">
        <v>0</v>
      </c>
      <c r="J174" s="122">
        <v>0</v>
      </c>
      <c r="K174" s="122">
        <v>0</v>
      </c>
      <c r="L174" s="122">
        <v>0</v>
      </c>
    </row>
    <row r="175" spans="1:12" hidden="1" x14ac:dyDescent="0.2">
      <c r="A175" s="112">
        <v>168</v>
      </c>
      <c r="B175" s="112" t="s">
        <v>458</v>
      </c>
      <c r="C175" s="122">
        <f t="shared" si="4"/>
        <v>250000</v>
      </c>
      <c r="D175" s="122">
        <v>0</v>
      </c>
      <c r="E175" s="122">
        <v>250000</v>
      </c>
      <c r="F175" s="122">
        <v>0</v>
      </c>
      <c r="G175" s="122">
        <v>0</v>
      </c>
      <c r="H175" s="122">
        <f t="shared" si="5"/>
        <v>250000</v>
      </c>
      <c r="I175" s="122">
        <v>0</v>
      </c>
      <c r="J175" s="122">
        <v>250000</v>
      </c>
      <c r="K175" s="122">
        <v>0</v>
      </c>
      <c r="L175" s="122">
        <v>0</v>
      </c>
    </row>
    <row r="176" spans="1:12" hidden="1" x14ac:dyDescent="0.2">
      <c r="A176" s="112">
        <v>169</v>
      </c>
      <c r="B176" s="112" t="s">
        <v>459</v>
      </c>
      <c r="C176" s="122">
        <f t="shared" si="4"/>
        <v>0</v>
      </c>
      <c r="D176" s="122">
        <v>0</v>
      </c>
      <c r="E176" s="122">
        <v>0</v>
      </c>
      <c r="F176" s="122">
        <v>0</v>
      </c>
      <c r="G176" s="122">
        <v>0</v>
      </c>
      <c r="H176" s="122">
        <f t="shared" si="5"/>
        <v>0</v>
      </c>
      <c r="I176" s="122">
        <v>0</v>
      </c>
      <c r="J176" s="122">
        <v>0</v>
      </c>
      <c r="K176" s="122">
        <v>0</v>
      </c>
      <c r="L176" s="122">
        <v>0</v>
      </c>
    </row>
    <row r="177" spans="1:12" hidden="1" x14ac:dyDescent="0.2">
      <c r="A177" s="112">
        <v>170</v>
      </c>
      <c r="B177" s="112" t="s">
        <v>460</v>
      </c>
      <c r="C177" s="122">
        <f t="shared" si="4"/>
        <v>0</v>
      </c>
      <c r="D177" s="122">
        <v>0</v>
      </c>
      <c r="E177" s="122">
        <v>0</v>
      </c>
      <c r="F177" s="122">
        <v>0</v>
      </c>
      <c r="G177" s="122">
        <v>0</v>
      </c>
      <c r="H177" s="122">
        <f t="shared" si="5"/>
        <v>0</v>
      </c>
      <c r="I177" s="122">
        <v>0</v>
      </c>
      <c r="J177" s="122">
        <v>0</v>
      </c>
      <c r="K177" s="122">
        <v>0</v>
      </c>
      <c r="L177" s="122">
        <v>0</v>
      </c>
    </row>
    <row r="178" spans="1:12" ht="51" hidden="1" x14ac:dyDescent="0.2">
      <c r="A178" s="112">
        <v>171</v>
      </c>
      <c r="B178" s="112" t="s">
        <v>461</v>
      </c>
      <c r="C178" s="122">
        <f t="shared" si="4"/>
        <v>0</v>
      </c>
      <c r="D178" s="122">
        <v>0</v>
      </c>
      <c r="E178" s="122">
        <v>0</v>
      </c>
      <c r="F178" s="122">
        <v>0</v>
      </c>
      <c r="G178" s="122">
        <v>0</v>
      </c>
      <c r="H178" s="122">
        <f t="shared" si="5"/>
        <v>0</v>
      </c>
      <c r="I178" s="122">
        <v>0</v>
      </c>
      <c r="J178" s="122">
        <v>0</v>
      </c>
      <c r="K178" s="122">
        <v>0</v>
      </c>
      <c r="L178" s="122">
        <v>0</v>
      </c>
    </row>
    <row r="179" spans="1:12" hidden="1" x14ac:dyDescent="0.2">
      <c r="A179" s="112">
        <v>172</v>
      </c>
      <c r="B179" s="112" t="s">
        <v>462</v>
      </c>
      <c r="C179" s="122">
        <f t="shared" si="4"/>
        <v>0</v>
      </c>
      <c r="D179" s="122">
        <v>0</v>
      </c>
      <c r="E179" s="122">
        <v>0</v>
      </c>
      <c r="F179" s="122">
        <v>0</v>
      </c>
      <c r="G179" s="122">
        <v>0</v>
      </c>
      <c r="H179" s="122">
        <f t="shared" si="5"/>
        <v>0</v>
      </c>
      <c r="I179" s="122">
        <v>0</v>
      </c>
      <c r="J179" s="122">
        <v>0</v>
      </c>
      <c r="K179" s="122">
        <v>0</v>
      </c>
      <c r="L179" s="122">
        <v>0</v>
      </c>
    </row>
    <row r="180" spans="1:12" hidden="1" x14ac:dyDescent="0.2">
      <c r="A180" s="112">
        <v>173</v>
      </c>
      <c r="B180" s="112" t="s">
        <v>463</v>
      </c>
      <c r="C180" s="122">
        <f t="shared" si="4"/>
        <v>0</v>
      </c>
      <c r="D180" s="122">
        <v>0</v>
      </c>
      <c r="E180" s="122">
        <v>0</v>
      </c>
      <c r="F180" s="122">
        <v>0</v>
      </c>
      <c r="G180" s="122">
        <v>0</v>
      </c>
      <c r="H180" s="122">
        <f t="shared" si="5"/>
        <v>0</v>
      </c>
      <c r="I180" s="122">
        <v>0</v>
      </c>
      <c r="J180" s="122">
        <v>0</v>
      </c>
      <c r="K180" s="122">
        <v>0</v>
      </c>
      <c r="L180" s="122">
        <v>0</v>
      </c>
    </row>
    <row r="181" spans="1:12" hidden="1" x14ac:dyDescent="0.2">
      <c r="A181" s="112">
        <v>174</v>
      </c>
      <c r="B181" s="112" t="s">
        <v>464</v>
      </c>
      <c r="C181" s="122">
        <f t="shared" si="4"/>
        <v>0</v>
      </c>
      <c r="D181" s="122">
        <v>0</v>
      </c>
      <c r="E181" s="122">
        <v>0</v>
      </c>
      <c r="F181" s="122">
        <v>0</v>
      </c>
      <c r="G181" s="122">
        <v>0</v>
      </c>
      <c r="H181" s="122">
        <f t="shared" si="5"/>
        <v>0</v>
      </c>
      <c r="I181" s="122">
        <v>0</v>
      </c>
      <c r="J181" s="122">
        <v>0</v>
      </c>
      <c r="K181" s="122">
        <v>0</v>
      </c>
      <c r="L181" s="122">
        <v>0</v>
      </c>
    </row>
    <row r="182" spans="1:12" hidden="1" x14ac:dyDescent="0.2">
      <c r="A182" s="112">
        <v>175</v>
      </c>
      <c r="B182" s="112" t="s">
        <v>465</v>
      </c>
      <c r="C182" s="122">
        <f t="shared" si="4"/>
        <v>0</v>
      </c>
      <c r="D182" s="122">
        <v>0</v>
      </c>
      <c r="E182" s="122">
        <v>0</v>
      </c>
      <c r="F182" s="122">
        <v>0</v>
      </c>
      <c r="G182" s="122">
        <v>0</v>
      </c>
      <c r="H182" s="122">
        <f t="shared" si="5"/>
        <v>0</v>
      </c>
      <c r="I182" s="122">
        <v>0</v>
      </c>
      <c r="J182" s="122">
        <v>0</v>
      </c>
      <c r="K182" s="122">
        <v>0</v>
      </c>
      <c r="L182" s="122">
        <v>0</v>
      </c>
    </row>
    <row r="183" spans="1:12" ht="51" hidden="1" x14ac:dyDescent="0.2">
      <c r="A183" s="112">
        <v>176</v>
      </c>
      <c r="B183" s="112" t="s">
        <v>466</v>
      </c>
      <c r="C183" s="122">
        <f t="shared" si="4"/>
        <v>0</v>
      </c>
      <c r="D183" s="122">
        <v>0</v>
      </c>
      <c r="E183" s="122">
        <v>0</v>
      </c>
      <c r="F183" s="122">
        <v>0</v>
      </c>
      <c r="G183" s="122">
        <v>0</v>
      </c>
      <c r="H183" s="122">
        <f t="shared" si="5"/>
        <v>0</v>
      </c>
      <c r="I183" s="122">
        <v>0</v>
      </c>
      <c r="J183" s="122">
        <v>0</v>
      </c>
      <c r="K183" s="122">
        <v>0</v>
      </c>
      <c r="L183" s="122">
        <v>0</v>
      </c>
    </row>
    <row r="184" spans="1:12" hidden="1" x14ac:dyDescent="0.2">
      <c r="A184" s="112">
        <v>177</v>
      </c>
      <c r="B184" s="112" t="s">
        <v>467</v>
      </c>
      <c r="C184" s="122">
        <f t="shared" si="4"/>
        <v>0</v>
      </c>
      <c r="D184" s="122">
        <v>0</v>
      </c>
      <c r="E184" s="122">
        <v>0</v>
      </c>
      <c r="F184" s="122">
        <v>0</v>
      </c>
      <c r="G184" s="122">
        <v>0</v>
      </c>
      <c r="H184" s="122">
        <f t="shared" si="5"/>
        <v>0</v>
      </c>
      <c r="I184" s="122">
        <v>0</v>
      </c>
      <c r="J184" s="122">
        <v>0</v>
      </c>
      <c r="K184" s="122">
        <v>0</v>
      </c>
      <c r="L184" s="122">
        <v>0</v>
      </c>
    </row>
    <row r="185" spans="1:12" hidden="1" x14ac:dyDescent="0.2">
      <c r="A185" s="112">
        <v>178</v>
      </c>
      <c r="B185" s="112" t="s">
        <v>468</v>
      </c>
      <c r="C185" s="122">
        <f t="shared" si="4"/>
        <v>0</v>
      </c>
      <c r="D185" s="122">
        <v>0</v>
      </c>
      <c r="E185" s="122">
        <v>0</v>
      </c>
      <c r="F185" s="122">
        <v>0</v>
      </c>
      <c r="G185" s="122">
        <v>0</v>
      </c>
      <c r="H185" s="122">
        <f t="shared" si="5"/>
        <v>0</v>
      </c>
      <c r="I185" s="122">
        <v>0</v>
      </c>
      <c r="J185" s="122">
        <v>0</v>
      </c>
      <c r="K185" s="122">
        <v>0</v>
      </c>
      <c r="L185" s="122">
        <v>0</v>
      </c>
    </row>
    <row r="186" spans="1:12" hidden="1" x14ac:dyDescent="0.2">
      <c r="A186" s="112">
        <v>179</v>
      </c>
      <c r="B186" s="112" t="s">
        <v>469</v>
      </c>
      <c r="C186" s="122">
        <f t="shared" si="4"/>
        <v>0</v>
      </c>
      <c r="D186" s="122">
        <v>0</v>
      </c>
      <c r="E186" s="122">
        <v>0</v>
      </c>
      <c r="F186" s="122">
        <v>0</v>
      </c>
      <c r="G186" s="122">
        <v>0</v>
      </c>
      <c r="H186" s="122">
        <f t="shared" si="5"/>
        <v>0</v>
      </c>
      <c r="I186" s="122">
        <v>0</v>
      </c>
      <c r="J186" s="122">
        <v>0</v>
      </c>
      <c r="K186" s="122">
        <v>0</v>
      </c>
      <c r="L186" s="122">
        <v>0</v>
      </c>
    </row>
    <row r="187" spans="1:12" hidden="1" x14ac:dyDescent="0.2">
      <c r="A187" s="112">
        <v>180</v>
      </c>
      <c r="B187" s="112" t="s">
        <v>470</v>
      </c>
      <c r="C187" s="122">
        <f t="shared" si="4"/>
        <v>0</v>
      </c>
      <c r="D187" s="122">
        <v>0</v>
      </c>
      <c r="E187" s="122">
        <v>0</v>
      </c>
      <c r="F187" s="122">
        <v>0</v>
      </c>
      <c r="G187" s="122">
        <v>0</v>
      </c>
      <c r="H187" s="122">
        <f t="shared" si="5"/>
        <v>0</v>
      </c>
      <c r="I187" s="122">
        <v>0</v>
      </c>
      <c r="J187" s="122">
        <v>0</v>
      </c>
      <c r="K187" s="122">
        <v>0</v>
      </c>
      <c r="L187" s="122">
        <v>0</v>
      </c>
    </row>
    <row r="188" spans="1:12" ht="25.5" hidden="1" x14ac:dyDescent="0.2">
      <c r="A188" s="112">
        <v>181</v>
      </c>
      <c r="B188" s="112" t="s">
        <v>701</v>
      </c>
      <c r="C188" s="122"/>
      <c r="D188" s="122">
        <v>0</v>
      </c>
      <c r="E188" s="122">
        <v>0</v>
      </c>
      <c r="F188" s="122">
        <v>0</v>
      </c>
      <c r="G188" s="122">
        <v>0</v>
      </c>
      <c r="H188" s="122"/>
      <c r="I188" s="122">
        <v>0</v>
      </c>
      <c r="J188" s="122">
        <v>0</v>
      </c>
      <c r="K188" s="122">
        <v>0</v>
      </c>
      <c r="L188" s="122">
        <v>0</v>
      </c>
    </row>
    <row r="189" spans="1:12" hidden="1" x14ac:dyDescent="0.2">
      <c r="A189" s="112">
        <v>182</v>
      </c>
      <c r="B189" s="112" t="s">
        <v>702</v>
      </c>
      <c r="C189" s="122"/>
      <c r="D189" s="122">
        <v>0</v>
      </c>
      <c r="E189" s="122">
        <v>0</v>
      </c>
      <c r="F189" s="122">
        <v>0</v>
      </c>
      <c r="G189" s="122">
        <v>0</v>
      </c>
      <c r="H189" s="122"/>
      <c r="I189" s="122">
        <v>0</v>
      </c>
      <c r="J189" s="122">
        <v>0</v>
      </c>
      <c r="K189" s="122">
        <v>0</v>
      </c>
      <c r="L189" s="122">
        <v>0</v>
      </c>
    </row>
    <row r="190" spans="1:12" hidden="1" x14ac:dyDescent="0.2">
      <c r="A190" s="112">
        <v>183</v>
      </c>
      <c r="B190" s="112" t="s">
        <v>785</v>
      </c>
      <c r="C190" s="122"/>
      <c r="D190" s="122"/>
      <c r="E190" s="122"/>
      <c r="F190" s="122"/>
      <c r="G190" s="122"/>
      <c r="H190" s="122"/>
      <c r="I190" s="122">
        <v>0</v>
      </c>
      <c r="J190" s="122">
        <v>0</v>
      </c>
      <c r="K190" s="122">
        <v>0</v>
      </c>
      <c r="L190" s="122">
        <v>0</v>
      </c>
    </row>
    <row r="191" spans="1:12" ht="25.5" x14ac:dyDescent="0.2">
      <c r="A191" s="96">
        <v>184</v>
      </c>
      <c r="B191" s="96" t="s">
        <v>797</v>
      </c>
      <c r="C191" s="98">
        <f t="shared" si="4"/>
        <v>63300000</v>
      </c>
      <c r="D191" s="98">
        <f>SUM(D99,D100,D110,D115,D171,D172)</f>
        <v>63050000</v>
      </c>
      <c r="E191" s="98">
        <f>SUM(E99,E100,E110,E115,E171,E172)</f>
        <v>250000</v>
      </c>
      <c r="F191" s="98">
        <f>SUM(F99,F100,F110,F115,F171,F172)</f>
        <v>0</v>
      </c>
      <c r="G191" s="98">
        <f>SUM(G99,G100,G110,G115,G171,G172)</f>
        <v>0</v>
      </c>
      <c r="H191" s="98">
        <f t="shared" ref="H191:H256" si="7">SUM(I191,J191,K191,L191)</f>
        <v>63300000</v>
      </c>
      <c r="I191" s="98">
        <f>SUM(I99,I100,I110,I115,I171,I172)</f>
        <v>63050000</v>
      </c>
      <c r="J191" s="98">
        <f>SUM(J99,J100,J110,J115,J171,J172)</f>
        <v>250000</v>
      </c>
      <c r="K191" s="98">
        <f>SUM(K99,K100,K110,K115,K171,K172)</f>
        <v>0</v>
      </c>
      <c r="L191" s="98">
        <f>SUM(L99,L100,L110,L115,L171,L172)</f>
        <v>0</v>
      </c>
    </row>
    <row r="192" spans="1:12" x14ac:dyDescent="0.2">
      <c r="A192" s="112">
        <v>185</v>
      </c>
      <c r="B192" s="112" t="s">
        <v>471</v>
      </c>
      <c r="C192" s="122">
        <f t="shared" si="4"/>
        <v>2500000</v>
      </c>
      <c r="D192" s="122">
        <v>2500000</v>
      </c>
      <c r="E192" s="122">
        <v>0</v>
      </c>
      <c r="F192" s="122">
        <v>0</v>
      </c>
      <c r="G192" s="122">
        <v>0</v>
      </c>
      <c r="H192" s="122">
        <f t="shared" si="7"/>
        <v>2500000</v>
      </c>
      <c r="I192" s="122">
        <v>2500000</v>
      </c>
      <c r="J192" s="122">
        <v>0</v>
      </c>
      <c r="K192" s="122">
        <v>0</v>
      </c>
      <c r="L192" s="122">
        <v>0</v>
      </c>
    </row>
    <row r="193" spans="1:12" x14ac:dyDescent="0.2">
      <c r="A193" s="112">
        <v>186</v>
      </c>
      <c r="B193" s="112" t="s">
        <v>703</v>
      </c>
      <c r="C193" s="122">
        <f t="shared" si="4"/>
        <v>21292000</v>
      </c>
      <c r="D193" s="122">
        <v>6530000</v>
      </c>
      <c r="E193" s="122">
        <v>10000</v>
      </c>
      <c r="F193" s="122">
        <v>0</v>
      </c>
      <c r="G193" s="122">
        <v>14752000</v>
      </c>
      <c r="H193" s="122">
        <f t="shared" si="7"/>
        <v>21292000</v>
      </c>
      <c r="I193" s="122">
        <v>6530000</v>
      </c>
      <c r="J193" s="122">
        <f>SUM(J194:J195)</f>
        <v>10000</v>
      </c>
      <c r="K193" s="122">
        <v>0</v>
      </c>
      <c r="L193" s="122">
        <v>14752000</v>
      </c>
    </row>
    <row r="194" spans="1:12" ht="25.5" x14ac:dyDescent="0.2">
      <c r="A194" s="112">
        <v>187</v>
      </c>
      <c r="B194" s="112" t="s">
        <v>472</v>
      </c>
      <c r="C194" s="122">
        <f t="shared" si="4"/>
        <v>6010000</v>
      </c>
      <c r="D194" s="122">
        <v>6000000</v>
      </c>
      <c r="E194" s="122">
        <v>10000</v>
      </c>
      <c r="F194" s="122">
        <v>0</v>
      </c>
      <c r="G194" s="122">
        <v>0</v>
      </c>
      <c r="H194" s="122">
        <f t="shared" si="7"/>
        <v>6010000</v>
      </c>
      <c r="I194" s="122">
        <v>6000000</v>
      </c>
      <c r="J194" s="122">
        <v>10000</v>
      </c>
      <c r="K194" s="122">
        <v>0</v>
      </c>
      <c r="L194" s="122">
        <v>0</v>
      </c>
    </row>
    <row r="195" spans="1:12" ht="25.5" hidden="1" x14ac:dyDescent="0.2">
      <c r="A195" s="112">
        <v>188</v>
      </c>
      <c r="B195" s="112" t="s">
        <v>473</v>
      </c>
      <c r="C195" s="122">
        <f t="shared" si="4"/>
        <v>0</v>
      </c>
      <c r="D195" s="122">
        <v>0</v>
      </c>
      <c r="E195" s="122">
        <v>0</v>
      </c>
      <c r="F195" s="122">
        <v>0</v>
      </c>
      <c r="G195" s="122">
        <v>0</v>
      </c>
      <c r="H195" s="122">
        <f t="shared" si="7"/>
        <v>0</v>
      </c>
      <c r="I195" s="122">
        <v>0</v>
      </c>
      <c r="J195" s="122">
        <v>0</v>
      </c>
      <c r="K195" s="122">
        <v>0</v>
      </c>
      <c r="L195" s="122">
        <v>0</v>
      </c>
    </row>
    <row r="196" spans="1:12" ht="25.5" x14ac:dyDescent="0.2">
      <c r="A196" s="112">
        <v>189</v>
      </c>
      <c r="B196" s="112" t="s">
        <v>704</v>
      </c>
      <c r="C196" s="122">
        <f t="shared" si="4"/>
        <v>8200000</v>
      </c>
      <c r="D196" s="122">
        <v>7250000</v>
      </c>
      <c r="E196" s="122">
        <v>50000</v>
      </c>
      <c r="F196" s="122">
        <v>400000</v>
      </c>
      <c r="G196" s="122">
        <v>500000</v>
      </c>
      <c r="H196" s="122">
        <f t="shared" si="7"/>
        <v>8475000</v>
      </c>
      <c r="I196" s="122">
        <v>7250000</v>
      </c>
      <c r="J196" s="122">
        <f>SUM(J197)</f>
        <v>50000</v>
      </c>
      <c r="K196" s="122">
        <v>675000</v>
      </c>
      <c r="L196" s="122">
        <v>500000</v>
      </c>
    </row>
    <row r="197" spans="1:12" x14ac:dyDescent="0.2">
      <c r="A197" s="112">
        <v>190</v>
      </c>
      <c r="B197" s="112" t="s">
        <v>474</v>
      </c>
      <c r="C197" s="122">
        <f t="shared" si="4"/>
        <v>600000</v>
      </c>
      <c r="D197" s="122">
        <v>0</v>
      </c>
      <c r="E197" s="122">
        <v>50000</v>
      </c>
      <c r="F197" s="122">
        <v>50000</v>
      </c>
      <c r="G197" s="122">
        <v>500000</v>
      </c>
      <c r="H197" s="122">
        <f t="shared" si="7"/>
        <v>1225000</v>
      </c>
      <c r="I197" s="122">
        <v>0</v>
      </c>
      <c r="J197" s="122">
        <v>50000</v>
      </c>
      <c r="K197" s="122">
        <v>675000</v>
      </c>
      <c r="L197" s="122">
        <v>500000</v>
      </c>
    </row>
    <row r="198" spans="1:12" x14ac:dyDescent="0.2">
      <c r="A198" s="112">
        <v>191</v>
      </c>
      <c r="B198" s="112" t="s">
        <v>798</v>
      </c>
      <c r="C198" s="122">
        <f t="shared" si="4"/>
        <v>8000000</v>
      </c>
      <c r="D198" s="122">
        <v>8000000</v>
      </c>
      <c r="E198" s="122">
        <f>SUM(E199:E204)</f>
        <v>0</v>
      </c>
      <c r="F198" s="122">
        <f>SUM(F199:F204)</f>
        <v>0</v>
      </c>
      <c r="G198" s="122">
        <f>SUM(G199:G204)</f>
        <v>0</v>
      </c>
      <c r="H198" s="122">
        <f t="shared" si="7"/>
        <v>8000000</v>
      </c>
      <c r="I198" s="122">
        <v>8000000</v>
      </c>
      <c r="J198" s="122">
        <f>SUM(J199:J204)</f>
        <v>0</v>
      </c>
      <c r="K198" s="122">
        <f>SUM(K199:K204)</f>
        <v>0</v>
      </c>
      <c r="L198" s="122">
        <f>SUM(L199:L204)</f>
        <v>0</v>
      </c>
    </row>
    <row r="199" spans="1:12" ht="25.5" hidden="1" x14ac:dyDescent="0.2">
      <c r="A199" s="112">
        <v>192</v>
      </c>
      <c r="B199" s="112" t="s">
        <v>475</v>
      </c>
      <c r="C199" s="122">
        <f t="shared" si="4"/>
        <v>0</v>
      </c>
      <c r="D199" s="122">
        <v>0</v>
      </c>
      <c r="E199" s="122">
        <v>0</v>
      </c>
      <c r="F199" s="122">
        <v>0</v>
      </c>
      <c r="G199" s="122">
        <v>0</v>
      </c>
      <c r="H199" s="122">
        <f t="shared" si="7"/>
        <v>0</v>
      </c>
      <c r="I199" s="122">
        <v>0</v>
      </c>
      <c r="J199" s="122">
        <v>0</v>
      </c>
      <c r="K199" s="122">
        <v>0</v>
      </c>
      <c r="L199" s="122">
        <v>0</v>
      </c>
    </row>
    <row r="200" spans="1:12" ht="25.5" hidden="1" x14ac:dyDescent="0.2">
      <c r="A200" s="112">
        <v>193</v>
      </c>
      <c r="B200" s="112" t="s">
        <v>476</v>
      </c>
      <c r="C200" s="122">
        <f t="shared" ref="C200:C263" si="8">SUM(D200,E200,F200,G200)</f>
        <v>4500000</v>
      </c>
      <c r="D200" s="122">
        <v>4500000</v>
      </c>
      <c r="E200" s="122">
        <v>0</v>
      </c>
      <c r="F200" s="122">
        <v>0</v>
      </c>
      <c r="G200" s="122">
        <v>0</v>
      </c>
      <c r="H200" s="122">
        <f t="shared" si="7"/>
        <v>4500000</v>
      </c>
      <c r="I200" s="122">
        <v>4500000</v>
      </c>
      <c r="J200" s="122">
        <v>0</v>
      </c>
      <c r="K200" s="122">
        <v>0</v>
      </c>
      <c r="L200" s="122">
        <v>0</v>
      </c>
    </row>
    <row r="201" spans="1:12" ht="25.5" hidden="1" x14ac:dyDescent="0.2">
      <c r="A201" s="112">
        <v>194</v>
      </c>
      <c r="B201" s="112" t="s">
        <v>477</v>
      </c>
      <c r="C201" s="122">
        <f t="shared" si="8"/>
        <v>0</v>
      </c>
      <c r="D201" s="122">
        <v>0</v>
      </c>
      <c r="E201" s="122">
        <v>0</v>
      </c>
      <c r="F201" s="122">
        <v>0</v>
      </c>
      <c r="G201" s="122">
        <v>0</v>
      </c>
      <c r="H201" s="122">
        <f t="shared" si="7"/>
        <v>0</v>
      </c>
      <c r="I201" s="122">
        <v>0</v>
      </c>
      <c r="J201" s="122">
        <v>0</v>
      </c>
      <c r="K201" s="122">
        <v>0</v>
      </c>
      <c r="L201" s="122">
        <v>0</v>
      </c>
    </row>
    <row r="202" spans="1:12" ht="25.5" hidden="1" x14ac:dyDescent="0.2">
      <c r="A202" s="112">
        <v>195</v>
      </c>
      <c r="B202" s="112" t="s">
        <v>478</v>
      </c>
      <c r="C202" s="122">
        <f t="shared" si="8"/>
        <v>0</v>
      </c>
      <c r="D202" s="122">
        <v>0</v>
      </c>
      <c r="E202" s="122">
        <v>0</v>
      </c>
      <c r="F202" s="122">
        <v>0</v>
      </c>
      <c r="G202" s="122">
        <v>0</v>
      </c>
      <c r="H202" s="122">
        <f t="shared" si="7"/>
        <v>0</v>
      </c>
      <c r="I202" s="122">
        <v>0</v>
      </c>
      <c r="J202" s="122">
        <v>0</v>
      </c>
      <c r="K202" s="122">
        <v>0</v>
      </c>
      <c r="L202" s="122">
        <v>0</v>
      </c>
    </row>
    <row r="203" spans="1:12" ht="25.5" hidden="1" x14ac:dyDescent="0.2">
      <c r="A203" s="112">
        <v>196</v>
      </c>
      <c r="B203" s="112" t="s">
        <v>705</v>
      </c>
      <c r="C203" s="122">
        <f t="shared" si="8"/>
        <v>0</v>
      </c>
      <c r="D203" s="122">
        <v>0</v>
      </c>
      <c r="E203" s="122">
        <v>0</v>
      </c>
      <c r="F203" s="122">
        <v>0</v>
      </c>
      <c r="G203" s="122">
        <v>0</v>
      </c>
      <c r="H203" s="122">
        <f t="shared" si="7"/>
        <v>0</v>
      </c>
      <c r="I203" s="122">
        <v>0</v>
      </c>
      <c r="J203" s="122">
        <v>0</v>
      </c>
      <c r="K203" s="122">
        <v>0</v>
      </c>
      <c r="L203" s="122">
        <v>0</v>
      </c>
    </row>
    <row r="204" spans="1:12" ht="25.5" hidden="1" x14ac:dyDescent="0.2">
      <c r="A204" s="112">
        <v>197</v>
      </c>
      <c r="B204" s="112" t="s">
        <v>479</v>
      </c>
      <c r="C204" s="122">
        <f t="shared" si="8"/>
        <v>0</v>
      </c>
      <c r="D204" s="122">
        <v>0</v>
      </c>
      <c r="E204" s="122">
        <v>0</v>
      </c>
      <c r="F204" s="122">
        <v>0</v>
      </c>
      <c r="G204" s="122">
        <v>0</v>
      </c>
      <c r="H204" s="122">
        <f t="shared" si="7"/>
        <v>0</v>
      </c>
      <c r="I204" s="122">
        <v>0</v>
      </c>
      <c r="J204" s="122">
        <v>0</v>
      </c>
      <c r="K204" s="122">
        <v>0</v>
      </c>
      <c r="L204" s="122">
        <v>0</v>
      </c>
    </row>
    <row r="205" spans="1:12" x14ac:dyDescent="0.2">
      <c r="A205" s="112">
        <v>198</v>
      </c>
      <c r="B205" s="112" t="s">
        <v>480</v>
      </c>
      <c r="C205" s="122">
        <f t="shared" si="8"/>
        <v>1695000</v>
      </c>
      <c r="D205" s="122">
        <v>0</v>
      </c>
      <c r="E205" s="122">
        <v>0</v>
      </c>
      <c r="F205" s="122">
        <v>0</v>
      </c>
      <c r="G205" s="122">
        <v>1695000</v>
      </c>
      <c r="H205" s="122">
        <f t="shared" si="7"/>
        <v>1695000</v>
      </c>
      <c r="I205" s="122">
        <v>0</v>
      </c>
      <c r="J205" s="122">
        <v>0</v>
      </c>
      <c r="K205" s="122">
        <v>0</v>
      </c>
      <c r="L205" s="122">
        <v>1695000</v>
      </c>
    </row>
    <row r="206" spans="1:12" x14ac:dyDescent="0.2">
      <c r="A206" s="112">
        <v>199</v>
      </c>
      <c r="B206" s="112" t="s">
        <v>481</v>
      </c>
      <c r="C206" s="122">
        <f t="shared" si="8"/>
        <v>9882000</v>
      </c>
      <c r="D206" s="122">
        <v>5300000</v>
      </c>
      <c r="E206" s="122">
        <v>0</v>
      </c>
      <c r="F206" s="122">
        <v>0</v>
      </c>
      <c r="G206" s="122">
        <v>4582000</v>
      </c>
      <c r="H206" s="122">
        <f t="shared" si="7"/>
        <v>10154000</v>
      </c>
      <c r="I206" s="122">
        <v>5572000</v>
      </c>
      <c r="J206" s="122">
        <v>0</v>
      </c>
      <c r="K206" s="122">
        <v>0</v>
      </c>
      <c r="L206" s="122">
        <v>4582000</v>
      </c>
    </row>
    <row r="207" spans="1:12" x14ac:dyDescent="0.2">
      <c r="A207" s="112">
        <v>200</v>
      </c>
      <c r="B207" s="112" t="s">
        <v>482</v>
      </c>
      <c r="C207" s="122">
        <f t="shared" si="8"/>
        <v>5580000</v>
      </c>
      <c r="D207" s="122">
        <v>3030000</v>
      </c>
      <c r="E207" s="122">
        <v>0</v>
      </c>
      <c r="F207" s="122">
        <v>0</v>
      </c>
      <c r="G207" s="122">
        <v>2550000</v>
      </c>
      <c r="H207" s="122">
        <f t="shared" si="7"/>
        <v>23449791</v>
      </c>
      <c r="I207" s="122">
        <v>20899791</v>
      </c>
      <c r="J207" s="122">
        <v>0</v>
      </c>
      <c r="K207" s="122">
        <v>0</v>
      </c>
      <c r="L207" s="122">
        <v>2550000</v>
      </c>
    </row>
    <row r="208" spans="1:12" ht="25.5" hidden="1" x14ac:dyDescent="0.2">
      <c r="A208" s="112">
        <v>201</v>
      </c>
      <c r="B208" s="112" t="s">
        <v>799</v>
      </c>
      <c r="C208" s="122">
        <f t="shared" si="8"/>
        <v>0</v>
      </c>
      <c r="D208" s="122">
        <v>0</v>
      </c>
      <c r="E208" s="122">
        <v>0</v>
      </c>
      <c r="F208" s="122">
        <v>0</v>
      </c>
      <c r="G208" s="122">
        <v>0</v>
      </c>
      <c r="H208" s="122">
        <f t="shared" si="7"/>
        <v>0</v>
      </c>
      <c r="I208" s="122">
        <v>0</v>
      </c>
      <c r="J208" s="122">
        <f>SUM(J209:J210)</f>
        <v>0</v>
      </c>
      <c r="K208" s="122">
        <v>0</v>
      </c>
      <c r="L208" s="122">
        <v>0</v>
      </c>
    </row>
    <row r="209" spans="1:12" hidden="1" x14ac:dyDescent="0.2">
      <c r="A209" s="112">
        <v>202</v>
      </c>
      <c r="B209" s="112" t="s">
        <v>706</v>
      </c>
      <c r="C209" s="122">
        <f t="shared" si="8"/>
        <v>0</v>
      </c>
      <c r="D209" s="122">
        <v>0</v>
      </c>
      <c r="E209" s="122">
        <v>0</v>
      </c>
      <c r="F209" s="122">
        <v>0</v>
      </c>
      <c r="G209" s="122">
        <v>0</v>
      </c>
      <c r="H209" s="122">
        <f t="shared" si="7"/>
        <v>0</v>
      </c>
      <c r="I209" s="122">
        <v>0</v>
      </c>
      <c r="J209" s="122">
        <v>0</v>
      </c>
      <c r="K209" s="122">
        <v>0</v>
      </c>
      <c r="L209" s="122">
        <v>0</v>
      </c>
    </row>
    <row r="210" spans="1:12" ht="25.5" hidden="1" x14ac:dyDescent="0.2">
      <c r="A210" s="112">
        <v>203</v>
      </c>
      <c r="B210" s="112" t="s">
        <v>707</v>
      </c>
      <c r="C210" s="122">
        <f t="shared" si="8"/>
        <v>0</v>
      </c>
      <c r="D210" s="122">
        <v>0</v>
      </c>
      <c r="E210" s="122">
        <v>0</v>
      </c>
      <c r="F210" s="122">
        <v>0</v>
      </c>
      <c r="G210" s="122">
        <v>0</v>
      </c>
      <c r="H210" s="122">
        <f t="shared" si="7"/>
        <v>0</v>
      </c>
      <c r="I210" s="122">
        <v>0</v>
      </c>
      <c r="J210" s="122">
        <v>0</v>
      </c>
      <c r="K210" s="122">
        <v>0</v>
      </c>
      <c r="L210" s="122">
        <v>0</v>
      </c>
    </row>
    <row r="211" spans="1:12" ht="25.5" x14ac:dyDescent="0.2">
      <c r="A211" s="112">
        <v>204</v>
      </c>
      <c r="B211" s="112" t="s">
        <v>708</v>
      </c>
      <c r="C211" s="122">
        <f t="shared" si="8"/>
        <v>13000</v>
      </c>
      <c r="D211" s="122">
        <v>10000</v>
      </c>
      <c r="E211" s="122">
        <v>1000</v>
      </c>
      <c r="F211" s="122">
        <v>1000</v>
      </c>
      <c r="G211" s="122">
        <v>1000</v>
      </c>
      <c r="H211" s="122">
        <f t="shared" si="7"/>
        <v>13000</v>
      </c>
      <c r="I211" s="122">
        <v>10000</v>
      </c>
      <c r="J211" s="122">
        <f>SUM(J212:J213)</f>
        <v>1000</v>
      </c>
      <c r="K211" s="122">
        <v>1000</v>
      </c>
      <c r="L211" s="122">
        <v>1000</v>
      </c>
    </row>
    <row r="212" spans="1:12" hidden="1" x14ac:dyDescent="0.2">
      <c r="A212" s="112">
        <v>205</v>
      </c>
      <c r="B212" s="112" t="s">
        <v>483</v>
      </c>
      <c r="C212" s="122">
        <f t="shared" si="8"/>
        <v>0</v>
      </c>
      <c r="D212" s="122">
        <v>0</v>
      </c>
      <c r="E212" s="122">
        <v>0</v>
      </c>
      <c r="F212" s="122">
        <v>0</v>
      </c>
      <c r="G212" s="122">
        <v>0</v>
      </c>
      <c r="H212" s="122">
        <f t="shared" si="7"/>
        <v>0</v>
      </c>
      <c r="I212" s="122">
        <v>0</v>
      </c>
      <c r="J212" s="122">
        <v>0</v>
      </c>
      <c r="K212" s="122">
        <v>0</v>
      </c>
      <c r="L212" s="122">
        <v>0</v>
      </c>
    </row>
    <row r="213" spans="1:12" ht="25.5" hidden="1" x14ac:dyDescent="0.2">
      <c r="A213" s="112">
        <v>206</v>
      </c>
      <c r="B213" s="112" t="s">
        <v>484</v>
      </c>
      <c r="C213" s="122">
        <f t="shared" si="8"/>
        <v>0</v>
      </c>
      <c r="D213" s="122">
        <v>0</v>
      </c>
      <c r="E213" s="122">
        <v>0</v>
      </c>
      <c r="F213" s="122">
        <v>0</v>
      </c>
      <c r="G213" s="122">
        <v>0</v>
      </c>
      <c r="H213" s="122">
        <f t="shared" si="7"/>
        <v>1000</v>
      </c>
      <c r="I213" s="122">
        <v>0</v>
      </c>
      <c r="J213" s="122">
        <v>1000</v>
      </c>
      <c r="K213" s="122">
        <v>0</v>
      </c>
      <c r="L213" s="122">
        <v>0</v>
      </c>
    </row>
    <row r="214" spans="1:12" ht="25.5" x14ac:dyDescent="0.2">
      <c r="A214" s="112">
        <v>207</v>
      </c>
      <c r="B214" s="112" t="s">
        <v>800</v>
      </c>
      <c r="C214" s="122">
        <f t="shared" si="8"/>
        <v>13000</v>
      </c>
      <c r="D214" s="122">
        <f>SUM(D208,D211)</f>
        <v>10000</v>
      </c>
      <c r="E214" s="122">
        <f>SUM(E208,E211)</f>
        <v>1000</v>
      </c>
      <c r="F214" s="122">
        <f>SUM(F208,F211)</f>
        <v>1000</v>
      </c>
      <c r="G214" s="122">
        <f>SUM(G208,G211)</f>
        <v>1000</v>
      </c>
      <c r="H214" s="122">
        <f t="shared" si="7"/>
        <v>13000</v>
      </c>
      <c r="I214" s="122">
        <f>SUM(I208,I211)</f>
        <v>10000</v>
      </c>
      <c r="J214" s="122">
        <f>SUM(J208:J211)</f>
        <v>1000</v>
      </c>
      <c r="K214" s="122">
        <f>SUM(K208,K211)</f>
        <v>1000</v>
      </c>
      <c r="L214" s="122">
        <f>SUM(L208,L211)</f>
        <v>1000</v>
      </c>
    </row>
    <row r="215" spans="1:12" ht="25.5" hidden="1" x14ac:dyDescent="0.2">
      <c r="A215" s="112">
        <v>208</v>
      </c>
      <c r="B215" s="112" t="s">
        <v>485</v>
      </c>
      <c r="C215" s="122">
        <f t="shared" si="8"/>
        <v>0</v>
      </c>
      <c r="D215" s="122">
        <v>0</v>
      </c>
      <c r="E215" s="122">
        <v>0</v>
      </c>
      <c r="F215" s="122">
        <v>0</v>
      </c>
      <c r="G215" s="122">
        <v>0</v>
      </c>
      <c r="H215" s="122">
        <f t="shared" si="7"/>
        <v>0</v>
      </c>
      <c r="I215" s="122">
        <v>0</v>
      </c>
      <c r="J215" s="122">
        <v>0</v>
      </c>
      <c r="K215" s="122">
        <v>0</v>
      </c>
      <c r="L215" s="122">
        <v>0</v>
      </c>
    </row>
    <row r="216" spans="1:12" ht="25.5" hidden="1" x14ac:dyDescent="0.2">
      <c r="A216" s="112">
        <v>209</v>
      </c>
      <c r="B216" s="112" t="s">
        <v>801</v>
      </c>
      <c r="C216" s="122">
        <f t="shared" si="8"/>
        <v>0</v>
      </c>
      <c r="D216" s="122">
        <v>0</v>
      </c>
      <c r="E216" s="122">
        <v>0</v>
      </c>
      <c r="F216" s="122">
        <v>0</v>
      </c>
      <c r="G216" s="122">
        <v>0</v>
      </c>
      <c r="H216" s="122">
        <f t="shared" si="7"/>
        <v>0</v>
      </c>
      <c r="I216" s="122">
        <v>0</v>
      </c>
      <c r="J216" s="122">
        <f>SUM(J217:J221)</f>
        <v>0</v>
      </c>
      <c r="K216" s="122">
        <v>0</v>
      </c>
      <c r="L216" s="122">
        <v>0</v>
      </c>
    </row>
    <row r="217" spans="1:12" ht="25.5" hidden="1" x14ac:dyDescent="0.2">
      <c r="A217" s="112">
        <v>210</v>
      </c>
      <c r="B217" s="112" t="s">
        <v>486</v>
      </c>
      <c r="C217" s="122">
        <f t="shared" si="8"/>
        <v>0</v>
      </c>
      <c r="D217" s="122">
        <v>0</v>
      </c>
      <c r="E217" s="122">
        <v>0</v>
      </c>
      <c r="F217" s="122">
        <v>0</v>
      </c>
      <c r="G217" s="122">
        <v>0</v>
      </c>
      <c r="H217" s="122">
        <f t="shared" si="7"/>
        <v>0</v>
      </c>
      <c r="I217" s="122">
        <v>0</v>
      </c>
      <c r="J217" s="122">
        <v>0</v>
      </c>
      <c r="K217" s="122">
        <v>0</v>
      </c>
      <c r="L217" s="122">
        <v>0</v>
      </c>
    </row>
    <row r="218" spans="1:12" ht="25.5" hidden="1" x14ac:dyDescent="0.2">
      <c r="A218" s="112">
        <v>211</v>
      </c>
      <c r="B218" s="112" t="s">
        <v>487</v>
      </c>
      <c r="C218" s="122">
        <f t="shared" si="8"/>
        <v>0</v>
      </c>
      <c r="D218" s="122">
        <v>0</v>
      </c>
      <c r="E218" s="122">
        <v>0</v>
      </c>
      <c r="F218" s="122">
        <v>0</v>
      </c>
      <c r="G218" s="122">
        <v>0</v>
      </c>
      <c r="H218" s="122">
        <f t="shared" si="7"/>
        <v>0</v>
      </c>
      <c r="I218" s="122">
        <v>0</v>
      </c>
      <c r="J218" s="122">
        <v>0</v>
      </c>
      <c r="K218" s="122">
        <v>0</v>
      </c>
      <c r="L218" s="122">
        <v>0</v>
      </c>
    </row>
    <row r="219" spans="1:12" hidden="1" x14ac:dyDescent="0.2">
      <c r="A219" s="112">
        <v>212</v>
      </c>
      <c r="B219" s="112" t="s">
        <v>488</v>
      </c>
      <c r="C219" s="122">
        <f t="shared" si="8"/>
        <v>0</v>
      </c>
      <c r="D219" s="122">
        <v>0</v>
      </c>
      <c r="E219" s="122">
        <v>0</v>
      </c>
      <c r="F219" s="122">
        <v>0</v>
      </c>
      <c r="G219" s="122">
        <v>0</v>
      </c>
      <c r="H219" s="122">
        <f t="shared" si="7"/>
        <v>0</v>
      </c>
      <c r="I219" s="122">
        <v>0</v>
      </c>
      <c r="J219" s="122">
        <v>0</v>
      </c>
      <c r="K219" s="122">
        <v>0</v>
      </c>
      <c r="L219" s="122">
        <v>0</v>
      </c>
    </row>
    <row r="220" spans="1:12" ht="25.5" hidden="1" x14ac:dyDescent="0.2">
      <c r="A220" s="112">
        <v>213</v>
      </c>
      <c r="B220" s="112" t="s">
        <v>489</v>
      </c>
      <c r="C220" s="122">
        <f t="shared" si="8"/>
        <v>0</v>
      </c>
      <c r="D220" s="122">
        <v>0</v>
      </c>
      <c r="E220" s="122">
        <v>0</v>
      </c>
      <c r="F220" s="122">
        <v>0</v>
      </c>
      <c r="G220" s="122">
        <v>0</v>
      </c>
      <c r="H220" s="122">
        <f t="shared" si="7"/>
        <v>0</v>
      </c>
      <c r="I220" s="122">
        <v>0</v>
      </c>
      <c r="J220" s="122">
        <v>0</v>
      </c>
      <c r="K220" s="122">
        <v>0</v>
      </c>
      <c r="L220" s="122">
        <v>0</v>
      </c>
    </row>
    <row r="221" spans="1:12" ht="25.5" hidden="1" x14ac:dyDescent="0.2">
      <c r="A221" s="112">
        <v>214</v>
      </c>
      <c r="B221" s="112" t="s">
        <v>490</v>
      </c>
      <c r="C221" s="122">
        <f t="shared" si="8"/>
        <v>0</v>
      </c>
      <c r="D221" s="122">
        <v>0</v>
      </c>
      <c r="E221" s="122">
        <v>0</v>
      </c>
      <c r="F221" s="122">
        <v>0</v>
      </c>
      <c r="G221" s="122">
        <v>0</v>
      </c>
      <c r="H221" s="122">
        <f t="shared" si="7"/>
        <v>0</v>
      </c>
      <c r="I221" s="122">
        <v>0</v>
      </c>
      <c r="J221" s="122">
        <v>0</v>
      </c>
      <c r="K221" s="122">
        <v>0</v>
      </c>
      <c r="L221" s="122">
        <v>0</v>
      </c>
    </row>
    <row r="222" spans="1:12" ht="25.5" hidden="1" x14ac:dyDescent="0.2">
      <c r="A222" s="112">
        <v>215</v>
      </c>
      <c r="B222" s="112" t="s">
        <v>802</v>
      </c>
      <c r="C222" s="122">
        <f t="shared" si="8"/>
        <v>0</v>
      </c>
      <c r="D222" s="122">
        <f>SUM(D215:D216)</f>
        <v>0</v>
      </c>
      <c r="E222" s="122">
        <f>SUM(E215:E216)</f>
        <v>0</v>
      </c>
      <c r="F222" s="122">
        <f t="shared" ref="F222:G222" si="9">SUM(F215:F216)</f>
        <v>0</v>
      </c>
      <c r="G222" s="122">
        <f t="shared" si="9"/>
        <v>0</v>
      </c>
      <c r="H222" s="122">
        <f t="shared" si="7"/>
        <v>0</v>
      </c>
      <c r="I222" s="122">
        <f>SUM(I215:I216)</f>
        <v>0</v>
      </c>
      <c r="J222" s="122">
        <f>SUM(J215:J216)</f>
        <v>0</v>
      </c>
      <c r="K222" s="122">
        <f t="shared" ref="K222" si="10">SUM(K215:K216)</f>
        <v>0</v>
      </c>
      <c r="L222" s="122">
        <f>SUM(L215:L216)</f>
        <v>0</v>
      </c>
    </row>
    <row r="223" spans="1:12" x14ac:dyDescent="0.2">
      <c r="A223" s="112">
        <v>216</v>
      </c>
      <c r="B223" s="112" t="s">
        <v>491</v>
      </c>
      <c r="C223" s="122">
        <f t="shared" si="8"/>
        <v>0</v>
      </c>
      <c r="D223" s="122">
        <v>0</v>
      </c>
      <c r="E223" s="122">
        <v>0</v>
      </c>
      <c r="F223" s="122">
        <v>0</v>
      </c>
      <c r="G223" s="122">
        <v>0</v>
      </c>
      <c r="H223" s="122">
        <f t="shared" si="7"/>
        <v>561000</v>
      </c>
      <c r="I223" s="122">
        <v>561000</v>
      </c>
      <c r="J223" s="122">
        <v>0</v>
      </c>
      <c r="K223" s="122">
        <v>0</v>
      </c>
      <c r="L223" s="122">
        <v>0</v>
      </c>
    </row>
    <row r="224" spans="1:12" ht="25.5" x14ac:dyDescent="0.2">
      <c r="A224" s="112">
        <v>217</v>
      </c>
      <c r="B224" s="112" t="s">
        <v>803</v>
      </c>
      <c r="C224" s="122">
        <f t="shared" si="8"/>
        <v>734000</v>
      </c>
      <c r="D224" s="122">
        <v>690000</v>
      </c>
      <c r="E224" s="122">
        <v>30000</v>
      </c>
      <c r="F224" s="122">
        <v>4000</v>
      </c>
      <c r="G224" s="122">
        <v>10000</v>
      </c>
      <c r="H224" s="122">
        <f t="shared" si="7"/>
        <v>734000</v>
      </c>
      <c r="I224" s="122">
        <v>690000</v>
      </c>
      <c r="J224" s="122">
        <f>SUM(J225:J226)</f>
        <v>30000</v>
      </c>
      <c r="K224" s="122">
        <v>4000</v>
      </c>
      <c r="L224" s="122">
        <v>10000</v>
      </c>
    </row>
    <row r="225" spans="1:12" ht="76.5" hidden="1" x14ac:dyDescent="0.2">
      <c r="A225" s="112">
        <v>218</v>
      </c>
      <c r="B225" s="112" t="s">
        <v>492</v>
      </c>
      <c r="C225" s="122">
        <f t="shared" si="8"/>
        <v>0</v>
      </c>
      <c r="D225" s="122">
        <v>0</v>
      </c>
      <c r="E225" s="122">
        <v>0</v>
      </c>
      <c r="F225" s="122">
        <v>0</v>
      </c>
      <c r="G225" s="122">
        <v>0</v>
      </c>
      <c r="H225" s="122">
        <f t="shared" si="7"/>
        <v>0</v>
      </c>
      <c r="I225" s="122">
        <v>0</v>
      </c>
      <c r="J225" s="122">
        <v>0</v>
      </c>
      <c r="K225" s="122">
        <v>0</v>
      </c>
      <c r="L225" s="122">
        <v>0</v>
      </c>
    </row>
    <row r="226" spans="1:12" x14ac:dyDescent="0.2">
      <c r="A226" s="112">
        <v>219</v>
      </c>
      <c r="B226" s="112" t="s">
        <v>709</v>
      </c>
      <c r="C226" s="122">
        <f t="shared" si="8"/>
        <v>0</v>
      </c>
      <c r="D226" s="122">
        <v>0</v>
      </c>
      <c r="E226" s="122">
        <v>0</v>
      </c>
      <c r="F226" s="122">
        <v>0</v>
      </c>
      <c r="G226" s="122">
        <v>0</v>
      </c>
      <c r="H226" s="122">
        <f t="shared" si="7"/>
        <v>30000</v>
      </c>
      <c r="I226" s="122">
        <v>0</v>
      </c>
      <c r="J226" s="122">
        <v>30000</v>
      </c>
      <c r="K226" s="122">
        <v>0</v>
      </c>
      <c r="L226" s="122">
        <v>0</v>
      </c>
    </row>
    <row r="227" spans="1:12" ht="38.25" x14ac:dyDescent="0.2">
      <c r="A227" s="112">
        <v>220</v>
      </c>
      <c r="B227" s="96" t="s">
        <v>804</v>
      </c>
      <c r="C227" s="98">
        <f t="shared" si="8"/>
        <v>57896000</v>
      </c>
      <c r="D227" s="98">
        <f>SUM(D192,D193,D196,D198,D205,D206,D207,D214,D222,D223,D224)</f>
        <v>33310000</v>
      </c>
      <c r="E227" s="98">
        <f>SUM(E192,E193,E196,E198,E205,E206,E207,E214,E222,E223,E224)</f>
        <v>91000</v>
      </c>
      <c r="F227" s="98">
        <f>SUM(F192,F193,F196,F198,F205,F206,F207,F214,F222,F223,F224)</f>
        <v>405000</v>
      </c>
      <c r="G227" s="98">
        <f>SUM(G192,G193,G196,G198,G205,G206,G207,G214,G222,G223,G224)</f>
        <v>24090000</v>
      </c>
      <c r="H227" s="98">
        <f t="shared" si="7"/>
        <v>76873791</v>
      </c>
      <c r="I227" s="98">
        <f>SUM(I192,I193,I196,I198,I205,I206,I207,I214,I222,I223,I224)</f>
        <v>52012791</v>
      </c>
      <c r="J227" s="98">
        <f>SUM(J192,J193,J196,J198,J205,J206,J207,J214,J222,J223,J224)</f>
        <v>91000</v>
      </c>
      <c r="K227" s="98">
        <f>SUM(K192,K193,K196,K198,K205,K206,K207,K214,K222,K223,K224)</f>
        <v>680000</v>
      </c>
      <c r="L227" s="98">
        <f>SUM(L192,L193,L196,L198,L205,L206,L207,L214,L222,L223,L224)</f>
        <v>24090000</v>
      </c>
    </row>
    <row r="228" spans="1:12" x14ac:dyDescent="0.2">
      <c r="A228" s="112">
        <v>221</v>
      </c>
      <c r="B228" s="112" t="s">
        <v>710</v>
      </c>
      <c r="C228" s="122">
        <f t="shared" si="8"/>
        <v>0</v>
      </c>
      <c r="D228" s="122">
        <v>0</v>
      </c>
      <c r="E228" s="122">
        <v>0</v>
      </c>
      <c r="F228" s="122">
        <v>0</v>
      </c>
      <c r="G228" s="122">
        <v>0</v>
      </c>
      <c r="H228" s="122">
        <f t="shared" si="7"/>
        <v>552000</v>
      </c>
      <c r="I228" s="122">
        <v>552000</v>
      </c>
      <c r="J228" s="122">
        <f>SUM(J229)</f>
        <v>0</v>
      </c>
      <c r="K228" s="122">
        <v>0</v>
      </c>
      <c r="L228" s="122">
        <v>0</v>
      </c>
    </row>
    <row r="229" spans="1:12" ht="25.5" hidden="1" x14ac:dyDescent="0.2">
      <c r="A229" s="112">
        <v>222</v>
      </c>
      <c r="B229" s="112" t="s">
        <v>493</v>
      </c>
      <c r="C229" s="122">
        <f t="shared" si="8"/>
        <v>0</v>
      </c>
      <c r="D229" s="122">
        <v>0</v>
      </c>
      <c r="E229" s="122">
        <v>0</v>
      </c>
      <c r="F229" s="122">
        <v>0</v>
      </c>
      <c r="G229" s="122">
        <v>0</v>
      </c>
      <c r="H229" s="122">
        <f t="shared" si="7"/>
        <v>0</v>
      </c>
      <c r="I229" s="122">
        <v>0</v>
      </c>
      <c r="J229" s="122">
        <v>0</v>
      </c>
      <c r="K229" s="122">
        <v>0</v>
      </c>
      <c r="L229" s="122">
        <v>0</v>
      </c>
    </row>
    <row r="230" spans="1:12" x14ac:dyDescent="0.2">
      <c r="A230" s="112">
        <v>223</v>
      </c>
      <c r="B230" s="112" t="s">
        <v>805</v>
      </c>
      <c r="C230" s="122">
        <f t="shared" si="8"/>
        <v>33500000</v>
      </c>
      <c r="D230" s="122">
        <v>33500000</v>
      </c>
      <c r="E230" s="122">
        <f>SUM(E231)</f>
        <v>0</v>
      </c>
      <c r="F230" s="122">
        <f t="shared" ref="F230:G230" si="11">SUM(F231)</f>
        <v>0</v>
      </c>
      <c r="G230" s="122">
        <f t="shared" si="11"/>
        <v>0</v>
      </c>
      <c r="H230" s="122">
        <f t="shared" si="7"/>
        <v>35004000</v>
      </c>
      <c r="I230" s="122">
        <v>35004000</v>
      </c>
      <c r="J230" s="122">
        <f>SUM(J231)</f>
        <v>0</v>
      </c>
      <c r="K230" s="122">
        <f t="shared" ref="K230" si="12">SUM(K231)</f>
        <v>0</v>
      </c>
      <c r="L230" s="122">
        <f>SUM(L231)</f>
        <v>0</v>
      </c>
    </row>
    <row r="231" spans="1:12" x14ac:dyDescent="0.2">
      <c r="A231" s="112">
        <v>224</v>
      </c>
      <c r="B231" s="112" t="s">
        <v>494</v>
      </c>
      <c r="C231" s="122">
        <f t="shared" si="8"/>
        <v>3000000</v>
      </c>
      <c r="D231" s="122">
        <v>3000000</v>
      </c>
      <c r="E231" s="122">
        <v>0</v>
      </c>
      <c r="F231" s="122">
        <v>0</v>
      </c>
      <c r="G231" s="122">
        <v>0</v>
      </c>
      <c r="H231" s="122">
        <f t="shared" si="7"/>
        <v>3000000</v>
      </c>
      <c r="I231" s="122">
        <v>3000000</v>
      </c>
      <c r="J231" s="122"/>
      <c r="K231" s="122">
        <v>0</v>
      </c>
      <c r="L231" s="122">
        <v>0</v>
      </c>
    </row>
    <row r="232" spans="1:12" hidden="1" x14ac:dyDescent="0.2">
      <c r="A232" s="112">
        <v>225</v>
      </c>
      <c r="B232" s="112" t="s">
        <v>495</v>
      </c>
      <c r="C232" s="122">
        <f t="shared" si="8"/>
        <v>0</v>
      </c>
      <c r="D232" s="122">
        <v>0</v>
      </c>
      <c r="E232" s="122">
        <v>0</v>
      </c>
      <c r="F232" s="122">
        <v>0</v>
      </c>
      <c r="G232" s="122">
        <v>0</v>
      </c>
      <c r="H232" s="122">
        <f t="shared" si="7"/>
        <v>0</v>
      </c>
      <c r="I232" s="122">
        <v>0</v>
      </c>
      <c r="J232" s="122"/>
      <c r="K232" s="122">
        <v>0</v>
      </c>
      <c r="L232" s="122">
        <v>0</v>
      </c>
    </row>
    <row r="233" spans="1:12" hidden="1" x14ac:dyDescent="0.2">
      <c r="A233" s="112">
        <v>226</v>
      </c>
      <c r="B233" s="112" t="s">
        <v>806</v>
      </c>
      <c r="C233" s="122">
        <f t="shared" si="8"/>
        <v>0</v>
      </c>
      <c r="D233" s="122">
        <f>SUM(D234)</f>
        <v>0</v>
      </c>
      <c r="E233" s="122">
        <f>SUM(E234)</f>
        <v>0</v>
      </c>
      <c r="F233" s="122">
        <f t="shared" ref="F233:G233" si="13">SUM(F234)</f>
        <v>0</v>
      </c>
      <c r="G233" s="122">
        <f t="shared" si="13"/>
        <v>0</v>
      </c>
      <c r="H233" s="122">
        <f t="shared" si="7"/>
        <v>0</v>
      </c>
      <c r="I233" s="122">
        <f>SUM(I234)</f>
        <v>0</v>
      </c>
      <c r="J233" s="122">
        <f>SUM(J234)</f>
        <v>0</v>
      </c>
      <c r="K233" s="122">
        <f t="shared" ref="K233" si="14">SUM(K234)</f>
        <v>0</v>
      </c>
      <c r="L233" s="122">
        <f>SUM(L234)</f>
        <v>0</v>
      </c>
    </row>
    <row r="234" spans="1:12" hidden="1" x14ac:dyDescent="0.2">
      <c r="A234" s="112">
        <v>227</v>
      </c>
      <c r="B234" s="112" t="s">
        <v>496</v>
      </c>
      <c r="C234" s="122">
        <f t="shared" si="8"/>
        <v>0</v>
      </c>
      <c r="D234" s="122">
        <v>0</v>
      </c>
      <c r="E234" s="122">
        <v>0</v>
      </c>
      <c r="F234" s="122">
        <v>0</v>
      </c>
      <c r="G234" s="122">
        <v>0</v>
      </c>
      <c r="H234" s="122">
        <f t="shared" si="7"/>
        <v>0</v>
      </c>
      <c r="I234" s="122">
        <v>0</v>
      </c>
      <c r="J234" s="122"/>
      <c r="K234" s="122">
        <v>0</v>
      </c>
      <c r="L234" s="122">
        <v>0</v>
      </c>
    </row>
    <row r="235" spans="1:12" ht="25.5" hidden="1" x14ac:dyDescent="0.2">
      <c r="A235" s="112">
        <v>228</v>
      </c>
      <c r="B235" s="112" t="s">
        <v>497</v>
      </c>
      <c r="C235" s="122">
        <f t="shared" si="8"/>
        <v>0</v>
      </c>
      <c r="D235" s="122">
        <v>0</v>
      </c>
      <c r="E235" s="122">
        <v>0</v>
      </c>
      <c r="F235" s="122">
        <v>0</v>
      </c>
      <c r="G235" s="122">
        <v>0</v>
      </c>
      <c r="H235" s="122">
        <f t="shared" si="7"/>
        <v>0</v>
      </c>
      <c r="I235" s="122">
        <v>0</v>
      </c>
      <c r="J235" s="122"/>
      <c r="K235" s="122">
        <v>0</v>
      </c>
      <c r="L235" s="122">
        <v>0</v>
      </c>
    </row>
    <row r="236" spans="1:12" ht="25.5" x14ac:dyDescent="0.2">
      <c r="A236" s="112">
        <v>229</v>
      </c>
      <c r="B236" s="96" t="s">
        <v>807</v>
      </c>
      <c r="C236" s="98">
        <f t="shared" si="8"/>
        <v>33500000</v>
      </c>
      <c r="D236" s="98">
        <f>SUM(D228,D230,D232,D233,D235)</f>
        <v>33500000</v>
      </c>
      <c r="E236" s="98">
        <f>SUM(E228,E230,E232,E233,E235)</f>
        <v>0</v>
      </c>
      <c r="F236" s="98">
        <f t="shared" ref="F236:G236" si="15">SUM(F228,F230,F232,F233,F235)</f>
        <v>0</v>
      </c>
      <c r="G236" s="98">
        <f t="shared" si="15"/>
        <v>0</v>
      </c>
      <c r="H236" s="98">
        <f t="shared" si="7"/>
        <v>35556000</v>
      </c>
      <c r="I236" s="98">
        <f>SUM(I228,I230,I232,I233,I235)</f>
        <v>35556000</v>
      </c>
      <c r="J236" s="98">
        <f>SUM(J228,J230,J232,J233,J235)</f>
        <v>0</v>
      </c>
      <c r="K236" s="98">
        <f t="shared" ref="K236" si="16">SUM(K228,K230,K232,K233,K235)</f>
        <v>0</v>
      </c>
      <c r="L236" s="98">
        <f>SUM(L228,L230,L232,L233,L235)</f>
        <v>0</v>
      </c>
    </row>
    <row r="237" spans="1:12" ht="38.25" hidden="1" x14ac:dyDescent="0.2">
      <c r="A237" s="112">
        <v>230</v>
      </c>
      <c r="B237" s="112" t="s">
        <v>498</v>
      </c>
      <c r="C237" s="122">
        <f t="shared" si="8"/>
        <v>0</v>
      </c>
      <c r="D237" s="122">
        <v>0</v>
      </c>
      <c r="E237" s="122">
        <v>0</v>
      </c>
      <c r="F237" s="122">
        <v>0</v>
      </c>
      <c r="G237" s="122">
        <v>0</v>
      </c>
      <c r="H237" s="122">
        <f t="shared" si="7"/>
        <v>0</v>
      </c>
      <c r="I237" s="122">
        <v>0</v>
      </c>
      <c r="J237" s="122">
        <v>0</v>
      </c>
      <c r="K237" s="122">
        <v>0</v>
      </c>
      <c r="L237" s="122">
        <v>0</v>
      </c>
    </row>
    <row r="238" spans="1:12" ht="38.25" hidden="1" x14ac:dyDescent="0.2">
      <c r="A238" s="112">
        <v>231</v>
      </c>
      <c r="B238" s="112" t="s">
        <v>499</v>
      </c>
      <c r="C238" s="122">
        <f t="shared" si="8"/>
        <v>0</v>
      </c>
      <c r="D238" s="122">
        <v>0</v>
      </c>
      <c r="E238" s="122">
        <v>0</v>
      </c>
      <c r="F238" s="122">
        <v>0</v>
      </c>
      <c r="G238" s="122">
        <v>0</v>
      </c>
      <c r="H238" s="122">
        <f t="shared" si="7"/>
        <v>0</v>
      </c>
      <c r="I238" s="122">
        <v>0</v>
      </c>
      <c r="J238" s="122">
        <v>0</v>
      </c>
      <c r="K238" s="122">
        <v>0</v>
      </c>
      <c r="L238" s="122">
        <v>0</v>
      </c>
    </row>
    <row r="239" spans="1:12" ht="38.25" hidden="1" x14ac:dyDescent="0.2">
      <c r="A239" s="112">
        <v>232</v>
      </c>
      <c r="B239" s="112" t="s">
        <v>500</v>
      </c>
      <c r="C239" s="122">
        <f t="shared" si="8"/>
        <v>0</v>
      </c>
      <c r="D239" s="122">
        <v>0</v>
      </c>
      <c r="E239" s="122">
        <v>0</v>
      </c>
      <c r="F239" s="122">
        <v>0</v>
      </c>
      <c r="G239" s="122">
        <v>0</v>
      </c>
      <c r="H239" s="122">
        <f t="shared" si="7"/>
        <v>0</v>
      </c>
      <c r="I239" s="122">
        <v>0</v>
      </c>
      <c r="J239" s="122">
        <v>0</v>
      </c>
      <c r="K239" s="122">
        <v>0</v>
      </c>
      <c r="L239" s="122">
        <v>0</v>
      </c>
    </row>
    <row r="240" spans="1:12" ht="38.25" hidden="1" x14ac:dyDescent="0.2">
      <c r="A240" s="112">
        <v>233</v>
      </c>
      <c r="B240" s="112" t="s">
        <v>808</v>
      </c>
      <c r="C240" s="122">
        <f t="shared" si="8"/>
        <v>0</v>
      </c>
      <c r="D240" s="122">
        <f>SUM(D241:D249)</f>
        <v>0</v>
      </c>
      <c r="E240" s="122">
        <f>SUM(E241:E249)</f>
        <v>0</v>
      </c>
      <c r="F240" s="122">
        <f t="shared" ref="F240:G240" si="17">SUM(F241:F249)</f>
        <v>0</v>
      </c>
      <c r="G240" s="122">
        <f t="shared" si="17"/>
        <v>0</v>
      </c>
      <c r="H240" s="122">
        <f t="shared" si="7"/>
        <v>0</v>
      </c>
      <c r="I240" s="122">
        <f>SUM(I241:I249)</f>
        <v>0</v>
      </c>
      <c r="J240" s="122">
        <f>SUM(J241:J249)</f>
        <v>0</v>
      </c>
      <c r="K240" s="122">
        <f t="shared" ref="K240" si="18">SUM(K241:K249)</f>
        <v>0</v>
      </c>
      <c r="L240" s="122">
        <f>SUM(L241:L249)</f>
        <v>0</v>
      </c>
    </row>
    <row r="241" spans="1:12" hidden="1" x14ac:dyDescent="0.2">
      <c r="A241" s="112">
        <v>234</v>
      </c>
      <c r="B241" s="112" t="s">
        <v>501</v>
      </c>
      <c r="C241" s="122">
        <f t="shared" si="8"/>
        <v>0</v>
      </c>
      <c r="D241" s="122">
        <v>0</v>
      </c>
      <c r="E241" s="122">
        <v>0</v>
      </c>
      <c r="F241" s="122">
        <v>0</v>
      </c>
      <c r="G241" s="122">
        <v>0</v>
      </c>
      <c r="H241" s="122">
        <f t="shared" si="7"/>
        <v>0</v>
      </c>
      <c r="I241" s="122">
        <v>0</v>
      </c>
      <c r="J241" s="122">
        <v>0</v>
      </c>
      <c r="K241" s="122">
        <v>0</v>
      </c>
      <c r="L241" s="122">
        <v>0</v>
      </c>
    </row>
    <row r="242" spans="1:12" hidden="1" x14ac:dyDescent="0.2">
      <c r="A242" s="112">
        <v>235</v>
      </c>
      <c r="B242" s="112" t="s">
        <v>502</v>
      </c>
      <c r="C242" s="122">
        <f t="shared" si="8"/>
        <v>0</v>
      </c>
      <c r="D242" s="122">
        <v>0</v>
      </c>
      <c r="E242" s="122">
        <v>0</v>
      </c>
      <c r="F242" s="122">
        <v>0</v>
      </c>
      <c r="G242" s="122">
        <v>0</v>
      </c>
      <c r="H242" s="122">
        <f t="shared" si="7"/>
        <v>0</v>
      </c>
      <c r="I242" s="122">
        <v>0</v>
      </c>
      <c r="J242" s="122">
        <v>0</v>
      </c>
      <c r="K242" s="122">
        <v>0</v>
      </c>
      <c r="L242" s="122">
        <v>0</v>
      </c>
    </row>
    <row r="243" spans="1:12" hidden="1" x14ac:dyDescent="0.2">
      <c r="A243" s="112">
        <v>236</v>
      </c>
      <c r="B243" s="112" t="s">
        <v>503</v>
      </c>
      <c r="C243" s="122">
        <f t="shared" si="8"/>
        <v>0</v>
      </c>
      <c r="D243" s="122">
        <v>0</v>
      </c>
      <c r="E243" s="122">
        <v>0</v>
      </c>
      <c r="F243" s="122">
        <v>0</v>
      </c>
      <c r="G243" s="122">
        <v>0</v>
      </c>
      <c r="H243" s="122">
        <f t="shared" si="7"/>
        <v>0</v>
      </c>
      <c r="I243" s="122">
        <v>0</v>
      </c>
      <c r="J243" s="122">
        <v>0</v>
      </c>
      <c r="K243" s="122">
        <v>0</v>
      </c>
      <c r="L243" s="122">
        <v>0</v>
      </c>
    </row>
    <row r="244" spans="1:12" hidden="1" x14ac:dyDescent="0.2">
      <c r="A244" s="112">
        <v>237</v>
      </c>
      <c r="B244" s="112" t="s">
        <v>504</v>
      </c>
      <c r="C244" s="122">
        <f t="shared" si="8"/>
        <v>0</v>
      </c>
      <c r="D244" s="122">
        <v>0</v>
      </c>
      <c r="E244" s="122">
        <v>0</v>
      </c>
      <c r="F244" s="122">
        <v>0</v>
      </c>
      <c r="G244" s="122">
        <v>0</v>
      </c>
      <c r="H244" s="122">
        <f t="shared" si="7"/>
        <v>0</v>
      </c>
      <c r="I244" s="122">
        <v>0</v>
      </c>
      <c r="J244" s="122">
        <v>0</v>
      </c>
      <c r="K244" s="122">
        <v>0</v>
      </c>
      <c r="L244" s="122">
        <v>0</v>
      </c>
    </row>
    <row r="245" spans="1:12" hidden="1" x14ac:dyDescent="0.2">
      <c r="A245" s="112">
        <v>238</v>
      </c>
      <c r="B245" s="112" t="s">
        <v>505</v>
      </c>
      <c r="C245" s="122">
        <f t="shared" si="8"/>
        <v>0</v>
      </c>
      <c r="D245" s="122">
        <v>0</v>
      </c>
      <c r="E245" s="122">
        <v>0</v>
      </c>
      <c r="F245" s="122">
        <v>0</v>
      </c>
      <c r="G245" s="122">
        <v>0</v>
      </c>
      <c r="H245" s="122">
        <f t="shared" si="7"/>
        <v>0</v>
      </c>
      <c r="I245" s="122">
        <v>0</v>
      </c>
      <c r="J245" s="122">
        <v>0</v>
      </c>
      <c r="K245" s="122">
        <v>0</v>
      </c>
      <c r="L245" s="122">
        <v>0</v>
      </c>
    </row>
    <row r="246" spans="1:12" ht="25.5" hidden="1" x14ac:dyDescent="0.2">
      <c r="A246" s="112">
        <v>239</v>
      </c>
      <c r="B246" s="112" t="s">
        <v>506</v>
      </c>
      <c r="C246" s="122">
        <f t="shared" si="8"/>
        <v>0</v>
      </c>
      <c r="D246" s="122">
        <v>0</v>
      </c>
      <c r="E246" s="122">
        <v>0</v>
      </c>
      <c r="F246" s="122">
        <v>0</v>
      </c>
      <c r="G246" s="122">
        <v>0</v>
      </c>
      <c r="H246" s="122">
        <f t="shared" si="7"/>
        <v>0</v>
      </c>
      <c r="I246" s="122">
        <v>0</v>
      </c>
      <c r="J246" s="122">
        <v>0</v>
      </c>
      <c r="K246" s="122">
        <v>0</v>
      </c>
      <c r="L246" s="122">
        <v>0</v>
      </c>
    </row>
    <row r="247" spans="1:12" ht="25.5" hidden="1" x14ac:dyDescent="0.2">
      <c r="A247" s="112">
        <v>240</v>
      </c>
      <c r="B247" s="112" t="s">
        <v>507</v>
      </c>
      <c r="C247" s="122">
        <f t="shared" si="8"/>
        <v>0</v>
      </c>
      <c r="D247" s="122">
        <v>0</v>
      </c>
      <c r="E247" s="122">
        <v>0</v>
      </c>
      <c r="F247" s="122">
        <v>0</v>
      </c>
      <c r="G247" s="122">
        <v>0</v>
      </c>
      <c r="H247" s="122">
        <f t="shared" si="7"/>
        <v>0</v>
      </c>
      <c r="I247" s="122">
        <v>0</v>
      </c>
      <c r="J247" s="122">
        <v>0</v>
      </c>
      <c r="K247" s="122">
        <v>0</v>
      </c>
      <c r="L247" s="122">
        <v>0</v>
      </c>
    </row>
    <row r="248" spans="1:12" hidden="1" x14ac:dyDescent="0.2">
      <c r="A248" s="112">
        <v>241</v>
      </c>
      <c r="B248" s="112" t="s">
        <v>508</v>
      </c>
      <c r="C248" s="122">
        <f t="shared" si="8"/>
        <v>0</v>
      </c>
      <c r="D248" s="122">
        <v>0</v>
      </c>
      <c r="E248" s="122">
        <v>0</v>
      </c>
      <c r="F248" s="122">
        <v>0</v>
      </c>
      <c r="G248" s="122">
        <v>0</v>
      </c>
      <c r="H248" s="122">
        <f t="shared" si="7"/>
        <v>0</v>
      </c>
      <c r="I248" s="122">
        <v>0</v>
      </c>
      <c r="J248" s="122">
        <v>0</v>
      </c>
      <c r="K248" s="122">
        <v>0</v>
      </c>
      <c r="L248" s="122">
        <v>0</v>
      </c>
    </row>
    <row r="249" spans="1:12" hidden="1" x14ac:dyDescent="0.2">
      <c r="A249" s="112">
        <v>242</v>
      </c>
      <c r="B249" s="112" t="s">
        <v>509</v>
      </c>
      <c r="C249" s="122">
        <f t="shared" si="8"/>
        <v>0</v>
      </c>
      <c r="D249" s="122">
        <f t="shared" ref="D249" si="19">E249+F249+G249</f>
        <v>0</v>
      </c>
      <c r="E249" s="122">
        <v>0</v>
      </c>
      <c r="F249" s="122">
        <v>0</v>
      </c>
      <c r="G249" s="122">
        <v>0</v>
      </c>
      <c r="H249" s="122">
        <f t="shared" si="7"/>
        <v>0</v>
      </c>
      <c r="I249" s="122">
        <f t="shared" ref="I249" si="20">J249+K249+L249</f>
        <v>0</v>
      </c>
      <c r="J249" s="122">
        <v>0</v>
      </c>
      <c r="K249" s="122">
        <v>0</v>
      </c>
      <c r="L249" s="122">
        <v>0</v>
      </c>
    </row>
    <row r="250" spans="1:12" ht="25.5" x14ac:dyDescent="0.2">
      <c r="A250" s="112">
        <v>243</v>
      </c>
      <c r="B250" s="112" t="s">
        <v>809</v>
      </c>
      <c r="C250" s="122">
        <f t="shared" si="8"/>
        <v>84000</v>
      </c>
      <c r="D250" s="122">
        <f>SUM(D251:D261)</f>
        <v>84000</v>
      </c>
      <c r="E250" s="122">
        <f>SUM(E251:E261)</f>
        <v>0</v>
      </c>
      <c r="F250" s="122">
        <f t="shared" ref="F250:G250" si="21">SUM(F251:F261)</f>
        <v>0</v>
      </c>
      <c r="G250" s="122">
        <f t="shared" si="21"/>
        <v>0</v>
      </c>
      <c r="H250" s="122">
        <f t="shared" si="7"/>
        <v>4752895</v>
      </c>
      <c r="I250" s="122">
        <f>SUM(I251:I261)</f>
        <v>4752895</v>
      </c>
      <c r="J250" s="122">
        <f>SUM(J251:J261)</f>
        <v>0</v>
      </c>
      <c r="K250" s="122">
        <f t="shared" ref="K250" si="22">SUM(K251:K261)</f>
        <v>0</v>
      </c>
      <c r="L250" s="122">
        <f>SUM(L251:L261)</f>
        <v>0</v>
      </c>
    </row>
    <row r="251" spans="1:12" hidden="1" x14ac:dyDescent="0.2">
      <c r="A251" s="112">
        <v>244</v>
      </c>
      <c r="B251" s="112" t="s">
        <v>510</v>
      </c>
      <c r="C251" s="122">
        <f t="shared" si="8"/>
        <v>84000</v>
      </c>
      <c r="D251" s="122">
        <v>84000</v>
      </c>
      <c r="E251" s="122">
        <v>0</v>
      </c>
      <c r="F251" s="122">
        <v>0</v>
      </c>
      <c r="G251" s="122">
        <v>0</v>
      </c>
      <c r="H251" s="122">
        <f t="shared" si="7"/>
        <v>84000</v>
      </c>
      <c r="I251" s="122">
        <v>84000</v>
      </c>
      <c r="J251" s="122">
        <v>0</v>
      </c>
      <c r="K251" s="122">
        <v>0</v>
      </c>
      <c r="L251" s="122">
        <v>0</v>
      </c>
    </row>
    <row r="252" spans="1:12" hidden="1" x14ac:dyDescent="0.2">
      <c r="A252" s="112">
        <v>245</v>
      </c>
      <c r="B252" s="112" t="s">
        <v>511</v>
      </c>
      <c r="C252" s="122">
        <f t="shared" si="8"/>
        <v>0</v>
      </c>
      <c r="D252" s="122">
        <v>0</v>
      </c>
      <c r="E252" s="122">
        <v>0</v>
      </c>
      <c r="F252" s="122">
        <v>0</v>
      </c>
      <c r="G252" s="122">
        <v>0</v>
      </c>
      <c r="H252" s="122">
        <f t="shared" si="7"/>
        <v>0</v>
      </c>
      <c r="I252" s="122">
        <v>0</v>
      </c>
      <c r="J252" s="122">
        <v>0</v>
      </c>
      <c r="K252" s="122">
        <v>0</v>
      </c>
      <c r="L252" s="122">
        <v>0</v>
      </c>
    </row>
    <row r="253" spans="1:12" hidden="1" x14ac:dyDescent="0.2">
      <c r="A253" s="112">
        <v>246</v>
      </c>
      <c r="B253" s="112" t="s">
        <v>512</v>
      </c>
      <c r="C253" s="122">
        <f t="shared" si="8"/>
        <v>0</v>
      </c>
      <c r="D253" s="122">
        <v>0</v>
      </c>
      <c r="E253" s="122">
        <v>0</v>
      </c>
      <c r="F253" s="122">
        <v>0</v>
      </c>
      <c r="G253" s="122">
        <v>0</v>
      </c>
      <c r="H253" s="122">
        <f t="shared" si="7"/>
        <v>0</v>
      </c>
      <c r="I253" s="122">
        <v>0</v>
      </c>
      <c r="J253" s="122">
        <v>0</v>
      </c>
      <c r="K253" s="122">
        <v>0</v>
      </c>
      <c r="L253" s="122">
        <v>0</v>
      </c>
    </row>
    <row r="254" spans="1:12" hidden="1" x14ac:dyDescent="0.2">
      <c r="A254" s="112">
        <v>247</v>
      </c>
      <c r="B254" s="112" t="s">
        <v>513</v>
      </c>
      <c r="C254" s="122">
        <f t="shared" si="8"/>
        <v>0</v>
      </c>
      <c r="D254" s="122">
        <v>0</v>
      </c>
      <c r="E254" s="122">
        <v>0</v>
      </c>
      <c r="F254" s="122">
        <v>0</v>
      </c>
      <c r="G254" s="122">
        <v>0</v>
      </c>
      <c r="H254" s="122">
        <f t="shared" si="7"/>
        <v>0</v>
      </c>
      <c r="I254" s="122">
        <v>0</v>
      </c>
      <c r="J254" s="122">
        <v>0</v>
      </c>
      <c r="K254" s="122">
        <v>0</v>
      </c>
      <c r="L254" s="122">
        <v>0</v>
      </c>
    </row>
    <row r="255" spans="1:12" hidden="1" x14ac:dyDescent="0.2">
      <c r="A255" s="112">
        <v>248</v>
      </c>
      <c r="B255" s="112" t="s">
        <v>514</v>
      </c>
      <c r="C255" s="122">
        <f t="shared" si="8"/>
        <v>0</v>
      </c>
      <c r="D255" s="122">
        <v>0</v>
      </c>
      <c r="E255" s="122">
        <v>0</v>
      </c>
      <c r="F255" s="122">
        <v>0</v>
      </c>
      <c r="G255" s="122">
        <v>0</v>
      </c>
      <c r="H255" s="122">
        <f t="shared" si="7"/>
        <v>0</v>
      </c>
      <c r="I255" s="122">
        <v>0</v>
      </c>
      <c r="J255" s="122">
        <v>0</v>
      </c>
      <c r="K255" s="122">
        <v>0</v>
      </c>
      <c r="L255" s="122">
        <v>0</v>
      </c>
    </row>
    <row r="256" spans="1:12" ht="25.5" hidden="1" x14ac:dyDescent="0.2">
      <c r="A256" s="112">
        <v>249</v>
      </c>
      <c r="B256" s="112" t="s">
        <v>515</v>
      </c>
      <c r="C256" s="122">
        <f t="shared" si="8"/>
        <v>0</v>
      </c>
      <c r="D256" s="122">
        <v>0</v>
      </c>
      <c r="E256" s="122">
        <v>0</v>
      </c>
      <c r="F256" s="122">
        <v>0</v>
      </c>
      <c r="G256" s="122">
        <v>0</v>
      </c>
      <c r="H256" s="122">
        <f t="shared" si="7"/>
        <v>0</v>
      </c>
      <c r="I256" s="122">
        <v>0</v>
      </c>
      <c r="J256" s="122">
        <v>0</v>
      </c>
      <c r="K256" s="122">
        <v>0</v>
      </c>
      <c r="L256" s="122">
        <v>0</v>
      </c>
    </row>
    <row r="257" spans="1:12" ht="25.5" hidden="1" x14ac:dyDescent="0.2">
      <c r="A257" s="112">
        <v>250</v>
      </c>
      <c r="B257" s="112" t="s">
        <v>516</v>
      </c>
      <c r="C257" s="122">
        <f t="shared" si="8"/>
        <v>0</v>
      </c>
      <c r="D257" s="122">
        <v>0</v>
      </c>
      <c r="E257" s="122">
        <v>0</v>
      </c>
      <c r="F257" s="122">
        <v>0</v>
      </c>
      <c r="G257" s="122">
        <v>0</v>
      </c>
      <c r="H257" s="122">
        <f t="shared" ref="H257:H289" si="23">SUM(I257,J257,K257,L257)</f>
        <v>0</v>
      </c>
      <c r="I257" s="122">
        <v>0</v>
      </c>
      <c r="J257" s="122">
        <v>0</v>
      </c>
      <c r="K257" s="122">
        <v>0</v>
      </c>
      <c r="L257" s="122">
        <v>0</v>
      </c>
    </row>
    <row r="258" spans="1:12" hidden="1" x14ac:dyDescent="0.2">
      <c r="A258" s="112">
        <v>251</v>
      </c>
      <c r="B258" s="112" t="s">
        <v>517</v>
      </c>
      <c r="C258" s="122">
        <f t="shared" si="8"/>
        <v>0</v>
      </c>
      <c r="D258" s="122">
        <v>0</v>
      </c>
      <c r="E258" s="122">
        <v>0</v>
      </c>
      <c r="F258" s="122">
        <v>0</v>
      </c>
      <c r="G258" s="122">
        <v>0</v>
      </c>
      <c r="H258" s="122">
        <f t="shared" si="23"/>
        <v>4668895</v>
      </c>
      <c r="I258" s="122">
        <v>4668895</v>
      </c>
      <c r="J258" s="122">
        <v>0</v>
      </c>
      <c r="K258" s="122">
        <v>0</v>
      </c>
      <c r="L258" s="122">
        <v>0</v>
      </c>
    </row>
    <row r="259" spans="1:12" hidden="1" x14ac:dyDescent="0.2">
      <c r="A259" s="112">
        <v>252</v>
      </c>
      <c r="B259" s="112" t="s">
        <v>711</v>
      </c>
      <c r="C259" s="122">
        <f t="shared" si="8"/>
        <v>0</v>
      </c>
      <c r="D259" s="122">
        <v>0</v>
      </c>
      <c r="E259" s="122">
        <v>0</v>
      </c>
      <c r="F259" s="122">
        <v>0</v>
      </c>
      <c r="G259" s="122">
        <v>0</v>
      </c>
      <c r="H259" s="122">
        <f t="shared" si="23"/>
        <v>0</v>
      </c>
      <c r="I259" s="122">
        <v>0</v>
      </c>
      <c r="J259" s="122">
        <v>0</v>
      </c>
      <c r="K259" s="122">
        <v>0</v>
      </c>
      <c r="L259" s="122">
        <v>0</v>
      </c>
    </row>
    <row r="260" spans="1:12" ht="25.5" hidden="1" x14ac:dyDescent="0.2">
      <c r="A260" s="112">
        <v>253</v>
      </c>
      <c r="B260" s="112" t="s">
        <v>518</v>
      </c>
      <c r="C260" s="122">
        <f t="shared" si="8"/>
        <v>0</v>
      </c>
      <c r="D260" s="122">
        <v>0</v>
      </c>
      <c r="E260" s="122">
        <v>0</v>
      </c>
      <c r="F260" s="122">
        <v>0</v>
      </c>
      <c r="G260" s="122">
        <v>0</v>
      </c>
      <c r="H260" s="122">
        <f t="shared" si="23"/>
        <v>0</v>
      </c>
      <c r="I260" s="122">
        <v>0</v>
      </c>
      <c r="J260" s="122">
        <v>0</v>
      </c>
      <c r="K260" s="122">
        <v>0</v>
      </c>
      <c r="L260" s="122">
        <v>0</v>
      </c>
    </row>
    <row r="261" spans="1:12" hidden="1" x14ac:dyDescent="0.2">
      <c r="A261" s="112">
        <v>254</v>
      </c>
      <c r="B261" s="112" t="s">
        <v>519</v>
      </c>
      <c r="C261" s="122">
        <f t="shared" si="8"/>
        <v>0</v>
      </c>
      <c r="D261" s="122">
        <v>0</v>
      </c>
      <c r="E261" s="122">
        <v>0</v>
      </c>
      <c r="F261" s="122">
        <v>0</v>
      </c>
      <c r="G261" s="122">
        <v>0</v>
      </c>
      <c r="H261" s="122">
        <f t="shared" si="23"/>
        <v>0</v>
      </c>
      <c r="I261" s="122">
        <v>0</v>
      </c>
      <c r="J261" s="122">
        <v>0</v>
      </c>
      <c r="K261" s="122">
        <v>0</v>
      </c>
      <c r="L261" s="122">
        <v>0</v>
      </c>
    </row>
    <row r="262" spans="1:12" ht="25.5" x14ac:dyDescent="0.2">
      <c r="A262" s="96">
        <v>255</v>
      </c>
      <c r="B262" s="96" t="s">
        <v>810</v>
      </c>
      <c r="C262" s="98">
        <f t="shared" si="8"/>
        <v>84000</v>
      </c>
      <c r="D262" s="98">
        <f>SUM(D237,D238,D239,D240,D250)</f>
        <v>84000</v>
      </c>
      <c r="E262" s="98">
        <f>SUM(E237,E238,E239,E240,E250)</f>
        <v>0</v>
      </c>
      <c r="F262" s="98">
        <f t="shared" ref="F262" si="24">SUM(F237,F238,F239,F240,F250)</f>
        <v>0</v>
      </c>
      <c r="G262" s="98">
        <f t="shared" ref="G262" si="25">SUM(G237,G238,G239,G240,G250)</f>
        <v>0</v>
      </c>
      <c r="H262" s="98">
        <f t="shared" si="23"/>
        <v>4752895</v>
      </c>
      <c r="I262" s="98">
        <f>SUM(I237,I238,I239,I240,I250)</f>
        <v>4752895</v>
      </c>
      <c r="J262" s="98">
        <f>SUM(J237,J238,J239,J240,J250)</f>
        <v>0</v>
      </c>
      <c r="K262" s="98">
        <f t="shared" ref="K262" si="26">SUM(K237,K238,K239,K240,K250)</f>
        <v>0</v>
      </c>
      <c r="L262" s="98">
        <f>SUM(L237,L238,L239,L240,L250)</f>
        <v>0</v>
      </c>
    </row>
    <row r="263" spans="1:12" ht="38.25" hidden="1" x14ac:dyDescent="0.2">
      <c r="A263" s="112">
        <v>256</v>
      </c>
      <c r="B263" s="112" t="s">
        <v>520</v>
      </c>
      <c r="C263" s="122">
        <f t="shared" si="8"/>
        <v>0</v>
      </c>
      <c r="D263" s="122">
        <v>0</v>
      </c>
      <c r="E263" s="122">
        <v>0</v>
      </c>
      <c r="F263" s="122">
        <v>0</v>
      </c>
      <c r="G263" s="122">
        <v>0</v>
      </c>
      <c r="H263" s="122">
        <f t="shared" si="23"/>
        <v>0</v>
      </c>
      <c r="I263" s="122">
        <v>0</v>
      </c>
      <c r="J263" s="122">
        <v>0</v>
      </c>
      <c r="K263" s="122">
        <v>0</v>
      </c>
      <c r="L263" s="122">
        <v>0</v>
      </c>
    </row>
    <row r="264" spans="1:12" ht="38.25" hidden="1" x14ac:dyDescent="0.2">
      <c r="A264" s="112">
        <v>257</v>
      </c>
      <c r="B264" s="112" t="s">
        <v>521</v>
      </c>
      <c r="C264" s="122">
        <f t="shared" ref="C264:C289" si="27">SUM(D264,E264,F264,G264)</f>
        <v>0</v>
      </c>
      <c r="D264" s="122">
        <v>0</v>
      </c>
      <c r="E264" s="122">
        <v>0</v>
      </c>
      <c r="F264" s="122">
        <v>0</v>
      </c>
      <c r="G264" s="122">
        <v>0</v>
      </c>
      <c r="H264" s="122">
        <f t="shared" si="23"/>
        <v>0</v>
      </c>
      <c r="I264" s="122">
        <v>0</v>
      </c>
      <c r="J264" s="122">
        <v>0</v>
      </c>
      <c r="K264" s="122">
        <v>0</v>
      </c>
      <c r="L264" s="122">
        <v>0</v>
      </c>
    </row>
    <row r="265" spans="1:12" ht="51" hidden="1" x14ac:dyDescent="0.2">
      <c r="A265" s="112">
        <v>258</v>
      </c>
      <c r="B265" s="112" t="s">
        <v>522</v>
      </c>
      <c r="C265" s="122">
        <f t="shared" si="27"/>
        <v>0</v>
      </c>
      <c r="D265" s="122">
        <v>0</v>
      </c>
      <c r="E265" s="122">
        <v>0</v>
      </c>
      <c r="F265" s="122">
        <v>0</v>
      </c>
      <c r="G265" s="122">
        <v>0</v>
      </c>
      <c r="H265" s="122">
        <f t="shared" si="23"/>
        <v>0</v>
      </c>
      <c r="I265" s="122">
        <v>0</v>
      </c>
      <c r="J265" s="122">
        <v>0</v>
      </c>
      <c r="K265" s="122">
        <v>0</v>
      </c>
      <c r="L265" s="122">
        <v>0</v>
      </c>
    </row>
    <row r="266" spans="1:12" ht="38.25" x14ac:dyDescent="0.2">
      <c r="A266" s="112">
        <v>259</v>
      </c>
      <c r="B266" s="112" t="s">
        <v>811</v>
      </c>
      <c r="C266" s="122">
        <f t="shared" si="27"/>
        <v>755000</v>
      </c>
      <c r="D266" s="122">
        <f>SUM(D267:D275)</f>
        <v>755000</v>
      </c>
      <c r="E266" s="122">
        <f>SUM(E267:E275)</f>
        <v>0</v>
      </c>
      <c r="F266" s="122">
        <f t="shared" ref="F266:G266" si="28">SUM(F267:F275)</f>
        <v>0</v>
      </c>
      <c r="G266" s="122">
        <f t="shared" si="28"/>
        <v>0</v>
      </c>
      <c r="H266" s="122">
        <f t="shared" si="23"/>
        <v>755000</v>
      </c>
      <c r="I266" s="122">
        <f>SUM(I267:I275)</f>
        <v>755000</v>
      </c>
      <c r="J266" s="122">
        <f>SUM(J267:J275)</f>
        <v>0</v>
      </c>
      <c r="K266" s="122">
        <f t="shared" ref="K266" si="29">SUM(K267:K275)</f>
        <v>0</v>
      </c>
      <c r="L266" s="122">
        <f>SUM(L267:L275)</f>
        <v>0</v>
      </c>
    </row>
    <row r="267" spans="1:12" hidden="1" x14ac:dyDescent="0.2">
      <c r="A267" s="112">
        <v>260</v>
      </c>
      <c r="B267" s="112" t="s">
        <v>523</v>
      </c>
      <c r="C267" s="122">
        <f t="shared" si="27"/>
        <v>0</v>
      </c>
      <c r="D267" s="122">
        <v>0</v>
      </c>
      <c r="E267" s="122">
        <v>0</v>
      </c>
      <c r="F267" s="122">
        <v>0</v>
      </c>
      <c r="G267" s="122">
        <v>0</v>
      </c>
      <c r="H267" s="122">
        <f t="shared" si="23"/>
        <v>0</v>
      </c>
      <c r="I267" s="122">
        <v>0</v>
      </c>
      <c r="J267" s="122">
        <v>0</v>
      </c>
      <c r="K267" s="122">
        <v>0</v>
      </c>
      <c r="L267" s="122">
        <v>0</v>
      </c>
    </row>
    <row r="268" spans="1:12" hidden="1" x14ac:dyDescent="0.2">
      <c r="A268" s="112">
        <v>261</v>
      </c>
      <c r="B268" s="112" t="s">
        <v>524</v>
      </c>
      <c r="C268" s="122">
        <f t="shared" si="27"/>
        <v>0</v>
      </c>
      <c r="D268" s="122">
        <v>0</v>
      </c>
      <c r="E268" s="122">
        <v>0</v>
      </c>
      <c r="F268" s="122">
        <v>0</v>
      </c>
      <c r="G268" s="122">
        <v>0</v>
      </c>
      <c r="H268" s="122">
        <f t="shared" si="23"/>
        <v>0</v>
      </c>
      <c r="I268" s="122">
        <v>0</v>
      </c>
      <c r="J268" s="122">
        <v>0</v>
      </c>
      <c r="K268" s="122">
        <v>0</v>
      </c>
      <c r="L268" s="122">
        <v>0</v>
      </c>
    </row>
    <row r="269" spans="1:12" hidden="1" x14ac:dyDescent="0.2">
      <c r="A269" s="112">
        <v>262</v>
      </c>
      <c r="B269" s="112" t="s">
        <v>525</v>
      </c>
      <c r="C269" s="122">
        <f t="shared" si="27"/>
        <v>0</v>
      </c>
      <c r="D269" s="122">
        <v>0</v>
      </c>
      <c r="E269" s="122">
        <v>0</v>
      </c>
      <c r="F269" s="122">
        <v>0</v>
      </c>
      <c r="G269" s="122">
        <v>0</v>
      </c>
      <c r="H269" s="122">
        <f t="shared" si="23"/>
        <v>0</v>
      </c>
      <c r="I269" s="122">
        <v>0</v>
      </c>
      <c r="J269" s="122">
        <v>0</v>
      </c>
      <c r="K269" s="122">
        <v>0</v>
      </c>
      <c r="L269" s="122">
        <v>0</v>
      </c>
    </row>
    <row r="270" spans="1:12" hidden="1" x14ac:dyDescent="0.2">
      <c r="A270" s="112">
        <v>263</v>
      </c>
      <c r="B270" s="112" t="s">
        <v>526</v>
      </c>
      <c r="C270" s="122">
        <f t="shared" si="27"/>
        <v>755000</v>
      </c>
      <c r="D270" s="122">
        <v>755000</v>
      </c>
      <c r="E270" s="122">
        <v>0</v>
      </c>
      <c r="F270" s="122">
        <v>0</v>
      </c>
      <c r="G270" s="122">
        <v>0</v>
      </c>
      <c r="H270" s="122">
        <f t="shared" si="23"/>
        <v>755000</v>
      </c>
      <c r="I270" s="122">
        <v>755000</v>
      </c>
      <c r="J270" s="122">
        <v>0</v>
      </c>
      <c r="K270" s="122">
        <v>0</v>
      </c>
      <c r="L270" s="122">
        <v>0</v>
      </c>
    </row>
    <row r="271" spans="1:12" hidden="1" x14ac:dyDescent="0.2">
      <c r="A271" s="112">
        <v>264</v>
      </c>
      <c r="B271" s="112" t="s">
        <v>527</v>
      </c>
      <c r="C271" s="122">
        <f t="shared" si="27"/>
        <v>0</v>
      </c>
      <c r="D271" s="122">
        <v>0</v>
      </c>
      <c r="E271" s="122">
        <v>0</v>
      </c>
      <c r="F271" s="122">
        <v>0</v>
      </c>
      <c r="G271" s="122">
        <v>0</v>
      </c>
      <c r="H271" s="122">
        <f t="shared" si="23"/>
        <v>0</v>
      </c>
      <c r="I271" s="122">
        <v>0</v>
      </c>
      <c r="J271" s="122">
        <v>0</v>
      </c>
      <c r="K271" s="122">
        <v>0</v>
      </c>
      <c r="L271" s="122">
        <v>0</v>
      </c>
    </row>
    <row r="272" spans="1:12" ht="25.5" hidden="1" x14ac:dyDescent="0.2">
      <c r="A272" s="112">
        <v>265</v>
      </c>
      <c r="B272" s="112" t="s">
        <v>528</v>
      </c>
      <c r="C272" s="122">
        <f t="shared" si="27"/>
        <v>0</v>
      </c>
      <c r="D272" s="122">
        <v>0</v>
      </c>
      <c r="E272" s="122">
        <v>0</v>
      </c>
      <c r="F272" s="122">
        <v>0</v>
      </c>
      <c r="G272" s="122">
        <v>0</v>
      </c>
      <c r="H272" s="122">
        <f t="shared" si="23"/>
        <v>0</v>
      </c>
      <c r="I272" s="122">
        <v>0</v>
      </c>
      <c r="J272" s="122">
        <v>0</v>
      </c>
      <c r="K272" s="122">
        <v>0</v>
      </c>
      <c r="L272" s="122">
        <v>0</v>
      </c>
    </row>
    <row r="273" spans="1:12" ht="25.5" hidden="1" x14ac:dyDescent="0.2">
      <c r="A273" s="112">
        <v>266</v>
      </c>
      <c r="B273" s="112" t="s">
        <v>529</v>
      </c>
      <c r="C273" s="122">
        <f t="shared" si="27"/>
        <v>0</v>
      </c>
      <c r="D273" s="122">
        <v>0</v>
      </c>
      <c r="E273" s="122">
        <v>0</v>
      </c>
      <c r="F273" s="122">
        <v>0</v>
      </c>
      <c r="G273" s="122">
        <v>0</v>
      </c>
      <c r="H273" s="122">
        <f t="shared" si="23"/>
        <v>0</v>
      </c>
      <c r="I273" s="122">
        <v>0</v>
      </c>
      <c r="J273" s="122">
        <v>0</v>
      </c>
      <c r="K273" s="122">
        <v>0</v>
      </c>
      <c r="L273" s="122">
        <v>0</v>
      </c>
    </row>
    <row r="274" spans="1:12" hidden="1" x14ac:dyDescent="0.2">
      <c r="A274" s="112">
        <v>267</v>
      </c>
      <c r="B274" s="112" t="s">
        <v>530</v>
      </c>
      <c r="C274" s="122">
        <f t="shared" si="27"/>
        <v>0</v>
      </c>
      <c r="D274" s="122">
        <v>0</v>
      </c>
      <c r="E274" s="122">
        <v>0</v>
      </c>
      <c r="F274" s="122">
        <v>0</v>
      </c>
      <c r="G274" s="122">
        <v>0</v>
      </c>
      <c r="H274" s="122">
        <f t="shared" si="23"/>
        <v>0</v>
      </c>
      <c r="I274" s="122">
        <v>0</v>
      </c>
      <c r="J274" s="122">
        <v>0</v>
      </c>
      <c r="K274" s="122">
        <v>0</v>
      </c>
      <c r="L274" s="122">
        <v>0</v>
      </c>
    </row>
    <row r="275" spans="1:12" hidden="1" x14ac:dyDescent="0.2">
      <c r="A275" s="112">
        <v>268</v>
      </c>
      <c r="B275" s="112" t="s">
        <v>531</v>
      </c>
      <c r="C275" s="122">
        <f t="shared" si="27"/>
        <v>0</v>
      </c>
      <c r="D275" s="122">
        <v>0</v>
      </c>
      <c r="E275" s="122">
        <v>0</v>
      </c>
      <c r="F275" s="122">
        <v>0</v>
      </c>
      <c r="G275" s="122">
        <v>0</v>
      </c>
      <c r="H275" s="122">
        <f t="shared" si="23"/>
        <v>0</v>
      </c>
      <c r="I275" s="122">
        <v>0</v>
      </c>
      <c r="J275" s="122">
        <v>0</v>
      </c>
      <c r="K275" s="122">
        <v>0</v>
      </c>
      <c r="L275" s="122">
        <v>0</v>
      </c>
    </row>
    <row r="276" spans="1:12" ht="25.5" x14ac:dyDescent="0.2">
      <c r="A276" s="112">
        <v>269</v>
      </c>
      <c r="B276" s="112" t="s">
        <v>812</v>
      </c>
      <c r="C276" s="122">
        <f t="shared" si="27"/>
        <v>120000</v>
      </c>
      <c r="D276" s="122">
        <f>SUM(D277:D287)</f>
        <v>120000</v>
      </c>
      <c r="E276" s="122">
        <f>SUM(E277:E287)</f>
        <v>0</v>
      </c>
      <c r="F276" s="122">
        <f t="shared" ref="F276:G276" si="30">SUM(F277:F287)</f>
        <v>0</v>
      </c>
      <c r="G276" s="122">
        <f t="shared" si="30"/>
        <v>0</v>
      </c>
      <c r="H276" s="122">
        <f t="shared" si="23"/>
        <v>350000</v>
      </c>
      <c r="I276" s="122">
        <f>SUM(I277:I287)</f>
        <v>350000</v>
      </c>
      <c r="J276" s="122">
        <f>SUM(J277:J287)</f>
        <v>0</v>
      </c>
      <c r="K276" s="122">
        <f t="shared" ref="K276" si="31">SUM(K277:K287)</f>
        <v>0</v>
      </c>
      <c r="L276" s="122">
        <f>SUM(L277:L287)</f>
        <v>0</v>
      </c>
    </row>
    <row r="277" spans="1:12" hidden="1" x14ac:dyDescent="0.2">
      <c r="A277" s="112">
        <v>270</v>
      </c>
      <c r="B277" s="112" t="s">
        <v>532</v>
      </c>
      <c r="C277" s="122">
        <f t="shared" si="27"/>
        <v>0</v>
      </c>
      <c r="D277" s="122">
        <v>0</v>
      </c>
      <c r="E277" s="122">
        <v>0</v>
      </c>
      <c r="F277" s="122">
        <v>0</v>
      </c>
      <c r="G277" s="122">
        <v>0</v>
      </c>
      <c r="H277" s="122">
        <f t="shared" si="23"/>
        <v>0</v>
      </c>
      <c r="I277" s="122">
        <v>0</v>
      </c>
      <c r="J277" s="122">
        <v>0</v>
      </c>
      <c r="K277" s="122">
        <v>0</v>
      </c>
      <c r="L277" s="122">
        <v>0</v>
      </c>
    </row>
    <row r="278" spans="1:12" hidden="1" x14ac:dyDescent="0.2">
      <c r="A278" s="112">
        <v>271</v>
      </c>
      <c r="B278" s="112" t="s">
        <v>533</v>
      </c>
      <c r="C278" s="122">
        <f t="shared" si="27"/>
        <v>0</v>
      </c>
      <c r="D278" s="122">
        <v>0</v>
      </c>
      <c r="E278" s="122">
        <v>0</v>
      </c>
      <c r="F278" s="122">
        <v>0</v>
      </c>
      <c r="G278" s="122">
        <v>0</v>
      </c>
      <c r="H278" s="122">
        <f t="shared" si="23"/>
        <v>0</v>
      </c>
      <c r="I278" s="122">
        <v>0</v>
      </c>
      <c r="J278" s="122">
        <v>0</v>
      </c>
      <c r="K278" s="122">
        <v>0</v>
      </c>
      <c r="L278" s="122">
        <v>0</v>
      </c>
    </row>
    <row r="279" spans="1:12" hidden="1" x14ac:dyDescent="0.2">
      <c r="A279" s="112">
        <v>272</v>
      </c>
      <c r="B279" s="112" t="s">
        <v>534</v>
      </c>
      <c r="C279" s="122">
        <f t="shared" si="27"/>
        <v>0</v>
      </c>
      <c r="D279" s="122">
        <v>0</v>
      </c>
      <c r="E279" s="122">
        <v>0</v>
      </c>
      <c r="F279" s="122">
        <v>0</v>
      </c>
      <c r="G279" s="122">
        <v>0</v>
      </c>
      <c r="H279" s="122">
        <f t="shared" si="23"/>
        <v>0</v>
      </c>
      <c r="I279" s="122">
        <v>0</v>
      </c>
      <c r="J279" s="122">
        <v>0</v>
      </c>
      <c r="K279" s="122">
        <v>0</v>
      </c>
      <c r="L279" s="122">
        <v>0</v>
      </c>
    </row>
    <row r="280" spans="1:12" hidden="1" x14ac:dyDescent="0.2">
      <c r="A280" s="112">
        <v>273</v>
      </c>
      <c r="B280" s="112" t="s">
        <v>535</v>
      </c>
      <c r="C280" s="122">
        <f t="shared" si="27"/>
        <v>120000</v>
      </c>
      <c r="D280" s="122">
        <v>120000</v>
      </c>
      <c r="E280" s="122">
        <v>0</v>
      </c>
      <c r="F280" s="122">
        <v>0</v>
      </c>
      <c r="G280" s="122">
        <v>0</v>
      </c>
      <c r="H280" s="122">
        <f t="shared" si="23"/>
        <v>350000</v>
      </c>
      <c r="I280" s="122">
        <v>350000</v>
      </c>
      <c r="J280" s="122">
        <v>0</v>
      </c>
      <c r="K280" s="122">
        <v>0</v>
      </c>
      <c r="L280" s="122">
        <v>0</v>
      </c>
    </row>
    <row r="281" spans="1:12" hidden="1" x14ac:dyDescent="0.2">
      <c r="A281" s="112">
        <v>274</v>
      </c>
      <c r="B281" s="112" t="s">
        <v>536</v>
      </c>
      <c r="C281" s="122">
        <f t="shared" si="27"/>
        <v>0</v>
      </c>
      <c r="D281" s="122">
        <v>0</v>
      </c>
      <c r="E281" s="122">
        <v>0</v>
      </c>
      <c r="F281" s="122">
        <v>0</v>
      </c>
      <c r="G281" s="122">
        <v>0</v>
      </c>
      <c r="H281" s="122">
        <f t="shared" si="23"/>
        <v>0</v>
      </c>
      <c r="I281" s="122">
        <v>0</v>
      </c>
      <c r="J281" s="122">
        <v>0</v>
      </c>
      <c r="K281" s="122">
        <v>0</v>
      </c>
      <c r="L281" s="122">
        <v>0</v>
      </c>
    </row>
    <row r="282" spans="1:12" ht="25.5" hidden="1" x14ac:dyDescent="0.2">
      <c r="A282" s="112">
        <v>275</v>
      </c>
      <c r="B282" s="112" t="s">
        <v>537</v>
      </c>
      <c r="C282" s="122">
        <f t="shared" si="27"/>
        <v>0</v>
      </c>
      <c r="D282" s="122">
        <v>0</v>
      </c>
      <c r="E282" s="122">
        <v>0</v>
      </c>
      <c r="F282" s="122">
        <v>0</v>
      </c>
      <c r="G282" s="122">
        <v>0</v>
      </c>
      <c r="H282" s="122">
        <f t="shared" si="23"/>
        <v>0</v>
      </c>
      <c r="I282" s="122">
        <v>0</v>
      </c>
      <c r="J282" s="122">
        <v>0</v>
      </c>
      <c r="K282" s="122">
        <v>0</v>
      </c>
      <c r="L282" s="122">
        <v>0</v>
      </c>
    </row>
    <row r="283" spans="1:12" ht="25.5" hidden="1" x14ac:dyDescent="0.2">
      <c r="A283" s="112">
        <v>276</v>
      </c>
      <c r="B283" s="112" t="s">
        <v>538</v>
      </c>
      <c r="C283" s="122">
        <f t="shared" si="27"/>
        <v>0</v>
      </c>
      <c r="D283" s="122">
        <v>0</v>
      </c>
      <c r="E283" s="122">
        <v>0</v>
      </c>
      <c r="F283" s="122">
        <v>0</v>
      </c>
      <c r="G283" s="122">
        <v>0</v>
      </c>
      <c r="H283" s="122">
        <f t="shared" si="23"/>
        <v>0</v>
      </c>
      <c r="I283" s="122">
        <v>0</v>
      </c>
      <c r="J283" s="122">
        <v>0</v>
      </c>
      <c r="K283" s="122">
        <v>0</v>
      </c>
      <c r="L283" s="122">
        <v>0</v>
      </c>
    </row>
    <row r="284" spans="1:12" hidden="1" x14ac:dyDescent="0.2">
      <c r="A284" s="112">
        <v>277</v>
      </c>
      <c r="B284" s="112" t="s">
        <v>539</v>
      </c>
      <c r="C284" s="122">
        <f t="shared" si="27"/>
        <v>0</v>
      </c>
      <c r="D284" s="122">
        <v>0</v>
      </c>
      <c r="E284" s="122">
        <v>0</v>
      </c>
      <c r="F284" s="122">
        <v>0</v>
      </c>
      <c r="G284" s="122">
        <v>0</v>
      </c>
      <c r="H284" s="122">
        <f t="shared" si="23"/>
        <v>0</v>
      </c>
      <c r="I284" s="122">
        <v>0</v>
      </c>
      <c r="J284" s="122">
        <v>0</v>
      </c>
      <c r="K284" s="122">
        <v>0</v>
      </c>
      <c r="L284" s="122">
        <v>0</v>
      </c>
    </row>
    <row r="285" spans="1:12" hidden="1" x14ac:dyDescent="0.2">
      <c r="A285" s="112">
        <v>278</v>
      </c>
      <c r="B285" s="112" t="s">
        <v>712</v>
      </c>
      <c r="C285" s="122">
        <f t="shared" si="27"/>
        <v>0</v>
      </c>
      <c r="D285" s="122">
        <v>0</v>
      </c>
      <c r="E285" s="122">
        <v>0</v>
      </c>
      <c r="F285" s="122">
        <v>0</v>
      </c>
      <c r="G285" s="122">
        <v>0</v>
      </c>
      <c r="H285" s="122">
        <f t="shared" si="23"/>
        <v>0</v>
      </c>
      <c r="I285" s="122">
        <v>0</v>
      </c>
      <c r="J285" s="122">
        <v>0</v>
      </c>
      <c r="K285" s="122">
        <v>0</v>
      </c>
      <c r="L285" s="122">
        <v>0</v>
      </c>
    </row>
    <row r="286" spans="1:12" ht="25.5" hidden="1" x14ac:dyDescent="0.2">
      <c r="A286" s="112">
        <v>279</v>
      </c>
      <c r="B286" s="112" t="s">
        <v>540</v>
      </c>
      <c r="C286" s="122">
        <f t="shared" si="27"/>
        <v>0</v>
      </c>
      <c r="D286" s="122">
        <v>0</v>
      </c>
      <c r="E286" s="122">
        <v>0</v>
      </c>
      <c r="F286" s="122">
        <v>0</v>
      </c>
      <c r="G286" s="122">
        <v>0</v>
      </c>
      <c r="H286" s="122">
        <f t="shared" si="23"/>
        <v>0</v>
      </c>
      <c r="I286" s="122">
        <v>0</v>
      </c>
      <c r="J286" s="122">
        <v>0</v>
      </c>
      <c r="K286" s="122">
        <v>0</v>
      </c>
      <c r="L286" s="122">
        <v>0</v>
      </c>
    </row>
    <row r="287" spans="1:12" hidden="1" x14ac:dyDescent="0.2">
      <c r="A287" s="112">
        <v>280</v>
      </c>
      <c r="B287" s="112" t="s">
        <v>541</v>
      </c>
      <c r="C287" s="122">
        <f t="shared" si="27"/>
        <v>0</v>
      </c>
      <c r="D287" s="122">
        <v>0</v>
      </c>
      <c r="E287" s="122">
        <v>0</v>
      </c>
      <c r="F287" s="122">
        <v>0</v>
      </c>
      <c r="G287" s="122">
        <v>0</v>
      </c>
      <c r="H287" s="122">
        <f t="shared" si="23"/>
        <v>0</v>
      </c>
      <c r="I287" s="122">
        <v>0</v>
      </c>
      <c r="J287" s="122">
        <v>0</v>
      </c>
      <c r="K287" s="122">
        <v>0</v>
      </c>
      <c r="L287" s="122">
        <v>0</v>
      </c>
    </row>
    <row r="288" spans="1:12" ht="25.5" x14ac:dyDescent="0.2">
      <c r="A288" s="112">
        <v>281</v>
      </c>
      <c r="B288" s="96" t="s">
        <v>813</v>
      </c>
      <c r="C288" s="98">
        <f t="shared" si="27"/>
        <v>875000</v>
      </c>
      <c r="D288" s="98">
        <f>SUM(D263,D264,D265,D266,D276)</f>
        <v>875000</v>
      </c>
      <c r="E288" s="98">
        <f>SUM(E263,E264,E265,E266,E276)</f>
        <v>0</v>
      </c>
      <c r="F288" s="98">
        <f t="shared" ref="F288" si="32">SUM(F263,F264,F265,F266,F276)</f>
        <v>0</v>
      </c>
      <c r="G288" s="98">
        <f t="shared" ref="G288" si="33">SUM(G263,G264,G265,G266,G276)</f>
        <v>0</v>
      </c>
      <c r="H288" s="98">
        <f t="shared" si="23"/>
        <v>1105000</v>
      </c>
      <c r="I288" s="98">
        <f>SUM(I263,I264,I265,I266,I276)</f>
        <v>1105000</v>
      </c>
      <c r="J288" s="98">
        <f>SUM(J263,J264,J265,J266,J276)</f>
        <v>0</v>
      </c>
      <c r="K288" s="98">
        <f t="shared" ref="K288" si="34">SUM(K263,K264,K265,K266,K276)</f>
        <v>0</v>
      </c>
      <c r="L288" s="98">
        <f>SUM(L263,L264,L265,L266,L276)</f>
        <v>0</v>
      </c>
    </row>
    <row r="289" spans="1:12" ht="38.25" x14ac:dyDescent="0.2">
      <c r="A289" s="112">
        <v>282</v>
      </c>
      <c r="B289" s="96" t="s">
        <v>814</v>
      </c>
      <c r="C289" s="98">
        <f t="shared" si="27"/>
        <v>628391398</v>
      </c>
      <c r="D289" s="98">
        <f>SUM(D50,D86,D191,D227,D236,D262,D288)</f>
        <v>595621398</v>
      </c>
      <c r="E289" s="98">
        <f>SUM(E50,E86,E191,E227,E236,E262,E288)</f>
        <v>7923000</v>
      </c>
      <c r="F289" s="98">
        <f>SUM(F50,F86,F191,F227,F236,F262,F288)</f>
        <v>405000</v>
      </c>
      <c r="G289" s="98">
        <f>SUM(G50,G86,G191,G227,G236,G262,G288)</f>
        <v>24442000</v>
      </c>
      <c r="H289" s="98">
        <f t="shared" si="23"/>
        <v>1010506368</v>
      </c>
      <c r="I289" s="98">
        <f>SUM(I50,I86,I191,I227,I236,I262,I288)</f>
        <v>975991368</v>
      </c>
      <c r="J289" s="98">
        <f>SUM(J50,J86,J191,J227,J236,J262,J288)</f>
        <v>9393000</v>
      </c>
      <c r="K289" s="98">
        <f>SUM(K50,K86,K191,K227,K236,K262,K288)</f>
        <v>680000</v>
      </c>
      <c r="L289" s="98">
        <f>SUM(L50,L86,L191,L227,L236,L262,L288)</f>
        <v>24442000</v>
      </c>
    </row>
  </sheetData>
  <mergeCells count="7">
    <mergeCell ref="H6:L6"/>
    <mergeCell ref="A1:L1"/>
    <mergeCell ref="A2:L2"/>
    <mergeCell ref="A3:L3"/>
    <mergeCell ref="A4:L4"/>
    <mergeCell ref="A6:B7"/>
    <mergeCell ref="C6:G6"/>
  </mergeCells>
  <printOptions horizontalCentered="1"/>
  <pageMargins left="0.74803149606299213" right="0.74803149606299213" top="0.59055118110236227" bottom="0.59055118110236227" header="0.51181102362204722" footer="0.51181102362204722"/>
  <pageSetup paperSize="8" scale="57" orientation="portrait" horizontalDpi="300" verticalDpi="300" r:id="rId1"/>
  <headerFooter alignWithMargins="0">
    <oddHeader>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view="pageBreakPreview" zoomScale="115" zoomScaleNormal="100" zoomScaleSheetLayoutView="115" workbookViewId="0">
      <selection activeCell="N6" sqref="N6"/>
    </sheetView>
  </sheetViews>
  <sheetFormatPr defaultRowHeight="12.75" x14ac:dyDescent="0.2"/>
  <cols>
    <col min="1" max="1" width="3" style="128" bestFit="1" customWidth="1"/>
    <col min="2" max="2" width="35.42578125" style="128" customWidth="1"/>
    <col min="3" max="7" width="17.7109375" style="128" hidden="1" customWidth="1"/>
    <col min="8" max="12" width="17.7109375" style="128" customWidth="1"/>
    <col min="13" max="16384" width="9.140625" style="128"/>
  </cols>
  <sheetData>
    <row r="1" spans="1:12" ht="12.75" customHeight="1" x14ac:dyDescent="0.2">
      <c r="A1" s="212" t="s">
        <v>832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 x14ac:dyDescent="0.2">
      <c r="A2" s="212" t="s">
        <v>758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 x14ac:dyDescent="0.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2" ht="12.75" customHeight="1" x14ac:dyDescent="0.2">
      <c r="A4" s="212" t="s">
        <v>720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 ht="15" x14ac:dyDescent="0.2">
      <c r="A5" s="124">
        <v>1</v>
      </c>
      <c r="B5" s="124">
        <v>2</v>
      </c>
      <c r="C5" s="124">
        <v>3</v>
      </c>
      <c r="D5" s="124">
        <v>4</v>
      </c>
      <c r="E5" s="124">
        <v>5</v>
      </c>
      <c r="F5" s="124">
        <v>6</v>
      </c>
      <c r="G5" s="124">
        <v>7</v>
      </c>
      <c r="H5" s="124">
        <v>3</v>
      </c>
      <c r="I5" s="124">
        <v>4</v>
      </c>
      <c r="J5" s="124">
        <v>5</v>
      </c>
      <c r="K5" s="124">
        <v>6</v>
      </c>
      <c r="L5" s="124">
        <v>7</v>
      </c>
    </row>
    <row r="6" spans="1:12" x14ac:dyDescent="0.2">
      <c r="A6" s="217"/>
      <c r="B6" s="217"/>
      <c r="C6" s="217" t="s">
        <v>14</v>
      </c>
      <c r="D6" s="217"/>
      <c r="E6" s="217"/>
      <c r="F6" s="217"/>
      <c r="G6" s="217"/>
      <c r="H6" s="217" t="s">
        <v>56</v>
      </c>
      <c r="I6" s="217"/>
      <c r="J6" s="217"/>
      <c r="K6" s="217"/>
      <c r="L6" s="217"/>
    </row>
    <row r="7" spans="1:12" ht="38.25" x14ac:dyDescent="0.2">
      <c r="A7" s="217"/>
      <c r="B7" s="217"/>
      <c r="C7" s="126" t="s">
        <v>611</v>
      </c>
      <c r="D7" s="126" t="s">
        <v>95</v>
      </c>
      <c r="E7" s="126" t="s">
        <v>96</v>
      </c>
      <c r="F7" s="126" t="s">
        <v>97</v>
      </c>
      <c r="G7" s="126" t="s">
        <v>21</v>
      </c>
      <c r="H7" s="147" t="s">
        <v>611</v>
      </c>
      <c r="I7" s="147" t="s">
        <v>95</v>
      </c>
      <c r="J7" s="147" t="s">
        <v>96</v>
      </c>
      <c r="K7" s="147" t="s">
        <v>97</v>
      </c>
      <c r="L7" s="147" t="s">
        <v>21</v>
      </c>
    </row>
    <row r="8" spans="1:12" ht="38.25" x14ac:dyDescent="0.2">
      <c r="A8" s="129">
        <v>1</v>
      </c>
      <c r="B8" s="112" t="s">
        <v>542</v>
      </c>
      <c r="C8" s="122">
        <f>SUM(D8:G8)</f>
        <v>8000000</v>
      </c>
      <c r="D8" s="122">
        <v>8000000</v>
      </c>
      <c r="E8" s="122">
        <v>0</v>
      </c>
      <c r="F8" s="122">
        <v>0</v>
      </c>
      <c r="G8" s="122">
        <v>0</v>
      </c>
      <c r="H8" s="122">
        <f>SUM(I8:L8)</f>
        <v>8000000</v>
      </c>
      <c r="I8" s="122">
        <v>8000000</v>
      </c>
      <c r="J8" s="122">
        <v>0</v>
      </c>
      <c r="K8" s="122">
        <v>0</v>
      </c>
      <c r="L8" s="122">
        <v>0</v>
      </c>
    </row>
    <row r="9" spans="1:12" ht="25.5" hidden="1" x14ac:dyDescent="0.2">
      <c r="A9" s="129">
        <v>2</v>
      </c>
      <c r="B9" s="112" t="s">
        <v>543</v>
      </c>
      <c r="C9" s="122">
        <f t="shared" ref="C9:C47" si="0">SUM(D9:G9)</f>
        <v>0</v>
      </c>
      <c r="D9" s="122" t="s">
        <v>714</v>
      </c>
      <c r="E9" s="122"/>
      <c r="F9" s="122"/>
      <c r="G9" s="122"/>
      <c r="H9" s="122">
        <f t="shared" ref="H9:H47" si="1">SUM(I9:L9)</f>
        <v>0</v>
      </c>
      <c r="I9" s="122" t="s">
        <v>714</v>
      </c>
      <c r="J9" s="122"/>
      <c r="K9" s="122"/>
      <c r="L9" s="122"/>
    </row>
    <row r="10" spans="1:12" ht="38.25" hidden="1" x14ac:dyDescent="0.2">
      <c r="A10" s="129">
        <v>3</v>
      </c>
      <c r="B10" s="112" t="s">
        <v>544</v>
      </c>
      <c r="C10" s="122">
        <f t="shared" si="0"/>
        <v>0</v>
      </c>
      <c r="D10" s="122">
        <v>0</v>
      </c>
      <c r="E10" s="122"/>
      <c r="F10" s="122"/>
      <c r="G10" s="122"/>
      <c r="H10" s="122">
        <f t="shared" si="1"/>
        <v>0</v>
      </c>
      <c r="I10" s="122">
        <v>0</v>
      </c>
      <c r="J10" s="122"/>
      <c r="K10" s="122"/>
      <c r="L10" s="122"/>
    </row>
    <row r="11" spans="1:12" ht="38.25" hidden="1" x14ac:dyDescent="0.2">
      <c r="A11" s="129">
        <v>4</v>
      </c>
      <c r="B11" s="112" t="s">
        <v>545</v>
      </c>
      <c r="C11" s="122">
        <f t="shared" si="0"/>
        <v>0</v>
      </c>
      <c r="D11" s="122">
        <v>0</v>
      </c>
      <c r="E11" s="122"/>
      <c r="F11" s="122"/>
      <c r="G11" s="122"/>
      <c r="H11" s="122">
        <f t="shared" si="1"/>
        <v>0</v>
      </c>
      <c r="I11" s="122">
        <v>0</v>
      </c>
      <c r="J11" s="122"/>
      <c r="K11" s="122"/>
      <c r="L11" s="122"/>
    </row>
    <row r="12" spans="1:12" ht="25.5" hidden="1" x14ac:dyDescent="0.2">
      <c r="A12" s="129">
        <v>5</v>
      </c>
      <c r="B12" s="112" t="s">
        <v>546</v>
      </c>
      <c r="C12" s="122">
        <f t="shared" si="0"/>
        <v>0</v>
      </c>
      <c r="D12" s="122" t="s">
        <v>714</v>
      </c>
      <c r="E12" s="122"/>
      <c r="F12" s="122"/>
      <c r="G12" s="122"/>
      <c r="H12" s="122">
        <f t="shared" si="1"/>
        <v>0</v>
      </c>
      <c r="I12" s="122" t="s">
        <v>714</v>
      </c>
      <c r="J12" s="122"/>
      <c r="K12" s="122"/>
      <c r="L12" s="122"/>
    </row>
    <row r="13" spans="1:12" ht="38.25" x14ac:dyDescent="0.2">
      <c r="A13" s="129">
        <v>6</v>
      </c>
      <c r="B13" s="112" t="s">
        <v>547</v>
      </c>
      <c r="C13" s="122">
        <f t="shared" si="0"/>
        <v>8000000</v>
      </c>
      <c r="D13" s="122">
        <f>D8+D10+D11</f>
        <v>8000000</v>
      </c>
      <c r="E13" s="122">
        <f>SUM(E8,E10,E11)</f>
        <v>0</v>
      </c>
      <c r="F13" s="122">
        <f t="shared" ref="F13:G13" si="2">SUM(F8,F10,F11)</f>
        <v>0</v>
      </c>
      <c r="G13" s="122">
        <f t="shared" si="2"/>
        <v>0</v>
      </c>
      <c r="H13" s="122">
        <f t="shared" si="1"/>
        <v>8000000</v>
      </c>
      <c r="I13" s="122">
        <f>I8+I10+I11</f>
        <v>8000000</v>
      </c>
      <c r="J13" s="122">
        <f>SUM(J8,J10,J11)</f>
        <v>0</v>
      </c>
      <c r="K13" s="122">
        <f t="shared" ref="K13:L13" si="3">SUM(K8,K10,K11)</f>
        <v>0</v>
      </c>
      <c r="L13" s="122">
        <f t="shared" si="3"/>
        <v>0</v>
      </c>
    </row>
    <row r="14" spans="1:12" ht="25.5" hidden="1" x14ac:dyDescent="0.2">
      <c r="A14" s="129">
        <v>7</v>
      </c>
      <c r="B14" s="112" t="s">
        <v>548</v>
      </c>
      <c r="C14" s="122">
        <f t="shared" si="0"/>
        <v>0</v>
      </c>
      <c r="D14" s="122">
        <v>0</v>
      </c>
      <c r="E14" s="122"/>
      <c r="F14" s="122"/>
      <c r="G14" s="122"/>
      <c r="H14" s="122">
        <f t="shared" si="1"/>
        <v>0</v>
      </c>
      <c r="I14" s="122">
        <v>0</v>
      </c>
      <c r="J14" s="122"/>
      <c r="K14" s="122"/>
      <c r="L14" s="122"/>
    </row>
    <row r="15" spans="1:12" hidden="1" x14ac:dyDescent="0.2">
      <c r="A15" s="129">
        <v>8</v>
      </c>
      <c r="B15" s="112" t="s">
        <v>549</v>
      </c>
      <c r="C15" s="122">
        <f t="shared" si="0"/>
        <v>0</v>
      </c>
      <c r="D15" s="122" t="s">
        <v>714</v>
      </c>
      <c r="E15" s="122"/>
      <c r="F15" s="122"/>
      <c r="G15" s="122"/>
      <c r="H15" s="122">
        <f t="shared" si="1"/>
        <v>0</v>
      </c>
      <c r="I15" s="122" t="s">
        <v>714</v>
      </c>
      <c r="J15" s="122"/>
      <c r="K15" s="122"/>
      <c r="L15" s="122"/>
    </row>
    <row r="16" spans="1:12" hidden="1" x14ac:dyDescent="0.2">
      <c r="A16" s="129">
        <v>9</v>
      </c>
      <c r="B16" s="112" t="s">
        <v>550</v>
      </c>
      <c r="C16" s="122">
        <f t="shared" si="0"/>
        <v>0</v>
      </c>
      <c r="D16" s="122" t="s">
        <v>714</v>
      </c>
      <c r="E16" s="122"/>
      <c r="F16" s="122"/>
      <c r="G16" s="122"/>
      <c r="H16" s="122">
        <f t="shared" si="1"/>
        <v>0</v>
      </c>
      <c r="I16" s="122" t="s">
        <v>714</v>
      </c>
      <c r="J16" s="122"/>
      <c r="K16" s="122"/>
      <c r="L16" s="122"/>
    </row>
    <row r="17" spans="1:12" ht="25.5" hidden="1" x14ac:dyDescent="0.2">
      <c r="A17" s="129">
        <v>10</v>
      </c>
      <c r="B17" s="112" t="s">
        <v>551</v>
      </c>
      <c r="C17" s="122">
        <f t="shared" si="0"/>
        <v>0</v>
      </c>
      <c r="D17" s="122">
        <v>0</v>
      </c>
      <c r="E17" s="122"/>
      <c r="F17" s="122"/>
      <c r="G17" s="122"/>
      <c r="H17" s="122">
        <f t="shared" si="1"/>
        <v>0</v>
      </c>
      <c r="I17" s="122">
        <v>0</v>
      </c>
      <c r="J17" s="122"/>
      <c r="K17" s="122"/>
      <c r="L17" s="122"/>
    </row>
    <row r="18" spans="1:12" hidden="1" x14ac:dyDescent="0.2">
      <c r="A18" s="129">
        <v>11</v>
      </c>
      <c r="B18" s="112" t="s">
        <v>552</v>
      </c>
      <c r="C18" s="122">
        <f t="shared" si="0"/>
        <v>0</v>
      </c>
      <c r="D18" s="122">
        <v>0</v>
      </c>
      <c r="E18" s="122"/>
      <c r="F18" s="122"/>
      <c r="G18" s="122"/>
      <c r="H18" s="122">
        <f t="shared" si="1"/>
        <v>0</v>
      </c>
      <c r="I18" s="122">
        <v>0</v>
      </c>
      <c r="J18" s="122"/>
      <c r="K18" s="122"/>
      <c r="L18" s="122"/>
    </row>
    <row r="19" spans="1:12" ht="25.5" hidden="1" x14ac:dyDescent="0.2">
      <c r="A19" s="129">
        <v>12</v>
      </c>
      <c r="B19" s="112" t="s">
        <v>553</v>
      </c>
      <c r="C19" s="122">
        <f t="shared" si="0"/>
        <v>0</v>
      </c>
      <c r="D19" s="122">
        <v>0</v>
      </c>
      <c r="E19" s="122"/>
      <c r="F19" s="122"/>
      <c r="G19" s="122"/>
      <c r="H19" s="122">
        <f t="shared" si="1"/>
        <v>0</v>
      </c>
      <c r="I19" s="122">
        <v>0</v>
      </c>
      <c r="J19" s="122"/>
      <c r="K19" s="122"/>
      <c r="L19" s="122"/>
    </row>
    <row r="20" spans="1:12" ht="25.5" hidden="1" x14ac:dyDescent="0.2">
      <c r="A20" s="129">
        <v>13</v>
      </c>
      <c r="B20" s="112" t="s">
        <v>554</v>
      </c>
      <c r="C20" s="122">
        <f t="shared" si="0"/>
        <v>0</v>
      </c>
      <c r="D20" s="122" t="s">
        <v>714</v>
      </c>
      <c r="E20" s="122"/>
      <c r="F20" s="122"/>
      <c r="G20" s="122"/>
      <c r="H20" s="122">
        <f t="shared" si="1"/>
        <v>0</v>
      </c>
      <c r="I20" s="122" t="s">
        <v>714</v>
      </c>
      <c r="J20" s="122"/>
      <c r="K20" s="122"/>
      <c r="L20" s="122"/>
    </row>
    <row r="21" spans="1:12" hidden="1" x14ac:dyDescent="0.2">
      <c r="A21" s="129">
        <v>14</v>
      </c>
      <c r="B21" s="112" t="s">
        <v>555</v>
      </c>
      <c r="C21" s="122">
        <f t="shared" si="0"/>
        <v>0</v>
      </c>
      <c r="D21" s="122" t="s">
        <v>714</v>
      </c>
      <c r="E21" s="122"/>
      <c r="F21" s="122"/>
      <c r="G21" s="122"/>
      <c r="H21" s="122">
        <f t="shared" si="1"/>
        <v>0</v>
      </c>
      <c r="I21" s="122" t="s">
        <v>714</v>
      </c>
      <c r="J21" s="122"/>
      <c r="K21" s="122"/>
      <c r="L21" s="122"/>
    </row>
    <row r="22" spans="1:12" hidden="1" x14ac:dyDescent="0.2">
      <c r="A22" s="129">
        <v>15</v>
      </c>
      <c r="B22" s="112" t="s">
        <v>556</v>
      </c>
      <c r="C22" s="122">
        <f t="shared" si="0"/>
        <v>0</v>
      </c>
      <c r="D22" s="122" t="s">
        <v>714</v>
      </c>
      <c r="E22" s="122"/>
      <c r="F22" s="122"/>
      <c r="G22" s="122"/>
      <c r="H22" s="122">
        <f t="shared" si="1"/>
        <v>0</v>
      </c>
      <c r="I22" s="122" t="s">
        <v>714</v>
      </c>
      <c r="J22" s="122"/>
      <c r="K22" s="122"/>
      <c r="L22" s="122"/>
    </row>
    <row r="23" spans="1:12" hidden="1" x14ac:dyDescent="0.2">
      <c r="A23" s="129">
        <v>16</v>
      </c>
      <c r="B23" s="112" t="s">
        <v>557</v>
      </c>
      <c r="C23" s="122">
        <f t="shared" si="0"/>
        <v>0</v>
      </c>
      <c r="D23" s="122">
        <v>0</v>
      </c>
      <c r="E23" s="122"/>
      <c r="F23" s="122"/>
      <c r="G23" s="122"/>
      <c r="H23" s="122">
        <f t="shared" si="1"/>
        <v>0</v>
      </c>
      <c r="I23" s="122">
        <v>0</v>
      </c>
      <c r="J23" s="122"/>
      <c r="K23" s="122"/>
      <c r="L23" s="122"/>
    </row>
    <row r="24" spans="1:12" ht="25.5" hidden="1" x14ac:dyDescent="0.2">
      <c r="A24" s="129">
        <v>17</v>
      </c>
      <c r="B24" s="112" t="s">
        <v>558</v>
      </c>
      <c r="C24" s="122">
        <f t="shared" si="0"/>
        <v>0</v>
      </c>
      <c r="D24" s="122">
        <v>0</v>
      </c>
      <c r="E24" s="122"/>
      <c r="F24" s="122"/>
      <c r="G24" s="122"/>
      <c r="H24" s="122">
        <f t="shared" si="1"/>
        <v>0</v>
      </c>
      <c r="I24" s="122">
        <v>0</v>
      </c>
      <c r="J24" s="122"/>
      <c r="K24" s="122"/>
      <c r="L24" s="122"/>
    </row>
    <row r="25" spans="1:12" ht="25.5" hidden="1" x14ac:dyDescent="0.2">
      <c r="A25" s="129">
        <v>18</v>
      </c>
      <c r="B25" s="112" t="s">
        <v>559</v>
      </c>
      <c r="C25" s="122">
        <f t="shared" si="0"/>
        <v>0</v>
      </c>
      <c r="D25" s="122" t="s">
        <v>714</v>
      </c>
      <c r="E25" s="122"/>
      <c r="F25" s="122"/>
      <c r="G25" s="122"/>
      <c r="H25" s="122">
        <f t="shared" si="1"/>
        <v>0</v>
      </c>
      <c r="I25" s="122" t="s">
        <v>714</v>
      </c>
      <c r="J25" s="122"/>
      <c r="K25" s="122"/>
      <c r="L25" s="122"/>
    </row>
    <row r="26" spans="1:12" ht="25.5" hidden="1" x14ac:dyDescent="0.2">
      <c r="A26" s="129">
        <v>19</v>
      </c>
      <c r="B26" s="112" t="s">
        <v>560</v>
      </c>
      <c r="C26" s="122">
        <f t="shared" si="0"/>
        <v>0</v>
      </c>
      <c r="D26" s="122">
        <f>D14+D17+D18+D19+D23+D24</f>
        <v>0</v>
      </c>
      <c r="E26" s="122"/>
      <c r="F26" s="122"/>
      <c r="G26" s="122"/>
      <c r="H26" s="122">
        <f t="shared" si="1"/>
        <v>0</v>
      </c>
      <c r="I26" s="122">
        <f>I14+I17+I18+I19+I23+I24</f>
        <v>0</v>
      </c>
      <c r="J26" s="122"/>
      <c r="K26" s="122"/>
      <c r="L26" s="122"/>
    </row>
    <row r="27" spans="1:12" ht="25.5" hidden="1" x14ac:dyDescent="0.2">
      <c r="A27" s="129">
        <v>20</v>
      </c>
      <c r="B27" s="112" t="s">
        <v>561</v>
      </c>
      <c r="C27" s="122">
        <f t="shared" si="0"/>
        <v>0</v>
      </c>
      <c r="D27" s="122">
        <v>0</v>
      </c>
      <c r="E27" s="122"/>
      <c r="F27" s="122"/>
      <c r="G27" s="122"/>
      <c r="H27" s="122">
        <f t="shared" si="1"/>
        <v>0</v>
      </c>
      <c r="I27" s="122">
        <v>0</v>
      </c>
      <c r="J27" s="122"/>
      <c r="K27" s="122"/>
      <c r="L27" s="122"/>
    </row>
    <row r="28" spans="1:12" ht="25.5" x14ac:dyDescent="0.2">
      <c r="A28" s="129">
        <v>21</v>
      </c>
      <c r="B28" s="112" t="s">
        <v>562</v>
      </c>
      <c r="C28" s="122">
        <f t="shared" si="0"/>
        <v>20000000</v>
      </c>
      <c r="D28" s="122">
        <v>20000000</v>
      </c>
      <c r="E28" s="122">
        <v>0</v>
      </c>
      <c r="F28" s="122">
        <v>0</v>
      </c>
      <c r="G28" s="122">
        <v>0</v>
      </c>
      <c r="H28" s="122">
        <f t="shared" si="1"/>
        <v>20000000</v>
      </c>
      <c r="I28" s="122">
        <v>20000000</v>
      </c>
      <c r="J28" s="122">
        <v>0</v>
      </c>
      <c r="K28" s="122">
        <v>0</v>
      </c>
      <c r="L28" s="122">
        <v>0</v>
      </c>
    </row>
    <row r="29" spans="1:12" ht="25.5" x14ac:dyDescent="0.2">
      <c r="A29" s="129">
        <v>22</v>
      </c>
      <c r="B29" s="112" t="s">
        <v>563</v>
      </c>
      <c r="C29" s="122">
        <f t="shared" si="0"/>
        <v>218602898</v>
      </c>
      <c r="D29" s="122">
        <v>218602898</v>
      </c>
      <c r="E29" s="122">
        <v>0</v>
      </c>
      <c r="F29" s="122">
        <v>0</v>
      </c>
      <c r="G29" s="122">
        <v>0</v>
      </c>
      <c r="H29" s="122">
        <f t="shared" si="1"/>
        <v>223280898</v>
      </c>
      <c r="I29" s="122">
        <v>223280898</v>
      </c>
      <c r="J29" s="122">
        <v>0</v>
      </c>
      <c r="K29" s="122">
        <v>0</v>
      </c>
      <c r="L29" s="122">
        <v>0</v>
      </c>
    </row>
    <row r="30" spans="1:12" ht="25.5" hidden="1" x14ac:dyDescent="0.2">
      <c r="A30" s="129">
        <v>23</v>
      </c>
      <c r="B30" s="112" t="s">
        <v>564</v>
      </c>
      <c r="C30" s="122">
        <f t="shared" si="0"/>
        <v>0</v>
      </c>
      <c r="D30" s="122">
        <v>0</v>
      </c>
      <c r="E30" s="122"/>
      <c r="F30" s="122"/>
      <c r="G30" s="122"/>
      <c r="H30" s="122">
        <f t="shared" si="1"/>
        <v>0</v>
      </c>
      <c r="I30" s="122">
        <v>0</v>
      </c>
      <c r="J30" s="122"/>
      <c r="K30" s="122"/>
      <c r="L30" s="122"/>
    </row>
    <row r="31" spans="1:12" hidden="1" x14ac:dyDescent="0.2">
      <c r="A31" s="129">
        <v>24</v>
      </c>
      <c r="B31" s="112" t="s">
        <v>565</v>
      </c>
      <c r="C31" s="122">
        <f t="shared" si="0"/>
        <v>0</v>
      </c>
      <c r="D31" s="122">
        <v>0</v>
      </c>
      <c r="E31" s="122"/>
      <c r="F31" s="122"/>
      <c r="G31" s="122"/>
      <c r="H31" s="122">
        <f t="shared" si="1"/>
        <v>0</v>
      </c>
      <c r="I31" s="122">
        <v>0</v>
      </c>
      <c r="J31" s="122"/>
      <c r="K31" s="122"/>
      <c r="L31" s="122"/>
    </row>
    <row r="32" spans="1:12" ht="25.5" hidden="1" x14ac:dyDescent="0.2">
      <c r="A32" s="129">
        <v>25</v>
      </c>
      <c r="B32" s="112" t="s">
        <v>566</v>
      </c>
      <c r="C32" s="122">
        <f t="shared" si="0"/>
        <v>0</v>
      </c>
      <c r="D32" s="122">
        <v>0</v>
      </c>
      <c r="E32" s="122"/>
      <c r="F32" s="122"/>
      <c r="G32" s="122"/>
      <c r="H32" s="122">
        <f t="shared" si="1"/>
        <v>0</v>
      </c>
      <c r="I32" s="122">
        <v>0</v>
      </c>
      <c r="J32" s="122"/>
      <c r="K32" s="122"/>
      <c r="L32" s="122"/>
    </row>
    <row r="33" spans="1:12" ht="25.5" hidden="1" x14ac:dyDescent="0.2">
      <c r="A33" s="129">
        <v>26</v>
      </c>
      <c r="B33" s="112" t="s">
        <v>567</v>
      </c>
      <c r="C33" s="122">
        <f t="shared" si="0"/>
        <v>0</v>
      </c>
      <c r="D33" s="122">
        <v>0</v>
      </c>
      <c r="E33" s="122"/>
      <c r="F33" s="122"/>
      <c r="G33" s="122"/>
      <c r="H33" s="122">
        <f t="shared" si="1"/>
        <v>0</v>
      </c>
      <c r="I33" s="122">
        <v>0</v>
      </c>
      <c r="J33" s="122"/>
      <c r="K33" s="122"/>
      <c r="L33" s="122"/>
    </row>
    <row r="34" spans="1:12" ht="25.5" hidden="1" x14ac:dyDescent="0.2">
      <c r="A34" s="129">
        <v>27</v>
      </c>
      <c r="B34" s="112" t="s">
        <v>568</v>
      </c>
      <c r="C34" s="122">
        <f t="shared" si="0"/>
        <v>0</v>
      </c>
      <c r="D34" s="122">
        <v>0</v>
      </c>
      <c r="E34" s="122"/>
      <c r="F34" s="122"/>
      <c r="G34" s="122"/>
      <c r="H34" s="122">
        <f t="shared" si="1"/>
        <v>0</v>
      </c>
      <c r="I34" s="122">
        <v>0</v>
      </c>
      <c r="J34" s="122"/>
      <c r="K34" s="122"/>
      <c r="L34" s="122"/>
    </row>
    <row r="35" spans="1:12" ht="25.5" hidden="1" customHeight="1" x14ac:dyDescent="0.2">
      <c r="A35" s="129">
        <v>28</v>
      </c>
      <c r="B35" s="112" t="s">
        <v>569</v>
      </c>
      <c r="C35" s="122">
        <f t="shared" si="0"/>
        <v>0</v>
      </c>
      <c r="D35" s="122">
        <f>SUM(D33:D34)</f>
        <v>0</v>
      </c>
      <c r="E35" s="122"/>
      <c r="F35" s="122"/>
      <c r="G35" s="122"/>
      <c r="H35" s="122">
        <f t="shared" si="1"/>
        <v>0</v>
      </c>
      <c r="I35" s="122">
        <f>SUM(I33:I34)</f>
        <v>0</v>
      </c>
      <c r="J35" s="122"/>
      <c r="K35" s="122"/>
      <c r="L35" s="122"/>
    </row>
    <row r="36" spans="1:12" ht="25.5" x14ac:dyDescent="0.2">
      <c r="A36" s="129">
        <v>29</v>
      </c>
      <c r="B36" s="112" t="s">
        <v>713</v>
      </c>
      <c r="C36" s="98">
        <f t="shared" si="0"/>
        <v>246602898</v>
      </c>
      <c r="D36" s="98">
        <f>D13+D26+D27+D28+D29+D30+D31+D32+D35</f>
        <v>246602898</v>
      </c>
      <c r="E36" s="98">
        <f>E13+E26+E27+E28+E29+E30+E31+E32+E35</f>
        <v>0</v>
      </c>
      <c r="F36" s="98">
        <f t="shared" ref="F36:G36" si="4">F13+F26+F27+F28+F29+F30+F31+F32+F35</f>
        <v>0</v>
      </c>
      <c r="G36" s="98">
        <f t="shared" si="4"/>
        <v>0</v>
      </c>
      <c r="H36" s="98">
        <f t="shared" si="1"/>
        <v>251280898</v>
      </c>
      <c r="I36" s="98">
        <f>I13+I26+I27+I28+I29+I30+I31+I32+I35</f>
        <v>251280898</v>
      </c>
      <c r="J36" s="98">
        <f>J13+J26+J27+J28+J29+J30+J31+J32+J35</f>
        <v>0</v>
      </c>
      <c r="K36" s="98">
        <f t="shared" ref="K36:L36" si="5">K13+K26+K27+K28+K29+K30+K31+K32+K35</f>
        <v>0</v>
      </c>
      <c r="L36" s="98">
        <f t="shared" si="5"/>
        <v>0</v>
      </c>
    </row>
    <row r="37" spans="1:12" ht="25.5" hidden="1" x14ac:dyDescent="0.2">
      <c r="A37" s="129">
        <v>30</v>
      </c>
      <c r="B37" s="112" t="s">
        <v>570</v>
      </c>
      <c r="C37" s="98">
        <f t="shared" si="0"/>
        <v>0</v>
      </c>
      <c r="D37" s="98">
        <v>0</v>
      </c>
      <c r="E37" s="98">
        <v>0</v>
      </c>
      <c r="F37" s="98">
        <v>0</v>
      </c>
      <c r="G37" s="98">
        <v>0</v>
      </c>
      <c r="H37" s="98">
        <f t="shared" si="1"/>
        <v>0</v>
      </c>
      <c r="I37" s="98">
        <v>0</v>
      </c>
      <c r="J37" s="98">
        <v>0</v>
      </c>
      <c r="K37" s="98">
        <v>0</v>
      </c>
      <c r="L37" s="98">
        <v>0</v>
      </c>
    </row>
    <row r="38" spans="1:12" ht="25.5" hidden="1" x14ac:dyDescent="0.2">
      <c r="A38" s="129">
        <v>31</v>
      </c>
      <c r="B38" s="112" t="s">
        <v>571</v>
      </c>
      <c r="C38" s="98">
        <f t="shared" si="0"/>
        <v>0</v>
      </c>
      <c r="D38" s="98">
        <v>0</v>
      </c>
      <c r="E38" s="98">
        <v>0</v>
      </c>
      <c r="F38" s="98">
        <v>0</v>
      </c>
      <c r="G38" s="98">
        <v>0</v>
      </c>
      <c r="H38" s="98">
        <f t="shared" si="1"/>
        <v>0</v>
      </c>
      <c r="I38" s="98">
        <v>0</v>
      </c>
      <c r="J38" s="98">
        <v>0</v>
      </c>
      <c r="K38" s="98">
        <v>0</v>
      </c>
      <c r="L38" s="98">
        <v>0</v>
      </c>
    </row>
    <row r="39" spans="1:12" ht="25.5" hidden="1" x14ac:dyDescent="0.2">
      <c r="A39" s="129">
        <v>32</v>
      </c>
      <c r="B39" s="112" t="s">
        <v>572</v>
      </c>
      <c r="C39" s="98">
        <f t="shared" si="0"/>
        <v>0</v>
      </c>
      <c r="D39" s="98">
        <v>0</v>
      </c>
      <c r="E39" s="98">
        <v>0</v>
      </c>
      <c r="F39" s="98">
        <v>0</v>
      </c>
      <c r="G39" s="98">
        <v>0</v>
      </c>
      <c r="H39" s="98">
        <f t="shared" si="1"/>
        <v>0</v>
      </c>
      <c r="I39" s="98">
        <v>0</v>
      </c>
      <c r="J39" s="98">
        <v>0</v>
      </c>
      <c r="K39" s="98">
        <v>0</v>
      </c>
      <c r="L39" s="98">
        <v>0</v>
      </c>
    </row>
    <row r="40" spans="1:12" ht="25.5" hidden="1" x14ac:dyDescent="0.2">
      <c r="A40" s="129">
        <v>33</v>
      </c>
      <c r="B40" s="112" t="s">
        <v>573</v>
      </c>
      <c r="C40" s="98">
        <f t="shared" si="0"/>
        <v>0</v>
      </c>
      <c r="D40" s="98">
        <v>0</v>
      </c>
      <c r="E40" s="98">
        <v>0</v>
      </c>
      <c r="F40" s="98">
        <v>0</v>
      </c>
      <c r="G40" s="98">
        <v>0</v>
      </c>
      <c r="H40" s="98">
        <f t="shared" si="1"/>
        <v>0</v>
      </c>
      <c r="I40" s="98">
        <v>0</v>
      </c>
      <c r="J40" s="98">
        <v>0</v>
      </c>
      <c r="K40" s="98">
        <v>0</v>
      </c>
      <c r="L40" s="98">
        <v>0</v>
      </c>
    </row>
    <row r="41" spans="1:12" ht="38.25" hidden="1" x14ac:dyDescent="0.2">
      <c r="A41" s="129">
        <v>34</v>
      </c>
      <c r="B41" s="112" t="s">
        <v>574</v>
      </c>
      <c r="C41" s="98">
        <f t="shared" si="0"/>
        <v>0</v>
      </c>
      <c r="D41" s="98">
        <v>0</v>
      </c>
      <c r="E41" s="98">
        <v>0</v>
      </c>
      <c r="F41" s="98">
        <v>0</v>
      </c>
      <c r="G41" s="98">
        <v>0</v>
      </c>
      <c r="H41" s="98">
        <f t="shared" si="1"/>
        <v>0</v>
      </c>
      <c r="I41" s="98">
        <v>0</v>
      </c>
      <c r="J41" s="98">
        <v>0</v>
      </c>
      <c r="K41" s="98">
        <v>0</v>
      </c>
      <c r="L41" s="98">
        <v>0</v>
      </c>
    </row>
    <row r="42" spans="1:12" ht="25.5" hidden="1" x14ac:dyDescent="0.2">
      <c r="A42" s="129">
        <v>35</v>
      </c>
      <c r="B42" s="112" t="s">
        <v>575</v>
      </c>
      <c r="C42" s="98">
        <f t="shared" si="0"/>
        <v>0</v>
      </c>
      <c r="D42" s="98">
        <v>0</v>
      </c>
      <c r="E42" s="98">
        <v>0</v>
      </c>
      <c r="F42" s="98">
        <v>0</v>
      </c>
      <c r="G42" s="98">
        <v>0</v>
      </c>
      <c r="H42" s="98">
        <f t="shared" si="1"/>
        <v>0</v>
      </c>
      <c r="I42" s="98">
        <v>0</v>
      </c>
      <c r="J42" s="98">
        <v>0</v>
      </c>
      <c r="K42" s="98">
        <v>0</v>
      </c>
      <c r="L42" s="98">
        <v>0</v>
      </c>
    </row>
    <row r="43" spans="1:12" ht="25.5" hidden="1" x14ac:dyDescent="0.2">
      <c r="A43" s="129">
        <v>36</v>
      </c>
      <c r="B43" s="112" t="s">
        <v>576</v>
      </c>
      <c r="C43" s="98">
        <f t="shared" si="0"/>
        <v>0</v>
      </c>
      <c r="D43" s="98">
        <v>0</v>
      </c>
      <c r="E43" s="98">
        <v>0</v>
      </c>
      <c r="F43" s="98">
        <v>0</v>
      </c>
      <c r="G43" s="98">
        <v>0</v>
      </c>
      <c r="H43" s="98">
        <f t="shared" si="1"/>
        <v>0</v>
      </c>
      <c r="I43" s="98">
        <v>0</v>
      </c>
      <c r="J43" s="98">
        <v>0</v>
      </c>
      <c r="K43" s="98">
        <v>0</v>
      </c>
      <c r="L43" s="98">
        <v>0</v>
      </c>
    </row>
    <row r="44" spans="1:12" ht="25.5" hidden="1" x14ac:dyDescent="0.2">
      <c r="A44" s="129">
        <v>37</v>
      </c>
      <c r="B44" s="112" t="s">
        <v>577</v>
      </c>
      <c r="C44" s="98">
        <f t="shared" si="0"/>
        <v>0</v>
      </c>
      <c r="D44" s="98">
        <v>0</v>
      </c>
      <c r="E44" s="98">
        <v>0</v>
      </c>
      <c r="F44" s="98">
        <v>0</v>
      </c>
      <c r="G44" s="98">
        <v>0</v>
      </c>
      <c r="H44" s="98">
        <f t="shared" si="1"/>
        <v>0</v>
      </c>
      <c r="I44" s="98">
        <v>0</v>
      </c>
      <c r="J44" s="98">
        <v>0</v>
      </c>
      <c r="K44" s="98">
        <v>0</v>
      </c>
      <c r="L44" s="98">
        <v>0</v>
      </c>
    </row>
    <row r="45" spans="1:12" ht="25.5" hidden="1" x14ac:dyDescent="0.2">
      <c r="A45" s="129">
        <v>38</v>
      </c>
      <c r="B45" s="112" t="s">
        <v>578</v>
      </c>
      <c r="C45" s="98">
        <f t="shared" si="0"/>
        <v>0</v>
      </c>
      <c r="D45" s="98">
        <v>0</v>
      </c>
      <c r="E45" s="98">
        <v>0</v>
      </c>
      <c r="F45" s="98">
        <v>0</v>
      </c>
      <c r="G45" s="98">
        <v>0</v>
      </c>
      <c r="H45" s="98">
        <f t="shared" si="1"/>
        <v>0</v>
      </c>
      <c r="I45" s="98">
        <v>0</v>
      </c>
      <c r="J45" s="98">
        <v>0</v>
      </c>
      <c r="K45" s="98">
        <v>0</v>
      </c>
      <c r="L45" s="98">
        <v>0</v>
      </c>
    </row>
    <row r="46" spans="1:12" hidden="1" x14ac:dyDescent="0.2">
      <c r="A46" s="129">
        <v>39</v>
      </c>
      <c r="B46" s="112" t="s">
        <v>579</v>
      </c>
      <c r="C46" s="98">
        <f t="shared" si="0"/>
        <v>0</v>
      </c>
      <c r="D46" s="98">
        <v>0</v>
      </c>
      <c r="E46" s="98">
        <v>0</v>
      </c>
      <c r="F46" s="98">
        <v>0</v>
      </c>
      <c r="G46" s="98">
        <v>0</v>
      </c>
      <c r="H46" s="98">
        <f t="shared" si="1"/>
        <v>0</v>
      </c>
      <c r="I46" s="98">
        <v>0</v>
      </c>
      <c r="J46" s="98">
        <v>0</v>
      </c>
      <c r="K46" s="98">
        <v>0</v>
      </c>
      <c r="L46" s="98">
        <v>0</v>
      </c>
    </row>
    <row r="47" spans="1:12" ht="25.5" x14ac:dyDescent="0.2">
      <c r="A47" s="95">
        <v>40</v>
      </c>
      <c r="B47" s="96" t="s">
        <v>580</v>
      </c>
      <c r="C47" s="98">
        <f t="shared" si="0"/>
        <v>246602898</v>
      </c>
      <c r="D47" s="98">
        <f>D36+D44+D45+D46</f>
        <v>246602898</v>
      </c>
      <c r="E47" s="98">
        <f>E36+E44+E45+E46</f>
        <v>0</v>
      </c>
      <c r="F47" s="98">
        <f t="shared" ref="F47:G47" si="6">F36+F44+F45+F46</f>
        <v>0</v>
      </c>
      <c r="G47" s="98">
        <f t="shared" si="6"/>
        <v>0</v>
      </c>
      <c r="H47" s="98">
        <f t="shared" si="1"/>
        <v>251280898</v>
      </c>
      <c r="I47" s="98">
        <f>I36+I44+I45+I46</f>
        <v>251280898</v>
      </c>
      <c r="J47" s="98">
        <f>J36+J44+J45+J46</f>
        <v>0</v>
      </c>
      <c r="K47" s="98">
        <f t="shared" ref="K47:L47" si="7">K36+K44+K45+K46</f>
        <v>0</v>
      </c>
      <c r="L47" s="98">
        <f t="shared" si="7"/>
        <v>0</v>
      </c>
    </row>
  </sheetData>
  <mergeCells count="7">
    <mergeCell ref="H6:L6"/>
    <mergeCell ref="A1:L1"/>
    <mergeCell ref="A2:L2"/>
    <mergeCell ref="A3:L3"/>
    <mergeCell ref="A4:L4"/>
    <mergeCell ref="A6:B7"/>
    <mergeCell ref="C6:G6"/>
  </mergeCells>
  <pageMargins left="0.75" right="0.75" top="1" bottom="1" header="0.5" footer="0.5"/>
  <pageSetup paperSize="9" orientation="landscape" horizontalDpi="300" verticalDpi="300" r:id="rId1"/>
  <headerFooter alignWithMargins="0">
    <oddHeader>&amp;RÉrték típus: Forint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9"/>
  <sheetViews>
    <sheetView view="pageBreakPreview" zoomScaleNormal="100" zoomScaleSheetLayoutView="100" workbookViewId="0">
      <selection activeCell="N6" sqref="N6"/>
    </sheetView>
  </sheetViews>
  <sheetFormatPr defaultRowHeight="12.75" x14ac:dyDescent="0.2"/>
  <cols>
    <col min="1" max="1" width="3.140625" style="128" bestFit="1" customWidth="1"/>
    <col min="2" max="2" width="65.42578125" style="128" bestFit="1" customWidth="1"/>
    <col min="3" max="4" width="15.28515625" style="128" hidden="1" customWidth="1"/>
    <col min="5" max="7" width="14.28515625" style="128" hidden="1" customWidth="1"/>
    <col min="8" max="9" width="15.28515625" style="128" customWidth="1"/>
    <col min="10" max="12" width="14.28515625" style="128" customWidth="1"/>
    <col min="13" max="16384" width="9.140625" style="128"/>
  </cols>
  <sheetData>
    <row r="1" spans="1:12" ht="12.75" customHeight="1" x14ac:dyDescent="0.2">
      <c r="A1" s="212" t="s">
        <v>833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</row>
    <row r="2" spans="1:12" x14ac:dyDescent="0.2">
      <c r="A2" s="212" t="s">
        <v>754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12" x14ac:dyDescent="0.2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</row>
    <row r="4" spans="1:12" ht="12.75" customHeight="1" x14ac:dyDescent="0.2">
      <c r="A4" s="212" t="s">
        <v>721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</row>
    <row r="5" spans="1:12" ht="15" x14ac:dyDescent="0.2">
      <c r="A5" s="124">
        <v>1</v>
      </c>
      <c r="B5" s="124">
        <v>2</v>
      </c>
      <c r="C5" s="124">
        <v>3</v>
      </c>
      <c r="D5" s="124">
        <v>4</v>
      </c>
      <c r="E5" s="124">
        <v>5</v>
      </c>
      <c r="F5" s="124">
        <v>6</v>
      </c>
      <c r="G5" s="124">
        <v>7</v>
      </c>
      <c r="H5" s="124">
        <v>3</v>
      </c>
      <c r="I5" s="124">
        <v>4</v>
      </c>
      <c r="J5" s="124">
        <v>5</v>
      </c>
      <c r="K5" s="124">
        <v>6</v>
      </c>
      <c r="L5" s="124">
        <v>7</v>
      </c>
    </row>
    <row r="6" spans="1:12" ht="12.75" customHeight="1" x14ac:dyDescent="0.2">
      <c r="A6" s="217"/>
      <c r="B6" s="217"/>
      <c r="C6" s="217" t="s">
        <v>14</v>
      </c>
      <c r="D6" s="217"/>
      <c r="E6" s="217"/>
      <c r="F6" s="217"/>
      <c r="G6" s="217"/>
      <c r="H6" s="217" t="s">
        <v>56</v>
      </c>
      <c r="I6" s="217"/>
      <c r="J6" s="217"/>
      <c r="K6" s="217"/>
      <c r="L6" s="217"/>
    </row>
    <row r="7" spans="1:12" ht="69" customHeight="1" x14ac:dyDescent="0.2">
      <c r="A7" s="217"/>
      <c r="B7" s="217"/>
      <c r="C7" s="126" t="s">
        <v>611</v>
      </c>
      <c r="D7" s="126" t="s">
        <v>95</v>
      </c>
      <c r="E7" s="126" t="s">
        <v>96</v>
      </c>
      <c r="F7" s="126" t="s">
        <v>97</v>
      </c>
      <c r="G7" s="126" t="s">
        <v>21</v>
      </c>
      <c r="H7" s="147" t="s">
        <v>611</v>
      </c>
      <c r="I7" s="147" t="s">
        <v>95</v>
      </c>
      <c r="J7" s="147" t="s">
        <v>96</v>
      </c>
      <c r="K7" s="147" t="s">
        <v>97</v>
      </c>
      <c r="L7" s="147" t="s">
        <v>21</v>
      </c>
    </row>
    <row r="8" spans="1:12" x14ac:dyDescent="0.2">
      <c r="A8" s="129">
        <v>1</v>
      </c>
      <c r="B8" s="112" t="s">
        <v>581</v>
      </c>
      <c r="C8" s="122">
        <f>SUM(D8:G8)</f>
        <v>21745000</v>
      </c>
      <c r="D8" s="122">
        <v>21745000</v>
      </c>
      <c r="E8" s="122">
        <v>0</v>
      </c>
      <c r="F8" s="122">
        <v>0</v>
      </c>
      <c r="G8" s="122">
        <v>0</v>
      </c>
      <c r="H8" s="122">
        <f>SUM(I8:L8)</f>
        <v>21745000</v>
      </c>
      <c r="I8" s="122">
        <v>21745000</v>
      </c>
      <c r="J8" s="122">
        <v>0</v>
      </c>
      <c r="K8" s="122">
        <v>0</v>
      </c>
      <c r="L8" s="122">
        <v>0</v>
      </c>
    </row>
    <row r="9" spans="1:12" hidden="1" x14ac:dyDescent="0.2">
      <c r="A9" s="129">
        <v>2</v>
      </c>
      <c r="B9" s="112" t="s">
        <v>582</v>
      </c>
      <c r="C9" s="122">
        <f t="shared" ref="C9:C39" si="0">SUM(D9:G9)</f>
        <v>0</v>
      </c>
      <c r="D9" s="122">
        <v>0</v>
      </c>
      <c r="E9" s="122">
        <v>0</v>
      </c>
      <c r="F9" s="122">
        <v>0</v>
      </c>
      <c r="G9" s="122">
        <v>0</v>
      </c>
      <c r="H9" s="122">
        <f t="shared" ref="H9:H39" si="1">SUM(I9:L9)</f>
        <v>0</v>
      </c>
      <c r="I9" s="122">
        <v>0</v>
      </c>
      <c r="J9" s="122">
        <v>0</v>
      </c>
      <c r="K9" s="122">
        <v>0</v>
      </c>
      <c r="L9" s="122">
        <v>0</v>
      </c>
    </row>
    <row r="10" spans="1:12" hidden="1" x14ac:dyDescent="0.2">
      <c r="A10" s="129">
        <v>3</v>
      </c>
      <c r="B10" s="112" t="s">
        <v>583</v>
      </c>
      <c r="C10" s="122">
        <f t="shared" si="0"/>
        <v>0</v>
      </c>
      <c r="D10" s="122">
        <v>0</v>
      </c>
      <c r="E10" s="122">
        <v>0</v>
      </c>
      <c r="F10" s="122">
        <v>0</v>
      </c>
      <c r="G10" s="122">
        <v>0</v>
      </c>
      <c r="H10" s="122">
        <f t="shared" si="1"/>
        <v>0</v>
      </c>
      <c r="I10" s="122">
        <v>0</v>
      </c>
      <c r="J10" s="122">
        <v>0</v>
      </c>
      <c r="K10" s="122">
        <v>0</v>
      </c>
      <c r="L10" s="122">
        <v>0</v>
      </c>
    </row>
    <row r="11" spans="1:12" x14ac:dyDescent="0.2">
      <c r="A11" s="129">
        <v>4</v>
      </c>
      <c r="B11" s="112" t="s">
        <v>584</v>
      </c>
      <c r="C11" s="122">
        <f t="shared" si="0"/>
        <v>21745000</v>
      </c>
      <c r="D11" s="122">
        <f>SUM(D8:D10)</f>
        <v>21745000</v>
      </c>
      <c r="E11" s="122">
        <v>0</v>
      </c>
      <c r="F11" s="122">
        <v>0</v>
      </c>
      <c r="G11" s="122">
        <v>0</v>
      </c>
      <c r="H11" s="122">
        <f t="shared" si="1"/>
        <v>21745000</v>
      </c>
      <c r="I11" s="122">
        <f>SUM(I8:I10)</f>
        <v>21745000</v>
      </c>
      <c r="J11" s="122">
        <v>0</v>
      </c>
      <c r="K11" s="122">
        <v>0</v>
      </c>
      <c r="L11" s="122">
        <v>0</v>
      </c>
    </row>
    <row r="12" spans="1:12" ht="25.5" hidden="1" x14ac:dyDescent="0.2">
      <c r="A12" s="129">
        <v>5</v>
      </c>
      <c r="B12" s="112" t="s">
        <v>585</v>
      </c>
      <c r="C12" s="122">
        <f t="shared" si="0"/>
        <v>0</v>
      </c>
      <c r="D12" s="122">
        <f>SUM(D13:D14)</f>
        <v>0</v>
      </c>
      <c r="E12" s="122">
        <f>SUM(E13:E14)</f>
        <v>0</v>
      </c>
      <c r="F12" s="122">
        <v>0</v>
      </c>
      <c r="G12" s="122">
        <v>0</v>
      </c>
      <c r="H12" s="122">
        <f t="shared" si="1"/>
        <v>0</v>
      </c>
      <c r="I12" s="122">
        <f>SUM(I13:I14)</f>
        <v>0</v>
      </c>
      <c r="J12" s="122">
        <f>SUM(J13:J14)</f>
        <v>0</v>
      </c>
      <c r="K12" s="122">
        <v>0</v>
      </c>
      <c r="L12" s="122">
        <v>0</v>
      </c>
    </row>
    <row r="13" spans="1:12" hidden="1" x14ac:dyDescent="0.2">
      <c r="A13" s="129">
        <v>6</v>
      </c>
      <c r="B13" s="112" t="s">
        <v>586</v>
      </c>
      <c r="C13" s="122">
        <f t="shared" si="0"/>
        <v>0</v>
      </c>
      <c r="D13" s="122" t="s">
        <v>714</v>
      </c>
      <c r="E13" s="122" t="s">
        <v>714</v>
      </c>
      <c r="F13" s="122">
        <v>0</v>
      </c>
      <c r="G13" s="122">
        <v>0</v>
      </c>
      <c r="H13" s="122">
        <f t="shared" si="1"/>
        <v>0</v>
      </c>
      <c r="I13" s="122" t="s">
        <v>714</v>
      </c>
      <c r="J13" s="122" t="s">
        <v>714</v>
      </c>
      <c r="K13" s="122">
        <v>0</v>
      </c>
      <c r="L13" s="122">
        <v>0</v>
      </c>
    </row>
    <row r="14" spans="1:12" hidden="1" x14ac:dyDescent="0.2">
      <c r="A14" s="129">
        <v>7</v>
      </c>
      <c r="B14" s="112" t="s">
        <v>587</v>
      </c>
      <c r="C14" s="122">
        <f t="shared" si="0"/>
        <v>0</v>
      </c>
      <c r="D14" s="122" t="s">
        <v>714</v>
      </c>
      <c r="E14" s="122" t="s">
        <v>714</v>
      </c>
      <c r="F14" s="122">
        <v>0</v>
      </c>
      <c r="G14" s="122">
        <v>0</v>
      </c>
      <c r="H14" s="122">
        <f t="shared" si="1"/>
        <v>0</v>
      </c>
      <c r="I14" s="122" t="s">
        <v>714</v>
      </c>
      <c r="J14" s="122" t="s">
        <v>714</v>
      </c>
      <c r="K14" s="122">
        <v>0</v>
      </c>
      <c r="L14" s="122">
        <v>0</v>
      </c>
    </row>
    <row r="15" spans="1:12" hidden="1" x14ac:dyDescent="0.2">
      <c r="A15" s="129">
        <v>8</v>
      </c>
      <c r="B15" s="112" t="s">
        <v>588</v>
      </c>
      <c r="C15" s="122">
        <f t="shared" si="0"/>
        <v>0</v>
      </c>
      <c r="D15" s="122">
        <v>0</v>
      </c>
      <c r="E15" s="122">
        <v>0</v>
      </c>
      <c r="F15" s="122">
        <v>0</v>
      </c>
      <c r="G15" s="122">
        <v>0</v>
      </c>
      <c r="H15" s="122">
        <f t="shared" si="1"/>
        <v>0</v>
      </c>
      <c r="I15" s="122">
        <v>0</v>
      </c>
      <c r="J15" s="122">
        <v>0</v>
      </c>
      <c r="K15" s="122">
        <v>0</v>
      </c>
      <c r="L15" s="122">
        <v>0</v>
      </c>
    </row>
    <row r="16" spans="1:12" hidden="1" x14ac:dyDescent="0.2">
      <c r="A16" s="129">
        <v>9</v>
      </c>
      <c r="B16" s="112" t="s">
        <v>589</v>
      </c>
      <c r="C16" s="122">
        <f t="shared" si="0"/>
        <v>0</v>
      </c>
      <c r="D16" s="122">
        <v>0</v>
      </c>
      <c r="E16" s="122">
        <v>0</v>
      </c>
      <c r="F16" s="122">
        <v>0</v>
      </c>
      <c r="G16" s="122">
        <v>0</v>
      </c>
      <c r="H16" s="122">
        <f t="shared" si="1"/>
        <v>0</v>
      </c>
      <c r="I16" s="122">
        <v>0</v>
      </c>
      <c r="J16" s="122">
        <v>0</v>
      </c>
      <c r="K16" s="122">
        <v>0</v>
      </c>
      <c r="L16" s="122">
        <v>0</v>
      </c>
    </row>
    <row r="17" spans="1:12" hidden="1" x14ac:dyDescent="0.2">
      <c r="A17" s="129">
        <v>10</v>
      </c>
      <c r="B17" s="112" t="s">
        <v>590</v>
      </c>
      <c r="C17" s="122">
        <f t="shared" si="0"/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f t="shared" si="1"/>
        <v>0</v>
      </c>
      <c r="I17" s="122">
        <v>0</v>
      </c>
      <c r="J17" s="122">
        <v>0</v>
      </c>
      <c r="K17" s="122">
        <v>0</v>
      </c>
      <c r="L17" s="122">
        <v>0</v>
      </c>
    </row>
    <row r="18" spans="1:12" hidden="1" x14ac:dyDescent="0.2">
      <c r="A18" s="129">
        <v>11</v>
      </c>
      <c r="B18" s="112" t="s">
        <v>591</v>
      </c>
      <c r="C18" s="122">
        <f t="shared" si="0"/>
        <v>0</v>
      </c>
      <c r="D18" s="122">
        <f>SUM(D12,D15,D16,D17)</f>
        <v>0</v>
      </c>
      <c r="E18" s="122">
        <f>SUM(E12,E15,E16,E17)</f>
        <v>0</v>
      </c>
      <c r="F18" s="122">
        <v>0</v>
      </c>
      <c r="G18" s="122">
        <v>0</v>
      </c>
      <c r="H18" s="122">
        <f t="shared" si="1"/>
        <v>0</v>
      </c>
      <c r="I18" s="122">
        <f>SUM(I12,I15,I16,I17)</f>
        <v>0</v>
      </c>
      <c r="J18" s="122">
        <f>SUM(J12,J15,J16,J17)</f>
        <v>0</v>
      </c>
      <c r="K18" s="122">
        <v>0</v>
      </c>
      <c r="L18" s="122">
        <v>0</v>
      </c>
    </row>
    <row r="19" spans="1:12" x14ac:dyDescent="0.2">
      <c r="A19" s="129">
        <v>12</v>
      </c>
      <c r="B19" s="112" t="s">
        <v>592</v>
      </c>
      <c r="C19" s="122">
        <f t="shared" si="0"/>
        <v>188308118</v>
      </c>
      <c r="D19" s="122">
        <v>186726016</v>
      </c>
      <c r="E19" s="122">
        <v>658972</v>
      </c>
      <c r="F19" s="122">
        <v>494832</v>
      </c>
      <c r="G19" s="122">
        <v>428298</v>
      </c>
      <c r="H19" s="122">
        <f t="shared" si="1"/>
        <v>188308118</v>
      </c>
      <c r="I19" s="122">
        <v>186726016</v>
      </c>
      <c r="J19" s="122">
        <v>658972</v>
      </c>
      <c r="K19" s="122">
        <v>494832</v>
      </c>
      <c r="L19" s="122">
        <v>428298</v>
      </c>
    </row>
    <row r="20" spans="1:12" hidden="1" x14ac:dyDescent="0.2">
      <c r="A20" s="129">
        <v>13</v>
      </c>
      <c r="B20" s="112" t="s">
        <v>593</v>
      </c>
      <c r="C20" s="122">
        <f t="shared" si="0"/>
        <v>0</v>
      </c>
      <c r="D20" s="122">
        <v>0</v>
      </c>
      <c r="E20" s="122">
        <v>0</v>
      </c>
      <c r="F20" s="122">
        <v>0</v>
      </c>
      <c r="G20" s="122">
        <v>0</v>
      </c>
      <c r="H20" s="122">
        <f t="shared" si="1"/>
        <v>0</v>
      </c>
      <c r="I20" s="122">
        <v>0</v>
      </c>
      <c r="J20" s="122">
        <v>0</v>
      </c>
      <c r="K20" s="122">
        <v>0</v>
      </c>
      <c r="L20" s="122">
        <v>0</v>
      </c>
    </row>
    <row r="21" spans="1:12" x14ac:dyDescent="0.2">
      <c r="A21" s="129">
        <v>14</v>
      </c>
      <c r="B21" s="112" t="s">
        <v>594</v>
      </c>
      <c r="C21" s="122">
        <f t="shared" si="0"/>
        <v>188308118</v>
      </c>
      <c r="D21" s="122">
        <f>SUM(D19:D20)</f>
        <v>186726016</v>
      </c>
      <c r="E21" s="122">
        <f>SUM(E19:E20)</f>
        <v>658972</v>
      </c>
      <c r="F21" s="122">
        <f>SUM(F19:F20)</f>
        <v>494832</v>
      </c>
      <c r="G21" s="122">
        <f>SUM(G19,G20)</f>
        <v>428298</v>
      </c>
      <c r="H21" s="122">
        <f t="shared" si="1"/>
        <v>188308118</v>
      </c>
      <c r="I21" s="122">
        <f>SUM(I19:I20)</f>
        <v>186726016</v>
      </c>
      <c r="J21" s="122">
        <f>SUM(J19:J20)</f>
        <v>658972</v>
      </c>
      <c r="K21" s="122">
        <f>SUM(K19:K20)</f>
        <v>494832</v>
      </c>
      <c r="L21" s="122">
        <f>SUM(L19,L20)</f>
        <v>428298</v>
      </c>
    </row>
    <row r="22" spans="1:12" x14ac:dyDescent="0.2">
      <c r="A22" s="129">
        <v>15</v>
      </c>
      <c r="B22" s="112" t="s">
        <v>595</v>
      </c>
      <c r="C22" s="122">
        <f t="shared" si="0"/>
        <v>20000000</v>
      </c>
      <c r="D22" s="122">
        <v>20000000</v>
      </c>
      <c r="E22" s="122">
        <v>0</v>
      </c>
      <c r="F22" s="122">
        <v>0</v>
      </c>
      <c r="G22" s="122">
        <v>0</v>
      </c>
      <c r="H22" s="122">
        <f t="shared" si="1"/>
        <v>20000000</v>
      </c>
      <c r="I22" s="122">
        <v>20000000</v>
      </c>
      <c r="J22" s="122">
        <v>0</v>
      </c>
      <c r="K22" s="122">
        <v>0</v>
      </c>
      <c r="L22" s="122">
        <v>0</v>
      </c>
    </row>
    <row r="23" spans="1:12" hidden="1" x14ac:dyDescent="0.2">
      <c r="A23" s="129">
        <v>16</v>
      </c>
      <c r="B23" s="112" t="s">
        <v>596</v>
      </c>
      <c r="C23" s="122">
        <f t="shared" si="0"/>
        <v>0</v>
      </c>
      <c r="D23" s="122">
        <v>0</v>
      </c>
      <c r="E23" s="122">
        <v>0</v>
      </c>
      <c r="F23" s="122">
        <v>0</v>
      </c>
      <c r="G23" s="122">
        <v>0</v>
      </c>
      <c r="H23" s="122">
        <f t="shared" si="1"/>
        <v>0</v>
      </c>
      <c r="I23" s="122">
        <v>0</v>
      </c>
      <c r="J23" s="122" t="s">
        <v>714</v>
      </c>
      <c r="K23" s="122">
        <v>0</v>
      </c>
      <c r="L23" s="122">
        <v>0</v>
      </c>
    </row>
    <row r="24" spans="1:12" x14ac:dyDescent="0.2">
      <c r="A24" s="129">
        <v>17</v>
      </c>
      <c r="B24" s="112" t="s">
        <v>597</v>
      </c>
      <c r="C24" s="122">
        <f t="shared" si="0"/>
        <v>218602898</v>
      </c>
      <c r="D24" s="122">
        <v>0</v>
      </c>
      <c r="E24" s="122">
        <v>78797028</v>
      </c>
      <c r="F24" s="122">
        <v>68314168</v>
      </c>
      <c r="G24" s="122">
        <v>71491702</v>
      </c>
      <c r="H24" s="122">
        <f t="shared" si="1"/>
        <v>223280898</v>
      </c>
      <c r="I24" s="122">
        <v>0</v>
      </c>
      <c r="J24" s="122">
        <v>80002028</v>
      </c>
      <c r="K24" s="122">
        <v>69512168</v>
      </c>
      <c r="L24" s="122">
        <v>73766702</v>
      </c>
    </row>
    <row r="25" spans="1:12" hidden="1" x14ac:dyDescent="0.2">
      <c r="A25" s="129">
        <v>18</v>
      </c>
      <c r="B25" s="112" t="s">
        <v>598</v>
      </c>
      <c r="C25" s="122">
        <f t="shared" si="0"/>
        <v>0</v>
      </c>
      <c r="D25" s="122">
        <v>0</v>
      </c>
      <c r="E25" s="122">
        <v>0</v>
      </c>
      <c r="F25" s="122">
        <v>0</v>
      </c>
      <c r="G25" s="122">
        <v>0</v>
      </c>
      <c r="H25" s="122">
        <f t="shared" si="1"/>
        <v>0</v>
      </c>
      <c r="I25" s="122">
        <v>0</v>
      </c>
      <c r="J25" s="122">
        <v>0</v>
      </c>
      <c r="K25" s="122">
        <v>0</v>
      </c>
      <c r="L25" s="122">
        <v>0</v>
      </c>
    </row>
    <row r="26" spans="1:12" hidden="1" x14ac:dyDescent="0.2">
      <c r="A26" s="129">
        <v>19</v>
      </c>
      <c r="B26" s="112" t="s">
        <v>599</v>
      </c>
      <c r="C26" s="122">
        <f t="shared" si="0"/>
        <v>0</v>
      </c>
      <c r="D26" s="122">
        <v>0</v>
      </c>
      <c r="E26" s="122">
        <v>0</v>
      </c>
      <c r="F26" s="122">
        <v>0</v>
      </c>
      <c r="G26" s="122">
        <v>0</v>
      </c>
      <c r="H26" s="122">
        <f t="shared" si="1"/>
        <v>0</v>
      </c>
      <c r="I26" s="122">
        <v>0</v>
      </c>
      <c r="J26" s="122">
        <v>0</v>
      </c>
      <c r="K26" s="122">
        <v>0</v>
      </c>
      <c r="L26" s="122">
        <v>0</v>
      </c>
    </row>
    <row r="27" spans="1:12" hidden="1" x14ac:dyDescent="0.2">
      <c r="A27" s="129">
        <v>20</v>
      </c>
      <c r="B27" s="112" t="s">
        <v>600</v>
      </c>
      <c r="C27" s="122">
        <f t="shared" si="0"/>
        <v>0</v>
      </c>
      <c r="D27" s="122">
        <v>0</v>
      </c>
      <c r="E27" s="122">
        <v>0</v>
      </c>
      <c r="F27" s="122">
        <v>0</v>
      </c>
      <c r="G27" s="122">
        <v>0</v>
      </c>
      <c r="H27" s="122">
        <f t="shared" si="1"/>
        <v>0</v>
      </c>
      <c r="I27" s="122">
        <v>0</v>
      </c>
      <c r="J27" s="122">
        <v>0</v>
      </c>
      <c r="K27" s="122">
        <v>0</v>
      </c>
      <c r="L27" s="122">
        <v>0</v>
      </c>
    </row>
    <row r="28" spans="1:12" hidden="1" x14ac:dyDescent="0.2">
      <c r="A28" s="129">
        <v>21</v>
      </c>
      <c r="B28" s="112" t="s">
        <v>601</v>
      </c>
      <c r="C28" s="122">
        <f t="shared" si="0"/>
        <v>0</v>
      </c>
      <c r="D28" s="122">
        <v>0</v>
      </c>
      <c r="E28" s="122">
        <v>0</v>
      </c>
      <c r="F28" s="122">
        <v>0</v>
      </c>
      <c r="G28" s="122">
        <v>0</v>
      </c>
      <c r="H28" s="122">
        <f t="shared" si="1"/>
        <v>0</v>
      </c>
      <c r="I28" s="122">
        <v>0</v>
      </c>
      <c r="J28" s="122">
        <v>0</v>
      </c>
      <c r="K28" s="122">
        <v>0</v>
      </c>
      <c r="L28" s="122">
        <v>0</v>
      </c>
    </row>
    <row r="29" spans="1:12" hidden="1" x14ac:dyDescent="0.2">
      <c r="A29" s="129">
        <v>22</v>
      </c>
      <c r="B29" s="112" t="s">
        <v>602</v>
      </c>
      <c r="C29" s="122">
        <f t="shared" si="0"/>
        <v>0</v>
      </c>
      <c r="D29" s="122">
        <f>SUM(D27:D28)</f>
        <v>0</v>
      </c>
      <c r="E29" s="122">
        <f t="shared" ref="E29:G29" si="2">SUM(E27:E28)</f>
        <v>0</v>
      </c>
      <c r="F29" s="122">
        <f t="shared" si="2"/>
        <v>0</v>
      </c>
      <c r="G29" s="122">
        <f t="shared" si="2"/>
        <v>0</v>
      </c>
      <c r="H29" s="122">
        <f t="shared" si="1"/>
        <v>0</v>
      </c>
      <c r="I29" s="122">
        <f>SUM(I27:I28)</f>
        <v>0</v>
      </c>
      <c r="J29" s="122">
        <f>SUM(J27:J28)</f>
        <v>0</v>
      </c>
      <c r="K29" s="122">
        <f t="shared" ref="K29" si="3">SUM(K27:K28)</f>
        <v>0</v>
      </c>
      <c r="L29" s="122">
        <f>SUM(L27:L28)</f>
        <v>0</v>
      </c>
    </row>
    <row r="30" spans="1:12" x14ac:dyDescent="0.2">
      <c r="A30" s="129">
        <v>23</v>
      </c>
      <c r="B30" s="112" t="s">
        <v>715</v>
      </c>
      <c r="C30" s="98">
        <f t="shared" si="0"/>
        <v>448656016</v>
      </c>
      <c r="D30" s="98">
        <f>D11+D18+D21+D22+D23+D24+D25+D26+D29</f>
        <v>228471016</v>
      </c>
      <c r="E30" s="98">
        <v>79456000</v>
      </c>
      <c r="F30" s="98">
        <f>SUM(F11,F18,F21,F22,F23,F24,F25,F26,F29)</f>
        <v>68809000</v>
      </c>
      <c r="G30" s="98">
        <f>SUM(G11,G18,G21,G22,G23,G24,G25,G26,G29)</f>
        <v>71920000</v>
      </c>
      <c r="H30" s="98">
        <f t="shared" si="1"/>
        <v>453334016</v>
      </c>
      <c r="I30" s="98">
        <f>I11+I18+I21+I22+I23+I24+I25+I26+I29</f>
        <v>228471016</v>
      </c>
      <c r="J30" s="98">
        <f>SUM(J11,J18,J21,J22,J23,J24,J25,J26,J29)</f>
        <v>80661000</v>
      </c>
      <c r="K30" s="98">
        <f>SUM(K11,K18,K21,K22,K23,K24,K25,K26,K29)</f>
        <v>70007000</v>
      </c>
      <c r="L30" s="98">
        <f>SUM(L11,L18,L21,L22,L23,L24,L25,L26,L29)</f>
        <v>74195000</v>
      </c>
    </row>
    <row r="31" spans="1:12" hidden="1" x14ac:dyDescent="0.2">
      <c r="A31" s="129">
        <v>24</v>
      </c>
      <c r="B31" s="112" t="s">
        <v>603</v>
      </c>
      <c r="C31" s="122">
        <f t="shared" si="0"/>
        <v>0</v>
      </c>
      <c r="D31" s="122">
        <v>0</v>
      </c>
      <c r="E31" s="122">
        <v>0</v>
      </c>
      <c r="F31" s="122">
        <v>0</v>
      </c>
      <c r="G31" s="122">
        <v>0</v>
      </c>
      <c r="H31" s="122">
        <f t="shared" si="1"/>
        <v>0</v>
      </c>
      <c r="I31" s="122">
        <v>0</v>
      </c>
      <c r="J31" s="122">
        <v>0</v>
      </c>
      <c r="K31" s="122">
        <v>0</v>
      </c>
      <c r="L31" s="122">
        <v>0</v>
      </c>
    </row>
    <row r="32" spans="1:12" hidden="1" x14ac:dyDescent="0.2">
      <c r="A32" s="129">
        <v>25</v>
      </c>
      <c r="B32" s="112" t="s">
        <v>604</v>
      </c>
      <c r="C32" s="122">
        <f t="shared" si="0"/>
        <v>0</v>
      </c>
      <c r="D32" s="122">
        <v>0</v>
      </c>
      <c r="E32" s="122">
        <v>0</v>
      </c>
      <c r="F32" s="122">
        <v>0</v>
      </c>
      <c r="G32" s="122">
        <v>0</v>
      </c>
      <c r="H32" s="122">
        <f t="shared" si="1"/>
        <v>0</v>
      </c>
      <c r="I32" s="122">
        <v>0</v>
      </c>
      <c r="J32" s="122">
        <v>0</v>
      </c>
      <c r="K32" s="122">
        <v>0</v>
      </c>
      <c r="L32" s="122">
        <v>0</v>
      </c>
    </row>
    <row r="33" spans="1:12" hidden="1" x14ac:dyDescent="0.2">
      <c r="A33" s="129">
        <v>26</v>
      </c>
      <c r="B33" s="112" t="s">
        <v>605</v>
      </c>
      <c r="C33" s="122">
        <f t="shared" si="0"/>
        <v>0</v>
      </c>
      <c r="D33" s="122">
        <v>0</v>
      </c>
      <c r="E33" s="122">
        <v>0</v>
      </c>
      <c r="F33" s="122">
        <v>0</v>
      </c>
      <c r="G33" s="122">
        <v>0</v>
      </c>
      <c r="H33" s="122">
        <f t="shared" si="1"/>
        <v>0</v>
      </c>
      <c r="I33" s="122">
        <v>0</v>
      </c>
      <c r="J33" s="122">
        <v>0</v>
      </c>
      <c r="K33" s="122">
        <v>0</v>
      </c>
      <c r="L33" s="122">
        <v>0</v>
      </c>
    </row>
    <row r="34" spans="1:12" ht="25.5" hidden="1" x14ac:dyDescent="0.2">
      <c r="A34" s="129">
        <v>27</v>
      </c>
      <c r="B34" s="112" t="s">
        <v>606</v>
      </c>
      <c r="C34" s="122">
        <f t="shared" si="0"/>
        <v>0</v>
      </c>
      <c r="D34" s="122">
        <v>0</v>
      </c>
      <c r="E34" s="122">
        <v>0</v>
      </c>
      <c r="F34" s="122">
        <v>0</v>
      </c>
      <c r="G34" s="122">
        <v>0</v>
      </c>
      <c r="H34" s="122">
        <f t="shared" si="1"/>
        <v>0</v>
      </c>
      <c r="I34" s="122">
        <v>0</v>
      </c>
      <c r="J34" s="122">
        <v>0</v>
      </c>
      <c r="K34" s="122">
        <v>0</v>
      </c>
      <c r="L34" s="122">
        <v>0</v>
      </c>
    </row>
    <row r="35" spans="1:12" hidden="1" x14ac:dyDescent="0.2">
      <c r="A35" s="129">
        <v>28</v>
      </c>
      <c r="B35" s="112" t="s">
        <v>607</v>
      </c>
      <c r="C35" s="122">
        <f t="shared" si="0"/>
        <v>0</v>
      </c>
      <c r="D35" s="122">
        <v>0</v>
      </c>
      <c r="E35" s="122">
        <v>0</v>
      </c>
      <c r="F35" s="122">
        <v>0</v>
      </c>
      <c r="G35" s="122">
        <v>0</v>
      </c>
      <c r="H35" s="122">
        <f t="shared" si="1"/>
        <v>0</v>
      </c>
      <c r="I35" s="122">
        <v>0</v>
      </c>
      <c r="J35" s="122">
        <v>0</v>
      </c>
      <c r="K35" s="122">
        <v>0</v>
      </c>
      <c r="L35" s="122">
        <v>0</v>
      </c>
    </row>
    <row r="36" spans="1:12" hidden="1" x14ac:dyDescent="0.2">
      <c r="A36" s="129">
        <v>29</v>
      </c>
      <c r="B36" s="112" t="s">
        <v>716</v>
      </c>
      <c r="C36" s="122">
        <f t="shared" si="0"/>
        <v>0</v>
      </c>
      <c r="D36" s="122">
        <f>SUM(D31:D35)</f>
        <v>0</v>
      </c>
      <c r="E36" s="122">
        <f t="shared" ref="E36:G36" si="4">SUM(E31:E35)</f>
        <v>0</v>
      </c>
      <c r="F36" s="122">
        <f t="shared" si="4"/>
        <v>0</v>
      </c>
      <c r="G36" s="122">
        <f t="shared" si="4"/>
        <v>0</v>
      </c>
      <c r="H36" s="122">
        <f t="shared" si="1"/>
        <v>0</v>
      </c>
      <c r="I36" s="122">
        <f>SUM(I31:I35)</f>
        <v>0</v>
      </c>
      <c r="J36" s="122">
        <f>SUM(J31:J35)</f>
        <v>0</v>
      </c>
      <c r="K36" s="122">
        <f t="shared" ref="K36" si="5">SUM(K31:K35)</f>
        <v>0</v>
      </c>
      <c r="L36" s="122">
        <f>SUM(L31:L35)</f>
        <v>0</v>
      </c>
    </row>
    <row r="37" spans="1:12" hidden="1" x14ac:dyDescent="0.2">
      <c r="A37" s="129">
        <v>30</v>
      </c>
      <c r="B37" s="112" t="s">
        <v>608</v>
      </c>
      <c r="C37" s="122">
        <f t="shared" si="0"/>
        <v>0</v>
      </c>
      <c r="D37" s="122">
        <v>0</v>
      </c>
      <c r="E37" s="122">
        <v>0</v>
      </c>
      <c r="F37" s="122">
        <v>0</v>
      </c>
      <c r="G37" s="122">
        <v>0</v>
      </c>
      <c r="H37" s="122">
        <f t="shared" si="1"/>
        <v>0</v>
      </c>
      <c r="I37" s="122">
        <v>0</v>
      </c>
      <c r="J37" s="122">
        <v>0</v>
      </c>
      <c r="K37" s="122">
        <v>0</v>
      </c>
      <c r="L37" s="122">
        <v>0</v>
      </c>
    </row>
    <row r="38" spans="1:12" hidden="1" x14ac:dyDescent="0.2">
      <c r="A38" s="129">
        <v>31</v>
      </c>
      <c r="B38" s="112" t="s">
        <v>609</v>
      </c>
      <c r="C38" s="122">
        <f t="shared" si="0"/>
        <v>0</v>
      </c>
      <c r="D38" s="122">
        <v>0</v>
      </c>
      <c r="E38" s="122">
        <v>0</v>
      </c>
      <c r="F38" s="122">
        <v>0</v>
      </c>
      <c r="G38" s="122">
        <v>0</v>
      </c>
      <c r="H38" s="122">
        <f t="shared" si="1"/>
        <v>0</v>
      </c>
      <c r="I38" s="122">
        <v>0</v>
      </c>
      <c r="J38" s="122">
        <v>0</v>
      </c>
      <c r="K38" s="122">
        <v>0</v>
      </c>
      <c r="L38" s="122">
        <v>0</v>
      </c>
    </row>
    <row r="39" spans="1:12" x14ac:dyDescent="0.2">
      <c r="A39" s="95">
        <v>32</v>
      </c>
      <c r="B39" s="96" t="s">
        <v>610</v>
      </c>
      <c r="C39" s="98">
        <f t="shared" si="0"/>
        <v>448656016</v>
      </c>
      <c r="D39" s="98">
        <f>SUM(D37:D38,D30,D36)</f>
        <v>228471016</v>
      </c>
      <c r="E39" s="98">
        <f>SUM(E37:E38,E30,E36)</f>
        <v>79456000</v>
      </c>
      <c r="F39" s="98">
        <f>SUM(F30,F36,F37,F38)</f>
        <v>68809000</v>
      </c>
      <c r="G39" s="98">
        <f>SUM(G30,G36,G37,G38)</f>
        <v>71920000</v>
      </c>
      <c r="H39" s="98">
        <f t="shared" si="1"/>
        <v>453334016</v>
      </c>
      <c r="I39" s="98">
        <f>SUM(I37:I38,I30,I36)</f>
        <v>228471016</v>
      </c>
      <c r="J39" s="98">
        <f>SUM(J37:J38,J30,J36)</f>
        <v>80661000</v>
      </c>
      <c r="K39" s="98">
        <f>SUM(K30,K36,K37,K38)</f>
        <v>70007000</v>
      </c>
      <c r="L39" s="98">
        <f>SUM(L30,L36,L37,L38)</f>
        <v>74195000</v>
      </c>
    </row>
  </sheetData>
  <mergeCells count="7">
    <mergeCell ref="H6:L6"/>
    <mergeCell ref="A1:L1"/>
    <mergeCell ref="A2:L2"/>
    <mergeCell ref="A3:L3"/>
    <mergeCell ref="A4:L4"/>
    <mergeCell ref="A6:B7"/>
    <mergeCell ref="C6:G6"/>
  </mergeCells>
  <pageMargins left="0.75" right="0.75" top="1" bottom="1" header="0.5" footer="0.5"/>
  <pageSetup paperSize="9" scale="90" orientation="landscape" r:id="rId1"/>
  <headerFooter alignWithMargins="0">
    <oddHeader>&amp;RÉrték típus: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2"/>
  </sheetPr>
  <dimension ref="A1:R74"/>
  <sheetViews>
    <sheetView view="pageBreakPreview" zoomScaleNormal="100" zoomScaleSheetLayoutView="100" workbookViewId="0">
      <selection activeCell="A2" sqref="A2:O2"/>
    </sheetView>
  </sheetViews>
  <sheetFormatPr defaultRowHeight="15.75" x14ac:dyDescent="0.25"/>
  <cols>
    <col min="1" max="1" width="3.140625" style="4" customWidth="1"/>
    <col min="2" max="2" width="10.85546875" style="5" customWidth="1"/>
    <col min="3" max="3" width="9" style="5" customWidth="1"/>
    <col min="4" max="4" width="27" style="5" customWidth="1"/>
    <col min="5" max="5" width="3.28515625" style="4" bestFit="1" customWidth="1"/>
    <col min="6" max="6" width="19.5703125" style="4" bestFit="1" customWidth="1"/>
    <col min="7" max="7" width="19.5703125" style="4" customWidth="1"/>
    <col min="8" max="8" width="19.28515625" style="4" customWidth="1"/>
    <col min="9" max="9" width="12.5703125" style="5" customWidth="1"/>
    <col min="10" max="10" width="9.85546875" style="5" bestFit="1" customWidth="1"/>
    <col min="11" max="11" width="26.7109375" style="5" customWidth="1"/>
    <col min="12" max="12" width="3.42578125" style="5" customWidth="1"/>
    <col min="13" max="14" width="19.5703125" style="102" customWidth="1"/>
    <col min="15" max="15" width="19.7109375" style="102" customWidth="1"/>
    <col min="16" max="16" width="5.140625" style="4" customWidth="1"/>
    <col min="17" max="16384" width="9.140625" style="4"/>
  </cols>
  <sheetData>
    <row r="1" spans="1:18" s="8" customFormat="1" x14ac:dyDescent="0.25">
      <c r="A1" s="222" t="s">
        <v>612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6"/>
      <c r="Q1" s="6"/>
      <c r="R1" s="6"/>
    </row>
    <row r="2" spans="1:18" s="8" customFormat="1" ht="14.25" customHeight="1" x14ac:dyDescent="0.25">
      <c r="A2" s="222" t="s">
        <v>834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7"/>
      <c r="Q2" s="6"/>
      <c r="R2" s="6"/>
    </row>
    <row r="3" spans="1:18" s="8" customFormat="1" x14ac:dyDescent="0.25">
      <c r="A3" s="222" t="s">
        <v>650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6"/>
      <c r="Q3" s="6"/>
      <c r="R3" s="6"/>
    </row>
    <row r="4" spans="1:18" s="8" customFormat="1" ht="14.25" customHeight="1" x14ac:dyDescent="0.25">
      <c r="A4" s="222" t="s">
        <v>755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7"/>
      <c r="Q4" s="6"/>
      <c r="R4" s="6"/>
    </row>
    <row r="5" spans="1:18" s="8" customFormat="1" x14ac:dyDescent="0.25">
      <c r="A5" s="222" t="s">
        <v>717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7"/>
      <c r="Q5" s="6"/>
      <c r="R5" s="6"/>
    </row>
    <row r="6" spans="1:18" s="8" customFormat="1" x14ac:dyDescent="0.25">
      <c r="A6" s="2" t="s">
        <v>13</v>
      </c>
      <c r="B6" s="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99"/>
      <c r="N6" s="99"/>
      <c r="O6" s="100" t="s">
        <v>613</v>
      </c>
      <c r="P6" s="7"/>
      <c r="Q6" s="6"/>
      <c r="R6" s="6"/>
    </row>
    <row r="7" spans="1:18" ht="14.25" customHeight="1" x14ac:dyDescent="0.25">
      <c r="A7" s="2" t="s">
        <v>57</v>
      </c>
      <c r="B7" s="3" t="s">
        <v>56</v>
      </c>
      <c r="C7" s="14"/>
      <c r="D7" s="14"/>
      <c r="E7" s="10"/>
      <c r="F7" s="10"/>
      <c r="G7" s="10"/>
      <c r="H7" s="10"/>
      <c r="I7" s="9"/>
      <c r="J7" s="9"/>
      <c r="K7" s="9"/>
      <c r="L7" s="9"/>
      <c r="M7" s="101"/>
      <c r="N7" s="101"/>
    </row>
    <row r="8" spans="1:18" ht="14.25" hidden="1" customHeight="1" x14ac:dyDescent="0.25">
      <c r="A8" s="2" t="s">
        <v>54</v>
      </c>
      <c r="B8" s="3" t="s">
        <v>55</v>
      </c>
      <c r="C8" s="14"/>
      <c r="D8" s="14"/>
      <c r="E8" s="10"/>
      <c r="F8" s="10"/>
      <c r="G8" s="10"/>
      <c r="H8" s="10"/>
      <c r="I8" s="9"/>
      <c r="J8" s="9"/>
      <c r="K8" s="9"/>
      <c r="L8" s="9"/>
      <c r="M8" s="101"/>
      <c r="N8" s="101"/>
    </row>
    <row r="9" spans="1:18" ht="14.25" customHeight="1" x14ac:dyDescent="0.25">
      <c r="B9" s="34"/>
      <c r="C9" s="33"/>
      <c r="D9" s="33"/>
      <c r="E9" s="10"/>
      <c r="F9" s="10"/>
      <c r="G9" s="10"/>
      <c r="H9" s="10"/>
      <c r="I9" s="9"/>
      <c r="J9" s="9"/>
      <c r="K9" s="9"/>
      <c r="L9" s="9"/>
      <c r="M9" s="101"/>
      <c r="N9" s="101"/>
      <c r="O9" s="103"/>
    </row>
    <row r="10" spans="1:18" ht="15.75" customHeight="1" x14ac:dyDescent="0.25">
      <c r="A10" s="225"/>
      <c r="B10" s="57" t="s">
        <v>3</v>
      </c>
      <c r="C10" s="224" t="s">
        <v>4</v>
      </c>
      <c r="D10" s="224"/>
      <c r="E10" s="58" t="s">
        <v>5</v>
      </c>
      <c r="F10" s="58" t="s">
        <v>6</v>
      </c>
      <c r="G10" s="58" t="s">
        <v>1</v>
      </c>
      <c r="H10" s="35" t="s">
        <v>7</v>
      </c>
      <c r="I10" s="57" t="s">
        <v>8</v>
      </c>
      <c r="J10" s="224" t="s">
        <v>9</v>
      </c>
      <c r="K10" s="224"/>
      <c r="L10" s="58" t="s">
        <v>10</v>
      </c>
      <c r="M10" s="104" t="s">
        <v>11</v>
      </c>
      <c r="N10" s="105" t="s">
        <v>12</v>
      </c>
      <c r="O10" s="105" t="s">
        <v>16</v>
      </c>
    </row>
    <row r="11" spans="1:18" s="11" customFormat="1" ht="27" customHeight="1" x14ac:dyDescent="0.25">
      <c r="A11" s="225"/>
      <c r="B11" s="94" t="s">
        <v>48</v>
      </c>
      <c r="C11" s="226" t="s">
        <v>49</v>
      </c>
      <c r="D11" s="226"/>
      <c r="E11" s="93"/>
      <c r="F11" s="92" t="s">
        <v>42</v>
      </c>
      <c r="G11" s="92" t="s">
        <v>43</v>
      </c>
      <c r="H11" s="92"/>
      <c r="I11" s="94" t="s">
        <v>48</v>
      </c>
      <c r="J11" s="226" t="s">
        <v>49</v>
      </c>
      <c r="K11" s="226"/>
      <c r="L11" s="93"/>
      <c r="M11" s="113" t="s">
        <v>42</v>
      </c>
      <c r="N11" s="113" t="s">
        <v>43</v>
      </c>
      <c r="O11" s="113"/>
    </row>
    <row r="12" spans="1:18" ht="33.6" customHeight="1" x14ac:dyDescent="0.25">
      <c r="A12" s="227">
        <v>1</v>
      </c>
      <c r="B12" s="221" t="s">
        <v>72</v>
      </c>
      <c r="C12" s="221"/>
      <c r="D12" s="221"/>
      <c r="E12" s="36" t="s">
        <v>1</v>
      </c>
      <c r="F12" s="37">
        <f t="shared" ref="F12:H13" si="0">SUM(F24,F21,F15,F18,F27)</f>
        <v>498176398</v>
      </c>
      <c r="G12" s="37">
        <f t="shared" si="0"/>
        <v>0</v>
      </c>
      <c r="H12" s="37">
        <f t="shared" si="0"/>
        <v>498176398</v>
      </c>
      <c r="I12" s="221" t="s">
        <v>92</v>
      </c>
      <c r="J12" s="221"/>
      <c r="K12" s="221"/>
      <c r="L12" s="36" t="s">
        <v>1</v>
      </c>
      <c r="M12" s="37">
        <f t="shared" ref="M12:O13" si="1">SUM(M15,M18,M21,M24,M27)</f>
        <v>544586500</v>
      </c>
      <c r="N12" s="106">
        <f t="shared" si="1"/>
        <v>0</v>
      </c>
      <c r="O12" s="37">
        <f t="shared" si="1"/>
        <v>544586500</v>
      </c>
      <c r="P12" s="12"/>
      <c r="Q12" s="13"/>
    </row>
    <row r="13" spans="1:18" ht="33.6" customHeight="1" x14ac:dyDescent="0.25">
      <c r="A13" s="227"/>
      <c r="B13" s="221"/>
      <c r="C13" s="221"/>
      <c r="D13" s="221"/>
      <c r="E13" s="36" t="s">
        <v>17</v>
      </c>
      <c r="F13" s="37">
        <f t="shared" si="0"/>
        <v>533481184</v>
      </c>
      <c r="G13" s="37">
        <f t="shared" si="0"/>
        <v>0</v>
      </c>
      <c r="H13" s="37">
        <f t="shared" si="0"/>
        <v>533481184</v>
      </c>
      <c r="I13" s="221"/>
      <c r="J13" s="221"/>
      <c r="K13" s="221"/>
      <c r="L13" s="36" t="s">
        <v>17</v>
      </c>
      <c r="M13" s="37">
        <f t="shared" si="1"/>
        <v>579947654</v>
      </c>
      <c r="N13" s="106">
        <f t="shared" si="1"/>
        <v>0</v>
      </c>
      <c r="O13" s="37">
        <f t="shared" si="1"/>
        <v>579947654</v>
      </c>
      <c r="P13" s="12"/>
      <c r="Q13" s="13"/>
    </row>
    <row r="14" spans="1:18" ht="33.6" hidden="1" customHeight="1" x14ac:dyDescent="0.25">
      <c r="A14" s="227"/>
      <c r="B14" s="221"/>
      <c r="C14" s="221"/>
      <c r="D14" s="221"/>
      <c r="E14" s="36" t="s">
        <v>54</v>
      </c>
      <c r="F14" s="37"/>
      <c r="G14" s="37"/>
      <c r="H14" s="37"/>
      <c r="I14" s="221"/>
      <c r="J14" s="221"/>
      <c r="K14" s="221"/>
      <c r="L14" s="36" t="s">
        <v>54</v>
      </c>
      <c r="M14" s="37"/>
      <c r="N14" s="106"/>
      <c r="O14" s="37"/>
      <c r="P14" s="12"/>
      <c r="Q14" s="13"/>
    </row>
    <row r="15" spans="1:18" ht="33.6" customHeight="1" x14ac:dyDescent="0.25">
      <c r="A15" s="227">
        <v>2</v>
      </c>
      <c r="B15" s="219"/>
      <c r="C15" s="220" t="s">
        <v>621</v>
      </c>
      <c r="D15" s="218" t="s">
        <v>73</v>
      </c>
      <c r="E15" s="38" t="s">
        <v>1</v>
      </c>
      <c r="F15" s="39">
        <f>H15-G15</f>
        <v>262559598</v>
      </c>
      <c r="G15" s="40"/>
      <c r="H15" s="41">
        <f>'2'!C14</f>
        <v>262559598</v>
      </c>
      <c r="I15" s="219"/>
      <c r="J15" s="220" t="s">
        <v>614</v>
      </c>
      <c r="K15" s="218" t="s">
        <v>50</v>
      </c>
      <c r="L15" s="38" t="s">
        <v>1</v>
      </c>
      <c r="M15" s="39">
        <f>O15-N15</f>
        <v>235783000</v>
      </c>
      <c r="N15" s="108"/>
      <c r="O15" s="37">
        <f>'1'!C27</f>
        <v>235783000</v>
      </c>
    </row>
    <row r="16" spans="1:18" ht="33.6" customHeight="1" x14ac:dyDescent="0.25">
      <c r="A16" s="227"/>
      <c r="B16" s="219"/>
      <c r="C16" s="220"/>
      <c r="D16" s="218"/>
      <c r="E16" s="38" t="s">
        <v>17</v>
      </c>
      <c r="F16" s="39">
        <f>H16-G16</f>
        <v>288915697</v>
      </c>
      <c r="G16" s="40"/>
      <c r="H16" s="41">
        <f>'2'!I14</f>
        <v>288915697</v>
      </c>
      <c r="I16" s="219"/>
      <c r="J16" s="220"/>
      <c r="K16" s="218"/>
      <c r="L16" s="38" t="s">
        <v>17</v>
      </c>
      <c r="M16" s="39">
        <f>O16-N16</f>
        <v>239701000</v>
      </c>
      <c r="N16" s="108"/>
      <c r="O16" s="37">
        <f>'1'!H27</f>
        <v>239701000</v>
      </c>
    </row>
    <row r="17" spans="1:15" ht="33.6" hidden="1" customHeight="1" x14ac:dyDescent="0.25">
      <c r="A17" s="227"/>
      <c r="B17" s="219"/>
      <c r="C17" s="220"/>
      <c r="D17" s="218"/>
      <c r="E17" s="38" t="s">
        <v>54</v>
      </c>
      <c r="F17" s="39"/>
      <c r="G17" s="40"/>
      <c r="H17" s="41"/>
      <c r="I17" s="219"/>
      <c r="J17" s="220"/>
      <c r="K17" s="218"/>
      <c r="L17" s="38" t="s">
        <v>54</v>
      </c>
      <c r="M17" s="39"/>
      <c r="N17" s="108"/>
      <c r="O17" s="37"/>
    </row>
    <row r="18" spans="1:15" ht="33.6" customHeight="1" x14ac:dyDescent="0.25">
      <c r="A18" s="227">
        <v>3</v>
      </c>
      <c r="B18" s="219"/>
      <c r="C18" s="220" t="s">
        <v>102</v>
      </c>
      <c r="D18" s="218" t="s">
        <v>71</v>
      </c>
      <c r="E18" s="38" t="s">
        <v>1</v>
      </c>
      <c r="F18" s="39">
        <f>H18-G18</f>
        <v>137086800</v>
      </c>
      <c r="G18" s="39"/>
      <c r="H18" s="41">
        <f>'2'!C39</f>
        <v>137086800</v>
      </c>
      <c r="I18" s="219"/>
      <c r="J18" s="220" t="s">
        <v>615</v>
      </c>
      <c r="K18" s="218" t="s">
        <v>75</v>
      </c>
      <c r="L18" s="38" t="s">
        <v>1</v>
      </c>
      <c r="M18" s="39">
        <f>O18-N18</f>
        <v>41871700</v>
      </c>
      <c r="N18" s="109"/>
      <c r="O18" s="37">
        <f>'1'!C28</f>
        <v>41871700</v>
      </c>
    </row>
    <row r="19" spans="1:15" ht="33.6" customHeight="1" x14ac:dyDescent="0.25">
      <c r="A19" s="227"/>
      <c r="B19" s="219"/>
      <c r="C19" s="220"/>
      <c r="D19" s="218"/>
      <c r="E19" s="38" t="s">
        <v>17</v>
      </c>
      <c r="F19" s="39">
        <f>H19-G19</f>
        <v>122388801</v>
      </c>
      <c r="G19" s="39"/>
      <c r="H19" s="41">
        <f>'2'!H39</f>
        <v>122388801</v>
      </c>
      <c r="I19" s="219"/>
      <c r="J19" s="220"/>
      <c r="K19" s="218"/>
      <c r="L19" s="38" t="s">
        <v>17</v>
      </c>
      <c r="M19" s="39">
        <f>O19-N19</f>
        <v>42332700</v>
      </c>
      <c r="N19" s="109"/>
      <c r="O19" s="37">
        <f>'1'!H28</f>
        <v>42332700</v>
      </c>
    </row>
    <row r="20" spans="1:15" ht="33.6" hidden="1" customHeight="1" x14ac:dyDescent="0.25">
      <c r="A20" s="227"/>
      <c r="B20" s="219"/>
      <c r="C20" s="220"/>
      <c r="D20" s="218"/>
      <c r="E20" s="38" t="s">
        <v>54</v>
      </c>
      <c r="F20" s="39"/>
      <c r="G20" s="39"/>
      <c r="H20" s="41"/>
      <c r="I20" s="219"/>
      <c r="J20" s="220"/>
      <c r="K20" s="218"/>
      <c r="L20" s="38" t="s">
        <v>54</v>
      </c>
      <c r="M20" s="39"/>
      <c r="N20" s="109"/>
      <c r="O20" s="37"/>
    </row>
    <row r="21" spans="1:15" ht="33.6" customHeight="1" x14ac:dyDescent="0.25">
      <c r="A21" s="227">
        <v>4</v>
      </c>
      <c r="B21" s="219"/>
      <c r="C21" s="220" t="s">
        <v>627</v>
      </c>
      <c r="D21" s="218" t="s">
        <v>40</v>
      </c>
      <c r="E21" s="38" t="s">
        <v>1</v>
      </c>
      <c r="F21" s="39">
        <f>H21-G21</f>
        <v>40550000</v>
      </c>
      <c r="G21" s="39"/>
      <c r="H21" s="41">
        <f>'2'!C191-'2'!C115</f>
        <v>40550000</v>
      </c>
      <c r="I21" s="219"/>
      <c r="J21" s="220" t="s">
        <v>616</v>
      </c>
      <c r="K21" s="218" t="s">
        <v>23</v>
      </c>
      <c r="L21" s="38" t="s">
        <v>1</v>
      </c>
      <c r="M21" s="39">
        <f>O21-N21</f>
        <v>177227000</v>
      </c>
      <c r="N21" s="108"/>
      <c r="O21" s="37">
        <f>'1'!C67</f>
        <v>177227000</v>
      </c>
    </row>
    <row r="22" spans="1:15" ht="33.6" customHeight="1" x14ac:dyDescent="0.25">
      <c r="A22" s="227"/>
      <c r="B22" s="219"/>
      <c r="C22" s="220"/>
      <c r="D22" s="218"/>
      <c r="E22" s="38" t="s">
        <v>17</v>
      </c>
      <c r="F22" s="39">
        <f>H22-G22</f>
        <v>40550000</v>
      </c>
      <c r="G22" s="39"/>
      <c r="H22" s="41">
        <f>'2'!H191-'2'!H115</f>
        <v>40550000</v>
      </c>
      <c r="I22" s="219"/>
      <c r="J22" s="220"/>
      <c r="K22" s="218"/>
      <c r="L22" s="38" t="s">
        <v>17</v>
      </c>
      <c r="M22" s="39">
        <f>O22-N22</f>
        <v>197467941</v>
      </c>
      <c r="N22" s="108"/>
      <c r="O22" s="37">
        <f>'1'!H67</f>
        <v>197467941</v>
      </c>
    </row>
    <row r="23" spans="1:15" ht="33.6" hidden="1" customHeight="1" x14ac:dyDescent="0.25">
      <c r="A23" s="227"/>
      <c r="B23" s="219"/>
      <c r="C23" s="220"/>
      <c r="D23" s="218"/>
      <c r="E23" s="38" t="s">
        <v>54</v>
      </c>
      <c r="F23" s="39"/>
      <c r="G23" s="39"/>
      <c r="H23" s="41"/>
      <c r="I23" s="219"/>
      <c r="J23" s="220"/>
      <c r="K23" s="218"/>
      <c r="L23" s="38" t="s">
        <v>54</v>
      </c>
      <c r="M23" s="39"/>
      <c r="N23" s="108"/>
      <c r="O23" s="37"/>
    </row>
    <row r="24" spans="1:15" ht="33.6" customHeight="1" x14ac:dyDescent="0.25">
      <c r="A24" s="227">
        <v>5</v>
      </c>
      <c r="B24" s="219"/>
      <c r="C24" s="220" t="s">
        <v>622</v>
      </c>
      <c r="D24" s="218" t="s">
        <v>74</v>
      </c>
      <c r="E24" s="38" t="s">
        <v>1</v>
      </c>
      <c r="F24" s="39">
        <f>H24-G24</f>
        <v>57896000</v>
      </c>
      <c r="G24" s="40"/>
      <c r="H24" s="37">
        <f>'2'!C227</f>
        <v>57896000</v>
      </c>
      <c r="I24" s="219"/>
      <c r="J24" s="220" t="s">
        <v>617</v>
      </c>
      <c r="K24" s="218" t="s">
        <v>94</v>
      </c>
      <c r="L24" s="38" t="s">
        <v>1</v>
      </c>
      <c r="M24" s="39">
        <f>O24-N24</f>
        <v>8443000</v>
      </c>
      <c r="N24" s="109"/>
      <c r="O24" s="37">
        <f>'1'!C126</f>
        <v>8443000</v>
      </c>
    </row>
    <row r="25" spans="1:15" ht="33.6" customHeight="1" x14ac:dyDescent="0.25">
      <c r="A25" s="227"/>
      <c r="B25" s="219"/>
      <c r="C25" s="220"/>
      <c r="D25" s="218"/>
      <c r="E25" s="38" t="s">
        <v>17</v>
      </c>
      <c r="F25" s="39">
        <f>H25-G25</f>
        <v>76873791</v>
      </c>
      <c r="G25" s="40"/>
      <c r="H25" s="37">
        <f>'2'!H227</f>
        <v>76873791</v>
      </c>
      <c r="I25" s="219"/>
      <c r="J25" s="220"/>
      <c r="K25" s="218"/>
      <c r="L25" s="38" t="s">
        <v>17</v>
      </c>
      <c r="M25" s="39">
        <f>O25-N25</f>
        <v>8443000</v>
      </c>
      <c r="N25" s="109"/>
      <c r="O25" s="37">
        <f>'1'!H126</f>
        <v>8443000</v>
      </c>
    </row>
    <row r="26" spans="1:15" ht="33.6" hidden="1" customHeight="1" x14ac:dyDescent="0.25">
      <c r="A26" s="227"/>
      <c r="B26" s="219"/>
      <c r="C26" s="220"/>
      <c r="D26" s="218"/>
      <c r="E26" s="38" t="s">
        <v>54</v>
      </c>
      <c r="F26" s="39">
        <f t="shared" ref="F26" si="2">H26-G26</f>
        <v>0</v>
      </c>
      <c r="G26" s="40"/>
      <c r="H26" s="37"/>
      <c r="I26" s="219"/>
      <c r="J26" s="220"/>
      <c r="K26" s="218"/>
      <c r="L26" s="38" t="s">
        <v>54</v>
      </c>
      <c r="M26" s="39"/>
      <c r="N26" s="109"/>
      <c r="O26" s="37"/>
    </row>
    <row r="27" spans="1:15" ht="33.6" customHeight="1" x14ac:dyDescent="0.25">
      <c r="A27" s="227">
        <v>6</v>
      </c>
      <c r="B27" s="219"/>
      <c r="C27" s="220" t="s">
        <v>630</v>
      </c>
      <c r="D27" s="218" t="s">
        <v>41</v>
      </c>
      <c r="E27" s="38" t="s">
        <v>1</v>
      </c>
      <c r="F27" s="39">
        <f>H27-G27</f>
        <v>84000</v>
      </c>
      <c r="G27" s="39"/>
      <c r="H27" s="41">
        <f>'2'!C262</f>
        <v>84000</v>
      </c>
      <c r="I27" s="219"/>
      <c r="J27" s="220" t="s">
        <v>626</v>
      </c>
      <c r="K27" s="218" t="s">
        <v>76</v>
      </c>
      <c r="L27" s="38" t="s">
        <v>1</v>
      </c>
      <c r="M27" s="39">
        <f>O27-N27</f>
        <v>81261800</v>
      </c>
      <c r="N27" s="109"/>
      <c r="O27" s="37">
        <f>'1'!C196-'1'!C195</f>
        <v>81261800</v>
      </c>
    </row>
    <row r="28" spans="1:15" ht="33.6" customHeight="1" x14ac:dyDescent="0.25">
      <c r="A28" s="227"/>
      <c r="B28" s="219"/>
      <c r="C28" s="220"/>
      <c r="D28" s="218"/>
      <c r="E28" s="38" t="s">
        <v>17</v>
      </c>
      <c r="F28" s="39">
        <f>H28-G28</f>
        <v>4752895</v>
      </c>
      <c r="G28" s="39"/>
      <c r="H28" s="41">
        <f>'2'!H262</f>
        <v>4752895</v>
      </c>
      <c r="I28" s="219"/>
      <c r="J28" s="220"/>
      <c r="K28" s="218"/>
      <c r="L28" s="38" t="s">
        <v>17</v>
      </c>
      <c r="M28" s="39">
        <f>O28-N28</f>
        <v>92003013</v>
      </c>
      <c r="N28" s="109"/>
      <c r="O28" s="37">
        <f>'1'!H196-'1'!H195</f>
        <v>92003013</v>
      </c>
    </row>
    <row r="29" spans="1:15" ht="33.6" hidden="1" customHeight="1" x14ac:dyDescent="0.25">
      <c r="A29" s="227"/>
      <c r="B29" s="219"/>
      <c r="C29" s="220"/>
      <c r="D29" s="218"/>
      <c r="E29" s="38" t="s">
        <v>54</v>
      </c>
      <c r="F29" s="39"/>
      <c r="G29" s="39"/>
      <c r="H29" s="41"/>
      <c r="I29" s="219"/>
      <c r="J29" s="220"/>
      <c r="K29" s="218"/>
      <c r="L29" s="38" t="s">
        <v>54</v>
      </c>
      <c r="M29" s="39"/>
      <c r="N29" s="109"/>
      <c r="O29" s="37"/>
    </row>
    <row r="30" spans="1:15" ht="33.6" customHeight="1" x14ac:dyDescent="0.25">
      <c r="A30" s="227">
        <v>7</v>
      </c>
      <c r="B30" s="228" t="s">
        <v>91</v>
      </c>
      <c r="C30" s="228"/>
      <c r="D30" s="228"/>
      <c r="E30" s="36" t="s">
        <v>1</v>
      </c>
      <c r="F30" s="41">
        <f t="shared" ref="F30:H31" si="3">SUM(F36,F33,F39,F42,F45)</f>
        <v>130215000</v>
      </c>
      <c r="G30" s="41">
        <f t="shared" si="3"/>
        <v>0</v>
      </c>
      <c r="H30" s="41">
        <f t="shared" si="3"/>
        <v>130215000</v>
      </c>
      <c r="I30" s="221" t="s">
        <v>93</v>
      </c>
      <c r="J30" s="221"/>
      <c r="K30" s="221"/>
      <c r="L30" s="36" t="s">
        <v>1</v>
      </c>
      <c r="M30" s="41">
        <f t="shared" ref="M30:O31" si="4">SUM(,M33,M36,M39)</f>
        <v>251501626</v>
      </c>
      <c r="N30" s="110">
        <f t="shared" si="4"/>
        <v>0</v>
      </c>
      <c r="O30" s="37">
        <f t="shared" si="4"/>
        <v>251501626</v>
      </c>
    </row>
    <row r="31" spans="1:15" ht="33.6" customHeight="1" x14ac:dyDescent="0.25">
      <c r="A31" s="227"/>
      <c r="B31" s="228"/>
      <c r="C31" s="228"/>
      <c r="D31" s="228"/>
      <c r="E31" s="36" t="s">
        <v>17</v>
      </c>
      <c r="F31" s="41">
        <f t="shared" si="3"/>
        <v>477025184</v>
      </c>
      <c r="G31" s="41">
        <f t="shared" si="3"/>
        <v>0</v>
      </c>
      <c r="H31" s="41">
        <f t="shared" si="3"/>
        <v>477025184</v>
      </c>
      <c r="I31" s="221"/>
      <c r="J31" s="221"/>
      <c r="K31" s="221"/>
      <c r="L31" s="36" t="s">
        <v>17</v>
      </c>
      <c r="M31" s="41">
        <f t="shared" si="4"/>
        <v>324151038</v>
      </c>
      <c r="N31" s="110">
        <f t="shared" si="4"/>
        <v>0</v>
      </c>
      <c r="O31" s="37">
        <f t="shared" si="4"/>
        <v>324151038</v>
      </c>
    </row>
    <row r="32" spans="1:15" ht="33.6" hidden="1" customHeight="1" x14ac:dyDescent="0.25">
      <c r="A32" s="227"/>
      <c r="B32" s="228"/>
      <c r="C32" s="228"/>
      <c r="D32" s="228"/>
      <c r="E32" s="36" t="s">
        <v>54</v>
      </c>
      <c r="F32" s="41"/>
      <c r="G32" s="41"/>
      <c r="H32" s="41"/>
      <c r="I32" s="221"/>
      <c r="J32" s="221"/>
      <c r="K32" s="221"/>
      <c r="L32" s="36" t="s">
        <v>54</v>
      </c>
      <c r="M32" s="41"/>
      <c r="N32" s="110"/>
      <c r="O32" s="37"/>
    </row>
    <row r="33" spans="1:15" ht="33.6" customHeight="1" x14ac:dyDescent="0.25">
      <c r="A33" s="227">
        <v>8</v>
      </c>
      <c r="B33" s="219"/>
      <c r="C33" s="220" t="s">
        <v>624</v>
      </c>
      <c r="D33" s="218" t="s">
        <v>81</v>
      </c>
      <c r="E33" s="38" t="s">
        <v>1</v>
      </c>
      <c r="F33" s="39">
        <f>H33-G33</f>
        <v>0</v>
      </c>
      <c r="G33" s="39"/>
      <c r="H33" s="37">
        <f>'2'!C51</f>
        <v>0</v>
      </c>
      <c r="I33" s="219"/>
      <c r="J33" s="220" t="s">
        <v>618</v>
      </c>
      <c r="K33" s="218" t="s">
        <v>45</v>
      </c>
      <c r="L33" s="38" t="s">
        <v>1</v>
      </c>
      <c r="M33" s="39">
        <f>O33-N33</f>
        <v>23973941</v>
      </c>
      <c r="N33" s="109"/>
      <c r="O33" s="37">
        <f>'1'!C205</f>
        <v>23973941</v>
      </c>
    </row>
    <row r="34" spans="1:15" ht="33.6" customHeight="1" x14ac:dyDescent="0.25">
      <c r="A34" s="227"/>
      <c r="B34" s="219"/>
      <c r="C34" s="220"/>
      <c r="D34" s="218"/>
      <c r="E34" s="38" t="s">
        <v>17</v>
      </c>
      <c r="F34" s="39">
        <f>H34-G34</f>
        <v>0</v>
      </c>
      <c r="G34" s="39"/>
      <c r="H34" s="37">
        <f>'2'!C51</f>
        <v>0</v>
      </c>
      <c r="I34" s="219"/>
      <c r="J34" s="220"/>
      <c r="K34" s="218"/>
      <c r="L34" s="38" t="s">
        <v>17</v>
      </c>
      <c r="M34" s="39">
        <f>O34-N34</f>
        <v>97226353</v>
      </c>
      <c r="N34" s="109"/>
      <c r="O34" s="37">
        <f>'1'!H205</f>
        <v>97226353</v>
      </c>
    </row>
    <row r="35" spans="1:15" ht="33.6" hidden="1" customHeight="1" x14ac:dyDescent="0.25">
      <c r="A35" s="227"/>
      <c r="B35" s="219"/>
      <c r="C35" s="220"/>
      <c r="D35" s="218"/>
      <c r="E35" s="38" t="s">
        <v>54</v>
      </c>
      <c r="F35" s="39"/>
      <c r="G35" s="39"/>
      <c r="H35" s="37"/>
      <c r="I35" s="219"/>
      <c r="J35" s="220"/>
      <c r="K35" s="218"/>
      <c r="L35" s="38" t="s">
        <v>54</v>
      </c>
      <c r="M35" s="39"/>
      <c r="N35" s="109"/>
      <c r="O35" s="37"/>
    </row>
    <row r="36" spans="1:15" ht="33.6" customHeight="1" x14ac:dyDescent="0.25">
      <c r="A36" s="227">
        <v>9</v>
      </c>
      <c r="B36" s="219"/>
      <c r="C36" s="220" t="s">
        <v>628</v>
      </c>
      <c r="D36" s="218" t="s">
        <v>78</v>
      </c>
      <c r="E36" s="38" t="s">
        <v>1</v>
      </c>
      <c r="F36" s="39">
        <f>H36-G36</f>
        <v>73090000</v>
      </c>
      <c r="G36" s="39"/>
      <c r="H36" s="37">
        <f>'2'!C75</f>
        <v>73090000</v>
      </c>
      <c r="I36" s="219"/>
      <c r="J36" s="220" t="s">
        <v>619</v>
      </c>
      <c r="K36" s="218" t="s">
        <v>46</v>
      </c>
      <c r="L36" s="38" t="s">
        <v>1</v>
      </c>
      <c r="M36" s="39">
        <f>O36-N36</f>
        <v>227464685</v>
      </c>
      <c r="N36" s="109"/>
      <c r="O36" s="37">
        <f>'1'!C210</f>
        <v>227464685</v>
      </c>
    </row>
    <row r="37" spans="1:15" ht="33.6" customHeight="1" x14ac:dyDescent="0.25">
      <c r="A37" s="227"/>
      <c r="B37" s="219"/>
      <c r="C37" s="220"/>
      <c r="D37" s="218"/>
      <c r="E37" s="38" t="s">
        <v>17</v>
      </c>
      <c r="F37" s="39">
        <f>H37-G37</f>
        <v>417614184</v>
      </c>
      <c r="G37" s="39"/>
      <c r="H37" s="37">
        <f>'2'!H75</f>
        <v>417614184</v>
      </c>
      <c r="I37" s="219"/>
      <c r="J37" s="220"/>
      <c r="K37" s="218"/>
      <c r="L37" s="38" t="s">
        <v>17</v>
      </c>
      <c r="M37" s="39">
        <f>O37-N37</f>
        <v>223364685</v>
      </c>
      <c r="N37" s="109"/>
      <c r="O37" s="37">
        <f>'1'!H210</f>
        <v>223364685</v>
      </c>
    </row>
    <row r="38" spans="1:15" ht="33.6" hidden="1" customHeight="1" x14ac:dyDescent="0.25">
      <c r="A38" s="227"/>
      <c r="B38" s="219"/>
      <c r="C38" s="220"/>
      <c r="D38" s="218"/>
      <c r="E38" s="38" t="s">
        <v>54</v>
      </c>
      <c r="F38" s="39"/>
      <c r="G38" s="39"/>
      <c r="H38" s="37"/>
      <c r="I38" s="219"/>
      <c r="J38" s="220"/>
      <c r="K38" s="218"/>
      <c r="L38" s="38" t="s">
        <v>54</v>
      </c>
      <c r="M38" s="39"/>
      <c r="N38" s="109"/>
      <c r="O38" s="37"/>
    </row>
    <row r="39" spans="1:15" ht="33.6" customHeight="1" x14ac:dyDescent="0.25">
      <c r="A39" s="227">
        <v>10</v>
      </c>
      <c r="B39" s="219"/>
      <c r="C39" s="220" t="s">
        <v>625</v>
      </c>
      <c r="D39" s="218" t="s">
        <v>51</v>
      </c>
      <c r="E39" s="38" t="s">
        <v>1</v>
      </c>
      <c r="F39" s="39">
        <f>H39-G39</f>
        <v>22750000</v>
      </c>
      <c r="G39" s="39"/>
      <c r="H39" s="37">
        <f>'2'!C115</f>
        <v>22750000</v>
      </c>
      <c r="I39" s="219"/>
      <c r="J39" s="220" t="s">
        <v>620</v>
      </c>
      <c r="K39" s="218" t="s">
        <v>24</v>
      </c>
      <c r="L39" s="38" t="s">
        <v>1</v>
      </c>
      <c r="M39" s="39">
        <f>O39-N39</f>
        <v>63000</v>
      </c>
      <c r="N39" s="109"/>
      <c r="O39" s="37">
        <f>'1'!C272</f>
        <v>63000</v>
      </c>
    </row>
    <row r="40" spans="1:15" ht="33.6" customHeight="1" x14ac:dyDescent="0.25">
      <c r="A40" s="227"/>
      <c r="B40" s="219"/>
      <c r="C40" s="220"/>
      <c r="D40" s="218"/>
      <c r="E40" s="38" t="s">
        <v>17</v>
      </c>
      <c r="F40" s="39">
        <f>H40-G40</f>
        <v>22750000</v>
      </c>
      <c r="G40" s="39"/>
      <c r="H40" s="37">
        <f>'2'!H115</f>
        <v>22750000</v>
      </c>
      <c r="I40" s="219"/>
      <c r="J40" s="220"/>
      <c r="K40" s="218"/>
      <c r="L40" s="38" t="s">
        <v>17</v>
      </c>
      <c r="M40" s="39">
        <f>O40-N40</f>
        <v>3560000</v>
      </c>
      <c r="N40" s="109"/>
      <c r="O40" s="37">
        <f>'1'!H272</f>
        <v>3560000</v>
      </c>
    </row>
    <row r="41" spans="1:15" ht="33.6" hidden="1" customHeight="1" x14ac:dyDescent="0.25">
      <c r="A41" s="227"/>
      <c r="B41" s="219"/>
      <c r="C41" s="220"/>
      <c r="D41" s="218"/>
      <c r="E41" s="38" t="s">
        <v>54</v>
      </c>
      <c r="F41" s="39"/>
      <c r="G41" s="39"/>
      <c r="H41" s="37"/>
      <c r="I41" s="219"/>
      <c r="J41" s="220"/>
      <c r="K41" s="218"/>
      <c r="L41" s="38" t="s">
        <v>54</v>
      </c>
      <c r="M41" s="107"/>
      <c r="N41" s="109"/>
      <c r="O41" s="110"/>
    </row>
    <row r="42" spans="1:15" ht="33.6" customHeight="1" x14ac:dyDescent="0.25">
      <c r="A42" s="227">
        <v>11</v>
      </c>
      <c r="B42" s="219"/>
      <c r="C42" s="220" t="s">
        <v>623</v>
      </c>
      <c r="D42" s="218" t="s">
        <v>25</v>
      </c>
      <c r="E42" s="38" t="s">
        <v>1</v>
      </c>
      <c r="F42" s="39">
        <f>H42-G42</f>
        <v>33500000</v>
      </c>
      <c r="G42" s="39"/>
      <c r="H42" s="37">
        <f>'2'!C236</f>
        <v>33500000</v>
      </c>
      <c r="I42" s="236" t="s">
        <v>725</v>
      </c>
      <c r="J42" s="237"/>
      <c r="K42" s="238"/>
      <c r="L42" s="36" t="s">
        <v>1</v>
      </c>
      <c r="M42" s="41">
        <f>O42-N42</f>
        <v>34356390</v>
      </c>
      <c r="N42" s="41"/>
      <c r="O42" s="41">
        <f>'1'!C195</f>
        <v>34356390</v>
      </c>
    </row>
    <row r="43" spans="1:15" ht="33.6" customHeight="1" x14ac:dyDescent="0.25">
      <c r="A43" s="227"/>
      <c r="B43" s="219"/>
      <c r="C43" s="220"/>
      <c r="D43" s="218"/>
      <c r="E43" s="38" t="s">
        <v>17</v>
      </c>
      <c r="F43" s="39">
        <f>H43-G43</f>
        <v>35556000</v>
      </c>
      <c r="G43" s="39"/>
      <c r="H43" s="37">
        <f>'2'!H236</f>
        <v>35556000</v>
      </c>
      <c r="I43" s="239"/>
      <c r="J43" s="240"/>
      <c r="K43" s="241"/>
      <c r="L43" s="36" t="s">
        <v>17</v>
      </c>
      <c r="M43" s="41">
        <f>O43-N43</f>
        <v>308460794</v>
      </c>
      <c r="N43" s="41"/>
      <c r="O43" s="41">
        <f>'1'!H195</f>
        <v>308460794</v>
      </c>
    </row>
    <row r="44" spans="1:15" ht="33.6" hidden="1" customHeight="1" x14ac:dyDescent="0.25">
      <c r="A44" s="227"/>
      <c r="B44" s="219"/>
      <c r="C44" s="220"/>
      <c r="D44" s="218"/>
      <c r="E44" s="38" t="s">
        <v>54</v>
      </c>
      <c r="F44" s="39"/>
      <c r="G44" s="39"/>
      <c r="H44" s="37"/>
      <c r="I44" s="239"/>
      <c r="J44" s="240"/>
      <c r="K44" s="241"/>
      <c r="L44" s="190" t="s">
        <v>54</v>
      </c>
      <c r="M44" s="79"/>
      <c r="N44" s="43"/>
      <c r="O44" s="43"/>
    </row>
    <row r="45" spans="1:15" ht="33.6" customHeight="1" x14ac:dyDescent="0.25">
      <c r="A45" s="227">
        <v>12</v>
      </c>
      <c r="B45" s="219"/>
      <c r="C45" s="220" t="s">
        <v>629</v>
      </c>
      <c r="D45" s="218" t="s">
        <v>47</v>
      </c>
      <c r="E45" s="38" t="s">
        <v>1</v>
      </c>
      <c r="F45" s="39">
        <f>H45-G45</f>
        <v>875000</v>
      </c>
      <c r="G45" s="39"/>
      <c r="H45" s="189">
        <f>'2'!C288</f>
        <v>875000</v>
      </c>
      <c r="I45" s="198"/>
      <c r="J45" s="199"/>
      <c r="K45" s="199"/>
      <c r="L45" s="199"/>
      <c r="M45" s="199"/>
      <c r="N45" s="199"/>
      <c r="O45" s="200"/>
    </row>
    <row r="46" spans="1:15" ht="33.6" customHeight="1" x14ac:dyDescent="0.25">
      <c r="A46" s="227"/>
      <c r="B46" s="219"/>
      <c r="C46" s="220"/>
      <c r="D46" s="218"/>
      <c r="E46" s="38" t="s">
        <v>17</v>
      </c>
      <c r="F46" s="39">
        <f>H46-G46</f>
        <v>1105000</v>
      </c>
      <c r="G46" s="39"/>
      <c r="H46" s="189">
        <f>'2'!H288</f>
        <v>1105000</v>
      </c>
      <c r="I46" s="131"/>
      <c r="J46" s="132"/>
      <c r="K46" s="132"/>
      <c r="L46" s="132"/>
      <c r="M46" s="132"/>
      <c r="N46" s="132"/>
      <c r="O46" s="133"/>
    </row>
    <row r="47" spans="1:15" ht="33.6" hidden="1" customHeight="1" x14ac:dyDescent="0.25">
      <c r="A47" s="227"/>
      <c r="B47" s="219"/>
      <c r="C47" s="220"/>
      <c r="D47" s="218"/>
      <c r="E47" s="38" t="s">
        <v>54</v>
      </c>
      <c r="F47" s="39"/>
      <c r="G47" s="39"/>
      <c r="H47" s="37"/>
      <c r="I47" s="191"/>
      <c r="J47" s="192"/>
      <c r="K47" s="193"/>
      <c r="L47" s="194"/>
      <c r="M47" s="195"/>
      <c r="N47" s="196"/>
      <c r="O47" s="197"/>
    </row>
    <row r="48" spans="1:15" ht="33.6" customHeight="1" x14ac:dyDescent="0.25">
      <c r="A48" s="227">
        <v>13</v>
      </c>
      <c r="B48" s="236" t="s">
        <v>52</v>
      </c>
      <c r="C48" s="237"/>
      <c r="D48" s="238"/>
      <c r="E48" s="36" t="s">
        <v>1</v>
      </c>
      <c r="F48" s="41">
        <f t="shared" ref="F48:H49" si="5">SUM(F12,F30,)</f>
        <v>628391398</v>
      </c>
      <c r="G48" s="41">
        <f t="shared" si="5"/>
        <v>0</v>
      </c>
      <c r="H48" s="41">
        <f t="shared" si="5"/>
        <v>628391398</v>
      </c>
      <c r="I48" s="236" t="s">
        <v>53</v>
      </c>
      <c r="J48" s="237"/>
      <c r="K48" s="238"/>
      <c r="L48" s="36" t="s">
        <v>1</v>
      </c>
      <c r="M48" s="41">
        <f>SUM(M12,M30,M42)</f>
        <v>830444516</v>
      </c>
      <c r="N48" s="41">
        <f t="shared" ref="N48" si="6">SUM(N12,N30,N42)</f>
        <v>0</v>
      </c>
      <c r="O48" s="41">
        <f>SUM(O12,O30,O42)</f>
        <v>830444516</v>
      </c>
    </row>
    <row r="49" spans="1:15" ht="33.6" customHeight="1" x14ac:dyDescent="0.25">
      <c r="A49" s="227"/>
      <c r="B49" s="239"/>
      <c r="C49" s="240"/>
      <c r="D49" s="241"/>
      <c r="E49" s="36" t="s">
        <v>17</v>
      </c>
      <c r="F49" s="41">
        <f t="shared" si="5"/>
        <v>1010506368</v>
      </c>
      <c r="G49" s="41">
        <f t="shared" si="5"/>
        <v>0</v>
      </c>
      <c r="H49" s="41">
        <f t="shared" si="5"/>
        <v>1010506368</v>
      </c>
      <c r="I49" s="239"/>
      <c r="J49" s="240"/>
      <c r="K49" s="241"/>
      <c r="L49" s="36" t="s">
        <v>17</v>
      </c>
      <c r="M49" s="41">
        <f t="shared" ref="M49:O49" si="7">SUM(M13,M31,M43)</f>
        <v>1212559486</v>
      </c>
      <c r="N49" s="41">
        <f t="shared" si="7"/>
        <v>0</v>
      </c>
      <c r="O49" s="41">
        <f t="shared" si="7"/>
        <v>1212559486</v>
      </c>
    </row>
    <row r="50" spans="1:15" ht="33.6" hidden="1" customHeight="1" x14ac:dyDescent="0.25">
      <c r="A50" s="227"/>
      <c r="B50" s="242"/>
      <c r="C50" s="243"/>
      <c r="D50" s="244"/>
      <c r="E50" s="36" t="s">
        <v>54</v>
      </c>
      <c r="F50" s="41"/>
      <c r="G50" s="41"/>
      <c r="H50" s="41"/>
      <c r="I50" s="239"/>
      <c r="J50" s="240"/>
      <c r="K50" s="241"/>
      <c r="L50" s="190" t="s">
        <v>54</v>
      </c>
      <c r="M50" s="43">
        <f t="shared" ref="M50:O50" si="8">SUM(M14,M32,M44)</f>
        <v>0</v>
      </c>
      <c r="N50" s="43">
        <f t="shared" si="8"/>
        <v>0</v>
      </c>
      <c r="O50" s="43">
        <f t="shared" si="8"/>
        <v>0</v>
      </c>
    </row>
    <row r="51" spans="1:15" ht="33.6" customHeight="1" x14ac:dyDescent="0.25">
      <c r="A51" s="227">
        <v>14</v>
      </c>
      <c r="B51" s="230" t="s">
        <v>722</v>
      </c>
      <c r="C51" s="231"/>
      <c r="D51" s="232"/>
      <c r="E51" s="36" t="s">
        <v>1</v>
      </c>
      <c r="F51" s="41">
        <f>H51-G51</f>
        <v>188308118</v>
      </c>
      <c r="G51" s="41"/>
      <c r="H51" s="201">
        <f>'4'!C21</f>
        <v>188308118</v>
      </c>
      <c r="I51" s="202"/>
      <c r="J51" s="56"/>
      <c r="K51" s="56"/>
      <c r="L51" s="56"/>
      <c r="M51" s="111"/>
      <c r="N51" s="111"/>
      <c r="O51" s="203"/>
    </row>
    <row r="52" spans="1:15" ht="33.6" customHeight="1" x14ac:dyDescent="0.25">
      <c r="A52" s="227"/>
      <c r="B52" s="233"/>
      <c r="C52" s="234"/>
      <c r="D52" s="235"/>
      <c r="E52" s="36" t="s">
        <v>17</v>
      </c>
      <c r="F52" s="41">
        <f>H52-G52</f>
        <v>188308118</v>
      </c>
      <c r="G52" s="41"/>
      <c r="H52" s="201">
        <f>'4'!H21</f>
        <v>188308118</v>
      </c>
      <c r="I52" s="204"/>
      <c r="J52" s="205"/>
      <c r="K52" s="205"/>
      <c r="L52" s="205"/>
      <c r="M52" s="206"/>
      <c r="N52" s="206"/>
      <c r="O52" s="207"/>
    </row>
    <row r="53" spans="1:15" ht="33.6" hidden="1" customHeight="1" x14ac:dyDescent="0.25">
      <c r="A53" s="227"/>
      <c r="B53" s="247"/>
      <c r="C53" s="245"/>
      <c r="D53" s="246"/>
      <c r="E53" s="36" t="s">
        <v>54</v>
      </c>
      <c r="F53" s="39"/>
      <c r="G53" s="41"/>
      <c r="H53" s="41"/>
    </row>
    <row r="54" spans="1:15" ht="33.6" customHeight="1" x14ac:dyDescent="0.25">
      <c r="A54" s="229">
        <v>15</v>
      </c>
      <c r="B54" s="230" t="s">
        <v>723</v>
      </c>
      <c r="C54" s="231"/>
      <c r="D54" s="232"/>
      <c r="E54" s="36" t="s">
        <v>1</v>
      </c>
      <c r="F54" s="41">
        <f>H54-G54</f>
        <v>20000000</v>
      </c>
      <c r="G54" s="41"/>
      <c r="H54" s="41">
        <f>'4'!C22</f>
        <v>20000000</v>
      </c>
      <c r="I54" s="231" t="s">
        <v>726</v>
      </c>
      <c r="J54" s="231"/>
      <c r="K54" s="232"/>
      <c r="L54" s="36" t="s">
        <v>1</v>
      </c>
      <c r="M54" s="41">
        <f>O54-N54</f>
        <v>20000000</v>
      </c>
      <c r="N54" s="41"/>
      <c r="O54" s="41">
        <f>'3'!C28</f>
        <v>20000000</v>
      </c>
    </row>
    <row r="55" spans="1:15" ht="33.6" customHeight="1" x14ac:dyDescent="0.25">
      <c r="A55" s="229"/>
      <c r="B55" s="233"/>
      <c r="C55" s="234"/>
      <c r="D55" s="235"/>
      <c r="E55" s="36" t="s">
        <v>17</v>
      </c>
      <c r="F55" s="41">
        <f>H55-G55</f>
        <v>20000000</v>
      </c>
      <c r="G55" s="41"/>
      <c r="H55" s="41">
        <f>'4'!H22</f>
        <v>20000000</v>
      </c>
      <c r="I55" s="234"/>
      <c r="J55" s="234"/>
      <c r="K55" s="235"/>
      <c r="L55" s="36" t="s">
        <v>17</v>
      </c>
      <c r="M55" s="41">
        <f>O55-N55</f>
        <v>20000000</v>
      </c>
      <c r="N55" s="41"/>
      <c r="O55" s="41">
        <f>'3'!C28</f>
        <v>20000000</v>
      </c>
    </row>
    <row r="56" spans="1:15" ht="33.6" hidden="1" customHeight="1" x14ac:dyDescent="0.25">
      <c r="A56" s="229"/>
      <c r="B56" s="233"/>
      <c r="C56" s="234"/>
      <c r="D56" s="235"/>
      <c r="E56" s="36" t="s">
        <v>54</v>
      </c>
      <c r="F56" s="79"/>
      <c r="G56" s="43"/>
      <c r="H56" s="43"/>
      <c r="I56" s="245"/>
      <c r="J56" s="245"/>
      <c r="K56" s="246"/>
      <c r="L56" s="36" t="s">
        <v>54</v>
      </c>
      <c r="M56" s="79"/>
      <c r="N56" s="43"/>
      <c r="O56" s="43"/>
    </row>
    <row r="57" spans="1:15" ht="33.6" hidden="1" customHeight="1" x14ac:dyDescent="0.25">
      <c r="A57" s="229">
        <v>16</v>
      </c>
      <c r="B57" s="230" t="s">
        <v>631</v>
      </c>
      <c r="C57" s="231"/>
      <c r="D57" s="232"/>
      <c r="E57" s="36" t="s">
        <v>1</v>
      </c>
      <c r="F57" s="41">
        <f>H57-G57</f>
        <v>0</v>
      </c>
      <c r="G57" s="41"/>
      <c r="H57" s="41">
        <f>'4'!C25</f>
        <v>0</v>
      </c>
      <c r="I57" s="230" t="s">
        <v>654</v>
      </c>
      <c r="J57" s="231"/>
      <c r="K57" s="232"/>
      <c r="L57" s="36" t="s">
        <v>1</v>
      </c>
      <c r="M57" s="41">
        <f>O57-N57</f>
        <v>0</v>
      </c>
      <c r="N57" s="41"/>
      <c r="O57" s="41">
        <f>'3'!C30</f>
        <v>0</v>
      </c>
    </row>
    <row r="58" spans="1:15" ht="33.6" hidden="1" customHeight="1" x14ac:dyDescent="0.25">
      <c r="A58" s="229"/>
      <c r="B58" s="233"/>
      <c r="C58" s="234"/>
      <c r="D58" s="235"/>
      <c r="E58" s="36" t="s">
        <v>17</v>
      </c>
      <c r="F58" s="41">
        <f>H58-G58</f>
        <v>0</v>
      </c>
      <c r="G58" s="41"/>
      <c r="H58" s="41">
        <f>'4'!C25</f>
        <v>0</v>
      </c>
      <c r="I58" s="233"/>
      <c r="J58" s="234"/>
      <c r="K58" s="235"/>
      <c r="L58" s="36" t="s">
        <v>17</v>
      </c>
      <c r="M58" s="41">
        <f>O58-N58</f>
        <v>0</v>
      </c>
      <c r="N58" s="41"/>
      <c r="O58" s="41">
        <f>'3'!C30</f>
        <v>0</v>
      </c>
    </row>
    <row r="59" spans="1:15" ht="33.6" hidden="1" customHeight="1" x14ac:dyDescent="0.25">
      <c r="A59" s="229"/>
      <c r="B59" s="233"/>
      <c r="C59" s="234"/>
      <c r="D59" s="235"/>
      <c r="E59" s="36" t="s">
        <v>54</v>
      </c>
      <c r="F59" s="79"/>
      <c r="G59" s="43"/>
      <c r="H59" s="43"/>
      <c r="I59" s="233"/>
      <c r="J59" s="234"/>
      <c r="K59" s="235"/>
      <c r="L59" s="36" t="s">
        <v>54</v>
      </c>
      <c r="M59" s="79"/>
      <c r="N59" s="43"/>
      <c r="O59" s="43"/>
    </row>
    <row r="60" spans="1:15" ht="33.6" hidden="1" customHeight="1" x14ac:dyDescent="0.25">
      <c r="A60" s="229">
        <v>17</v>
      </c>
      <c r="B60" s="230" t="s">
        <v>651</v>
      </c>
      <c r="C60" s="231"/>
      <c r="D60" s="232"/>
      <c r="E60" s="36" t="s">
        <v>1</v>
      </c>
      <c r="F60" s="41">
        <f>H60-G60</f>
        <v>0</v>
      </c>
      <c r="G60" s="41"/>
      <c r="H60" s="41">
        <f>'4'!C18</f>
        <v>0</v>
      </c>
      <c r="I60" s="230" t="s">
        <v>652</v>
      </c>
      <c r="J60" s="231"/>
      <c r="K60" s="232"/>
      <c r="L60" s="36" t="s">
        <v>1</v>
      </c>
      <c r="M60" s="41">
        <f>O60-N60</f>
        <v>0</v>
      </c>
      <c r="N60" s="41"/>
      <c r="O60" s="41">
        <f>SUM('3'!C26)</f>
        <v>0</v>
      </c>
    </row>
    <row r="61" spans="1:15" ht="33.6" hidden="1" customHeight="1" x14ac:dyDescent="0.25">
      <c r="A61" s="229"/>
      <c r="B61" s="233"/>
      <c r="C61" s="234"/>
      <c r="D61" s="235"/>
      <c r="E61" s="36" t="s">
        <v>17</v>
      </c>
      <c r="F61" s="41">
        <f>H61-G61</f>
        <v>0</v>
      </c>
      <c r="G61" s="41"/>
      <c r="H61" s="41">
        <f>'4'!C18</f>
        <v>0</v>
      </c>
      <c r="I61" s="233"/>
      <c r="J61" s="234"/>
      <c r="K61" s="235"/>
      <c r="L61" s="36" t="s">
        <v>17</v>
      </c>
      <c r="M61" s="41">
        <f>O61-N61</f>
        <v>0</v>
      </c>
      <c r="N61" s="41"/>
      <c r="O61" s="41">
        <f>SUM('3'!C26)</f>
        <v>0</v>
      </c>
    </row>
    <row r="62" spans="1:15" ht="33.6" hidden="1" customHeight="1" x14ac:dyDescent="0.25">
      <c r="A62" s="229"/>
      <c r="B62" s="233"/>
      <c r="C62" s="234"/>
      <c r="D62" s="235"/>
      <c r="E62" s="36" t="s">
        <v>54</v>
      </c>
      <c r="F62" s="79"/>
      <c r="G62" s="43"/>
      <c r="H62" s="43"/>
      <c r="I62" s="233"/>
      <c r="J62" s="234"/>
      <c r="K62" s="235"/>
      <c r="L62" s="36" t="s">
        <v>54</v>
      </c>
      <c r="M62" s="79"/>
      <c r="N62" s="43"/>
      <c r="O62" s="43"/>
    </row>
    <row r="63" spans="1:15" ht="33.6" customHeight="1" x14ac:dyDescent="0.25">
      <c r="A63" s="229">
        <v>18</v>
      </c>
      <c r="B63" s="230" t="s">
        <v>724</v>
      </c>
      <c r="C63" s="231"/>
      <c r="D63" s="232"/>
      <c r="E63" s="36" t="s">
        <v>1</v>
      </c>
      <c r="F63" s="41">
        <f>H63-G63</f>
        <v>21745000</v>
      </c>
      <c r="G63" s="41"/>
      <c r="H63" s="41">
        <f>'4'!C11</f>
        <v>21745000</v>
      </c>
      <c r="I63" s="230" t="s">
        <v>727</v>
      </c>
      <c r="J63" s="231"/>
      <c r="K63" s="232"/>
      <c r="L63" s="36" t="s">
        <v>1</v>
      </c>
      <c r="M63" s="41">
        <f>O63-N63</f>
        <v>8000000</v>
      </c>
      <c r="N63" s="41"/>
      <c r="O63" s="41">
        <f>'3'!C13</f>
        <v>8000000</v>
      </c>
    </row>
    <row r="64" spans="1:15" ht="33.6" customHeight="1" x14ac:dyDescent="0.25">
      <c r="A64" s="229"/>
      <c r="B64" s="233"/>
      <c r="C64" s="234"/>
      <c r="D64" s="235"/>
      <c r="E64" s="36" t="s">
        <v>17</v>
      </c>
      <c r="F64" s="41">
        <f>H64-G64</f>
        <v>21745000</v>
      </c>
      <c r="G64" s="41"/>
      <c r="H64" s="41">
        <f>'4'!H11</f>
        <v>21745000</v>
      </c>
      <c r="I64" s="233"/>
      <c r="J64" s="234"/>
      <c r="K64" s="235"/>
      <c r="L64" s="36" t="s">
        <v>17</v>
      </c>
      <c r="M64" s="41">
        <f>O64-N64</f>
        <v>8000000</v>
      </c>
      <c r="N64" s="41"/>
      <c r="O64" s="41">
        <f>'3'!C13</f>
        <v>8000000</v>
      </c>
    </row>
    <row r="65" spans="1:15" ht="33.6" hidden="1" customHeight="1" x14ac:dyDescent="0.25">
      <c r="A65" s="229"/>
      <c r="B65" s="233"/>
      <c r="C65" s="234"/>
      <c r="D65" s="235"/>
      <c r="E65" s="36" t="s">
        <v>54</v>
      </c>
      <c r="F65" s="79"/>
      <c r="G65" s="43"/>
      <c r="H65" s="43"/>
      <c r="I65" s="233"/>
      <c r="J65" s="234"/>
      <c r="K65" s="235"/>
      <c r="L65" s="36" t="s">
        <v>54</v>
      </c>
      <c r="M65" s="79"/>
      <c r="N65" s="43"/>
      <c r="O65" s="43"/>
    </row>
    <row r="66" spans="1:15" ht="33.6" customHeight="1" x14ac:dyDescent="0.25">
      <c r="A66" s="227">
        <v>19</v>
      </c>
      <c r="B66" s="236" t="s">
        <v>22</v>
      </c>
      <c r="C66" s="237"/>
      <c r="D66" s="238"/>
      <c r="E66" s="36" t="s">
        <v>1</v>
      </c>
      <c r="F66" s="41">
        <f t="shared" ref="F66:G66" si="9">SUM(F48,F51,F54,F57,F60,F63)</f>
        <v>858444516</v>
      </c>
      <c r="G66" s="41">
        <f t="shared" si="9"/>
        <v>0</v>
      </c>
      <c r="H66" s="41">
        <f t="shared" ref="H66" si="10">SUM(H48,H51,H54,H57,H60,H63)</f>
        <v>858444516</v>
      </c>
      <c r="I66" s="236" t="s">
        <v>15</v>
      </c>
      <c r="J66" s="237"/>
      <c r="K66" s="238"/>
      <c r="L66" s="36" t="s">
        <v>1</v>
      </c>
      <c r="M66" s="41">
        <f t="shared" ref="M66:O66" si="11">SUM(M48,M51,M54,M57,M60,M63)</f>
        <v>858444516</v>
      </c>
      <c r="N66" s="41">
        <f t="shared" si="11"/>
        <v>0</v>
      </c>
      <c r="O66" s="41">
        <f t="shared" si="11"/>
        <v>858444516</v>
      </c>
    </row>
    <row r="67" spans="1:15" ht="33.6" customHeight="1" x14ac:dyDescent="0.25">
      <c r="A67" s="227"/>
      <c r="B67" s="239"/>
      <c r="C67" s="240"/>
      <c r="D67" s="241"/>
      <c r="E67" s="36" t="s">
        <v>17</v>
      </c>
      <c r="F67" s="41">
        <f t="shared" ref="F67:H67" si="12">SUM(F49,F52,F55,F58,F61,F64)</f>
        <v>1240559486</v>
      </c>
      <c r="G67" s="41">
        <f t="shared" si="12"/>
        <v>0</v>
      </c>
      <c r="H67" s="41">
        <f t="shared" si="12"/>
        <v>1240559486</v>
      </c>
      <c r="I67" s="239"/>
      <c r="J67" s="240"/>
      <c r="K67" s="241"/>
      <c r="L67" s="36" t="s">
        <v>17</v>
      </c>
      <c r="M67" s="41">
        <f t="shared" ref="M67:O67" si="13">SUM(M49,M52,M55,M58,M61,M64)</f>
        <v>1240559486</v>
      </c>
      <c r="N67" s="41">
        <f t="shared" si="13"/>
        <v>0</v>
      </c>
      <c r="O67" s="41">
        <f t="shared" si="13"/>
        <v>1240559486</v>
      </c>
    </row>
    <row r="68" spans="1:15" ht="33.6" hidden="1" customHeight="1" x14ac:dyDescent="0.25">
      <c r="A68" s="227"/>
      <c r="B68" s="242"/>
      <c r="C68" s="243"/>
      <c r="D68" s="244"/>
      <c r="E68" s="35" t="s">
        <v>54</v>
      </c>
      <c r="F68" s="41">
        <f>SUM(F50,F53,F56,F59)</f>
        <v>0</v>
      </c>
      <c r="G68" s="41">
        <f>SUM(G50,G53,G56,G59)</f>
        <v>0</v>
      </c>
      <c r="H68" s="41">
        <f>SUM(H50,H53,H56,H59)</f>
        <v>0</v>
      </c>
      <c r="I68" s="242"/>
      <c r="J68" s="243"/>
      <c r="K68" s="244"/>
      <c r="L68" s="54" t="s">
        <v>54</v>
      </c>
      <c r="M68" s="41">
        <f t="shared" ref="M68:O68" si="14">SUM(M50,M44,M56,M59,M62,)</f>
        <v>0</v>
      </c>
      <c r="N68" s="41">
        <f t="shared" si="14"/>
        <v>0</v>
      </c>
      <c r="O68" s="41">
        <f t="shared" si="14"/>
        <v>0</v>
      </c>
    </row>
    <row r="69" spans="1:15" ht="27.95" customHeight="1" x14ac:dyDescent="0.25">
      <c r="A69" s="55"/>
      <c r="B69" s="56"/>
      <c r="C69" s="56"/>
      <c r="D69" s="56"/>
      <c r="E69" s="55"/>
      <c r="F69" s="55"/>
      <c r="G69" s="55"/>
      <c r="H69" s="55"/>
      <c r="I69" s="56"/>
      <c r="J69" s="56"/>
      <c r="K69" s="56"/>
      <c r="L69" s="56"/>
      <c r="M69" s="111"/>
    </row>
    <row r="70" spans="1:15" ht="14.25" customHeight="1" x14ac:dyDescent="0.25"/>
    <row r="71" spans="1:15" ht="14.25" customHeight="1" x14ac:dyDescent="0.25"/>
    <row r="72" spans="1:15" ht="14.25" customHeight="1" x14ac:dyDescent="0.25"/>
    <row r="73" spans="1:15" ht="14.25" customHeight="1" x14ac:dyDescent="0.25"/>
    <row r="74" spans="1:15" ht="14.25" customHeight="1" x14ac:dyDescent="0.25"/>
  </sheetData>
  <mergeCells count="101">
    <mergeCell ref="I66:K68"/>
    <mergeCell ref="B54:D56"/>
    <mergeCell ref="I54:K56"/>
    <mergeCell ref="B66:D68"/>
    <mergeCell ref="B60:D62"/>
    <mergeCell ref="I60:K62"/>
    <mergeCell ref="D45:D47"/>
    <mergeCell ref="D42:D44"/>
    <mergeCell ref="B48:D50"/>
    <mergeCell ref="B51:D53"/>
    <mergeCell ref="B57:D59"/>
    <mergeCell ref="I48:K50"/>
    <mergeCell ref="I42:K44"/>
    <mergeCell ref="I57:K59"/>
    <mergeCell ref="I63:K65"/>
    <mergeCell ref="A66:A68"/>
    <mergeCell ref="A27:A29"/>
    <mergeCell ref="A39:A41"/>
    <mergeCell ref="B30:D32"/>
    <mergeCell ref="A30:A32"/>
    <mergeCell ref="A36:A38"/>
    <mergeCell ref="D39:D41"/>
    <mergeCell ref="C33:C35"/>
    <mergeCell ref="D33:D35"/>
    <mergeCell ref="B36:B38"/>
    <mergeCell ref="A48:A50"/>
    <mergeCell ref="A54:A56"/>
    <mergeCell ref="C36:C38"/>
    <mergeCell ref="D27:D29"/>
    <mergeCell ref="A63:A65"/>
    <mergeCell ref="B63:D65"/>
    <mergeCell ref="A60:A62"/>
    <mergeCell ref="A51:A53"/>
    <mergeCell ref="A57:A59"/>
    <mergeCell ref="A45:A47"/>
    <mergeCell ref="A42:A44"/>
    <mergeCell ref="C39:C41"/>
    <mergeCell ref="B42:B44"/>
    <mergeCell ref="C42:C44"/>
    <mergeCell ref="B39:B41"/>
    <mergeCell ref="B45:B47"/>
    <mergeCell ref="C45:C47"/>
    <mergeCell ref="D36:D38"/>
    <mergeCell ref="K27:K29"/>
    <mergeCell ref="J18:J20"/>
    <mergeCell ref="A33:A35"/>
    <mergeCell ref="C24:C26"/>
    <mergeCell ref="I33:I35"/>
    <mergeCell ref="J33:J35"/>
    <mergeCell ref="I24:I26"/>
    <mergeCell ref="J24:J26"/>
    <mergeCell ref="A24:A26"/>
    <mergeCell ref="B21:B23"/>
    <mergeCell ref="C21:C23"/>
    <mergeCell ref="D21:D23"/>
    <mergeCell ref="B24:B26"/>
    <mergeCell ref="C18:C20"/>
    <mergeCell ref="D18:D20"/>
    <mergeCell ref="I30:K32"/>
    <mergeCell ref="K33:K35"/>
    <mergeCell ref="A18:A20"/>
    <mergeCell ref="B18:B20"/>
    <mergeCell ref="A21:A23"/>
    <mergeCell ref="B33:B35"/>
    <mergeCell ref="D24:D26"/>
    <mergeCell ref="B27:B29"/>
    <mergeCell ref="C27:C29"/>
    <mergeCell ref="A3:O3"/>
    <mergeCell ref="A4:O4"/>
    <mergeCell ref="J10:K10"/>
    <mergeCell ref="A1:O1"/>
    <mergeCell ref="A2:O2"/>
    <mergeCell ref="A5:O5"/>
    <mergeCell ref="A10:A11"/>
    <mergeCell ref="C10:D10"/>
    <mergeCell ref="J11:K11"/>
    <mergeCell ref="C11:D11"/>
    <mergeCell ref="A12:A14"/>
    <mergeCell ref="B12:D14"/>
    <mergeCell ref="C15:C17"/>
    <mergeCell ref="D15:D17"/>
    <mergeCell ref="A15:A17"/>
    <mergeCell ref="B15:B17"/>
    <mergeCell ref="K36:K38"/>
    <mergeCell ref="I39:I41"/>
    <mergeCell ref="J39:J41"/>
    <mergeCell ref="K39:K41"/>
    <mergeCell ref="I36:I38"/>
    <mergeCell ref="J36:J38"/>
    <mergeCell ref="K15:K17"/>
    <mergeCell ref="I12:K14"/>
    <mergeCell ref="I15:I17"/>
    <mergeCell ref="J15:J17"/>
    <mergeCell ref="K18:K20"/>
    <mergeCell ref="I21:I23"/>
    <mergeCell ref="K21:K23"/>
    <mergeCell ref="I27:I29"/>
    <mergeCell ref="J27:J29"/>
    <mergeCell ref="I18:I20"/>
    <mergeCell ref="J21:J23"/>
    <mergeCell ref="K24:K26"/>
  </mergeCells>
  <phoneticPr fontId="11" type="noConversion"/>
  <printOptions horizontalCentered="1"/>
  <pageMargins left="0.70866141732283472" right="0.70866141732283472" top="0.55118110236220474" bottom="0.55118110236220474" header="0.31496062992125984" footer="0.31496062992125984"/>
  <pageSetup paperSize="8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2"/>
  </sheetPr>
  <dimension ref="A1:O103"/>
  <sheetViews>
    <sheetView view="pageBreakPreview" zoomScale="115" zoomScaleNormal="100" zoomScaleSheetLayoutView="115" workbookViewId="0">
      <selection activeCell="A4" sqref="A4:M4"/>
    </sheetView>
  </sheetViews>
  <sheetFormatPr defaultRowHeight="15" x14ac:dyDescent="0.2"/>
  <cols>
    <col min="1" max="1" width="4.42578125" style="15" customWidth="1"/>
    <col min="2" max="2" width="9.7109375" style="17" customWidth="1"/>
    <col min="3" max="3" width="14.7109375" style="17" customWidth="1"/>
    <col min="4" max="4" width="4.85546875" style="17" customWidth="1"/>
    <col min="5" max="5" width="5.42578125" style="17" customWidth="1"/>
    <col min="6" max="6" width="5.140625" style="17" customWidth="1"/>
    <col min="7" max="7" width="6.28515625" style="17" customWidth="1"/>
    <col min="8" max="8" width="4.28515625" style="17" customWidth="1"/>
    <col min="9" max="9" width="34.28515625" style="17" customWidth="1"/>
    <col min="10" max="10" width="15.42578125" style="17" customWidth="1"/>
    <col min="11" max="11" width="16.5703125" style="17" customWidth="1"/>
    <col min="12" max="12" width="21.85546875" style="73" bestFit="1" customWidth="1"/>
    <col min="13" max="13" width="19.5703125" style="1" bestFit="1" customWidth="1"/>
    <col min="14" max="14" width="9.140625" style="71"/>
    <col min="15" max="15" width="13.28515625" style="71" bestFit="1" customWidth="1"/>
    <col min="16" max="16384" width="9.140625" style="71"/>
  </cols>
  <sheetData>
    <row r="1" spans="1:15" ht="15.75" x14ac:dyDescent="0.2">
      <c r="A1" s="334" t="s">
        <v>632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</row>
    <row r="2" spans="1:15" ht="15.75" x14ac:dyDescent="0.2">
      <c r="A2" s="334" t="s">
        <v>834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</row>
    <row r="3" spans="1:15" ht="15.75" x14ac:dyDescent="0.2">
      <c r="A3" s="334" t="s">
        <v>653</v>
      </c>
      <c r="B3" s="334"/>
      <c r="C3" s="334"/>
      <c r="D3" s="334"/>
      <c r="E3" s="334"/>
      <c r="F3" s="334"/>
      <c r="G3" s="334"/>
      <c r="H3" s="334"/>
      <c r="I3" s="334"/>
      <c r="J3" s="334"/>
      <c r="K3" s="334"/>
      <c r="L3" s="334"/>
      <c r="M3" s="334"/>
    </row>
    <row r="4" spans="1:15" ht="15.75" x14ac:dyDescent="0.2">
      <c r="A4" s="334" t="s">
        <v>756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</row>
    <row r="5" spans="1:15" ht="15.75" x14ac:dyDescent="0.2">
      <c r="A5" s="334" t="s">
        <v>77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</row>
    <row r="6" spans="1:15" ht="15.75" x14ac:dyDescent="0.2">
      <c r="A6" s="50" t="s">
        <v>13</v>
      </c>
      <c r="B6" s="51" t="s">
        <v>14</v>
      </c>
      <c r="C6" s="127"/>
      <c r="D6" s="127"/>
      <c r="E6" s="127"/>
      <c r="F6" s="127"/>
      <c r="G6" s="127"/>
      <c r="H6" s="127"/>
      <c r="I6" s="127"/>
      <c r="J6" s="127"/>
      <c r="K6" s="127"/>
      <c r="L6" s="172" t="s">
        <v>633</v>
      </c>
    </row>
    <row r="7" spans="1:15" ht="15.75" x14ac:dyDescent="0.2">
      <c r="A7" s="50" t="s">
        <v>57</v>
      </c>
      <c r="B7" s="51" t="s">
        <v>79</v>
      </c>
      <c r="C7" s="127"/>
      <c r="D7" s="127"/>
      <c r="E7" s="127"/>
      <c r="F7" s="127"/>
      <c r="G7" s="127"/>
      <c r="H7" s="127"/>
      <c r="I7" s="127"/>
      <c r="J7" s="127"/>
      <c r="K7" s="127"/>
    </row>
    <row r="8" spans="1:15" ht="15.75" hidden="1" x14ac:dyDescent="0.25">
      <c r="A8" s="50" t="s">
        <v>58</v>
      </c>
      <c r="B8" s="51" t="s">
        <v>55</v>
      </c>
      <c r="C8" s="52"/>
      <c r="D8" s="52"/>
      <c r="E8" s="52"/>
      <c r="F8" s="52"/>
      <c r="G8" s="52"/>
      <c r="H8" s="52"/>
      <c r="I8" s="52"/>
      <c r="J8" s="52"/>
      <c r="K8" s="52"/>
      <c r="L8" s="173"/>
    </row>
    <row r="9" spans="1:15" x14ac:dyDescent="0.2">
      <c r="B9" s="16"/>
      <c r="C9" s="174"/>
      <c r="D9" s="174"/>
      <c r="E9" s="174"/>
      <c r="F9" s="174"/>
      <c r="G9" s="174"/>
      <c r="H9" s="174"/>
      <c r="I9" s="174"/>
      <c r="J9" s="174"/>
      <c r="K9" s="174"/>
    </row>
    <row r="10" spans="1:15" ht="14.45" customHeight="1" x14ac:dyDescent="0.2">
      <c r="A10" s="335"/>
      <c r="B10" s="44" t="s">
        <v>3</v>
      </c>
      <c r="C10" s="44" t="s">
        <v>4</v>
      </c>
      <c r="D10" s="353" t="s">
        <v>5</v>
      </c>
      <c r="E10" s="354"/>
      <c r="F10" s="354"/>
      <c r="G10" s="354"/>
      <c r="H10" s="354"/>
      <c r="I10" s="354"/>
      <c r="J10" s="354"/>
      <c r="K10" s="354"/>
      <c r="L10" s="74" t="s">
        <v>6</v>
      </c>
      <c r="M10" s="74" t="s">
        <v>1</v>
      </c>
    </row>
    <row r="11" spans="1:15" s="88" customFormat="1" ht="17.25" customHeight="1" x14ac:dyDescent="0.2">
      <c r="A11" s="336"/>
      <c r="B11" s="269" t="s">
        <v>0</v>
      </c>
      <c r="C11" s="338" t="s">
        <v>27</v>
      </c>
      <c r="D11" s="367" t="s">
        <v>31</v>
      </c>
      <c r="E11" s="368"/>
      <c r="F11" s="368"/>
      <c r="G11" s="368"/>
      <c r="H11" s="368"/>
      <c r="I11" s="368"/>
      <c r="J11" s="368"/>
      <c r="K11" s="368"/>
      <c r="L11" s="357" t="s">
        <v>815</v>
      </c>
      <c r="M11" s="357" t="s">
        <v>816</v>
      </c>
    </row>
    <row r="12" spans="1:15" s="88" customFormat="1" ht="17.25" customHeight="1" x14ac:dyDescent="0.2">
      <c r="A12" s="336"/>
      <c r="B12" s="285"/>
      <c r="C12" s="339"/>
      <c r="D12" s="369"/>
      <c r="E12" s="370"/>
      <c r="F12" s="370"/>
      <c r="G12" s="370"/>
      <c r="H12" s="370"/>
      <c r="I12" s="370"/>
      <c r="J12" s="370"/>
      <c r="K12" s="370"/>
      <c r="L12" s="358"/>
      <c r="M12" s="358"/>
    </row>
    <row r="13" spans="1:15" s="88" customFormat="1" ht="17.25" customHeight="1" x14ac:dyDescent="0.2">
      <c r="A13" s="337"/>
      <c r="B13" s="270"/>
      <c r="C13" s="340"/>
      <c r="D13" s="371"/>
      <c r="E13" s="372"/>
      <c r="F13" s="372"/>
      <c r="G13" s="372"/>
      <c r="H13" s="372"/>
      <c r="I13" s="372"/>
      <c r="J13" s="372"/>
      <c r="K13" s="372"/>
      <c r="L13" s="359"/>
      <c r="M13" s="359"/>
    </row>
    <row r="14" spans="1:15" ht="20.25" customHeight="1" x14ac:dyDescent="0.2">
      <c r="A14" s="149">
        <v>1</v>
      </c>
      <c r="B14" s="363" t="s">
        <v>44</v>
      </c>
      <c r="C14" s="364"/>
      <c r="D14" s="364"/>
      <c r="E14" s="364"/>
      <c r="F14" s="364"/>
      <c r="G14" s="364"/>
      <c r="H14" s="364"/>
      <c r="I14" s="364"/>
      <c r="J14" s="364"/>
      <c r="K14" s="364"/>
      <c r="L14" s="59">
        <f>L15</f>
        <v>262559597.9891603</v>
      </c>
      <c r="M14" s="59">
        <f>M15</f>
        <v>288915696.9891603</v>
      </c>
      <c r="O14" s="175"/>
    </row>
    <row r="15" spans="1:15" ht="18" customHeight="1" x14ac:dyDescent="0.2">
      <c r="A15" s="45">
        <v>2</v>
      </c>
      <c r="B15" s="18"/>
      <c r="C15" s="365" t="s">
        <v>73</v>
      </c>
      <c r="D15" s="366"/>
      <c r="E15" s="366"/>
      <c r="F15" s="366"/>
      <c r="G15" s="366"/>
      <c r="H15" s="366"/>
      <c r="I15" s="366"/>
      <c r="J15" s="366"/>
      <c r="K15" s="366"/>
      <c r="L15" s="59">
        <f>SUM(L16,L43,L52,L84,L92,L101)</f>
        <v>262559597.9891603</v>
      </c>
      <c r="M15" s="59">
        <f>SUM(M16,M43,M52,M84,M92,M101)</f>
        <v>288915696.9891603</v>
      </c>
    </row>
    <row r="16" spans="1:15" ht="18" customHeight="1" x14ac:dyDescent="0.2">
      <c r="A16" s="45">
        <v>3</v>
      </c>
      <c r="B16" s="360"/>
      <c r="C16" s="362"/>
      <c r="D16" s="75" t="s">
        <v>26</v>
      </c>
      <c r="E16" s="273" t="s">
        <v>32</v>
      </c>
      <c r="F16" s="274"/>
      <c r="G16" s="274"/>
      <c r="H16" s="274"/>
      <c r="I16" s="274"/>
      <c r="J16" s="274"/>
      <c r="K16" s="274"/>
      <c r="L16" s="76">
        <f>SUM(L39,L17,L37,L41)</f>
        <v>119908557.9891603</v>
      </c>
      <c r="M16" s="76">
        <f>SUM(M39,M17,M37,M41)</f>
        <v>122392550.9891603</v>
      </c>
      <c r="O16" s="175"/>
    </row>
    <row r="17" spans="1:13" ht="18" customHeight="1" x14ac:dyDescent="0.2">
      <c r="A17" s="148">
        <v>4</v>
      </c>
      <c r="B17" s="360"/>
      <c r="C17" s="361"/>
      <c r="D17" s="362"/>
      <c r="E17" s="77" t="s">
        <v>26</v>
      </c>
      <c r="F17" s="273" t="s">
        <v>82</v>
      </c>
      <c r="G17" s="274"/>
      <c r="H17" s="274"/>
      <c r="I17" s="274"/>
      <c r="J17" s="274"/>
      <c r="K17" s="274"/>
      <c r="L17" s="76">
        <f>SUM(L18,L20,L29,,L31,L33,L35)</f>
        <v>118936157.9891603</v>
      </c>
      <c r="M17" s="76">
        <f>SUM(M18,M20,M29,,M31,M33,M35)</f>
        <v>118936157.9891603</v>
      </c>
    </row>
    <row r="18" spans="1:13" ht="18" customHeight="1" x14ac:dyDescent="0.2">
      <c r="A18" s="253">
        <v>5</v>
      </c>
      <c r="B18" s="347"/>
      <c r="C18" s="348"/>
      <c r="D18" s="348"/>
      <c r="E18" s="349"/>
      <c r="F18" s="321" t="s">
        <v>26</v>
      </c>
      <c r="G18" s="316" t="s">
        <v>33</v>
      </c>
      <c r="H18" s="317"/>
      <c r="I18" s="317"/>
      <c r="J18" s="317"/>
      <c r="K18" s="317"/>
      <c r="L18" s="60">
        <f>J19</f>
        <v>52670000</v>
      </c>
      <c r="M18" s="60">
        <f>K19</f>
        <v>52670000</v>
      </c>
    </row>
    <row r="19" spans="1:13" ht="18" customHeight="1" x14ac:dyDescent="0.2">
      <c r="A19" s="254"/>
      <c r="B19" s="350"/>
      <c r="C19" s="351"/>
      <c r="D19" s="351"/>
      <c r="E19" s="352"/>
      <c r="F19" s="323"/>
      <c r="G19" s="20" t="s">
        <v>728</v>
      </c>
      <c r="H19" s="27"/>
      <c r="I19" s="28"/>
      <c r="J19" s="29">
        <f>11.5*4580000</f>
        <v>52670000</v>
      </c>
      <c r="K19" s="29">
        <f>11.5*4580000</f>
        <v>52670000</v>
      </c>
      <c r="L19" s="116"/>
      <c r="M19" s="116"/>
    </row>
    <row r="20" spans="1:13" ht="18" customHeight="1" x14ac:dyDescent="0.2">
      <c r="A20" s="148">
        <v>6</v>
      </c>
      <c r="B20" s="271"/>
      <c r="C20" s="293"/>
      <c r="D20" s="293"/>
      <c r="E20" s="272"/>
      <c r="F20" s="32" t="s">
        <v>28</v>
      </c>
      <c r="G20" s="355" t="s">
        <v>34</v>
      </c>
      <c r="H20" s="356"/>
      <c r="I20" s="356"/>
      <c r="J20" s="356"/>
      <c r="K20" s="356"/>
      <c r="L20" s="60">
        <f>SUM(L21,L23,L27,L25)</f>
        <v>19460480</v>
      </c>
      <c r="M20" s="60">
        <f>SUM(M21,M23,M27,M25)</f>
        <v>19460480</v>
      </c>
    </row>
    <row r="21" spans="1:13" ht="18" customHeight="1" x14ac:dyDescent="0.2">
      <c r="A21" s="253">
        <v>7</v>
      </c>
      <c r="B21" s="341"/>
      <c r="C21" s="342"/>
      <c r="D21" s="342"/>
      <c r="E21" s="342"/>
      <c r="F21" s="343"/>
      <c r="G21" s="373">
        <v>1</v>
      </c>
      <c r="H21" s="316" t="s">
        <v>60</v>
      </c>
      <c r="I21" s="317"/>
      <c r="J21" s="317"/>
      <c r="K21" s="317"/>
      <c r="L21" s="60">
        <f>J22</f>
        <v>6076750</v>
      </c>
      <c r="M21" s="60">
        <f>K22</f>
        <v>6076750</v>
      </c>
    </row>
    <row r="22" spans="1:13" ht="18" customHeight="1" x14ac:dyDescent="0.2">
      <c r="A22" s="254"/>
      <c r="B22" s="344"/>
      <c r="C22" s="345"/>
      <c r="D22" s="345"/>
      <c r="E22" s="345"/>
      <c r="F22" s="346"/>
      <c r="G22" s="374"/>
      <c r="H22" s="24" t="s">
        <v>729</v>
      </c>
      <c r="I22" s="31"/>
      <c r="J22" s="29">
        <f>272.5*22300</f>
        <v>6076750</v>
      </c>
      <c r="K22" s="29">
        <f>272.5*22300</f>
        <v>6076750</v>
      </c>
      <c r="L22" s="61"/>
      <c r="M22" s="61"/>
    </row>
    <row r="23" spans="1:13" ht="18" customHeight="1" x14ac:dyDescent="0.2">
      <c r="A23" s="253">
        <v>8</v>
      </c>
      <c r="B23" s="341"/>
      <c r="C23" s="342"/>
      <c r="D23" s="342"/>
      <c r="E23" s="342"/>
      <c r="F23" s="343"/>
      <c r="G23" s="373">
        <v>2</v>
      </c>
      <c r="H23" s="316" t="s">
        <v>35</v>
      </c>
      <c r="I23" s="317"/>
      <c r="J23" s="317"/>
      <c r="K23" s="317"/>
      <c r="L23" s="60">
        <f>J24</f>
        <v>7168000</v>
      </c>
      <c r="M23" s="60">
        <f>K24</f>
        <v>7168000</v>
      </c>
    </row>
    <row r="24" spans="1:13" ht="18" customHeight="1" x14ac:dyDescent="0.2">
      <c r="A24" s="254"/>
      <c r="B24" s="344"/>
      <c r="C24" s="345"/>
      <c r="D24" s="345"/>
      <c r="E24" s="345"/>
      <c r="F24" s="346"/>
      <c r="G24" s="374"/>
      <c r="H24" s="24" t="s">
        <v>98</v>
      </c>
      <c r="I24" s="31"/>
      <c r="J24" s="29">
        <f>22.4*320000</f>
        <v>7168000</v>
      </c>
      <c r="K24" s="29">
        <f>22.4*320000</f>
        <v>7168000</v>
      </c>
      <c r="L24" s="61"/>
      <c r="M24" s="61"/>
    </row>
    <row r="25" spans="1:13" ht="18" customHeight="1" x14ac:dyDescent="0.2">
      <c r="A25" s="253">
        <v>9</v>
      </c>
      <c r="B25" s="341"/>
      <c r="C25" s="342"/>
      <c r="D25" s="342"/>
      <c r="E25" s="342"/>
      <c r="F25" s="343"/>
      <c r="G25" s="373">
        <v>3</v>
      </c>
      <c r="H25" s="21" t="s">
        <v>61</v>
      </c>
      <c r="I25" s="22"/>
      <c r="J25" s="26"/>
      <c r="K25" s="115"/>
      <c r="L25" s="60">
        <f>J26</f>
        <v>488520</v>
      </c>
      <c r="M25" s="60">
        <f>K26</f>
        <v>488520</v>
      </c>
    </row>
    <row r="26" spans="1:13" ht="18" customHeight="1" x14ac:dyDescent="0.2">
      <c r="A26" s="254"/>
      <c r="B26" s="344"/>
      <c r="C26" s="345"/>
      <c r="D26" s="345"/>
      <c r="E26" s="345"/>
      <c r="F26" s="346"/>
      <c r="G26" s="374"/>
      <c r="H26" s="47" t="s">
        <v>90</v>
      </c>
      <c r="I26" s="46"/>
      <c r="J26" s="29">
        <f>7080*69</f>
        <v>488520</v>
      </c>
      <c r="K26" s="29">
        <f>7080*69</f>
        <v>488520</v>
      </c>
      <c r="L26" s="59"/>
      <c r="M26" s="59"/>
    </row>
    <row r="27" spans="1:13" ht="18" customHeight="1" x14ac:dyDescent="0.2">
      <c r="A27" s="253">
        <v>10</v>
      </c>
      <c r="B27" s="341"/>
      <c r="C27" s="342"/>
      <c r="D27" s="342"/>
      <c r="E27" s="342"/>
      <c r="F27" s="343"/>
      <c r="G27" s="373">
        <v>4</v>
      </c>
      <c r="H27" s="316" t="s">
        <v>62</v>
      </c>
      <c r="I27" s="317"/>
      <c r="J27" s="317"/>
      <c r="K27" s="317"/>
      <c r="L27" s="60">
        <f>J28</f>
        <v>5727210</v>
      </c>
      <c r="M27" s="60">
        <f>K28</f>
        <v>5727210</v>
      </c>
    </row>
    <row r="28" spans="1:13" ht="18" customHeight="1" x14ac:dyDescent="0.2">
      <c r="A28" s="254"/>
      <c r="B28" s="344"/>
      <c r="C28" s="345"/>
      <c r="D28" s="345"/>
      <c r="E28" s="345"/>
      <c r="F28" s="346"/>
      <c r="G28" s="374"/>
      <c r="H28" s="24" t="s">
        <v>89</v>
      </c>
      <c r="I28" s="31"/>
      <c r="J28" s="29">
        <f>25.23*227000</f>
        <v>5727210</v>
      </c>
      <c r="K28" s="29">
        <f>25.23*227000</f>
        <v>5727210</v>
      </c>
      <c r="L28" s="61"/>
      <c r="M28" s="61"/>
    </row>
    <row r="29" spans="1:13" ht="18" customHeight="1" x14ac:dyDescent="0.2">
      <c r="A29" s="253">
        <v>11</v>
      </c>
      <c r="B29" s="347"/>
      <c r="C29" s="348"/>
      <c r="D29" s="348"/>
      <c r="E29" s="349"/>
      <c r="F29" s="321" t="s">
        <v>39</v>
      </c>
      <c r="G29" s="316" t="s">
        <v>63</v>
      </c>
      <c r="H29" s="317"/>
      <c r="I29" s="317"/>
      <c r="J29" s="317"/>
      <c r="K29" s="317"/>
      <c r="L29" s="60">
        <f>J30</f>
        <v>8259300</v>
      </c>
      <c r="M29" s="60">
        <f>K30</f>
        <v>8259300</v>
      </c>
    </row>
    <row r="30" spans="1:13" ht="18" customHeight="1" x14ac:dyDescent="0.2">
      <c r="A30" s="254"/>
      <c r="B30" s="350"/>
      <c r="C30" s="351"/>
      <c r="D30" s="351"/>
      <c r="E30" s="352"/>
      <c r="F30" s="323"/>
      <c r="G30" s="20" t="s">
        <v>737</v>
      </c>
      <c r="I30" s="28"/>
      <c r="J30" s="29">
        <f>3059*2700</f>
        <v>8259300</v>
      </c>
      <c r="K30" s="29">
        <f>3059*2700</f>
        <v>8259300</v>
      </c>
      <c r="L30" s="66"/>
      <c r="M30" s="66"/>
    </row>
    <row r="31" spans="1:13" ht="18" customHeight="1" x14ac:dyDescent="0.2">
      <c r="A31" s="253">
        <v>12</v>
      </c>
      <c r="B31" s="347"/>
      <c r="C31" s="348"/>
      <c r="D31" s="348"/>
      <c r="E31" s="349"/>
      <c r="F31" s="314">
        <v>4</v>
      </c>
      <c r="G31" s="316" t="s">
        <v>38</v>
      </c>
      <c r="H31" s="317"/>
      <c r="I31" s="317"/>
      <c r="J31" s="317"/>
      <c r="K31" s="317"/>
      <c r="L31" s="60">
        <f>J32</f>
        <v>1415250</v>
      </c>
      <c r="M31" s="60">
        <f>K32</f>
        <v>1415250</v>
      </c>
    </row>
    <row r="32" spans="1:13" ht="18" customHeight="1" x14ac:dyDescent="0.2">
      <c r="A32" s="254"/>
      <c r="B32" s="350"/>
      <c r="C32" s="351"/>
      <c r="D32" s="351"/>
      <c r="E32" s="352"/>
      <c r="F32" s="315"/>
      <c r="G32" s="375" t="s">
        <v>738</v>
      </c>
      <c r="H32" s="376"/>
      <c r="I32" s="376"/>
      <c r="J32" s="30">
        <f>555*2550</f>
        <v>1415250</v>
      </c>
      <c r="K32" s="30">
        <f>555*2550</f>
        <v>1415250</v>
      </c>
      <c r="L32" s="65"/>
      <c r="M32" s="65"/>
    </row>
    <row r="33" spans="1:15" ht="18" customHeight="1" x14ac:dyDescent="0.2">
      <c r="A33" s="253">
        <v>13</v>
      </c>
      <c r="B33" s="347"/>
      <c r="C33" s="348"/>
      <c r="D33" s="348"/>
      <c r="E33" s="349"/>
      <c r="F33" s="314">
        <v>5</v>
      </c>
      <c r="G33" s="316" t="s">
        <v>70</v>
      </c>
      <c r="H33" s="317"/>
      <c r="I33" s="317"/>
      <c r="J33" s="317"/>
      <c r="K33" s="317"/>
      <c r="L33" s="60">
        <f>J34</f>
        <v>119700</v>
      </c>
      <c r="M33" s="60">
        <f>K34</f>
        <v>119700</v>
      </c>
    </row>
    <row r="34" spans="1:15" ht="18" customHeight="1" x14ac:dyDescent="0.2">
      <c r="A34" s="254"/>
      <c r="B34" s="350"/>
      <c r="C34" s="351"/>
      <c r="D34" s="351"/>
      <c r="E34" s="352"/>
      <c r="F34" s="315"/>
      <c r="G34" s="375" t="s">
        <v>730</v>
      </c>
      <c r="H34" s="376"/>
      <c r="I34" s="376"/>
      <c r="J34" s="30">
        <f>119700*1</f>
        <v>119700</v>
      </c>
      <c r="K34" s="30">
        <f>119700*1</f>
        <v>119700</v>
      </c>
      <c r="L34" s="65"/>
      <c r="M34" s="65"/>
    </row>
    <row r="35" spans="1:15" ht="18" customHeight="1" x14ac:dyDescent="0.2">
      <c r="A35" s="253">
        <v>14</v>
      </c>
      <c r="B35" s="347"/>
      <c r="C35" s="348"/>
      <c r="D35" s="348"/>
      <c r="E35" s="349"/>
      <c r="F35" s="314">
        <v>6</v>
      </c>
      <c r="G35" s="316" t="s">
        <v>85</v>
      </c>
      <c r="H35" s="317"/>
      <c r="I35" s="317"/>
      <c r="J35" s="317"/>
      <c r="K35" s="317"/>
      <c r="L35" s="60">
        <f>J36</f>
        <v>37011427.989160292</v>
      </c>
      <c r="M35" s="60">
        <f>K36</f>
        <v>37011427.989160292</v>
      </c>
    </row>
    <row r="36" spans="1:15" ht="15.75" x14ac:dyDescent="0.2">
      <c r="A36" s="254"/>
      <c r="B36" s="350"/>
      <c r="C36" s="351"/>
      <c r="D36" s="351"/>
      <c r="E36" s="352"/>
      <c r="F36" s="315"/>
      <c r="G36" s="164"/>
      <c r="H36" s="164"/>
      <c r="I36" s="164"/>
      <c r="J36" s="30">
        <f>0.451773573*SUM(J19,J22,J24,J26,J28,J30,J32,J34)</f>
        <v>37011427.989160292</v>
      </c>
      <c r="K36" s="30">
        <f>0.451773573*SUM(K19,K22,K24,K26,K28,K30,K32,K34)</f>
        <v>37011427.989160292</v>
      </c>
      <c r="L36" s="59"/>
      <c r="M36" s="59"/>
    </row>
    <row r="37" spans="1:15" ht="18" customHeight="1" x14ac:dyDescent="0.2">
      <c r="A37" s="253">
        <v>15</v>
      </c>
      <c r="B37" s="347"/>
      <c r="C37" s="348"/>
      <c r="D37" s="348"/>
      <c r="E37" s="377">
        <v>2</v>
      </c>
      <c r="F37" s="279" t="s">
        <v>99</v>
      </c>
      <c r="G37" s="280"/>
      <c r="H37" s="280"/>
      <c r="I37" s="280"/>
      <c r="J37" s="280"/>
      <c r="K37" s="280"/>
      <c r="L37" s="89">
        <f>J38</f>
        <v>972400</v>
      </c>
      <c r="M37" s="89">
        <f>K38</f>
        <v>972400</v>
      </c>
    </row>
    <row r="38" spans="1:15" ht="18" customHeight="1" x14ac:dyDescent="0.2">
      <c r="A38" s="254"/>
      <c r="B38" s="350"/>
      <c r="C38" s="351"/>
      <c r="D38" s="351"/>
      <c r="E38" s="378"/>
      <c r="F38" s="160"/>
      <c r="G38" s="161"/>
      <c r="H38" s="161"/>
      <c r="I38" s="28"/>
      <c r="J38" s="30">
        <v>972400</v>
      </c>
      <c r="K38" s="30">
        <v>972400</v>
      </c>
      <c r="L38" s="65"/>
      <c r="M38" s="65"/>
    </row>
    <row r="39" spans="1:15" ht="18" customHeight="1" x14ac:dyDescent="0.2">
      <c r="A39" s="253">
        <v>16</v>
      </c>
      <c r="B39" s="347"/>
      <c r="C39" s="348"/>
      <c r="D39" s="348"/>
      <c r="E39" s="377">
        <v>3</v>
      </c>
      <c r="F39" s="279" t="s">
        <v>817</v>
      </c>
      <c r="G39" s="280"/>
      <c r="H39" s="280"/>
      <c r="I39" s="280"/>
      <c r="J39" s="280"/>
      <c r="K39" s="280"/>
      <c r="L39" s="89">
        <f>J40</f>
        <v>0</v>
      </c>
      <c r="M39" s="89">
        <f>K40</f>
        <v>313993</v>
      </c>
      <c r="O39" s="175"/>
    </row>
    <row r="40" spans="1:15" ht="18" customHeight="1" x14ac:dyDescent="0.2">
      <c r="A40" s="254"/>
      <c r="B40" s="350"/>
      <c r="C40" s="351"/>
      <c r="D40" s="351"/>
      <c r="E40" s="378"/>
      <c r="F40" s="160"/>
      <c r="G40" s="161"/>
      <c r="H40" s="161"/>
      <c r="I40" s="28"/>
      <c r="J40" s="30">
        <v>0</v>
      </c>
      <c r="K40" s="30">
        <v>313993</v>
      </c>
      <c r="L40" s="65"/>
      <c r="M40" s="65"/>
    </row>
    <row r="41" spans="1:15" ht="18" customHeight="1" x14ac:dyDescent="0.2">
      <c r="A41" s="253">
        <v>17</v>
      </c>
      <c r="B41" s="347"/>
      <c r="C41" s="348"/>
      <c r="D41" s="348"/>
      <c r="E41" s="377">
        <v>4</v>
      </c>
      <c r="F41" s="279" t="s">
        <v>820</v>
      </c>
      <c r="G41" s="280"/>
      <c r="H41" s="280"/>
      <c r="I41" s="280"/>
      <c r="J41" s="280"/>
      <c r="K41" s="280"/>
      <c r="L41" s="89">
        <f>J42</f>
        <v>0</v>
      </c>
      <c r="M41" s="89">
        <f>K42</f>
        <v>2170000</v>
      </c>
      <c r="O41" s="175"/>
    </row>
    <row r="42" spans="1:15" ht="18" customHeight="1" x14ac:dyDescent="0.2">
      <c r="A42" s="254"/>
      <c r="B42" s="350"/>
      <c r="C42" s="351"/>
      <c r="D42" s="351"/>
      <c r="E42" s="378"/>
      <c r="F42" s="160"/>
      <c r="G42" s="161"/>
      <c r="H42" s="161"/>
      <c r="I42" s="28"/>
      <c r="J42" s="30">
        <v>0</v>
      </c>
      <c r="K42" s="30">
        <v>2170000</v>
      </c>
      <c r="L42" s="65"/>
      <c r="M42" s="65"/>
    </row>
    <row r="43" spans="1:15" ht="18" customHeight="1" x14ac:dyDescent="0.2">
      <c r="A43" s="148">
        <v>18</v>
      </c>
      <c r="B43" s="271"/>
      <c r="C43" s="272"/>
      <c r="D43" s="168" t="s">
        <v>28</v>
      </c>
      <c r="E43" s="273" t="s">
        <v>64</v>
      </c>
      <c r="F43" s="274"/>
      <c r="G43" s="274"/>
      <c r="H43" s="274"/>
      <c r="I43" s="274"/>
      <c r="J43" s="274"/>
      <c r="K43" s="275"/>
      <c r="L43" s="63">
        <f>SUM(L44,L48,L50)</f>
        <v>57386666</v>
      </c>
      <c r="M43" s="63">
        <f>SUM(M44,M48,M50)</f>
        <v>58361666</v>
      </c>
      <c r="O43" s="175"/>
    </row>
    <row r="44" spans="1:15" ht="18" customHeight="1" x14ac:dyDescent="0.2">
      <c r="A44" s="253">
        <v>19</v>
      </c>
      <c r="B44" s="255"/>
      <c r="C44" s="267"/>
      <c r="D44" s="256"/>
      <c r="E44" s="324">
        <v>1</v>
      </c>
      <c r="F44" s="312" t="s">
        <v>36</v>
      </c>
      <c r="G44" s="313"/>
      <c r="H44" s="313"/>
      <c r="I44" s="313"/>
      <c r="J44" s="313"/>
      <c r="K44" s="313"/>
      <c r="L44" s="60">
        <f>SUM(J46:J47)</f>
        <v>48328466</v>
      </c>
      <c r="M44" s="60">
        <f>SUM(K46:K47)</f>
        <v>48328466</v>
      </c>
    </row>
    <row r="45" spans="1:15" ht="18" customHeight="1" x14ac:dyDescent="0.2">
      <c r="A45" s="281"/>
      <c r="B45" s="282"/>
      <c r="C45" s="283"/>
      <c r="D45" s="284"/>
      <c r="E45" s="324"/>
      <c r="F45" s="312"/>
      <c r="G45" s="313"/>
      <c r="H45" s="313"/>
      <c r="I45" s="313"/>
      <c r="J45" s="313"/>
      <c r="K45" s="313"/>
      <c r="L45" s="90"/>
      <c r="M45" s="90"/>
    </row>
    <row r="46" spans="1:15" ht="18" customHeight="1" x14ac:dyDescent="0.2">
      <c r="A46" s="281"/>
      <c r="B46" s="282"/>
      <c r="C46" s="283"/>
      <c r="D46" s="284"/>
      <c r="E46" s="324"/>
      <c r="F46" s="312" t="s">
        <v>731</v>
      </c>
      <c r="G46" s="313"/>
      <c r="H46" s="313"/>
      <c r="I46" s="313"/>
      <c r="J46" s="176">
        <f>ROUNDDOWN(8.5*4371500*8/12+8.6*4371500*4/12,0)</f>
        <v>37303466</v>
      </c>
      <c r="K46" s="176">
        <f>ROUNDDOWN(8.5*4371500*8/12+8.6*4371500*4/12,0)</f>
        <v>37303466</v>
      </c>
      <c r="L46" s="90"/>
      <c r="M46" s="90"/>
    </row>
    <row r="47" spans="1:15" ht="18" customHeight="1" x14ac:dyDescent="0.2">
      <c r="A47" s="254"/>
      <c r="B47" s="257"/>
      <c r="C47" s="268"/>
      <c r="D47" s="258"/>
      <c r="E47" s="325"/>
      <c r="F47" s="375" t="s">
        <v>100</v>
      </c>
      <c r="G47" s="376"/>
      <c r="H47" s="376"/>
      <c r="I47" s="376"/>
      <c r="J47" s="29">
        <f>+(5*0.666666666666667+5*0.333333333333333)*2205000</f>
        <v>11025000</v>
      </c>
      <c r="K47" s="29">
        <f>+(5*0.666666666666667+5*0.333333333333333)*2205000</f>
        <v>11025000</v>
      </c>
      <c r="L47" s="64"/>
      <c r="M47" s="64"/>
    </row>
    <row r="48" spans="1:15" ht="18" customHeight="1" x14ac:dyDescent="0.2">
      <c r="A48" s="253">
        <v>20</v>
      </c>
      <c r="B48" s="255"/>
      <c r="C48" s="267"/>
      <c r="D48" s="256"/>
      <c r="E48" s="324">
        <v>2</v>
      </c>
      <c r="F48" s="382" t="s">
        <v>101</v>
      </c>
      <c r="G48" s="383"/>
      <c r="H48" s="383"/>
      <c r="I48" s="383"/>
      <c r="J48" s="383"/>
      <c r="K48" s="383"/>
      <c r="L48" s="60">
        <f>J49</f>
        <v>9058200</v>
      </c>
      <c r="M48" s="60">
        <f>K49</f>
        <v>9058200</v>
      </c>
    </row>
    <row r="49" spans="1:15" ht="18" customHeight="1" x14ac:dyDescent="0.2">
      <c r="A49" s="254"/>
      <c r="B49" s="257"/>
      <c r="C49" s="268"/>
      <c r="D49" s="258"/>
      <c r="E49" s="325"/>
      <c r="F49" s="312" t="s">
        <v>732</v>
      </c>
      <c r="G49" s="313"/>
      <c r="H49" s="313"/>
      <c r="I49" s="313"/>
      <c r="J49" s="176">
        <f>(92+92+95)/3*97400</f>
        <v>9058200</v>
      </c>
      <c r="K49" s="176">
        <f>(92+92+95)/3*97400</f>
        <v>9058200</v>
      </c>
      <c r="L49" s="64"/>
      <c r="M49" s="64"/>
    </row>
    <row r="50" spans="1:15" ht="18" customHeight="1" x14ac:dyDescent="0.2">
      <c r="A50" s="253">
        <v>21</v>
      </c>
      <c r="B50" s="255"/>
      <c r="C50" s="267"/>
      <c r="D50" s="256"/>
      <c r="E50" s="324">
        <v>3</v>
      </c>
      <c r="F50" s="326" t="s">
        <v>820</v>
      </c>
      <c r="G50" s="327"/>
      <c r="H50" s="327"/>
      <c r="I50" s="327"/>
      <c r="J50" s="327"/>
      <c r="K50" s="327"/>
      <c r="L50" s="60">
        <f>J51</f>
        <v>0</v>
      </c>
      <c r="M50" s="60">
        <f>K51</f>
        <v>975000</v>
      </c>
      <c r="O50" s="175"/>
    </row>
    <row r="51" spans="1:15" ht="18" customHeight="1" x14ac:dyDescent="0.2">
      <c r="A51" s="254"/>
      <c r="B51" s="257"/>
      <c r="C51" s="268"/>
      <c r="D51" s="258"/>
      <c r="E51" s="325"/>
      <c r="F51" s="160"/>
      <c r="G51" s="161"/>
      <c r="H51" s="161"/>
      <c r="I51" s="161"/>
      <c r="J51" s="29">
        <v>0</v>
      </c>
      <c r="K51" s="176">
        <v>975000</v>
      </c>
      <c r="L51" s="90"/>
      <c r="M51" s="90"/>
    </row>
    <row r="52" spans="1:15" ht="18" customHeight="1" x14ac:dyDescent="0.2">
      <c r="A52" s="253">
        <v>22</v>
      </c>
      <c r="B52" s="255"/>
      <c r="C52" s="256"/>
      <c r="D52" s="328" t="s">
        <v>39</v>
      </c>
      <c r="E52" s="286" t="s">
        <v>65</v>
      </c>
      <c r="F52" s="287"/>
      <c r="G52" s="287"/>
      <c r="H52" s="287"/>
      <c r="I52" s="287"/>
      <c r="J52" s="287"/>
      <c r="K52" s="330"/>
      <c r="L52" s="83">
        <f>SUM(L71,L54,L56,L80,L78,L82)</f>
        <v>81562984</v>
      </c>
      <c r="M52" s="83">
        <f>SUM(M71,M54,M56,M80,M78,M82)</f>
        <v>91647405</v>
      </c>
      <c r="O52" s="175"/>
    </row>
    <row r="53" spans="1:15" ht="18" customHeight="1" x14ac:dyDescent="0.2">
      <c r="A53" s="254"/>
      <c r="B53" s="257"/>
      <c r="C53" s="258"/>
      <c r="D53" s="329"/>
      <c r="E53" s="331"/>
      <c r="F53" s="332"/>
      <c r="G53" s="332"/>
      <c r="H53" s="332"/>
      <c r="I53" s="332"/>
      <c r="J53" s="332"/>
      <c r="K53" s="333"/>
      <c r="L53" s="84"/>
      <c r="M53" s="84"/>
    </row>
    <row r="54" spans="1:15" ht="18" customHeight="1" x14ac:dyDescent="0.2">
      <c r="A54" s="253">
        <v>23</v>
      </c>
      <c r="B54" s="255"/>
      <c r="C54" s="267"/>
      <c r="D54" s="256"/>
      <c r="E54" s="269">
        <v>1</v>
      </c>
      <c r="F54" s="279" t="s">
        <v>83</v>
      </c>
      <c r="G54" s="280"/>
      <c r="H54" s="280"/>
      <c r="I54" s="280"/>
      <c r="J54" s="280"/>
      <c r="K54" s="280"/>
      <c r="L54" s="63">
        <f>J55</f>
        <v>13795000</v>
      </c>
      <c r="M54" s="63">
        <f>K55</f>
        <v>13795000</v>
      </c>
    </row>
    <row r="55" spans="1:15" ht="18" customHeight="1" x14ac:dyDescent="0.2">
      <c r="A55" s="254"/>
      <c r="B55" s="257"/>
      <c r="C55" s="268"/>
      <c r="D55" s="258"/>
      <c r="E55" s="270"/>
      <c r="F55" s="160"/>
      <c r="G55" s="161"/>
      <c r="H55" s="161"/>
      <c r="I55" s="28"/>
      <c r="J55" s="30">
        <v>13795000</v>
      </c>
      <c r="K55" s="30">
        <v>13795000</v>
      </c>
      <c r="L55" s="59"/>
      <c r="M55" s="59"/>
    </row>
    <row r="56" spans="1:15" ht="18" customHeight="1" x14ac:dyDescent="0.2">
      <c r="A56" s="149">
        <v>24</v>
      </c>
      <c r="B56" s="271"/>
      <c r="C56" s="293"/>
      <c r="D56" s="272"/>
      <c r="E56" s="70">
        <v>2</v>
      </c>
      <c r="F56" s="294" t="s">
        <v>84</v>
      </c>
      <c r="G56" s="294"/>
      <c r="H56" s="294"/>
      <c r="I56" s="294"/>
      <c r="J56" s="294"/>
      <c r="K56" s="294"/>
      <c r="L56" s="61">
        <f>SUM(L59,L61,L63,,L57,L65)</f>
        <v>39188656</v>
      </c>
      <c r="M56" s="61">
        <f>SUM(M59,M61,M63,,M57,M65)</f>
        <v>42181656</v>
      </c>
    </row>
    <row r="57" spans="1:15" ht="18" customHeight="1" x14ac:dyDescent="0.2">
      <c r="A57" s="253">
        <v>25</v>
      </c>
      <c r="B57" s="295"/>
      <c r="C57" s="296"/>
      <c r="D57" s="296"/>
      <c r="E57" s="297"/>
      <c r="F57" s="321" t="s">
        <v>26</v>
      </c>
      <c r="G57" s="303" t="s">
        <v>19</v>
      </c>
      <c r="H57" s="304"/>
      <c r="I57" s="304"/>
      <c r="J57" s="304"/>
      <c r="K57" s="304"/>
      <c r="L57" s="117">
        <f>J58</f>
        <v>5100000</v>
      </c>
      <c r="M57" s="117">
        <f>K58</f>
        <v>5100000</v>
      </c>
    </row>
    <row r="58" spans="1:15" ht="18" customHeight="1" x14ac:dyDescent="0.2">
      <c r="A58" s="281"/>
      <c r="B58" s="318"/>
      <c r="C58" s="319"/>
      <c r="D58" s="319"/>
      <c r="E58" s="320"/>
      <c r="F58" s="322"/>
      <c r="G58" s="25" t="s">
        <v>107</v>
      </c>
      <c r="H58" s="25"/>
      <c r="J58" s="176">
        <f>1.5*3400000</f>
        <v>5100000</v>
      </c>
      <c r="K58" s="176">
        <f>1.5*3400000</f>
        <v>5100000</v>
      </c>
      <c r="L58" s="118"/>
      <c r="M58" s="118"/>
    </row>
    <row r="59" spans="1:15" ht="18" customHeight="1" x14ac:dyDescent="0.2">
      <c r="A59" s="253">
        <v>26</v>
      </c>
      <c r="B59" s="295"/>
      <c r="C59" s="296"/>
      <c r="D59" s="296"/>
      <c r="E59" s="297"/>
      <c r="F59" s="321" t="s">
        <v>28</v>
      </c>
      <c r="G59" s="303" t="s">
        <v>18</v>
      </c>
      <c r="H59" s="304"/>
      <c r="I59" s="304"/>
      <c r="J59" s="304"/>
      <c r="K59" s="304"/>
      <c r="L59" s="117">
        <f>J60</f>
        <v>3714656.0000000005</v>
      </c>
      <c r="M59" s="117">
        <f>K60</f>
        <v>3714656.0000000005</v>
      </c>
    </row>
    <row r="60" spans="1:15" ht="18" customHeight="1" x14ac:dyDescent="0.2">
      <c r="A60" s="254"/>
      <c r="B60" s="298"/>
      <c r="C60" s="299"/>
      <c r="D60" s="299"/>
      <c r="E60" s="300"/>
      <c r="F60" s="323"/>
      <c r="G60" s="171" t="s">
        <v>735</v>
      </c>
      <c r="H60" s="171"/>
      <c r="J60" s="177">
        <f>61*55360*1.1</f>
        <v>3714656.0000000005</v>
      </c>
      <c r="K60" s="177">
        <f>61*55360*1.1</f>
        <v>3714656.0000000005</v>
      </c>
      <c r="L60" s="68"/>
      <c r="M60" s="68"/>
    </row>
    <row r="61" spans="1:15" ht="18" customHeight="1" x14ac:dyDescent="0.2">
      <c r="A61" s="253">
        <v>27</v>
      </c>
      <c r="B61" s="295"/>
      <c r="C61" s="296"/>
      <c r="D61" s="296"/>
      <c r="E61" s="297"/>
      <c r="F61" s="321" t="s">
        <v>39</v>
      </c>
      <c r="G61" s="303" t="s">
        <v>2</v>
      </c>
      <c r="H61" s="304"/>
      <c r="I61" s="304"/>
      <c r="J61" s="304"/>
      <c r="K61" s="304"/>
      <c r="L61" s="117">
        <f>J62</f>
        <v>24174000</v>
      </c>
      <c r="M61" s="117">
        <f>K62</f>
        <v>24174000</v>
      </c>
    </row>
    <row r="62" spans="1:15" ht="18" customHeight="1" x14ac:dyDescent="0.2">
      <c r="A62" s="254"/>
      <c r="B62" s="298"/>
      <c r="C62" s="299"/>
      <c r="D62" s="299"/>
      <c r="E62" s="300"/>
      <c r="F62" s="323"/>
      <c r="G62" s="48" t="s">
        <v>736</v>
      </c>
      <c r="H62" s="1"/>
      <c r="J62" s="177">
        <f>56*330000*1.3+6*25000</f>
        <v>24174000</v>
      </c>
      <c r="K62" s="177">
        <f>56*330000*1.3+6*25000</f>
        <v>24174000</v>
      </c>
      <c r="L62" s="68"/>
      <c r="M62" s="68"/>
    </row>
    <row r="63" spans="1:15" ht="18" customHeight="1" x14ac:dyDescent="0.2">
      <c r="A63" s="253">
        <v>28</v>
      </c>
      <c r="B63" s="295"/>
      <c r="C63" s="296"/>
      <c r="D63" s="296"/>
      <c r="E63" s="297"/>
      <c r="F63" s="321" t="s">
        <v>29</v>
      </c>
      <c r="G63" s="303" t="s">
        <v>20</v>
      </c>
      <c r="H63" s="304"/>
      <c r="I63" s="304"/>
      <c r="J63" s="304"/>
      <c r="K63" s="304"/>
      <c r="L63" s="117">
        <f>J64</f>
        <v>6200000</v>
      </c>
      <c r="M63" s="117">
        <f>K64</f>
        <v>6200000</v>
      </c>
    </row>
    <row r="64" spans="1:15" ht="18" customHeight="1" x14ac:dyDescent="0.2">
      <c r="A64" s="254"/>
      <c r="B64" s="298"/>
      <c r="C64" s="299"/>
      <c r="D64" s="299"/>
      <c r="E64" s="300"/>
      <c r="F64" s="323"/>
      <c r="G64" s="48" t="s">
        <v>108</v>
      </c>
      <c r="H64" s="1"/>
      <c r="J64" s="177">
        <f>2*3100000</f>
        <v>6200000</v>
      </c>
      <c r="K64" s="177">
        <f>2*3100000</f>
        <v>6200000</v>
      </c>
      <c r="L64" s="68"/>
      <c r="M64" s="68"/>
    </row>
    <row r="65" spans="1:15" ht="18" customHeight="1" x14ac:dyDescent="0.2">
      <c r="A65" s="45">
        <v>29</v>
      </c>
      <c r="B65" s="271"/>
      <c r="C65" s="293"/>
      <c r="D65" s="293"/>
      <c r="E65" s="272"/>
      <c r="F65" s="178">
        <v>5</v>
      </c>
      <c r="G65" s="305" t="s">
        <v>821</v>
      </c>
      <c r="H65" s="306"/>
      <c r="I65" s="306"/>
      <c r="J65" s="306"/>
      <c r="K65" s="306"/>
      <c r="L65" s="60">
        <f>SUM(L66,L69)</f>
        <v>0</v>
      </c>
      <c r="M65" s="60">
        <f>SUM(M66,M69)</f>
        <v>2993000</v>
      </c>
      <c r="O65" s="175"/>
    </row>
    <row r="66" spans="1:15" ht="18" customHeight="1" x14ac:dyDescent="0.2">
      <c r="A66" s="253">
        <v>30</v>
      </c>
      <c r="B66" s="152"/>
      <c r="C66" s="153"/>
      <c r="D66" s="153"/>
      <c r="E66" s="153"/>
      <c r="F66" s="154"/>
      <c r="G66" s="307">
        <v>1</v>
      </c>
      <c r="H66" s="305" t="s">
        <v>822</v>
      </c>
      <c r="I66" s="306"/>
      <c r="J66" s="306"/>
      <c r="K66" s="306"/>
      <c r="L66" s="179">
        <f>SUM(J68)</f>
        <v>0</v>
      </c>
      <c r="M66" s="60">
        <f>SUM(K68)</f>
        <v>2993000</v>
      </c>
    </row>
    <row r="67" spans="1:15" ht="18" customHeight="1" x14ac:dyDescent="0.2">
      <c r="A67" s="281"/>
      <c r="B67" s="155"/>
      <c r="C67" s="180"/>
      <c r="D67" s="180"/>
      <c r="E67" s="180"/>
      <c r="F67" s="156"/>
      <c r="G67" s="308"/>
      <c r="H67" s="310"/>
      <c r="I67" s="311"/>
      <c r="J67" s="311"/>
      <c r="K67" s="311"/>
      <c r="L67" s="90"/>
      <c r="M67" s="90"/>
    </row>
    <row r="68" spans="1:15" ht="18" customHeight="1" x14ac:dyDescent="0.2">
      <c r="A68" s="281"/>
      <c r="B68" s="157"/>
      <c r="C68" s="158"/>
      <c r="D68" s="158"/>
      <c r="E68" s="158"/>
      <c r="F68" s="159"/>
      <c r="G68" s="309"/>
      <c r="H68" s="312" t="s">
        <v>823</v>
      </c>
      <c r="I68" s="313"/>
      <c r="J68" s="176">
        <v>0</v>
      </c>
      <c r="K68" s="176">
        <f>1*2993000</f>
        <v>2993000</v>
      </c>
      <c r="L68" s="64"/>
      <c r="M68" s="64"/>
    </row>
    <row r="69" spans="1:15" ht="18" hidden="1" customHeight="1" x14ac:dyDescent="0.2">
      <c r="A69" s="253">
        <v>29</v>
      </c>
      <c r="B69" s="152"/>
      <c r="C69" s="153"/>
      <c r="D69" s="153"/>
      <c r="E69" s="153"/>
      <c r="F69" s="154"/>
      <c r="G69" s="314">
        <v>2</v>
      </c>
      <c r="H69" s="316" t="s">
        <v>824</v>
      </c>
      <c r="I69" s="317"/>
      <c r="J69" s="317"/>
      <c r="K69" s="317"/>
      <c r="L69" s="68">
        <f>SUM(J70)</f>
        <v>0</v>
      </c>
      <c r="M69" s="68">
        <f>SUM(K70)</f>
        <v>0</v>
      </c>
    </row>
    <row r="70" spans="1:15" ht="18" hidden="1" customHeight="1" x14ac:dyDescent="0.2">
      <c r="A70" s="254"/>
      <c r="B70" s="157"/>
      <c r="C70" s="158"/>
      <c r="D70" s="158"/>
      <c r="E70" s="158"/>
      <c r="F70" s="159"/>
      <c r="G70" s="315"/>
      <c r="H70" s="181"/>
      <c r="I70" s="182"/>
      <c r="J70" s="29">
        <v>0</v>
      </c>
      <c r="K70" s="29">
        <v>0</v>
      </c>
      <c r="L70" s="66"/>
      <c r="M70" s="66"/>
    </row>
    <row r="71" spans="1:15" ht="18" customHeight="1" x14ac:dyDescent="0.2">
      <c r="A71" s="45">
        <v>31</v>
      </c>
      <c r="B71" s="271"/>
      <c r="C71" s="293"/>
      <c r="D71" s="272"/>
      <c r="E71" s="70">
        <v>3</v>
      </c>
      <c r="F71" s="294" t="s">
        <v>66</v>
      </c>
      <c r="G71" s="280"/>
      <c r="H71" s="280"/>
      <c r="I71" s="280"/>
      <c r="J71" s="280"/>
      <c r="K71" s="280"/>
      <c r="L71" s="67">
        <f>SUM(L74,L72,L76)</f>
        <v>28579328</v>
      </c>
      <c r="M71" s="67">
        <f>SUM(M74,M72,M76)</f>
        <v>27587428</v>
      </c>
      <c r="O71" s="175"/>
    </row>
    <row r="72" spans="1:15" ht="18" customHeight="1" x14ac:dyDescent="0.2">
      <c r="A72" s="253">
        <v>32</v>
      </c>
      <c r="B72" s="295"/>
      <c r="C72" s="296"/>
      <c r="D72" s="296"/>
      <c r="E72" s="297"/>
      <c r="F72" s="301">
        <v>1</v>
      </c>
      <c r="G72" s="380" t="s">
        <v>67</v>
      </c>
      <c r="H72" s="381"/>
      <c r="I72" s="381"/>
      <c r="J72" s="381"/>
      <c r="K72" s="381"/>
      <c r="L72" s="119">
        <f>J73</f>
        <v>9747000</v>
      </c>
      <c r="M72" s="119">
        <f>K73</f>
        <v>9747000</v>
      </c>
    </row>
    <row r="73" spans="1:15" ht="18" customHeight="1" x14ac:dyDescent="0.2">
      <c r="A73" s="254"/>
      <c r="B73" s="298"/>
      <c r="C73" s="299"/>
      <c r="D73" s="299"/>
      <c r="E73" s="300"/>
      <c r="F73" s="379"/>
      <c r="G73" s="23" t="s">
        <v>733</v>
      </c>
      <c r="H73" s="49"/>
      <c r="I73" s="28"/>
      <c r="J73" s="30">
        <f>5.13*1900000</f>
        <v>9747000</v>
      </c>
      <c r="K73" s="30">
        <f>5.13*1900000</f>
        <v>9747000</v>
      </c>
      <c r="L73" s="61"/>
      <c r="M73" s="61"/>
    </row>
    <row r="74" spans="1:15" ht="18" customHeight="1" x14ac:dyDescent="0.2">
      <c r="A74" s="253">
        <v>33</v>
      </c>
      <c r="B74" s="295"/>
      <c r="C74" s="296"/>
      <c r="D74" s="296"/>
      <c r="E74" s="297"/>
      <c r="F74" s="301" t="s">
        <v>28</v>
      </c>
      <c r="G74" s="303" t="s">
        <v>68</v>
      </c>
      <c r="H74" s="304"/>
      <c r="I74" s="304"/>
      <c r="J74" s="304"/>
      <c r="K74" s="304"/>
      <c r="L74" s="119">
        <f>J75</f>
        <v>17646158</v>
      </c>
      <c r="M74" s="119">
        <f>K75</f>
        <v>16654258</v>
      </c>
      <c r="O74" s="175"/>
    </row>
    <row r="75" spans="1:15" ht="18" customHeight="1" x14ac:dyDescent="0.2">
      <c r="A75" s="254"/>
      <c r="B75" s="298"/>
      <c r="C75" s="299"/>
      <c r="D75" s="299"/>
      <c r="E75" s="300"/>
      <c r="F75" s="302"/>
      <c r="G75" s="23"/>
      <c r="H75" s="49"/>
      <c r="I75" s="28"/>
      <c r="J75" s="30">
        <v>17646158</v>
      </c>
      <c r="K75" s="30">
        <v>16654258</v>
      </c>
      <c r="L75" s="61"/>
      <c r="M75" s="61"/>
    </row>
    <row r="76" spans="1:15" ht="18" customHeight="1" x14ac:dyDescent="0.2">
      <c r="A76" s="253">
        <v>34</v>
      </c>
      <c r="B76" s="295"/>
      <c r="C76" s="296"/>
      <c r="D76" s="296"/>
      <c r="E76" s="297"/>
      <c r="F76" s="301" t="s">
        <v>28</v>
      </c>
      <c r="G76" s="303" t="s">
        <v>68</v>
      </c>
      <c r="H76" s="304"/>
      <c r="I76" s="304"/>
      <c r="J76" s="304"/>
      <c r="K76" s="304"/>
      <c r="L76" s="119">
        <f>J77</f>
        <v>1186170</v>
      </c>
      <c r="M76" s="119">
        <f>K77</f>
        <v>1186170</v>
      </c>
    </row>
    <row r="77" spans="1:15" ht="15.75" x14ac:dyDescent="0.2">
      <c r="A77" s="254"/>
      <c r="B77" s="298"/>
      <c r="C77" s="299"/>
      <c r="D77" s="299"/>
      <c r="E77" s="300"/>
      <c r="F77" s="302"/>
      <c r="G77" s="19" t="s">
        <v>734</v>
      </c>
      <c r="H77" s="183"/>
      <c r="J77" s="177">
        <f>2081*570</f>
        <v>1186170</v>
      </c>
      <c r="K77" s="177">
        <f>2081*570</f>
        <v>1186170</v>
      </c>
      <c r="L77" s="61"/>
      <c r="M77" s="61"/>
    </row>
    <row r="78" spans="1:15" s="1" customFormat="1" ht="15.75" x14ac:dyDescent="0.2">
      <c r="A78" s="253">
        <v>35</v>
      </c>
      <c r="B78" s="255"/>
      <c r="C78" s="267"/>
      <c r="D78" s="256"/>
      <c r="E78" s="290">
        <v>4</v>
      </c>
      <c r="F78" s="279" t="s">
        <v>103</v>
      </c>
      <c r="G78" s="280"/>
      <c r="H78" s="280"/>
      <c r="I78" s="280"/>
      <c r="J78" s="280"/>
      <c r="K78" s="280"/>
      <c r="L78" s="119">
        <f>J79</f>
        <v>0</v>
      </c>
      <c r="M78" s="119">
        <f>K79</f>
        <v>3516321</v>
      </c>
      <c r="O78" s="175"/>
    </row>
    <row r="79" spans="1:15" s="1" customFormat="1" ht="15.75" x14ac:dyDescent="0.2">
      <c r="A79" s="254"/>
      <c r="B79" s="257"/>
      <c r="C79" s="268"/>
      <c r="D79" s="258"/>
      <c r="E79" s="291"/>
      <c r="F79" s="86"/>
      <c r="G79" s="87"/>
      <c r="H79" s="87"/>
      <c r="I79" s="87"/>
      <c r="J79" s="30">
        <v>0</v>
      </c>
      <c r="K79" s="177">
        <v>3516321</v>
      </c>
      <c r="L79" s="61"/>
      <c r="M79" s="61"/>
    </row>
    <row r="80" spans="1:15" s="1" customFormat="1" ht="15.75" hidden="1" customHeight="1" x14ac:dyDescent="0.2">
      <c r="A80" s="253">
        <v>34</v>
      </c>
      <c r="B80" s="255"/>
      <c r="C80" s="267"/>
      <c r="D80" s="256"/>
      <c r="E80" s="269">
        <v>5</v>
      </c>
      <c r="F80" s="279" t="s">
        <v>104</v>
      </c>
      <c r="G80" s="280"/>
      <c r="H80" s="280"/>
      <c r="I80" s="280"/>
      <c r="J80" s="280"/>
      <c r="K80" s="280"/>
      <c r="L80" s="119">
        <f>J81</f>
        <v>0</v>
      </c>
      <c r="M80" s="119">
        <f>K81</f>
        <v>0</v>
      </c>
    </row>
    <row r="81" spans="1:15" s="1" customFormat="1" ht="15.75" hidden="1" customHeight="1" x14ac:dyDescent="0.2">
      <c r="A81" s="254"/>
      <c r="B81" s="257"/>
      <c r="C81" s="268"/>
      <c r="D81" s="258"/>
      <c r="E81" s="270"/>
      <c r="F81" s="86"/>
      <c r="G81" s="87"/>
      <c r="H81" s="87"/>
      <c r="I81" s="87"/>
      <c r="J81" s="30">
        <v>0</v>
      </c>
      <c r="K81" s="177">
        <v>0</v>
      </c>
      <c r="L81" s="61"/>
      <c r="M81" s="61"/>
    </row>
    <row r="82" spans="1:15" ht="18" customHeight="1" x14ac:dyDescent="0.2">
      <c r="A82" s="253">
        <v>36</v>
      </c>
      <c r="B82" s="255"/>
      <c r="C82" s="267"/>
      <c r="D82" s="256"/>
      <c r="E82" s="269">
        <v>6</v>
      </c>
      <c r="F82" s="279" t="s">
        <v>820</v>
      </c>
      <c r="G82" s="280"/>
      <c r="H82" s="280"/>
      <c r="I82" s="280"/>
      <c r="J82" s="280"/>
      <c r="K82" s="280"/>
      <c r="L82" s="119">
        <f>J83</f>
        <v>0</v>
      </c>
      <c r="M82" s="119">
        <f>K83</f>
        <v>4567000</v>
      </c>
      <c r="O82" s="175"/>
    </row>
    <row r="83" spans="1:15" ht="18" customHeight="1" x14ac:dyDescent="0.2">
      <c r="A83" s="254"/>
      <c r="B83" s="257"/>
      <c r="C83" s="268"/>
      <c r="D83" s="258"/>
      <c r="E83" s="270"/>
      <c r="F83" s="86"/>
      <c r="G83" s="87"/>
      <c r="H83" s="87"/>
      <c r="I83" s="87"/>
      <c r="J83" s="30">
        <v>0</v>
      </c>
      <c r="K83" s="177">
        <f>570000+671000+2300000+1026000</f>
        <v>4567000</v>
      </c>
      <c r="L83" s="61"/>
      <c r="M83" s="61"/>
    </row>
    <row r="84" spans="1:15" ht="15.75" customHeight="1" x14ac:dyDescent="0.2">
      <c r="A84" s="45">
        <v>37</v>
      </c>
      <c r="B84" s="271"/>
      <c r="C84" s="272"/>
      <c r="D84" s="42" t="s">
        <v>29</v>
      </c>
      <c r="E84" s="273" t="s">
        <v>37</v>
      </c>
      <c r="F84" s="274"/>
      <c r="G84" s="274"/>
      <c r="H84" s="274"/>
      <c r="I84" s="274"/>
      <c r="J84" s="274"/>
      <c r="K84" s="275"/>
      <c r="L84" s="120">
        <f>L85+L88+L90</f>
        <v>3701390</v>
      </c>
      <c r="M84" s="120">
        <f>M85+M88+M90</f>
        <v>4200555</v>
      </c>
      <c r="O84" s="175"/>
    </row>
    <row r="85" spans="1:15" ht="18" customHeight="1" x14ac:dyDescent="0.2">
      <c r="A85" s="253">
        <v>38</v>
      </c>
      <c r="B85" s="255"/>
      <c r="C85" s="267"/>
      <c r="D85" s="256"/>
      <c r="E85" s="269">
        <v>1</v>
      </c>
      <c r="F85" s="286" t="s">
        <v>69</v>
      </c>
      <c r="G85" s="287"/>
      <c r="H85" s="287"/>
      <c r="I85" s="287"/>
      <c r="J85" s="287"/>
      <c r="K85" s="287"/>
      <c r="L85" s="119">
        <f>J87</f>
        <v>3701390</v>
      </c>
      <c r="M85" s="119">
        <f>K87</f>
        <v>3701390</v>
      </c>
      <c r="O85" s="175"/>
    </row>
    <row r="86" spans="1:15" ht="18" customHeight="1" x14ac:dyDescent="0.2">
      <c r="A86" s="281"/>
      <c r="B86" s="282"/>
      <c r="C86" s="283"/>
      <c r="D86" s="284"/>
      <c r="E86" s="285"/>
      <c r="F86" s="288"/>
      <c r="G86" s="289"/>
      <c r="H86" s="289"/>
      <c r="I86" s="289"/>
      <c r="J86" s="289"/>
      <c r="K86" s="289"/>
      <c r="L86" s="121"/>
      <c r="M86" s="121"/>
    </row>
    <row r="87" spans="1:15" ht="18" customHeight="1" x14ac:dyDescent="0.2">
      <c r="A87" s="254"/>
      <c r="B87" s="257"/>
      <c r="C87" s="268"/>
      <c r="D87" s="258"/>
      <c r="E87" s="270"/>
      <c r="F87" s="19" t="s">
        <v>739</v>
      </c>
      <c r="G87" s="184"/>
      <c r="I87" s="71"/>
      <c r="J87" s="177">
        <f>3059*1210</f>
        <v>3701390</v>
      </c>
      <c r="K87" s="177">
        <f>3059*1210</f>
        <v>3701390</v>
      </c>
      <c r="L87" s="65"/>
      <c r="M87" s="65"/>
    </row>
    <row r="88" spans="1:15" s="1" customFormat="1" ht="15.75" x14ac:dyDescent="0.2">
      <c r="A88" s="253">
        <v>39</v>
      </c>
      <c r="B88" s="255"/>
      <c r="C88" s="267"/>
      <c r="D88" s="256"/>
      <c r="E88" s="290">
        <v>2</v>
      </c>
      <c r="F88" s="279" t="s">
        <v>105</v>
      </c>
      <c r="G88" s="280"/>
      <c r="H88" s="280"/>
      <c r="I88" s="280"/>
      <c r="J88" s="280"/>
      <c r="K88" s="292"/>
      <c r="L88" s="185">
        <f>J89</f>
        <v>0</v>
      </c>
      <c r="M88" s="119">
        <f>K89</f>
        <v>374165</v>
      </c>
      <c r="O88" s="175"/>
    </row>
    <row r="89" spans="1:15" s="1" customFormat="1" ht="15.75" x14ac:dyDescent="0.2">
      <c r="A89" s="254"/>
      <c r="B89" s="257"/>
      <c r="C89" s="268"/>
      <c r="D89" s="258"/>
      <c r="E89" s="291"/>
      <c r="F89" s="86"/>
      <c r="G89" s="87"/>
      <c r="H89" s="87"/>
      <c r="I89" s="87"/>
      <c r="J89" s="30">
        <v>0</v>
      </c>
      <c r="K89" s="91">
        <v>374165</v>
      </c>
      <c r="L89" s="186"/>
      <c r="M89" s="61"/>
    </row>
    <row r="90" spans="1:15" ht="18" customHeight="1" x14ac:dyDescent="0.2">
      <c r="A90" s="253">
        <v>40</v>
      </c>
      <c r="B90" s="255"/>
      <c r="C90" s="267"/>
      <c r="D90" s="256"/>
      <c r="E90" s="269">
        <v>3</v>
      </c>
      <c r="F90" s="279" t="s">
        <v>820</v>
      </c>
      <c r="G90" s="280"/>
      <c r="H90" s="280"/>
      <c r="I90" s="280"/>
      <c r="J90" s="280"/>
      <c r="K90" s="280"/>
      <c r="L90" s="119">
        <f>J91</f>
        <v>0</v>
      </c>
      <c r="M90" s="119">
        <f>K91</f>
        <v>125000</v>
      </c>
      <c r="O90" s="175"/>
    </row>
    <row r="91" spans="1:15" ht="18" customHeight="1" x14ac:dyDescent="0.2">
      <c r="A91" s="254"/>
      <c r="B91" s="257"/>
      <c r="C91" s="268"/>
      <c r="D91" s="258"/>
      <c r="E91" s="270"/>
      <c r="F91" s="86"/>
      <c r="G91" s="87"/>
      <c r="H91" s="87"/>
      <c r="I91" s="87"/>
      <c r="J91" s="30">
        <v>0</v>
      </c>
      <c r="K91" s="177">
        <v>125000</v>
      </c>
      <c r="L91" s="61"/>
      <c r="M91" s="61"/>
    </row>
    <row r="92" spans="1:15" ht="15.75" customHeight="1" x14ac:dyDescent="0.2">
      <c r="A92" s="149">
        <v>41</v>
      </c>
      <c r="B92" s="271"/>
      <c r="C92" s="272"/>
      <c r="D92" s="169" t="s">
        <v>30</v>
      </c>
      <c r="E92" s="273" t="s">
        <v>87</v>
      </c>
      <c r="F92" s="274"/>
      <c r="G92" s="274"/>
      <c r="H92" s="274"/>
      <c r="I92" s="274"/>
      <c r="J92" s="274"/>
      <c r="K92" s="275"/>
      <c r="L92" s="62">
        <f>SUM(L93:L100)</f>
        <v>0</v>
      </c>
      <c r="M92" s="62">
        <f>SUM(M93:M100)</f>
        <v>12313520</v>
      </c>
      <c r="O92" s="175"/>
    </row>
    <row r="93" spans="1:15" s="78" customFormat="1" ht="15.75" x14ac:dyDescent="0.2">
      <c r="A93" s="53">
        <v>42</v>
      </c>
      <c r="B93" s="276"/>
      <c r="C93" s="277"/>
      <c r="D93" s="278"/>
      <c r="E93" s="81">
        <v>1</v>
      </c>
      <c r="F93" s="251" t="s">
        <v>825</v>
      </c>
      <c r="G93" s="252"/>
      <c r="H93" s="252"/>
      <c r="I93" s="252"/>
      <c r="J93" s="30">
        <v>0</v>
      </c>
      <c r="K93" s="30">
        <v>9200000</v>
      </c>
      <c r="L93" s="69">
        <f>J93</f>
        <v>0</v>
      </c>
      <c r="M93" s="69">
        <f>K93</f>
        <v>9200000</v>
      </c>
    </row>
    <row r="94" spans="1:15" ht="15.75" customHeight="1" x14ac:dyDescent="0.2">
      <c r="A94" s="45">
        <v>43</v>
      </c>
      <c r="B94" s="264"/>
      <c r="C94" s="265"/>
      <c r="D94" s="266"/>
      <c r="E94" s="150">
        <v>2</v>
      </c>
      <c r="F94" s="251" t="s">
        <v>826</v>
      </c>
      <c r="G94" s="252"/>
      <c r="H94" s="252"/>
      <c r="I94" s="252"/>
      <c r="J94" s="30">
        <v>0</v>
      </c>
      <c r="K94" s="30">
        <v>2763520</v>
      </c>
      <c r="L94" s="69">
        <f t="shared" ref="L94:M94" si="0">J94</f>
        <v>0</v>
      </c>
      <c r="M94" s="69">
        <f t="shared" si="0"/>
        <v>2763520</v>
      </c>
    </row>
    <row r="95" spans="1:15" ht="15.75" customHeight="1" x14ac:dyDescent="0.2">
      <c r="A95" s="45">
        <v>44</v>
      </c>
      <c r="B95" s="261"/>
      <c r="C95" s="262"/>
      <c r="D95" s="263"/>
      <c r="E95" s="82">
        <v>3</v>
      </c>
      <c r="F95" s="251" t="s">
        <v>827</v>
      </c>
      <c r="G95" s="252"/>
      <c r="H95" s="252"/>
      <c r="I95" s="252"/>
      <c r="J95" s="30">
        <v>0</v>
      </c>
      <c r="K95" s="30">
        <v>350000</v>
      </c>
      <c r="L95" s="69">
        <f>J95</f>
        <v>0</v>
      </c>
      <c r="M95" s="69">
        <f>K95</f>
        <v>350000</v>
      </c>
    </row>
    <row r="96" spans="1:15" ht="15.75" hidden="1" x14ac:dyDescent="0.2">
      <c r="A96" s="45">
        <v>39</v>
      </c>
      <c r="B96" s="165"/>
      <c r="C96" s="166"/>
      <c r="D96" s="167"/>
      <c r="E96" s="150">
        <v>4</v>
      </c>
      <c r="F96" s="251" t="s">
        <v>86</v>
      </c>
      <c r="G96" s="252"/>
      <c r="H96" s="252"/>
      <c r="I96" s="252"/>
      <c r="J96" s="30">
        <v>0</v>
      </c>
      <c r="K96" s="30">
        <v>0</v>
      </c>
      <c r="L96" s="69">
        <f>J96</f>
        <v>0</v>
      </c>
      <c r="M96" s="69">
        <f>K96</f>
        <v>0</v>
      </c>
    </row>
    <row r="97" spans="1:13" ht="33" hidden="1" customHeight="1" x14ac:dyDescent="0.2">
      <c r="A97" s="45">
        <v>40</v>
      </c>
      <c r="B97" s="264"/>
      <c r="C97" s="265"/>
      <c r="D97" s="266"/>
      <c r="E97" s="178">
        <v>5</v>
      </c>
      <c r="F97" s="251" t="s">
        <v>80</v>
      </c>
      <c r="G97" s="252"/>
      <c r="H97" s="252"/>
      <c r="I97" s="252"/>
      <c r="J97" s="252"/>
      <c r="K97" s="252"/>
      <c r="L97" s="66"/>
      <c r="M97" s="66"/>
    </row>
    <row r="98" spans="1:13" ht="15.75" hidden="1" x14ac:dyDescent="0.2">
      <c r="A98" s="80">
        <v>40</v>
      </c>
      <c r="B98" s="264"/>
      <c r="C98" s="265"/>
      <c r="D98" s="266"/>
      <c r="E98" s="187">
        <v>6</v>
      </c>
      <c r="F98" s="251" t="s">
        <v>828</v>
      </c>
      <c r="G98" s="252"/>
      <c r="H98" s="252"/>
      <c r="I98" s="252"/>
      <c r="J98" s="30"/>
      <c r="K98" s="85"/>
      <c r="L98" s="66"/>
      <c r="M98" s="66"/>
    </row>
    <row r="99" spans="1:13" ht="15.75" hidden="1" x14ac:dyDescent="0.2">
      <c r="A99" s="45">
        <v>41</v>
      </c>
      <c r="B99" s="264"/>
      <c r="C99" s="265"/>
      <c r="D99" s="266"/>
      <c r="E99" s="188">
        <v>7</v>
      </c>
      <c r="F99" s="251" t="s">
        <v>649</v>
      </c>
      <c r="G99" s="252"/>
      <c r="H99" s="252"/>
      <c r="I99" s="252"/>
      <c r="J99" s="30"/>
      <c r="K99" s="30"/>
      <c r="L99" s="69"/>
      <c r="M99" s="69"/>
    </row>
    <row r="100" spans="1:13" ht="15.75" hidden="1" x14ac:dyDescent="0.2">
      <c r="A100" s="45">
        <v>42</v>
      </c>
      <c r="B100" s="248"/>
      <c r="C100" s="249"/>
      <c r="D100" s="250"/>
      <c r="E100" s="188">
        <v>8</v>
      </c>
      <c r="F100" s="251" t="s">
        <v>106</v>
      </c>
      <c r="G100" s="252"/>
      <c r="H100" s="252"/>
      <c r="I100" s="252"/>
      <c r="J100" s="30"/>
      <c r="K100" s="85"/>
      <c r="L100" s="66"/>
      <c r="M100" s="66"/>
    </row>
    <row r="101" spans="1:13" ht="15.75" hidden="1" customHeight="1" x14ac:dyDescent="0.2">
      <c r="A101" s="253">
        <v>43</v>
      </c>
      <c r="B101" s="255"/>
      <c r="C101" s="256"/>
      <c r="D101" s="259" t="s">
        <v>59</v>
      </c>
      <c r="E101" s="162" t="s">
        <v>88</v>
      </c>
      <c r="F101" s="163"/>
      <c r="G101" s="163"/>
      <c r="H101" s="163"/>
      <c r="I101" s="163"/>
      <c r="J101" s="163"/>
      <c r="K101" s="170"/>
      <c r="L101" s="63"/>
      <c r="M101" s="63"/>
    </row>
    <row r="102" spans="1:13" ht="15.75" hidden="1" x14ac:dyDescent="0.2">
      <c r="A102" s="254">
        <v>40</v>
      </c>
      <c r="B102" s="257"/>
      <c r="C102" s="258"/>
      <c r="D102" s="260"/>
      <c r="E102" s="151"/>
      <c r="F102" s="164"/>
      <c r="G102" s="164"/>
      <c r="H102" s="164"/>
      <c r="I102" s="164"/>
      <c r="J102" s="30"/>
      <c r="K102" s="164"/>
      <c r="L102" s="59"/>
      <c r="M102" s="59"/>
    </row>
    <row r="103" spans="1:13" x14ac:dyDescent="0.2">
      <c r="M103" s="73"/>
    </row>
  </sheetData>
  <mergeCells count="181">
    <mergeCell ref="B63:E64"/>
    <mergeCell ref="F63:F64"/>
    <mergeCell ref="G63:K63"/>
    <mergeCell ref="B84:C84"/>
    <mergeCell ref="A35:A36"/>
    <mergeCell ref="F90:K90"/>
    <mergeCell ref="F35:F36"/>
    <mergeCell ref="E84:K84"/>
    <mergeCell ref="G35:K35"/>
    <mergeCell ref="B35:E36"/>
    <mergeCell ref="F47:I47"/>
    <mergeCell ref="F72:F73"/>
    <mergeCell ref="G72:K72"/>
    <mergeCell ref="E48:E49"/>
    <mergeCell ref="B48:D49"/>
    <mergeCell ref="F48:K48"/>
    <mergeCell ref="A72:A73"/>
    <mergeCell ref="B72:E73"/>
    <mergeCell ref="A44:A47"/>
    <mergeCell ref="B44:D47"/>
    <mergeCell ref="E44:E47"/>
    <mergeCell ref="F44:K45"/>
    <mergeCell ref="F46:I46"/>
    <mergeCell ref="F49:I49"/>
    <mergeCell ref="A23:A24"/>
    <mergeCell ref="B23:F24"/>
    <mergeCell ref="G23:G24"/>
    <mergeCell ref="B31:E32"/>
    <mergeCell ref="F31:F32"/>
    <mergeCell ref="A29:A30"/>
    <mergeCell ref="A25:A26"/>
    <mergeCell ref="B25:F26"/>
    <mergeCell ref="G25:G26"/>
    <mergeCell ref="G27:G28"/>
    <mergeCell ref="G33:K33"/>
    <mergeCell ref="A27:A28"/>
    <mergeCell ref="B27:F28"/>
    <mergeCell ref="A31:A32"/>
    <mergeCell ref="A39:A40"/>
    <mergeCell ref="B39:D40"/>
    <mergeCell ref="A41:A42"/>
    <mergeCell ref="F41:K41"/>
    <mergeCell ref="B43:C43"/>
    <mergeCell ref="E43:K43"/>
    <mergeCell ref="F18:F19"/>
    <mergeCell ref="D11:K13"/>
    <mergeCell ref="G18:K18"/>
    <mergeCell ref="H23:K23"/>
    <mergeCell ref="G21:G22"/>
    <mergeCell ref="A48:A49"/>
    <mergeCell ref="A37:A38"/>
    <mergeCell ref="B37:D38"/>
    <mergeCell ref="G31:K31"/>
    <mergeCell ref="G32:I32"/>
    <mergeCell ref="B29:E30"/>
    <mergeCell ref="F29:F30"/>
    <mergeCell ref="G29:K29"/>
    <mergeCell ref="E39:E40"/>
    <mergeCell ref="F39:K39"/>
    <mergeCell ref="E37:E38"/>
    <mergeCell ref="F37:K37"/>
    <mergeCell ref="G34:I34"/>
    <mergeCell ref="B41:D42"/>
    <mergeCell ref="E41:E42"/>
    <mergeCell ref="A33:A34"/>
    <mergeCell ref="B33:E34"/>
    <mergeCell ref="F33:F34"/>
    <mergeCell ref="H27:K27"/>
    <mergeCell ref="A1:M1"/>
    <mergeCell ref="A2:M2"/>
    <mergeCell ref="A3:M3"/>
    <mergeCell ref="A4:M4"/>
    <mergeCell ref="A5:M5"/>
    <mergeCell ref="A10:A13"/>
    <mergeCell ref="B11:B13"/>
    <mergeCell ref="C11:C13"/>
    <mergeCell ref="B21:F22"/>
    <mergeCell ref="A18:A19"/>
    <mergeCell ref="B18:E19"/>
    <mergeCell ref="D10:K10"/>
    <mergeCell ref="G20:K20"/>
    <mergeCell ref="H21:K21"/>
    <mergeCell ref="A21:A22"/>
    <mergeCell ref="B20:E20"/>
    <mergeCell ref="M11:M13"/>
    <mergeCell ref="B17:D17"/>
    <mergeCell ref="F17:K17"/>
    <mergeCell ref="B14:K14"/>
    <mergeCell ref="C15:K15"/>
    <mergeCell ref="B16:C16"/>
    <mergeCell ref="E16:K16"/>
    <mergeCell ref="L11:L13"/>
    <mergeCell ref="B50:D51"/>
    <mergeCell ref="E50:E51"/>
    <mergeCell ref="F50:K50"/>
    <mergeCell ref="B52:C53"/>
    <mergeCell ref="D52:D53"/>
    <mergeCell ref="E52:K53"/>
    <mergeCell ref="A54:A55"/>
    <mergeCell ref="B54:D55"/>
    <mergeCell ref="E54:E55"/>
    <mergeCell ref="A50:A51"/>
    <mergeCell ref="A52:A53"/>
    <mergeCell ref="F54:K54"/>
    <mergeCell ref="B56:D56"/>
    <mergeCell ref="F56:K56"/>
    <mergeCell ref="B65:E65"/>
    <mergeCell ref="G65:K65"/>
    <mergeCell ref="A66:A68"/>
    <mergeCell ref="G66:G68"/>
    <mergeCell ref="H66:K67"/>
    <mergeCell ref="H68:I68"/>
    <mergeCell ref="A69:A70"/>
    <mergeCell ref="G69:G70"/>
    <mergeCell ref="H69:K69"/>
    <mergeCell ref="A57:A58"/>
    <mergeCell ref="B57:E58"/>
    <mergeCell ref="F57:F58"/>
    <mergeCell ref="G57:K57"/>
    <mergeCell ref="B61:E62"/>
    <mergeCell ref="F61:F62"/>
    <mergeCell ref="G61:K61"/>
    <mergeCell ref="B59:E60"/>
    <mergeCell ref="F59:F60"/>
    <mergeCell ref="G59:K59"/>
    <mergeCell ref="A61:A62"/>
    <mergeCell ref="A59:A60"/>
    <mergeCell ref="A63:A64"/>
    <mergeCell ref="B71:D71"/>
    <mergeCell ref="F71:K71"/>
    <mergeCell ref="B74:E75"/>
    <mergeCell ref="F74:F75"/>
    <mergeCell ref="G74:K74"/>
    <mergeCell ref="B76:E77"/>
    <mergeCell ref="F76:F77"/>
    <mergeCell ref="G76:K76"/>
    <mergeCell ref="A78:A79"/>
    <mergeCell ref="B78:D79"/>
    <mergeCell ref="E78:E79"/>
    <mergeCell ref="F78:K78"/>
    <mergeCell ref="A74:A75"/>
    <mergeCell ref="A76:A77"/>
    <mergeCell ref="A80:A81"/>
    <mergeCell ref="B80:D81"/>
    <mergeCell ref="E80:E81"/>
    <mergeCell ref="F80:K80"/>
    <mergeCell ref="A85:A87"/>
    <mergeCell ref="B85:D87"/>
    <mergeCell ref="E85:E87"/>
    <mergeCell ref="F85:K86"/>
    <mergeCell ref="A88:A89"/>
    <mergeCell ref="B88:D89"/>
    <mergeCell ref="E88:E89"/>
    <mergeCell ref="F88:K88"/>
    <mergeCell ref="A82:A83"/>
    <mergeCell ref="B82:D83"/>
    <mergeCell ref="E82:E83"/>
    <mergeCell ref="F82:K82"/>
    <mergeCell ref="A90:A91"/>
    <mergeCell ref="B90:D91"/>
    <mergeCell ref="E90:E91"/>
    <mergeCell ref="B92:C92"/>
    <mergeCell ref="E92:K92"/>
    <mergeCell ref="B93:D93"/>
    <mergeCell ref="F93:I93"/>
    <mergeCell ref="B94:D94"/>
    <mergeCell ref="F94:I94"/>
    <mergeCell ref="B100:D100"/>
    <mergeCell ref="F100:I100"/>
    <mergeCell ref="A101:A102"/>
    <mergeCell ref="B101:C102"/>
    <mergeCell ref="D101:D102"/>
    <mergeCell ref="B95:D95"/>
    <mergeCell ref="F95:I95"/>
    <mergeCell ref="F96:I96"/>
    <mergeCell ref="B97:D97"/>
    <mergeCell ref="F97:K97"/>
    <mergeCell ref="B98:D98"/>
    <mergeCell ref="F98:I98"/>
    <mergeCell ref="B99:D99"/>
    <mergeCell ref="F99:I99"/>
  </mergeCells>
  <phoneticPr fontId="0" type="noConversion"/>
  <printOptions horizontalCentered="1"/>
  <pageMargins left="0.39370078740157483" right="0.39370078740157483" top="0.39370078740157483" bottom="0" header="0" footer="0"/>
  <pageSetup paperSize="9" scale="5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4075E-9E19-4F7C-BAED-3E0284D74705}">
  <dimension ref="A1:IV32"/>
  <sheetViews>
    <sheetView tabSelected="1" workbookViewId="0">
      <selection activeCell="G3" sqref="G3"/>
    </sheetView>
  </sheetViews>
  <sheetFormatPr defaultRowHeight="15" x14ac:dyDescent="0.25"/>
  <cols>
    <col min="1" max="1" width="3" style="135" bestFit="1" customWidth="1"/>
    <col min="2" max="2" width="38.140625" style="135" customWidth="1"/>
    <col min="3" max="6" width="15.85546875" style="135" customWidth="1"/>
    <col min="7" max="8" width="14.42578125" style="135" customWidth="1"/>
    <col min="9" max="9" width="12.42578125" style="135" bestFit="1" customWidth="1"/>
    <col min="10" max="256" width="9.140625" style="135"/>
    <col min="257" max="257" width="3" style="135" bestFit="1" customWidth="1"/>
    <col min="258" max="258" width="38.140625" style="135" customWidth="1"/>
    <col min="259" max="262" width="15.85546875" style="135" customWidth="1"/>
    <col min="263" max="264" width="14.42578125" style="135" customWidth="1"/>
    <col min="265" max="265" width="12.42578125" style="135" bestFit="1" customWidth="1"/>
    <col min="266" max="512" width="9.140625" style="135"/>
    <col min="513" max="513" width="3" style="135" bestFit="1" customWidth="1"/>
    <col min="514" max="514" width="38.140625" style="135" customWidth="1"/>
    <col min="515" max="518" width="15.85546875" style="135" customWidth="1"/>
    <col min="519" max="520" width="14.42578125" style="135" customWidth="1"/>
    <col min="521" max="521" width="12.42578125" style="135" bestFit="1" customWidth="1"/>
    <col min="522" max="768" width="9.140625" style="135"/>
    <col min="769" max="769" width="3" style="135" bestFit="1" customWidth="1"/>
    <col min="770" max="770" width="38.140625" style="135" customWidth="1"/>
    <col min="771" max="774" width="15.85546875" style="135" customWidth="1"/>
    <col min="775" max="776" width="14.42578125" style="135" customWidth="1"/>
    <col min="777" max="777" width="12.42578125" style="135" bestFit="1" customWidth="1"/>
    <col min="778" max="1024" width="9.140625" style="135"/>
    <col min="1025" max="1025" width="3" style="135" bestFit="1" customWidth="1"/>
    <col min="1026" max="1026" width="38.140625" style="135" customWidth="1"/>
    <col min="1027" max="1030" width="15.85546875" style="135" customWidth="1"/>
    <col min="1031" max="1032" width="14.42578125" style="135" customWidth="1"/>
    <col min="1033" max="1033" width="12.42578125" style="135" bestFit="1" customWidth="1"/>
    <col min="1034" max="1280" width="9.140625" style="135"/>
    <col min="1281" max="1281" width="3" style="135" bestFit="1" customWidth="1"/>
    <col min="1282" max="1282" width="38.140625" style="135" customWidth="1"/>
    <col min="1283" max="1286" width="15.85546875" style="135" customWidth="1"/>
    <col min="1287" max="1288" width="14.42578125" style="135" customWidth="1"/>
    <col min="1289" max="1289" width="12.42578125" style="135" bestFit="1" customWidth="1"/>
    <col min="1290" max="1536" width="9.140625" style="135"/>
    <col min="1537" max="1537" width="3" style="135" bestFit="1" customWidth="1"/>
    <col min="1538" max="1538" width="38.140625" style="135" customWidth="1"/>
    <col min="1539" max="1542" width="15.85546875" style="135" customWidth="1"/>
    <col min="1543" max="1544" width="14.42578125" style="135" customWidth="1"/>
    <col min="1545" max="1545" width="12.42578125" style="135" bestFit="1" customWidth="1"/>
    <col min="1546" max="1792" width="9.140625" style="135"/>
    <col min="1793" max="1793" width="3" style="135" bestFit="1" customWidth="1"/>
    <col min="1794" max="1794" width="38.140625" style="135" customWidth="1"/>
    <col min="1795" max="1798" width="15.85546875" style="135" customWidth="1"/>
    <col min="1799" max="1800" width="14.42578125" style="135" customWidth="1"/>
    <col min="1801" max="1801" width="12.42578125" style="135" bestFit="1" customWidth="1"/>
    <col min="1802" max="2048" width="9.140625" style="135"/>
    <col min="2049" max="2049" width="3" style="135" bestFit="1" customWidth="1"/>
    <col min="2050" max="2050" width="38.140625" style="135" customWidth="1"/>
    <col min="2051" max="2054" width="15.85546875" style="135" customWidth="1"/>
    <col min="2055" max="2056" width="14.42578125" style="135" customWidth="1"/>
    <col min="2057" max="2057" width="12.42578125" style="135" bestFit="1" customWidth="1"/>
    <col min="2058" max="2304" width="9.140625" style="135"/>
    <col min="2305" max="2305" width="3" style="135" bestFit="1" customWidth="1"/>
    <col min="2306" max="2306" width="38.140625" style="135" customWidth="1"/>
    <col min="2307" max="2310" width="15.85546875" style="135" customWidth="1"/>
    <col min="2311" max="2312" width="14.42578125" style="135" customWidth="1"/>
    <col min="2313" max="2313" width="12.42578125" style="135" bestFit="1" customWidth="1"/>
    <col min="2314" max="2560" width="9.140625" style="135"/>
    <col min="2561" max="2561" width="3" style="135" bestFit="1" customWidth="1"/>
    <col min="2562" max="2562" width="38.140625" style="135" customWidth="1"/>
    <col min="2563" max="2566" width="15.85546875" style="135" customWidth="1"/>
    <col min="2567" max="2568" width="14.42578125" style="135" customWidth="1"/>
    <col min="2569" max="2569" width="12.42578125" style="135" bestFit="1" customWidth="1"/>
    <col min="2570" max="2816" width="9.140625" style="135"/>
    <col min="2817" max="2817" width="3" style="135" bestFit="1" customWidth="1"/>
    <col min="2818" max="2818" width="38.140625" style="135" customWidth="1"/>
    <col min="2819" max="2822" width="15.85546875" style="135" customWidth="1"/>
    <col min="2823" max="2824" width="14.42578125" style="135" customWidth="1"/>
    <col min="2825" max="2825" width="12.42578125" style="135" bestFit="1" customWidth="1"/>
    <col min="2826" max="3072" width="9.140625" style="135"/>
    <col min="3073" max="3073" width="3" style="135" bestFit="1" customWidth="1"/>
    <col min="3074" max="3074" width="38.140625" style="135" customWidth="1"/>
    <col min="3075" max="3078" width="15.85546875" style="135" customWidth="1"/>
    <col min="3079" max="3080" width="14.42578125" style="135" customWidth="1"/>
    <col min="3081" max="3081" width="12.42578125" style="135" bestFit="1" customWidth="1"/>
    <col min="3082" max="3328" width="9.140625" style="135"/>
    <col min="3329" max="3329" width="3" style="135" bestFit="1" customWidth="1"/>
    <col min="3330" max="3330" width="38.140625" style="135" customWidth="1"/>
    <col min="3331" max="3334" width="15.85546875" style="135" customWidth="1"/>
    <col min="3335" max="3336" width="14.42578125" style="135" customWidth="1"/>
    <col min="3337" max="3337" width="12.42578125" style="135" bestFit="1" customWidth="1"/>
    <col min="3338" max="3584" width="9.140625" style="135"/>
    <col min="3585" max="3585" width="3" style="135" bestFit="1" customWidth="1"/>
    <col min="3586" max="3586" width="38.140625" style="135" customWidth="1"/>
    <col min="3587" max="3590" width="15.85546875" style="135" customWidth="1"/>
    <col min="3591" max="3592" width="14.42578125" style="135" customWidth="1"/>
    <col min="3593" max="3593" width="12.42578125" style="135" bestFit="1" customWidth="1"/>
    <col min="3594" max="3840" width="9.140625" style="135"/>
    <col min="3841" max="3841" width="3" style="135" bestFit="1" customWidth="1"/>
    <col min="3842" max="3842" width="38.140625" style="135" customWidth="1"/>
    <col min="3843" max="3846" width="15.85546875" style="135" customWidth="1"/>
    <col min="3847" max="3848" width="14.42578125" style="135" customWidth="1"/>
    <col min="3849" max="3849" width="12.42578125" style="135" bestFit="1" customWidth="1"/>
    <col min="3850" max="4096" width="9.140625" style="135"/>
    <col min="4097" max="4097" width="3" style="135" bestFit="1" customWidth="1"/>
    <col min="4098" max="4098" width="38.140625" style="135" customWidth="1"/>
    <col min="4099" max="4102" width="15.85546875" style="135" customWidth="1"/>
    <col min="4103" max="4104" width="14.42578125" style="135" customWidth="1"/>
    <col min="4105" max="4105" width="12.42578125" style="135" bestFit="1" customWidth="1"/>
    <col min="4106" max="4352" width="9.140625" style="135"/>
    <col min="4353" max="4353" width="3" style="135" bestFit="1" customWidth="1"/>
    <col min="4354" max="4354" width="38.140625" style="135" customWidth="1"/>
    <col min="4355" max="4358" width="15.85546875" style="135" customWidth="1"/>
    <col min="4359" max="4360" width="14.42578125" style="135" customWidth="1"/>
    <col min="4361" max="4361" width="12.42578125" style="135" bestFit="1" customWidth="1"/>
    <col min="4362" max="4608" width="9.140625" style="135"/>
    <col min="4609" max="4609" width="3" style="135" bestFit="1" customWidth="1"/>
    <col min="4610" max="4610" width="38.140625" style="135" customWidth="1"/>
    <col min="4611" max="4614" width="15.85546875" style="135" customWidth="1"/>
    <col min="4615" max="4616" width="14.42578125" style="135" customWidth="1"/>
    <col min="4617" max="4617" width="12.42578125" style="135" bestFit="1" customWidth="1"/>
    <col min="4618" max="4864" width="9.140625" style="135"/>
    <col min="4865" max="4865" width="3" style="135" bestFit="1" customWidth="1"/>
    <col min="4866" max="4866" width="38.140625" style="135" customWidth="1"/>
    <col min="4867" max="4870" width="15.85546875" style="135" customWidth="1"/>
    <col min="4871" max="4872" width="14.42578125" style="135" customWidth="1"/>
    <col min="4873" max="4873" width="12.42578125" style="135" bestFit="1" customWidth="1"/>
    <col min="4874" max="5120" width="9.140625" style="135"/>
    <col min="5121" max="5121" width="3" style="135" bestFit="1" customWidth="1"/>
    <col min="5122" max="5122" width="38.140625" style="135" customWidth="1"/>
    <col min="5123" max="5126" width="15.85546875" style="135" customWidth="1"/>
    <col min="5127" max="5128" width="14.42578125" style="135" customWidth="1"/>
    <col min="5129" max="5129" width="12.42578125" style="135" bestFit="1" customWidth="1"/>
    <col min="5130" max="5376" width="9.140625" style="135"/>
    <col min="5377" max="5377" width="3" style="135" bestFit="1" customWidth="1"/>
    <col min="5378" max="5378" width="38.140625" style="135" customWidth="1"/>
    <col min="5379" max="5382" width="15.85546875" style="135" customWidth="1"/>
    <col min="5383" max="5384" width="14.42578125" style="135" customWidth="1"/>
    <col min="5385" max="5385" width="12.42578125" style="135" bestFit="1" customWidth="1"/>
    <col min="5386" max="5632" width="9.140625" style="135"/>
    <col min="5633" max="5633" width="3" style="135" bestFit="1" customWidth="1"/>
    <col min="5634" max="5634" width="38.140625" style="135" customWidth="1"/>
    <col min="5635" max="5638" width="15.85546875" style="135" customWidth="1"/>
    <col min="5639" max="5640" width="14.42578125" style="135" customWidth="1"/>
    <col min="5641" max="5641" width="12.42578125" style="135" bestFit="1" customWidth="1"/>
    <col min="5642" max="5888" width="9.140625" style="135"/>
    <col min="5889" max="5889" width="3" style="135" bestFit="1" customWidth="1"/>
    <col min="5890" max="5890" width="38.140625" style="135" customWidth="1"/>
    <col min="5891" max="5894" width="15.85546875" style="135" customWidth="1"/>
    <col min="5895" max="5896" width="14.42578125" style="135" customWidth="1"/>
    <col min="5897" max="5897" width="12.42578125" style="135" bestFit="1" customWidth="1"/>
    <col min="5898" max="6144" width="9.140625" style="135"/>
    <col min="6145" max="6145" width="3" style="135" bestFit="1" customWidth="1"/>
    <col min="6146" max="6146" width="38.140625" style="135" customWidth="1"/>
    <col min="6147" max="6150" width="15.85546875" style="135" customWidth="1"/>
    <col min="6151" max="6152" width="14.42578125" style="135" customWidth="1"/>
    <col min="6153" max="6153" width="12.42578125" style="135" bestFit="1" customWidth="1"/>
    <col min="6154" max="6400" width="9.140625" style="135"/>
    <col min="6401" max="6401" width="3" style="135" bestFit="1" customWidth="1"/>
    <col min="6402" max="6402" width="38.140625" style="135" customWidth="1"/>
    <col min="6403" max="6406" width="15.85546875" style="135" customWidth="1"/>
    <col min="6407" max="6408" width="14.42578125" style="135" customWidth="1"/>
    <col min="6409" max="6409" width="12.42578125" style="135" bestFit="1" customWidth="1"/>
    <col min="6410" max="6656" width="9.140625" style="135"/>
    <col min="6657" max="6657" width="3" style="135" bestFit="1" customWidth="1"/>
    <col min="6658" max="6658" width="38.140625" style="135" customWidth="1"/>
    <col min="6659" max="6662" width="15.85546875" style="135" customWidth="1"/>
    <col min="6663" max="6664" width="14.42578125" style="135" customWidth="1"/>
    <col min="6665" max="6665" width="12.42578125" style="135" bestFit="1" customWidth="1"/>
    <col min="6666" max="6912" width="9.140625" style="135"/>
    <col min="6913" max="6913" width="3" style="135" bestFit="1" customWidth="1"/>
    <col min="6914" max="6914" width="38.140625" style="135" customWidth="1"/>
    <col min="6915" max="6918" width="15.85546875" style="135" customWidth="1"/>
    <col min="6919" max="6920" width="14.42578125" style="135" customWidth="1"/>
    <col min="6921" max="6921" width="12.42578125" style="135" bestFit="1" customWidth="1"/>
    <col min="6922" max="7168" width="9.140625" style="135"/>
    <col min="7169" max="7169" width="3" style="135" bestFit="1" customWidth="1"/>
    <col min="7170" max="7170" width="38.140625" style="135" customWidth="1"/>
    <col min="7171" max="7174" width="15.85546875" style="135" customWidth="1"/>
    <col min="7175" max="7176" width="14.42578125" style="135" customWidth="1"/>
    <col min="7177" max="7177" width="12.42578125" style="135" bestFit="1" customWidth="1"/>
    <col min="7178" max="7424" width="9.140625" style="135"/>
    <col min="7425" max="7425" width="3" style="135" bestFit="1" customWidth="1"/>
    <col min="7426" max="7426" width="38.140625" style="135" customWidth="1"/>
    <col min="7427" max="7430" width="15.85546875" style="135" customWidth="1"/>
    <col min="7431" max="7432" width="14.42578125" style="135" customWidth="1"/>
    <col min="7433" max="7433" width="12.42578125" style="135" bestFit="1" customWidth="1"/>
    <col min="7434" max="7680" width="9.140625" style="135"/>
    <col min="7681" max="7681" width="3" style="135" bestFit="1" customWidth="1"/>
    <col min="7682" max="7682" width="38.140625" style="135" customWidth="1"/>
    <col min="7683" max="7686" width="15.85546875" style="135" customWidth="1"/>
    <col min="7687" max="7688" width="14.42578125" style="135" customWidth="1"/>
    <col min="7689" max="7689" width="12.42578125" style="135" bestFit="1" customWidth="1"/>
    <col min="7690" max="7936" width="9.140625" style="135"/>
    <col min="7937" max="7937" width="3" style="135" bestFit="1" customWidth="1"/>
    <col min="7938" max="7938" width="38.140625" style="135" customWidth="1"/>
    <col min="7939" max="7942" width="15.85546875" style="135" customWidth="1"/>
    <col min="7943" max="7944" width="14.42578125" style="135" customWidth="1"/>
    <col min="7945" max="7945" width="12.42578125" style="135" bestFit="1" customWidth="1"/>
    <col min="7946" max="8192" width="9.140625" style="135"/>
    <col min="8193" max="8193" width="3" style="135" bestFit="1" customWidth="1"/>
    <col min="8194" max="8194" width="38.140625" style="135" customWidth="1"/>
    <col min="8195" max="8198" width="15.85546875" style="135" customWidth="1"/>
    <col min="8199" max="8200" width="14.42578125" style="135" customWidth="1"/>
    <col min="8201" max="8201" width="12.42578125" style="135" bestFit="1" customWidth="1"/>
    <col min="8202" max="8448" width="9.140625" style="135"/>
    <col min="8449" max="8449" width="3" style="135" bestFit="1" customWidth="1"/>
    <col min="8450" max="8450" width="38.140625" style="135" customWidth="1"/>
    <col min="8451" max="8454" width="15.85546875" style="135" customWidth="1"/>
    <col min="8455" max="8456" width="14.42578125" style="135" customWidth="1"/>
    <col min="8457" max="8457" width="12.42578125" style="135" bestFit="1" customWidth="1"/>
    <col min="8458" max="8704" width="9.140625" style="135"/>
    <col min="8705" max="8705" width="3" style="135" bestFit="1" customWidth="1"/>
    <col min="8706" max="8706" width="38.140625" style="135" customWidth="1"/>
    <col min="8707" max="8710" width="15.85546875" style="135" customWidth="1"/>
    <col min="8711" max="8712" width="14.42578125" style="135" customWidth="1"/>
    <col min="8713" max="8713" width="12.42578125" style="135" bestFit="1" customWidth="1"/>
    <col min="8714" max="8960" width="9.140625" style="135"/>
    <col min="8961" max="8961" width="3" style="135" bestFit="1" customWidth="1"/>
    <col min="8962" max="8962" width="38.140625" style="135" customWidth="1"/>
    <col min="8963" max="8966" width="15.85546875" style="135" customWidth="1"/>
    <col min="8967" max="8968" width="14.42578125" style="135" customWidth="1"/>
    <col min="8969" max="8969" width="12.42578125" style="135" bestFit="1" customWidth="1"/>
    <col min="8970" max="9216" width="9.140625" style="135"/>
    <col min="9217" max="9217" width="3" style="135" bestFit="1" customWidth="1"/>
    <col min="9218" max="9218" width="38.140625" style="135" customWidth="1"/>
    <col min="9219" max="9222" width="15.85546875" style="135" customWidth="1"/>
    <col min="9223" max="9224" width="14.42578125" style="135" customWidth="1"/>
    <col min="9225" max="9225" width="12.42578125" style="135" bestFit="1" customWidth="1"/>
    <col min="9226" max="9472" width="9.140625" style="135"/>
    <col min="9473" max="9473" width="3" style="135" bestFit="1" customWidth="1"/>
    <col min="9474" max="9474" width="38.140625" style="135" customWidth="1"/>
    <col min="9475" max="9478" width="15.85546875" style="135" customWidth="1"/>
    <col min="9479" max="9480" width="14.42578125" style="135" customWidth="1"/>
    <col min="9481" max="9481" width="12.42578125" style="135" bestFit="1" customWidth="1"/>
    <col min="9482" max="9728" width="9.140625" style="135"/>
    <col min="9729" max="9729" width="3" style="135" bestFit="1" customWidth="1"/>
    <col min="9730" max="9730" width="38.140625" style="135" customWidth="1"/>
    <col min="9731" max="9734" width="15.85546875" style="135" customWidth="1"/>
    <col min="9735" max="9736" width="14.42578125" style="135" customWidth="1"/>
    <col min="9737" max="9737" width="12.42578125" style="135" bestFit="1" customWidth="1"/>
    <col min="9738" max="9984" width="9.140625" style="135"/>
    <col min="9985" max="9985" width="3" style="135" bestFit="1" customWidth="1"/>
    <col min="9986" max="9986" width="38.140625" style="135" customWidth="1"/>
    <col min="9987" max="9990" width="15.85546875" style="135" customWidth="1"/>
    <col min="9991" max="9992" width="14.42578125" style="135" customWidth="1"/>
    <col min="9993" max="9993" width="12.42578125" style="135" bestFit="1" customWidth="1"/>
    <col min="9994" max="10240" width="9.140625" style="135"/>
    <col min="10241" max="10241" width="3" style="135" bestFit="1" customWidth="1"/>
    <col min="10242" max="10242" width="38.140625" style="135" customWidth="1"/>
    <col min="10243" max="10246" width="15.85546875" style="135" customWidth="1"/>
    <col min="10247" max="10248" width="14.42578125" style="135" customWidth="1"/>
    <col min="10249" max="10249" width="12.42578125" style="135" bestFit="1" customWidth="1"/>
    <col min="10250" max="10496" width="9.140625" style="135"/>
    <col min="10497" max="10497" width="3" style="135" bestFit="1" customWidth="1"/>
    <col min="10498" max="10498" width="38.140625" style="135" customWidth="1"/>
    <col min="10499" max="10502" width="15.85546875" style="135" customWidth="1"/>
    <col min="10503" max="10504" width="14.42578125" style="135" customWidth="1"/>
    <col min="10505" max="10505" width="12.42578125" style="135" bestFit="1" customWidth="1"/>
    <col min="10506" max="10752" width="9.140625" style="135"/>
    <col min="10753" max="10753" width="3" style="135" bestFit="1" customWidth="1"/>
    <col min="10754" max="10754" width="38.140625" style="135" customWidth="1"/>
    <col min="10755" max="10758" width="15.85546875" style="135" customWidth="1"/>
    <col min="10759" max="10760" width="14.42578125" style="135" customWidth="1"/>
    <col min="10761" max="10761" width="12.42578125" style="135" bestFit="1" customWidth="1"/>
    <col min="10762" max="11008" width="9.140625" style="135"/>
    <col min="11009" max="11009" width="3" style="135" bestFit="1" customWidth="1"/>
    <col min="11010" max="11010" width="38.140625" style="135" customWidth="1"/>
    <col min="11011" max="11014" width="15.85546875" style="135" customWidth="1"/>
    <col min="11015" max="11016" width="14.42578125" style="135" customWidth="1"/>
    <col min="11017" max="11017" width="12.42578125" style="135" bestFit="1" customWidth="1"/>
    <col min="11018" max="11264" width="9.140625" style="135"/>
    <col min="11265" max="11265" width="3" style="135" bestFit="1" customWidth="1"/>
    <col min="11266" max="11266" width="38.140625" style="135" customWidth="1"/>
    <col min="11267" max="11270" width="15.85546875" style="135" customWidth="1"/>
    <col min="11271" max="11272" width="14.42578125" style="135" customWidth="1"/>
    <col min="11273" max="11273" width="12.42578125" style="135" bestFit="1" customWidth="1"/>
    <col min="11274" max="11520" width="9.140625" style="135"/>
    <col min="11521" max="11521" width="3" style="135" bestFit="1" customWidth="1"/>
    <col min="11522" max="11522" width="38.140625" style="135" customWidth="1"/>
    <col min="11523" max="11526" width="15.85546875" style="135" customWidth="1"/>
    <col min="11527" max="11528" width="14.42578125" style="135" customWidth="1"/>
    <col min="11529" max="11529" width="12.42578125" style="135" bestFit="1" customWidth="1"/>
    <col min="11530" max="11776" width="9.140625" style="135"/>
    <col min="11777" max="11777" width="3" style="135" bestFit="1" customWidth="1"/>
    <col min="11778" max="11778" width="38.140625" style="135" customWidth="1"/>
    <col min="11779" max="11782" width="15.85546875" style="135" customWidth="1"/>
    <col min="11783" max="11784" width="14.42578125" style="135" customWidth="1"/>
    <col min="11785" max="11785" width="12.42578125" style="135" bestFit="1" customWidth="1"/>
    <col min="11786" max="12032" width="9.140625" style="135"/>
    <col min="12033" max="12033" width="3" style="135" bestFit="1" customWidth="1"/>
    <col min="12034" max="12034" width="38.140625" style="135" customWidth="1"/>
    <col min="12035" max="12038" width="15.85546875" style="135" customWidth="1"/>
    <col min="12039" max="12040" width="14.42578125" style="135" customWidth="1"/>
    <col min="12041" max="12041" width="12.42578125" style="135" bestFit="1" customWidth="1"/>
    <col min="12042" max="12288" width="9.140625" style="135"/>
    <col min="12289" max="12289" width="3" style="135" bestFit="1" customWidth="1"/>
    <col min="12290" max="12290" width="38.140625" style="135" customWidth="1"/>
    <col min="12291" max="12294" width="15.85546875" style="135" customWidth="1"/>
    <col min="12295" max="12296" width="14.42578125" style="135" customWidth="1"/>
    <col min="12297" max="12297" width="12.42578125" style="135" bestFit="1" customWidth="1"/>
    <col min="12298" max="12544" width="9.140625" style="135"/>
    <col min="12545" max="12545" width="3" style="135" bestFit="1" customWidth="1"/>
    <col min="12546" max="12546" width="38.140625" style="135" customWidth="1"/>
    <col min="12547" max="12550" width="15.85546875" style="135" customWidth="1"/>
    <col min="12551" max="12552" width="14.42578125" style="135" customWidth="1"/>
    <col min="12553" max="12553" width="12.42578125" style="135" bestFit="1" customWidth="1"/>
    <col min="12554" max="12800" width="9.140625" style="135"/>
    <col min="12801" max="12801" width="3" style="135" bestFit="1" customWidth="1"/>
    <col min="12802" max="12802" width="38.140625" style="135" customWidth="1"/>
    <col min="12803" max="12806" width="15.85546875" style="135" customWidth="1"/>
    <col min="12807" max="12808" width="14.42578125" style="135" customWidth="1"/>
    <col min="12809" max="12809" width="12.42578125" style="135" bestFit="1" customWidth="1"/>
    <col min="12810" max="13056" width="9.140625" style="135"/>
    <col min="13057" max="13057" width="3" style="135" bestFit="1" customWidth="1"/>
    <col min="13058" max="13058" width="38.140625" style="135" customWidth="1"/>
    <col min="13059" max="13062" width="15.85546875" style="135" customWidth="1"/>
    <col min="13063" max="13064" width="14.42578125" style="135" customWidth="1"/>
    <col min="13065" max="13065" width="12.42578125" style="135" bestFit="1" customWidth="1"/>
    <col min="13066" max="13312" width="9.140625" style="135"/>
    <col min="13313" max="13313" width="3" style="135" bestFit="1" customWidth="1"/>
    <col min="13314" max="13314" width="38.140625" style="135" customWidth="1"/>
    <col min="13315" max="13318" width="15.85546875" style="135" customWidth="1"/>
    <col min="13319" max="13320" width="14.42578125" style="135" customWidth="1"/>
    <col min="13321" max="13321" width="12.42578125" style="135" bestFit="1" customWidth="1"/>
    <col min="13322" max="13568" width="9.140625" style="135"/>
    <col min="13569" max="13569" width="3" style="135" bestFit="1" customWidth="1"/>
    <col min="13570" max="13570" width="38.140625" style="135" customWidth="1"/>
    <col min="13571" max="13574" width="15.85546875" style="135" customWidth="1"/>
    <col min="13575" max="13576" width="14.42578125" style="135" customWidth="1"/>
    <col min="13577" max="13577" width="12.42578125" style="135" bestFit="1" customWidth="1"/>
    <col min="13578" max="13824" width="9.140625" style="135"/>
    <col min="13825" max="13825" width="3" style="135" bestFit="1" customWidth="1"/>
    <col min="13826" max="13826" width="38.140625" style="135" customWidth="1"/>
    <col min="13827" max="13830" width="15.85546875" style="135" customWidth="1"/>
    <col min="13831" max="13832" width="14.42578125" style="135" customWidth="1"/>
    <col min="13833" max="13833" width="12.42578125" style="135" bestFit="1" customWidth="1"/>
    <col min="13834" max="14080" width="9.140625" style="135"/>
    <col min="14081" max="14081" width="3" style="135" bestFit="1" customWidth="1"/>
    <col min="14082" max="14082" width="38.140625" style="135" customWidth="1"/>
    <col min="14083" max="14086" width="15.85546875" style="135" customWidth="1"/>
    <col min="14087" max="14088" width="14.42578125" style="135" customWidth="1"/>
    <col min="14089" max="14089" width="12.42578125" style="135" bestFit="1" customWidth="1"/>
    <col min="14090" max="14336" width="9.140625" style="135"/>
    <col min="14337" max="14337" width="3" style="135" bestFit="1" customWidth="1"/>
    <col min="14338" max="14338" width="38.140625" style="135" customWidth="1"/>
    <col min="14339" max="14342" width="15.85546875" style="135" customWidth="1"/>
    <col min="14343" max="14344" width="14.42578125" style="135" customWidth="1"/>
    <col min="14345" max="14345" width="12.42578125" style="135" bestFit="1" customWidth="1"/>
    <col min="14346" max="14592" width="9.140625" style="135"/>
    <col min="14593" max="14593" width="3" style="135" bestFit="1" customWidth="1"/>
    <col min="14594" max="14594" width="38.140625" style="135" customWidth="1"/>
    <col min="14595" max="14598" width="15.85546875" style="135" customWidth="1"/>
    <col min="14599" max="14600" width="14.42578125" style="135" customWidth="1"/>
    <col min="14601" max="14601" width="12.42578125" style="135" bestFit="1" customWidth="1"/>
    <col min="14602" max="14848" width="9.140625" style="135"/>
    <col min="14849" max="14849" width="3" style="135" bestFit="1" customWidth="1"/>
    <col min="14850" max="14850" width="38.140625" style="135" customWidth="1"/>
    <col min="14851" max="14854" width="15.85546875" style="135" customWidth="1"/>
    <col min="14855" max="14856" width="14.42578125" style="135" customWidth="1"/>
    <col min="14857" max="14857" width="12.42578125" style="135" bestFit="1" customWidth="1"/>
    <col min="14858" max="15104" width="9.140625" style="135"/>
    <col min="15105" max="15105" width="3" style="135" bestFit="1" customWidth="1"/>
    <col min="15106" max="15106" width="38.140625" style="135" customWidth="1"/>
    <col min="15107" max="15110" width="15.85546875" style="135" customWidth="1"/>
    <col min="15111" max="15112" width="14.42578125" style="135" customWidth="1"/>
    <col min="15113" max="15113" width="12.42578125" style="135" bestFit="1" customWidth="1"/>
    <col min="15114" max="15360" width="9.140625" style="135"/>
    <col min="15361" max="15361" width="3" style="135" bestFit="1" customWidth="1"/>
    <col min="15362" max="15362" width="38.140625" style="135" customWidth="1"/>
    <col min="15363" max="15366" width="15.85546875" style="135" customWidth="1"/>
    <col min="15367" max="15368" width="14.42578125" style="135" customWidth="1"/>
    <col min="15369" max="15369" width="12.42578125" style="135" bestFit="1" customWidth="1"/>
    <col min="15370" max="15616" width="9.140625" style="135"/>
    <col min="15617" max="15617" width="3" style="135" bestFit="1" customWidth="1"/>
    <col min="15618" max="15618" width="38.140625" style="135" customWidth="1"/>
    <col min="15619" max="15622" width="15.85546875" style="135" customWidth="1"/>
    <col min="15623" max="15624" width="14.42578125" style="135" customWidth="1"/>
    <col min="15625" max="15625" width="12.42578125" style="135" bestFit="1" customWidth="1"/>
    <col min="15626" max="15872" width="9.140625" style="135"/>
    <col min="15873" max="15873" width="3" style="135" bestFit="1" customWidth="1"/>
    <col min="15874" max="15874" width="38.140625" style="135" customWidth="1"/>
    <col min="15875" max="15878" width="15.85546875" style="135" customWidth="1"/>
    <col min="15879" max="15880" width="14.42578125" style="135" customWidth="1"/>
    <col min="15881" max="15881" width="12.42578125" style="135" bestFit="1" customWidth="1"/>
    <col min="15882" max="16128" width="9.140625" style="135"/>
    <col min="16129" max="16129" width="3" style="135" bestFit="1" customWidth="1"/>
    <col min="16130" max="16130" width="38.140625" style="135" customWidth="1"/>
    <col min="16131" max="16134" width="15.85546875" style="135" customWidth="1"/>
    <col min="16135" max="16136" width="14.42578125" style="135" customWidth="1"/>
    <col min="16137" max="16137" width="12.42578125" style="135" bestFit="1" customWidth="1"/>
    <col min="16138" max="16384" width="9.140625" style="135"/>
  </cols>
  <sheetData>
    <row r="1" spans="1:256" ht="15.75" x14ac:dyDescent="0.25">
      <c r="A1" s="384" t="s">
        <v>644</v>
      </c>
      <c r="B1" s="384"/>
      <c r="C1" s="384"/>
      <c r="D1" s="384"/>
      <c r="E1" s="384"/>
      <c r="F1" s="384"/>
      <c r="G1" s="134"/>
      <c r="H1" s="134"/>
      <c r="I1" s="134"/>
      <c r="J1" s="134"/>
      <c r="K1" s="134"/>
      <c r="L1" s="134"/>
      <c r="M1" s="134"/>
      <c r="N1" s="134"/>
    </row>
    <row r="2" spans="1:256" ht="15.75" x14ac:dyDescent="0.25">
      <c r="A2" s="385" t="s">
        <v>835</v>
      </c>
      <c r="B2" s="385"/>
      <c r="C2" s="385"/>
      <c r="D2" s="385"/>
      <c r="E2" s="385"/>
      <c r="F2" s="385"/>
      <c r="G2" s="136"/>
      <c r="H2" s="136"/>
      <c r="I2" s="136"/>
      <c r="J2" s="136"/>
      <c r="K2" s="136"/>
      <c r="L2" s="136"/>
      <c r="M2" s="136"/>
      <c r="N2" s="136"/>
    </row>
    <row r="3" spans="1:256" ht="15.75" x14ac:dyDescent="0.25">
      <c r="B3" s="384" t="s">
        <v>757</v>
      </c>
      <c r="C3" s="384"/>
      <c r="D3" s="384"/>
      <c r="E3" s="384"/>
      <c r="F3" s="384"/>
      <c r="G3" s="134"/>
      <c r="H3" s="134"/>
      <c r="I3" s="134"/>
      <c r="J3" s="134"/>
      <c r="K3" s="134"/>
      <c r="L3" s="134"/>
      <c r="M3" s="134"/>
      <c r="N3" s="134"/>
    </row>
    <row r="4" spans="1:256" ht="15.75" x14ac:dyDescent="0.25">
      <c r="A4" s="385" t="s">
        <v>755</v>
      </c>
      <c r="B4" s="385" t="s">
        <v>740</v>
      </c>
      <c r="C4" s="385"/>
      <c r="D4" s="385"/>
      <c r="E4" s="385"/>
      <c r="F4" s="385"/>
      <c r="G4" s="136"/>
      <c r="H4" s="136"/>
      <c r="I4" s="136"/>
      <c r="J4" s="136"/>
      <c r="K4" s="136"/>
      <c r="L4" s="136"/>
      <c r="M4" s="136"/>
      <c r="N4" s="136"/>
    </row>
    <row r="5" spans="1:256" ht="14.25" customHeight="1" x14ac:dyDescent="0.25">
      <c r="A5" s="386" t="s">
        <v>741</v>
      </c>
      <c r="B5" s="386"/>
      <c r="C5" s="386"/>
      <c r="D5" s="386"/>
      <c r="E5" s="386"/>
      <c r="F5" s="386"/>
    </row>
    <row r="6" spans="1:256" ht="15.75" x14ac:dyDescent="0.25">
      <c r="A6" s="137"/>
      <c r="B6" s="137"/>
      <c r="C6" s="137"/>
      <c r="D6" s="137"/>
      <c r="E6" s="137"/>
      <c r="F6" s="137"/>
    </row>
    <row r="7" spans="1:256" ht="15.75" x14ac:dyDescent="0.25">
      <c r="A7" s="50" t="s">
        <v>57</v>
      </c>
      <c r="B7" s="51" t="s">
        <v>56</v>
      </c>
      <c r="C7" s="50"/>
      <c r="D7" s="51"/>
      <c r="E7" s="50"/>
      <c r="F7" s="72" t="s">
        <v>633</v>
      </c>
      <c r="G7" s="50"/>
      <c r="H7" s="51"/>
      <c r="I7" s="50"/>
      <c r="J7" s="51"/>
      <c r="K7" s="50"/>
      <c r="L7" s="51"/>
      <c r="M7" s="50"/>
      <c r="N7" s="51"/>
      <c r="O7" s="50"/>
      <c r="P7" s="51"/>
      <c r="Q7" s="50"/>
      <c r="R7" s="51"/>
      <c r="S7" s="50"/>
      <c r="T7" s="51"/>
      <c r="U7" s="50"/>
      <c r="V7" s="51"/>
      <c r="W7" s="50"/>
      <c r="X7" s="51"/>
      <c r="Y7" s="50"/>
      <c r="Z7" s="51"/>
      <c r="AA7" s="50"/>
      <c r="AB7" s="51"/>
      <c r="AC7" s="50"/>
      <c r="AD7" s="51"/>
      <c r="AE7" s="50"/>
      <c r="AF7" s="51"/>
      <c r="AG7" s="50"/>
      <c r="AH7" s="51"/>
      <c r="AI7" s="50"/>
      <c r="AJ7" s="51"/>
      <c r="AK7" s="50"/>
      <c r="AL7" s="51"/>
      <c r="AM7" s="50"/>
      <c r="AN7" s="51"/>
      <c r="AO7" s="50"/>
      <c r="AP7" s="51"/>
      <c r="AQ7" s="50"/>
      <c r="AR7" s="51"/>
      <c r="AS7" s="50"/>
      <c r="AT7" s="51"/>
      <c r="AU7" s="50"/>
      <c r="AV7" s="51"/>
      <c r="AW7" s="50"/>
      <c r="AX7" s="51"/>
      <c r="AY7" s="50"/>
      <c r="AZ7" s="51"/>
      <c r="BA7" s="50"/>
      <c r="BB7" s="51"/>
      <c r="BC7" s="50"/>
      <c r="BD7" s="51"/>
      <c r="BE7" s="50"/>
      <c r="BF7" s="51"/>
      <c r="BG7" s="50"/>
      <c r="BH7" s="51"/>
      <c r="BI7" s="50"/>
      <c r="BJ7" s="51"/>
      <c r="BK7" s="50"/>
      <c r="BL7" s="51"/>
      <c r="BM7" s="50"/>
      <c r="BN7" s="51"/>
      <c r="BO7" s="50"/>
      <c r="BP7" s="51"/>
      <c r="BQ7" s="50"/>
      <c r="BR7" s="51"/>
      <c r="BS7" s="50"/>
      <c r="BT7" s="51"/>
      <c r="BU7" s="50"/>
      <c r="BV7" s="51"/>
      <c r="BW7" s="50"/>
      <c r="BX7" s="51"/>
      <c r="BY7" s="50"/>
      <c r="BZ7" s="51"/>
      <c r="CA7" s="50"/>
      <c r="CB7" s="51"/>
      <c r="CC7" s="50"/>
      <c r="CD7" s="51"/>
      <c r="CE7" s="50"/>
      <c r="CF7" s="51"/>
      <c r="CG7" s="50"/>
      <c r="CH7" s="51"/>
      <c r="CI7" s="50"/>
      <c r="CJ7" s="51"/>
      <c r="CK7" s="50"/>
      <c r="CL7" s="51"/>
      <c r="CM7" s="50"/>
      <c r="CN7" s="51"/>
      <c r="CO7" s="50"/>
      <c r="CP7" s="51"/>
      <c r="CQ7" s="50"/>
      <c r="CR7" s="51"/>
      <c r="CS7" s="50"/>
      <c r="CT7" s="51"/>
      <c r="CU7" s="50"/>
      <c r="CV7" s="51"/>
      <c r="CW7" s="50"/>
      <c r="CX7" s="51"/>
      <c r="CY7" s="50"/>
      <c r="CZ7" s="51"/>
      <c r="DA7" s="50"/>
      <c r="DB7" s="51"/>
      <c r="DC7" s="50"/>
      <c r="DD7" s="51"/>
      <c r="DE7" s="50"/>
      <c r="DF7" s="51"/>
      <c r="DG7" s="50"/>
      <c r="DH7" s="51"/>
      <c r="DI7" s="50"/>
      <c r="DJ7" s="51"/>
      <c r="DK7" s="50"/>
      <c r="DL7" s="51"/>
      <c r="DM7" s="50"/>
      <c r="DN7" s="51"/>
      <c r="DO7" s="50"/>
      <c r="DP7" s="51"/>
      <c r="DQ7" s="50"/>
      <c r="DR7" s="51"/>
      <c r="DS7" s="50"/>
      <c r="DT7" s="51"/>
      <c r="DU7" s="50"/>
      <c r="DV7" s="51"/>
      <c r="DW7" s="50"/>
      <c r="DX7" s="51"/>
      <c r="DY7" s="50"/>
      <c r="DZ7" s="51"/>
      <c r="EA7" s="50"/>
      <c r="EB7" s="51"/>
      <c r="EC7" s="50"/>
      <c r="ED7" s="51"/>
      <c r="EE7" s="50"/>
      <c r="EF7" s="51"/>
      <c r="EG7" s="50"/>
      <c r="EH7" s="51"/>
      <c r="EI7" s="50"/>
      <c r="EJ7" s="51"/>
      <c r="EK7" s="50"/>
      <c r="EL7" s="51"/>
      <c r="EM7" s="50"/>
      <c r="EN7" s="51"/>
      <c r="EO7" s="50"/>
      <c r="EP7" s="51"/>
      <c r="EQ7" s="50"/>
      <c r="ER7" s="51"/>
      <c r="ES7" s="50"/>
      <c r="ET7" s="51"/>
      <c r="EU7" s="50"/>
      <c r="EV7" s="51"/>
      <c r="EW7" s="50"/>
      <c r="EX7" s="51"/>
      <c r="EY7" s="50"/>
      <c r="EZ7" s="51"/>
      <c r="FA7" s="50"/>
      <c r="FB7" s="51"/>
      <c r="FC7" s="50"/>
      <c r="FD7" s="51"/>
      <c r="FE7" s="50"/>
      <c r="FF7" s="51"/>
      <c r="FG7" s="50"/>
      <c r="FH7" s="51"/>
      <c r="FI7" s="50"/>
      <c r="FJ7" s="51"/>
      <c r="FK7" s="50"/>
      <c r="FL7" s="51"/>
      <c r="FM7" s="50"/>
      <c r="FN7" s="51"/>
      <c r="FO7" s="50"/>
      <c r="FP7" s="51"/>
      <c r="FQ7" s="50"/>
      <c r="FR7" s="51"/>
      <c r="FS7" s="50"/>
      <c r="FT7" s="51"/>
      <c r="FU7" s="50"/>
      <c r="FV7" s="51"/>
      <c r="FW7" s="50"/>
      <c r="FX7" s="51"/>
      <c r="FY7" s="50"/>
      <c r="FZ7" s="51"/>
      <c r="GA7" s="50"/>
      <c r="GB7" s="51"/>
      <c r="GC7" s="50"/>
      <c r="GD7" s="51"/>
      <c r="GE7" s="50"/>
      <c r="GF7" s="51"/>
      <c r="GG7" s="50"/>
      <c r="GH7" s="51"/>
      <c r="GI7" s="50"/>
      <c r="GJ7" s="51"/>
      <c r="GK7" s="50"/>
      <c r="GL7" s="51"/>
      <c r="GM7" s="50"/>
      <c r="GN7" s="51"/>
      <c r="GO7" s="50"/>
      <c r="GP7" s="51"/>
      <c r="GQ7" s="50"/>
      <c r="GR7" s="51"/>
      <c r="GS7" s="50"/>
      <c r="GT7" s="51"/>
      <c r="GU7" s="50"/>
      <c r="GV7" s="51"/>
      <c r="GW7" s="50"/>
      <c r="GX7" s="51"/>
      <c r="GY7" s="50"/>
      <c r="GZ7" s="51"/>
      <c r="HA7" s="50"/>
      <c r="HB7" s="51"/>
      <c r="HC7" s="50"/>
      <c r="HD7" s="51"/>
      <c r="HE7" s="50"/>
      <c r="HF7" s="51"/>
      <c r="HG7" s="50"/>
      <c r="HH7" s="51"/>
      <c r="HI7" s="50"/>
      <c r="HJ7" s="51"/>
      <c r="HK7" s="50"/>
      <c r="HL7" s="51"/>
      <c r="HM7" s="50"/>
      <c r="HN7" s="51"/>
      <c r="HO7" s="50"/>
      <c r="HP7" s="51"/>
      <c r="HQ7" s="50"/>
      <c r="HR7" s="51"/>
      <c r="HS7" s="50"/>
      <c r="HT7" s="51"/>
      <c r="HU7" s="50"/>
      <c r="HV7" s="51"/>
      <c r="HW7" s="50"/>
      <c r="HX7" s="51"/>
      <c r="HY7" s="50"/>
      <c r="HZ7" s="51"/>
      <c r="IA7" s="50"/>
      <c r="IB7" s="51"/>
      <c r="IC7" s="50"/>
      <c r="ID7" s="51"/>
      <c r="IE7" s="50"/>
      <c r="IF7" s="51"/>
      <c r="IG7" s="50"/>
      <c r="IH7" s="51"/>
      <c r="II7" s="50"/>
      <c r="IJ7" s="51"/>
      <c r="IK7" s="50"/>
      <c r="IL7" s="51"/>
      <c r="IM7" s="50"/>
      <c r="IN7" s="51"/>
      <c r="IO7" s="50"/>
      <c r="IP7" s="51"/>
      <c r="IQ7" s="50"/>
      <c r="IR7" s="51"/>
      <c r="IS7" s="50"/>
      <c r="IT7" s="51"/>
      <c r="IU7" s="50"/>
      <c r="IV7" s="51"/>
    </row>
    <row r="8" spans="1:256" ht="15.75" x14ac:dyDescent="0.25">
      <c r="A8" s="50"/>
      <c r="B8" s="51"/>
      <c r="C8" s="50"/>
      <c r="D8" s="51"/>
      <c r="E8" s="50"/>
      <c r="F8" s="72"/>
      <c r="G8" s="50"/>
      <c r="H8" s="51"/>
      <c r="I8" s="50"/>
      <c r="J8" s="51"/>
      <c r="K8" s="50"/>
      <c r="L8" s="51"/>
      <c r="M8" s="50"/>
      <c r="N8" s="51"/>
      <c r="O8" s="50"/>
      <c r="P8" s="51"/>
      <c r="Q8" s="50"/>
      <c r="R8" s="51"/>
      <c r="S8" s="50"/>
      <c r="T8" s="51"/>
      <c r="U8" s="50"/>
      <c r="V8" s="51"/>
      <c r="W8" s="50"/>
      <c r="X8" s="51"/>
      <c r="Y8" s="50"/>
      <c r="Z8" s="51"/>
      <c r="AA8" s="50"/>
      <c r="AB8" s="51"/>
      <c r="AC8" s="50"/>
      <c r="AD8" s="51"/>
      <c r="AE8" s="50"/>
      <c r="AF8" s="51"/>
      <c r="AG8" s="50"/>
      <c r="AH8" s="51"/>
      <c r="AI8" s="50"/>
      <c r="AJ8" s="51"/>
      <c r="AK8" s="50"/>
      <c r="AL8" s="51"/>
      <c r="AM8" s="50"/>
      <c r="AN8" s="51"/>
      <c r="AO8" s="50"/>
      <c r="AP8" s="51"/>
      <c r="AQ8" s="50"/>
      <c r="AR8" s="51"/>
      <c r="AS8" s="50"/>
      <c r="AT8" s="51"/>
      <c r="AU8" s="50"/>
      <c r="AV8" s="51"/>
      <c r="AW8" s="50"/>
      <c r="AX8" s="51"/>
      <c r="AY8" s="50"/>
      <c r="AZ8" s="51"/>
      <c r="BA8" s="50"/>
      <c r="BB8" s="51"/>
      <c r="BC8" s="50"/>
      <c r="BD8" s="51"/>
      <c r="BE8" s="50"/>
      <c r="BF8" s="51"/>
      <c r="BG8" s="50"/>
      <c r="BH8" s="51"/>
      <c r="BI8" s="50"/>
      <c r="BJ8" s="51"/>
      <c r="BK8" s="50"/>
      <c r="BL8" s="51"/>
      <c r="BM8" s="50"/>
      <c r="BN8" s="51"/>
      <c r="BO8" s="50"/>
      <c r="BP8" s="51"/>
      <c r="BQ8" s="50"/>
      <c r="BR8" s="51"/>
      <c r="BS8" s="50"/>
      <c r="BT8" s="51"/>
      <c r="BU8" s="50"/>
      <c r="BV8" s="51"/>
      <c r="BW8" s="50"/>
      <c r="BX8" s="51"/>
      <c r="BY8" s="50"/>
      <c r="BZ8" s="51"/>
      <c r="CA8" s="50"/>
      <c r="CB8" s="51"/>
      <c r="CC8" s="50"/>
      <c r="CD8" s="51"/>
      <c r="CE8" s="50"/>
      <c r="CF8" s="51"/>
      <c r="CG8" s="50"/>
      <c r="CH8" s="51"/>
      <c r="CI8" s="50"/>
      <c r="CJ8" s="51"/>
      <c r="CK8" s="50"/>
      <c r="CL8" s="51"/>
      <c r="CM8" s="50"/>
      <c r="CN8" s="51"/>
      <c r="CO8" s="50"/>
      <c r="CP8" s="51"/>
      <c r="CQ8" s="50"/>
      <c r="CR8" s="51"/>
      <c r="CS8" s="50"/>
      <c r="CT8" s="51"/>
      <c r="CU8" s="50"/>
      <c r="CV8" s="51"/>
      <c r="CW8" s="50"/>
      <c r="CX8" s="51"/>
      <c r="CY8" s="50"/>
      <c r="CZ8" s="51"/>
      <c r="DA8" s="50"/>
      <c r="DB8" s="51"/>
      <c r="DC8" s="50"/>
      <c r="DD8" s="51"/>
      <c r="DE8" s="50"/>
      <c r="DF8" s="51"/>
      <c r="DG8" s="50"/>
      <c r="DH8" s="51"/>
      <c r="DI8" s="50"/>
      <c r="DJ8" s="51"/>
      <c r="DK8" s="50"/>
      <c r="DL8" s="51"/>
      <c r="DM8" s="50"/>
      <c r="DN8" s="51"/>
      <c r="DO8" s="50"/>
      <c r="DP8" s="51"/>
      <c r="DQ8" s="50"/>
      <c r="DR8" s="51"/>
      <c r="DS8" s="50"/>
      <c r="DT8" s="51"/>
      <c r="DU8" s="50"/>
      <c r="DV8" s="51"/>
      <c r="DW8" s="50"/>
      <c r="DX8" s="51"/>
      <c r="DY8" s="50"/>
      <c r="DZ8" s="51"/>
      <c r="EA8" s="50"/>
      <c r="EB8" s="51"/>
      <c r="EC8" s="50"/>
      <c r="ED8" s="51"/>
      <c r="EE8" s="50"/>
      <c r="EF8" s="51"/>
      <c r="EG8" s="50"/>
      <c r="EH8" s="51"/>
      <c r="EI8" s="50"/>
      <c r="EJ8" s="51"/>
      <c r="EK8" s="50"/>
      <c r="EL8" s="51"/>
      <c r="EM8" s="50"/>
      <c r="EN8" s="51"/>
      <c r="EO8" s="50"/>
      <c r="EP8" s="51"/>
      <c r="EQ8" s="50"/>
      <c r="ER8" s="51"/>
      <c r="ES8" s="50"/>
      <c r="ET8" s="51"/>
      <c r="EU8" s="50"/>
      <c r="EV8" s="51"/>
      <c r="EW8" s="50"/>
      <c r="EX8" s="51"/>
      <c r="EY8" s="50"/>
      <c r="EZ8" s="51"/>
      <c r="FA8" s="50"/>
      <c r="FB8" s="51"/>
      <c r="FC8" s="50"/>
      <c r="FD8" s="51"/>
      <c r="FE8" s="50"/>
      <c r="FF8" s="51"/>
      <c r="FG8" s="50"/>
      <c r="FH8" s="51"/>
      <c r="FI8" s="50"/>
      <c r="FJ8" s="51"/>
      <c r="FK8" s="50"/>
      <c r="FL8" s="51"/>
      <c r="FM8" s="50"/>
      <c r="FN8" s="51"/>
      <c r="FO8" s="50"/>
      <c r="FP8" s="51"/>
      <c r="FQ8" s="50"/>
      <c r="FR8" s="51"/>
      <c r="FS8" s="50"/>
      <c r="FT8" s="51"/>
      <c r="FU8" s="50"/>
      <c r="FV8" s="51"/>
      <c r="FW8" s="50"/>
      <c r="FX8" s="51"/>
      <c r="FY8" s="50"/>
      <c r="FZ8" s="51"/>
      <c r="GA8" s="50"/>
      <c r="GB8" s="51"/>
      <c r="GC8" s="50"/>
      <c r="GD8" s="51"/>
      <c r="GE8" s="50"/>
      <c r="GF8" s="51"/>
      <c r="GG8" s="50"/>
      <c r="GH8" s="51"/>
      <c r="GI8" s="50"/>
      <c r="GJ8" s="51"/>
      <c r="GK8" s="50"/>
      <c r="GL8" s="51"/>
      <c r="GM8" s="50"/>
      <c r="GN8" s="51"/>
      <c r="GO8" s="50"/>
      <c r="GP8" s="51"/>
      <c r="GQ8" s="50"/>
      <c r="GR8" s="51"/>
      <c r="GS8" s="50"/>
      <c r="GT8" s="51"/>
      <c r="GU8" s="50"/>
      <c r="GV8" s="51"/>
      <c r="GW8" s="50"/>
      <c r="GX8" s="51"/>
      <c r="GY8" s="50"/>
      <c r="GZ8" s="51"/>
      <c r="HA8" s="50"/>
      <c r="HB8" s="51"/>
      <c r="HC8" s="50"/>
      <c r="HD8" s="51"/>
      <c r="HE8" s="50"/>
      <c r="HF8" s="51"/>
      <c r="HG8" s="50"/>
      <c r="HH8" s="51"/>
      <c r="HI8" s="50"/>
      <c r="HJ8" s="51"/>
      <c r="HK8" s="50"/>
      <c r="HL8" s="51"/>
      <c r="HM8" s="50"/>
      <c r="HN8" s="51"/>
      <c r="HO8" s="50"/>
      <c r="HP8" s="51"/>
      <c r="HQ8" s="50"/>
      <c r="HR8" s="51"/>
      <c r="HS8" s="50"/>
      <c r="HT8" s="51"/>
      <c r="HU8" s="50"/>
      <c r="HV8" s="51"/>
      <c r="HW8" s="50"/>
      <c r="HX8" s="51"/>
      <c r="HY8" s="50"/>
      <c r="HZ8" s="51"/>
      <c r="IA8" s="50"/>
      <c r="IB8" s="51"/>
      <c r="IC8" s="50"/>
      <c r="ID8" s="51"/>
      <c r="IE8" s="50"/>
      <c r="IF8" s="51"/>
      <c r="IG8" s="50"/>
      <c r="IH8" s="51"/>
      <c r="II8" s="50"/>
      <c r="IJ8" s="51"/>
      <c r="IK8" s="50"/>
      <c r="IL8" s="51"/>
      <c r="IM8" s="50"/>
      <c r="IN8" s="51"/>
      <c r="IO8" s="50"/>
      <c r="IP8" s="51"/>
      <c r="IQ8" s="50"/>
      <c r="IR8" s="51"/>
      <c r="IS8" s="50"/>
      <c r="IT8" s="51"/>
      <c r="IU8" s="50"/>
      <c r="IV8" s="51"/>
    </row>
    <row r="9" spans="1:256" x14ac:dyDescent="0.25">
      <c r="A9" s="138">
        <v>1</v>
      </c>
      <c r="B9" s="138">
        <v>2</v>
      </c>
      <c r="C9" s="138">
        <v>3</v>
      </c>
      <c r="D9" s="138">
        <v>4</v>
      </c>
      <c r="E9" s="138">
        <v>5</v>
      </c>
      <c r="F9" s="138">
        <v>6</v>
      </c>
    </row>
    <row r="10" spans="1:256" ht="30" x14ac:dyDescent="0.25">
      <c r="A10" s="139"/>
      <c r="B10" s="140" t="s">
        <v>648</v>
      </c>
      <c r="C10" s="140" t="s">
        <v>646</v>
      </c>
      <c r="D10" s="140" t="s">
        <v>645</v>
      </c>
      <c r="E10" s="140" t="s">
        <v>634</v>
      </c>
      <c r="F10" s="140" t="s">
        <v>642</v>
      </c>
    </row>
    <row r="11" spans="1:256" x14ac:dyDescent="0.25">
      <c r="A11" s="141">
        <v>1</v>
      </c>
      <c r="B11" s="141" t="s">
        <v>635</v>
      </c>
      <c r="C11" s="142"/>
      <c r="D11" s="142">
        <v>4100000</v>
      </c>
      <c r="E11" s="142">
        <v>119588685</v>
      </c>
      <c r="F11" s="142">
        <f>SUM(C11:E11)</f>
        <v>123688685</v>
      </c>
    </row>
    <row r="12" spans="1:256" x14ac:dyDescent="0.25">
      <c r="A12" s="141">
        <v>2</v>
      </c>
      <c r="B12" s="141" t="s">
        <v>742</v>
      </c>
      <c r="C12" s="142"/>
      <c r="D12" s="142">
        <v>150000</v>
      </c>
      <c r="E12" s="142">
        <v>991000</v>
      </c>
      <c r="F12" s="142">
        <f t="shared" ref="F12:F25" si="0">SUM(C12:E12)</f>
        <v>1141000</v>
      </c>
    </row>
    <row r="13" spans="1:256" x14ac:dyDescent="0.25">
      <c r="A13" s="141">
        <v>3</v>
      </c>
      <c r="B13" s="141" t="s">
        <v>636</v>
      </c>
      <c r="C13" s="142"/>
      <c r="D13" s="142"/>
      <c r="E13" s="142">
        <v>2748000</v>
      </c>
      <c r="F13" s="142">
        <f t="shared" si="0"/>
        <v>2748000</v>
      </c>
    </row>
    <row r="14" spans="1:256" x14ac:dyDescent="0.25">
      <c r="A14" s="141">
        <v>4</v>
      </c>
      <c r="B14" s="141" t="s">
        <v>637</v>
      </c>
      <c r="C14" s="142"/>
      <c r="D14" s="142"/>
      <c r="E14" s="142">
        <v>59435000</v>
      </c>
      <c r="F14" s="142">
        <f t="shared" si="0"/>
        <v>59435000</v>
      </c>
    </row>
    <row r="15" spans="1:256" x14ac:dyDescent="0.25">
      <c r="A15" s="141">
        <v>5</v>
      </c>
      <c r="B15" s="141" t="s">
        <v>637</v>
      </c>
      <c r="C15" s="142"/>
      <c r="D15" s="142"/>
      <c r="E15" s="142">
        <v>21076000</v>
      </c>
      <c r="F15" s="142">
        <f t="shared" si="0"/>
        <v>21076000</v>
      </c>
    </row>
    <row r="16" spans="1:256" x14ac:dyDescent="0.25">
      <c r="A16" s="141">
        <v>6</v>
      </c>
      <c r="B16" s="141" t="s">
        <v>818</v>
      </c>
      <c r="C16" s="142"/>
      <c r="D16" s="142">
        <v>2933000</v>
      </c>
      <c r="E16" s="142"/>
      <c r="F16" s="142">
        <f t="shared" si="0"/>
        <v>2933000</v>
      </c>
    </row>
    <row r="17" spans="1:6" x14ac:dyDescent="0.25">
      <c r="A17" s="141">
        <v>7</v>
      </c>
      <c r="B17" s="141" t="s">
        <v>638</v>
      </c>
      <c r="C17" s="142"/>
      <c r="D17" s="142">
        <v>13309141</v>
      </c>
      <c r="E17" s="142"/>
      <c r="F17" s="142">
        <f t="shared" si="0"/>
        <v>13309141</v>
      </c>
    </row>
    <row r="18" spans="1:6" x14ac:dyDescent="0.25">
      <c r="A18" s="141">
        <v>8</v>
      </c>
      <c r="B18" s="141" t="s">
        <v>639</v>
      </c>
      <c r="C18" s="142"/>
      <c r="D18" s="142"/>
      <c r="E18" s="142">
        <v>7851000</v>
      </c>
      <c r="F18" s="142">
        <f t="shared" si="0"/>
        <v>7851000</v>
      </c>
    </row>
    <row r="19" spans="1:6" x14ac:dyDescent="0.25">
      <c r="A19" s="141">
        <v>9</v>
      </c>
      <c r="B19" s="141" t="s">
        <v>643</v>
      </c>
      <c r="C19" s="142"/>
      <c r="D19" s="142">
        <v>1828800</v>
      </c>
      <c r="E19" s="142"/>
      <c r="F19" s="142">
        <f t="shared" si="0"/>
        <v>1828800</v>
      </c>
    </row>
    <row r="20" spans="1:6" x14ac:dyDescent="0.25">
      <c r="A20" s="141">
        <v>10</v>
      </c>
      <c r="B20" s="141" t="s">
        <v>640</v>
      </c>
      <c r="C20" s="142"/>
      <c r="D20" s="142">
        <v>3785000</v>
      </c>
      <c r="E20" s="142">
        <v>5135000</v>
      </c>
      <c r="F20" s="142">
        <f t="shared" si="0"/>
        <v>8920000</v>
      </c>
    </row>
    <row r="21" spans="1:6" x14ac:dyDescent="0.25">
      <c r="A21" s="141">
        <v>11</v>
      </c>
      <c r="B21" s="141" t="s">
        <v>819</v>
      </c>
      <c r="C21" s="142"/>
      <c r="D21" s="142">
        <v>66184412</v>
      </c>
      <c r="E21" s="142"/>
      <c r="F21" s="142">
        <f t="shared" si="0"/>
        <v>66184412</v>
      </c>
    </row>
    <row r="22" spans="1:6" x14ac:dyDescent="0.25">
      <c r="A22" s="141">
        <v>12</v>
      </c>
      <c r="B22" s="141" t="s">
        <v>743</v>
      </c>
      <c r="C22" s="142"/>
      <c r="D22" s="142">
        <v>500000</v>
      </c>
      <c r="E22" s="142"/>
      <c r="F22" s="142">
        <f t="shared" si="0"/>
        <v>500000</v>
      </c>
    </row>
    <row r="23" spans="1:6" x14ac:dyDescent="0.25">
      <c r="A23" s="141">
        <v>13</v>
      </c>
      <c r="B23" s="141" t="s">
        <v>641</v>
      </c>
      <c r="C23" s="142"/>
      <c r="D23" s="142">
        <v>155000</v>
      </c>
      <c r="E23" s="142"/>
      <c r="F23" s="142">
        <f t="shared" si="0"/>
        <v>155000</v>
      </c>
    </row>
    <row r="24" spans="1:6" x14ac:dyDescent="0.25">
      <c r="A24" s="141">
        <v>14</v>
      </c>
      <c r="B24" s="141" t="s">
        <v>744</v>
      </c>
      <c r="C24" s="142"/>
      <c r="D24" s="142">
        <v>184000</v>
      </c>
      <c r="E24" s="142"/>
      <c r="F24" s="142">
        <f t="shared" si="0"/>
        <v>184000</v>
      </c>
    </row>
    <row r="25" spans="1:6" x14ac:dyDescent="0.25">
      <c r="A25" s="141">
        <v>15</v>
      </c>
      <c r="B25" s="141" t="s">
        <v>745</v>
      </c>
      <c r="C25" s="142"/>
      <c r="D25" s="142">
        <v>800000</v>
      </c>
      <c r="E25" s="142"/>
      <c r="F25" s="142">
        <f t="shared" si="0"/>
        <v>800000</v>
      </c>
    </row>
    <row r="26" spans="1:6" x14ac:dyDescent="0.25">
      <c r="A26" s="141">
        <v>16</v>
      </c>
      <c r="B26" s="143" t="s">
        <v>746</v>
      </c>
      <c r="D26" s="144">
        <v>200000</v>
      </c>
      <c r="F26" s="142">
        <f>SUM(C26:E26)</f>
        <v>200000</v>
      </c>
    </row>
    <row r="27" spans="1:6" x14ac:dyDescent="0.25">
      <c r="A27" s="141">
        <v>17</v>
      </c>
      <c r="B27" s="141" t="s">
        <v>747</v>
      </c>
      <c r="C27" s="142"/>
      <c r="D27" s="142">
        <v>1610000</v>
      </c>
      <c r="E27" s="142"/>
      <c r="F27" s="142">
        <f>SUM(C27:E27)</f>
        <v>1610000</v>
      </c>
    </row>
    <row r="28" spans="1:6" x14ac:dyDescent="0.25">
      <c r="A28" s="141">
        <v>18</v>
      </c>
      <c r="B28" s="141" t="s">
        <v>748</v>
      </c>
      <c r="C28" s="142"/>
      <c r="D28" s="142">
        <v>380000</v>
      </c>
      <c r="E28" s="142"/>
      <c r="F28" s="142"/>
    </row>
    <row r="29" spans="1:6" x14ac:dyDescent="0.25">
      <c r="A29" s="141">
        <v>19</v>
      </c>
      <c r="B29" s="141" t="s">
        <v>749</v>
      </c>
      <c r="C29" s="142"/>
      <c r="D29" s="142"/>
      <c r="E29" s="142">
        <v>4000000</v>
      </c>
      <c r="F29" s="142"/>
    </row>
    <row r="30" spans="1:6" x14ac:dyDescent="0.25">
      <c r="A30" s="141">
        <v>20</v>
      </c>
      <c r="B30" s="141" t="s">
        <v>750</v>
      </c>
      <c r="C30" s="142"/>
      <c r="D30" s="142"/>
      <c r="E30" s="142">
        <v>1270000</v>
      </c>
      <c r="F30" s="142"/>
    </row>
    <row r="31" spans="1:6" x14ac:dyDescent="0.25">
      <c r="A31" s="141">
        <v>21</v>
      </c>
      <c r="B31" s="141" t="s">
        <v>751</v>
      </c>
      <c r="C31" s="142"/>
      <c r="D31" s="142"/>
      <c r="E31" s="142">
        <v>1270000</v>
      </c>
      <c r="F31" s="142"/>
    </row>
    <row r="32" spans="1:6" x14ac:dyDescent="0.25">
      <c r="A32" s="141">
        <v>22</v>
      </c>
      <c r="B32" s="145" t="s">
        <v>647</v>
      </c>
      <c r="C32" s="146">
        <f>SUM(C11:C27)</f>
        <v>0</v>
      </c>
      <c r="D32" s="146">
        <f>SUM(D11:D28)</f>
        <v>96119353</v>
      </c>
      <c r="E32" s="146">
        <f>SUM(E11:E31)</f>
        <v>223364685</v>
      </c>
      <c r="F32" s="146">
        <f>SUM(C32:E32)</f>
        <v>319484038</v>
      </c>
    </row>
  </sheetData>
  <mergeCells count="5">
    <mergeCell ref="A1:F1"/>
    <mergeCell ref="A2:F2"/>
    <mergeCell ref="A5:F5"/>
    <mergeCell ref="B3:F3"/>
    <mergeCell ref="A4:F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5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'6'!Nyomtatási_cím</vt:lpstr>
      <vt:lpstr>'1'!Nyomtatási_terület</vt:lpstr>
      <vt:lpstr>'5'!Nyomtatási_terület</vt:lpstr>
      <vt:lpstr>'6'!Nyomtatási_terület</vt:lpstr>
      <vt:lpstr>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László</dc:creator>
  <cp:lastModifiedBy>Molnár Tiborné</cp:lastModifiedBy>
  <cp:lastPrinted>2019-09-26T08:03:19Z</cp:lastPrinted>
  <dcterms:created xsi:type="dcterms:W3CDTF">2004-10-21T16:45:57Z</dcterms:created>
  <dcterms:modified xsi:type="dcterms:W3CDTF">2019-10-03T08:56:36Z</dcterms:modified>
</cp:coreProperties>
</file>