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55" yWindow="345" windowWidth="14400" windowHeight="11340" activeTab="3"/>
  </bookViews>
  <sheets>
    <sheet name="1.sz.tábla " sheetId="42" r:id="rId1"/>
    <sheet name="2.sz.tábla" sheetId="41" r:id="rId2"/>
    <sheet name="2a. tábla" sheetId="82" r:id="rId3"/>
    <sheet name="3.sz.tábla " sheetId="40" r:id="rId4"/>
    <sheet name="4.sz.tábla" sheetId="83" r:id="rId5"/>
    <sheet name="5. sz. tábla" sheetId="50" r:id="rId6"/>
    <sheet name="6. sz. tábla " sheetId="51" r:id="rId7"/>
    <sheet name="7. sz. tábla" sheetId="62" r:id="rId8"/>
    <sheet name="8.sz.tábla" sheetId="67" r:id="rId9"/>
    <sheet name="9. sz. stabilitási tv " sheetId="74" r:id="rId10"/>
    <sheet name="10. sz. tábla" sheetId="72" r:id="rId11"/>
    <sheet name="11.sz.tábla" sheetId="84" r:id="rId12"/>
    <sheet name="Munka1" sheetId="85" r:id="rId13"/>
  </sheets>
  <externalReferences>
    <externalReference r:id="rId14"/>
  </externalReferences>
  <definedNames>
    <definedName name="_xlnm.Print_Titles" localSheetId="1">'2.sz.tábla'!$3:$4</definedName>
    <definedName name="_xlnm.Print_Area" localSheetId="0">'1.sz.tábla '!$A$1:$D$32</definedName>
    <definedName name="_xlnm.Print_Area" localSheetId="10">'10. sz. tábla'!$A$1:$E$23</definedName>
    <definedName name="_xlnm.Print_Area" localSheetId="11">'11.sz.tábla'!$A$3:$E$36</definedName>
    <definedName name="_xlnm.Print_Area" localSheetId="1">'2.sz.tábla'!$A$1:$D$78</definedName>
    <definedName name="_xlnm.Print_Area" localSheetId="3">'3.sz.tábla '!$A$1:$D$36</definedName>
    <definedName name="_xlnm.Print_Area" localSheetId="5">'5. sz. tábla'!$A$1:$D$37</definedName>
    <definedName name="_xlnm.Print_Area" localSheetId="6">'6. sz. tábla '!$A$1:$H$58</definedName>
    <definedName name="_xlnm.Print_Area" localSheetId="7">'7. sz. tábla'!$A$2:$H$90</definedName>
    <definedName name="_xlnm.Print_Area" localSheetId="8">'8.sz.tábla'!$A$3:$N$36</definedName>
    <definedName name="_xlnm.Print_Area" localSheetId="9">'9. sz. stabilitási tv '!$A$1:$G$26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D25" i="42" l="1"/>
  <c r="D16" i="40"/>
  <c r="B17" i="67" l="1"/>
  <c r="D73" i="41"/>
  <c r="C22" i="67" l="1"/>
  <c r="D22" i="67"/>
  <c r="E22" i="67"/>
  <c r="F22" i="67"/>
  <c r="G22" i="67"/>
  <c r="H22" i="67"/>
  <c r="I22" i="67"/>
  <c r="J22" i="67"/>
  <c r="K22" i="67"/>
  <c r="L22" i="67"/>
  <c r="M22" i="67"/>
  <c r="B22" i="67"/>
  <c r="C25" i="67"/>
  <c r="D25" i="67"/>
  <c r="E25" i="67"/>
  <c r="F25" i="67"/>
  <c r="G25" i="67"/>
  <c r="H25" i="67"/>
  <c r="I25" i="67"/>
  <c r="J25" i="67"/>
  <c r="K25" i="67"/>
  <c r="L25" i="67"/>
  <c r="M25" i="67"/>
  <c r="B25" i="67"/>
  <c r="C23" i="67"/>
  <c r="D23" i="67"/>
  <c r="E23" i="67"/>
  <c r="F23" i="67"/>
  <c r="G23" i="67"/>
  <c r="H23" i="67"/>
  <c r="I23" i="67"/>
  <c r="J23" i="67"/>
  <c r="K23" i="67"/>
  <c r="L23" i="67"/>
  <c r="M23" i="67"/>
  <c r="B23" i="67"/>
  <c r="C21" i="67"/>
  <c r="D21" i="67"/>
  <c r="E21" i="67"/>
  <c r="F21" i="67"/>
  <c r="G21" i="67"/>
  <c r="H21" i="67"/>
  <c r="I21" i="67"/>
  <c r="J21" i="67"/>
  <c r="K21" i="67"/>
  <c r="L21" i="67"/>
  <c r="M21" i="67"/>
  <c r="B21" i="67"/>
  <c r="C20" i="67"/>
  <c r="D20" i="67"/>
  <c r="E20" i="67"/>
  <c r="F20" i="67"/>
  <c r="G20" i="67"/>
  <c r="H20" i="67"/>
  <c r="I20" i="67"/>
  <c r="J20" i="67"/>
  <c r="K20" i="67"/>
  <c r="L20" i="67"/>
  <c r="M20" i="67"/>
  <c r="B20" i="67"/>
  <c r="C17" i="67"/>
  <c r="D17" i="67"/>
  <c r="E17" i="67"/>
  <c r="F17" i="67"/>
  <c r="G17" i="67"/>
  <c r="H17" i="67"/>
  <c r="I17" i="67"/>
  <c r="J17" i="67"/>
  <c r="K17" i="67"/>
  <c r="L17" i="67"/>
  <c r="M17" i="67"/>
  <c r="C8" i="67"/>
  <c r="D8" i="67"/>
  <c r="E8" i="67"/>
  <c r="F8" i="67"/>
  <c r="G8" i="67"/>
  <c r="H8" i="67"/>
  <c r="I8" i="67"/>
  <c r="J8" i="67"/>
  <c r="K8" i="67"/>
  <c r="L8" i="67"/>
  <c r="M8" i="67"/>
  <c r="B8" i="67"/>
  <c r="C7" i="67"/>
  <c r="D7" i="67"/>
  <c r="E7" i="67"/>
  <c r="F7" i="67"/>
  <c r="G7" i="67"/>
  <c r="H7" i="67"/>
  <c r="I7" i="67"/>
  <c r="J7" i="67"/>
  <c r="K7" i="67"/>
  <c r="L7" i="67"/>
  <c r="M7" i="67"/>
  <c r="B7" i="67"/>
  <c r="C13" i="42"/>
  <c r="D12" i="42"/>
  <c r="D20" i="41"/>
  <c r="D30" i="51"/>
  <c r="D29" i="51"/>
  <c r="H31" i="51"/>
  <c r="G44" i="62"/>
  <c r="H44" i="62"/>
  <c r="C34" i="40"/>
  <c r="D34" i="40"/>
  <c r="B34" i="40"/>
  <c r="C31" i="40"/>
  <c r="D31" i="40"/>
  <c r="B31" i="40"/>
  <c r="D26" i="40"/>
  <c r="D23" i="40"/>
  <c r="D71" i="41"/>
  <c r="D13" i="42" s="1"/>
  <c r="C14" i="42"/>
  <c r="C12" i="42" l="1"/>
  <c r="C20" i="41"/>
  <c r="C46" i="41"/>
  <c r="D46" i="41"/>
  <c r="C36" i="41"/>
  <c r="D36" i="41"/>
  <c r="C32" i="41"/>
  <c r="C29" i="41"/>
  <c r="D29" i="41"/>
  <c r="B29" i="41"/>
  <c r="B16" i="41"/>
  <c r="D16" i="41"/>
  <c r="C16" i="41"/>
  <c r="C2" i="50"/>
  <c r="D2" i="50"/>
  <c r="B2" i="50"/>
  <c r="D6" i="50"/>
  <c r="C6" i="50"/>
  <c r="C3" i="50"/>
  <c r="D3" i="50"/>
  <c r="D14" i="50" l="1"/>
  <c r="C14" i="50"/>
  <c r="C24" i="50"/>
  <c r="D24" i="50"/>
  <c r="B24" i="50"/>
  <c r="B14" i="50"/>
  <c r="B6" i="50"/>
  <c r="D9" i="83"/>
  <c r="C9" i="83"/>
  <c r="D18" i="40" l="1"/>
  <c r="D11" i="40"/>
  <c r="D6" i="40"/>
  <c r="E5" i="82" l="1"/>
  <c r="E6" i="82"/>
  <c r="M9" i="67" l="1"/>
  <c r="L9" i="67"/>
  <c r="K9" i="67"/>
  <c r="I9" i="67"/>
  <c r="H9" i="67"/>
  <c r="G9" i="67"/>
  <c r="C9" i="67"/>
  <c r="D9" i="67"/>
  <c r="E9" i="67"/>
  <c r="B9" i="67"/>
  <c r="D24" i="42" l="1"/>
  <c r="D24" i="40"/>
  <c r="D33" i="67" l="1"/>
  <c r="B33" i="67"/>
  <c r="C33" i="67"/>
  <c r="G10" i="51"/>
  <c r="G19" i="51"/>
  <c r="C21" i="51"/>
  <c r="C30" i="50" l="1"/>
  <c r="C22" i="42" s="1"/>
  <c r="D30" i="50"/>
  <c r="B30" i="50"/>
  <c r="F31" i="51" s="1"/>
  <c r="C28" i="42"/>
  <c r="C71" i="41"/>
  <c r="B71" i="41"/>
  <c r="C68" i="41"/>
  <c r="B9" i="83"/>
  <c r="D22" i="42" l="1"/>
  <c r="B22" i="42"/>
  <c r="B46" i="41"/>
  <c r="B41" i="41" s="1"/>
  <c r="B5" i="41"/>
  <c r="B8" i="40"/>
  <c r="B3" i="83"/>
  <c r="B23" i="50"/>
  <c r="C23" i="50"/>
  <c r="B20" i="84" l="1"/>
  <c r="D35" i="84"/>
  <c r="C35" i="84"/>
  <c r="D24" i="84"/>
  <c r="C24" i="84"/>
  <c r="D18" i="84"/>
  <c r="C18" i="84"/>
  <c r="D15" i="84"/>
  <c r="C15" i="84"/>
  <c r="D11" i="84"/>
  <c r="C11" i="84"/>
  <c r="D31" i="84" l="1"/>
  <c r="D36" i="84" s="1"/>
  <c r="C31" i="84"/>
  <c r="C36" i="84" s="1"/>
  <c r="D16" i="84"/>
  <c r="C16" i="84"/>
  <c r="B19" i="84" l="1"/>
  <c r="E11" i="84"/>
  <c r="C12" i="74"/>
  <c r="B31" i="67"/>
  <c r="B27" i="67"/>
  <c r="B32" i="67" l="1"/>
  <c r="B34" i="67" l="1"/>
  <c r="F15" i="62" l="1"/>
  <c r="C59" i="62"/>
  <c r="D59" i="62"/>
  <c r="B59" i="62"/>
  <c r="C52" i="62"/>
  <c r="D52" i="62"/>
  <c r="B52" i="62"/>
  <c r="C51" i="62"/>
  <c r="D51" i="62"/>
  <c r="B51" i="62"/>
  <c r="C38" i="62"/>
  <c r="D38" i="62"/>
  <c r="B38" i="62"/>
  <c r="D10" i="62"/>
  <c r="G38" i="51"/>
  <c r="H38" i="51"/>
  <c r="G31" i="51"/>
  <c r="G30" i="51"/>
  <c r="F30" i="51"/>
  <c r="G28" i="51"/>
  <c r="F28" i="51"/>
  <c r="G21" i="51"/>
  <c r="H21" i="51"/>
  <c r="F21" i="51"/>
  <c r="G18" i="51" l="1"/>
  <c r="G17" i="51" s="1"/>
  <c r="G18" i="62" s="1"/>
  <c r="H18" i="51"/>
  <c r="H17" i="51" s="1"/>
  <c r="H18" i="62" s="1"/>
  <c r="F18" i="51"/>
  <c r="G6" i="51"/>
  <c r="H6" i="51"/>
  <c r="F6" i="51"/>
  <c r="G5" i="51"/>
  <c r="H5" i="51"/>
  <c r="F5" i="51"/>
  <c r="C18" i="51"/>
  <c r="D18" i="51"/>
  <c r="B18" i="51"/>
  <c r="C39" i="51"/>
  <c r="D39" i="51"/>
  <c r="D38" i="51" s="1"/>
  <c r="D54" i="51" s="1"/>
  <c r="B39" i="51"/>
  <c r="B38" i="51" s="1"/>
  <c r="C38" i="51"/>
  <c r="C54" i="51" s="1"/>
  <c r="C22" i="51"/>
  <c r="D22" i="51"/>
  <c r="B22" i="51"/>
  <c r="C20" i="51"/>
  <c r="D20" i="51"/>
  <c r="B20" i="51"/>
  <c r="C24" i="42"/>
  <c r="G14" i="51" s="1"/>
  <c r="C3" i="83"/>
  <c r="C26" i="40" s="1"/>
  <c r="D23" i="50"/>
  <c r="C10" i="42"/>
  <c r="C75" i="41"/>
  <c r="C53" i="41"/>
  <c r="C29" i="51" s="1"/>
  <c r="C22" i="62" s="1"/>
  <c r="B24" i="42"/>
  <c r="F14" i="51" s="1"/>
  <c r="C24" i="40"/>
  <c r="G8" i="51" s="1"/>
  <c r="B22" i="84"/>
  <c r="D8" i="40"/>
  <c r="C30" i="42"/>
  <c r="B34" i="84"/>
  <c r="B30" i="42"/>
  <c r="C29" i="42"/>
  <c r="D29" i="42"/>
  <c r="B33" i="84" s="1"/>
  <c r="B29" i="42"/>
  <c r="D28" i="42"/>
  <c r="B28" i="42"/>
  <c r="C21" i="42"/>
  <c r="B21" i="42"/>
  <c r="C20" i="42"/>
  <c r="B20" i="42"/>
  <c r="C33" i="50"/>
  <c r="C37" i="50" s="1"/>
  <c r="D33" i="50"/>
  <c r="B33" i="50"/>
  <c r="B37" i="50" s="1"/>
  <c r="B36" i="41"/>
  <c r="B13" i="42"/>
  <c r="D68" i="41"/>
  <c r="D14" i="42" s="1"/>
  <c r="D62" i="41"/>
  <c r="D23" i="62" s="1"/>
  <c r="D53" i="41"/>
  <c r="D41" i="41"/>
  <c r="D32" i="41"/>
  <c r="C19" i="41"/>
  <c r="C5" i="42" s="1"/>
  <c r="C21" i="62" s="1"/>
  <c r="D19" i="41"/>
  <c r="D28" i="51" s="1"/>
  <c r="D36" i="51" s="1"/>
  <c r="D37" i="51" s="1"/>
  <c r="E20" i="41"/>
  <c r="F20" i="41"/>
  <c r="G20" i="41"/>
  <c r="H20" i="41"/>
  <c r="E25" i="82"/>
  <c r="C8" i="42" l="1"/>
  <c r="G7" i="51"/>
  <c r="G9" i="62" s="1"/>
  <c r="C36" i="40"/>
  <c r="B14" i="84"/>
  <c r="B21" i="84"/>
  <c r="D31" i="42"/>
  <c r="H30" i="51"/>
  <c r="H28" i="51"/>
  <c r="H21" i="62" s="1"/>
  <c r="D37" i="50"/>
  <c r="B28" i="84"/>
  <c r="B13" i="84"/>
  <c r="D21" i="42"/>
  <c r="B26" i="84" s="1"/>
  <c r="D20" i="42"/>
  <c r="B25" i="84" s="1"/>
  <c r="C26" i="83"/>
  <c r="G12" i="51"/>
  <c r="G14" i="62" s="1"/>
  <c r="G11" i="51"/>
  <c r="H8" i="51"/>
  <c r="H7" i="51"/>
  <c r="H9" i="62" s="1"/>
  <c r="D10" i="42"/>
  <c r="B10" i="84"/>
  <c r="D8" i="42"/>
  <c r="B8" i="84"/>
  <c r="C9" i="74"/>
  <c r="D22" i="62"/>
  <c r="D7" i="42"/>
  <c r="B7" i="84"/>
  <c r="D5" i="42"/>
  <c r="D21" i="62" s="1"/>
  <c r="B5" i="84"/>
  <c r="C30" i="51"/>
  <c r="C23" i="62" s="1"/>
  <c r="C28" i="51"/>
  <c r="H14" i="51"/>
  <c r="F17" i="51"/>
  <c r="F18" i="62" s="1"/>
  <c r="C31" i="42"/>
  <c r="D75" i="41"/>
  <c r="C41" i="41"/>
  <c r="C7" i="42" s="1"/>
  <c r="D28" i="41"/>
  <c r="C28" i="41"/>
  <c r="C6" i="42" s="1"/>
  <c r="C7" i="51" l="1"/>
  <c r="C9" i="62" s="1"/>
  <c r="C6" i="51"/>
  <c r="C8" i="62" s="1"/>
  <c r="D7" i="51"/>
  <c r="D9" i="62" s="1"/>
  <c r="G13" i="62"/>
  <c r="G9" i="51"/>
  <c r="G15" i="51" s="1"/>
  <c r="D6" i="42"/>
  <c r="G14" i="74"/>
  <c r="B6" i="84"/>
  <c r="C8" i="74"/>
  <c r="D6" i="51" l="1"/>
  <c r="D8" i="62" s="1"/>
  <c r="B31" i="42"/>
  <c r="B24" i="40"/>
  <c r="F8" i="51" s="1"/>
  <c r="F7" i="51"/>
  <c r="F9" i="62" s="1"/>
  <c r="B68" i="41"/>
  <c r="B62" i="41"/>
  <c r="B58" i="41"/>
  <c r="B9" i="42" s="1"/>
  <c r="B53" i="41"/>
  <c r="B7" i="42"/>
  <c r="B7" i="51" s="1"/>
  <c r="B9" i="62" s="1"/>
  <c r="B32" i="41"/>
  <c r="B19" i="41"/>
  <c r="B4" i="42"/>
  <c r="B5" i="51" s="1"/>
  <c r="F44" i="62" l="1"/>
  <c r="F12" i="51"/>
  <c r="F14" i="62" s="1"/>
  <c r="B26" i="40"/>
  <c r="B36" i="40" s="1"/>
  <c r="B18" i="42" s="1"/>
  <c r="B17" i="42" s="1"/>
  <c r="F11" i="51"/>
  <c r="F9" i="51" s="1"/>
  <c r="F15" i="51" s="1"/>
  <c r="B10" i="42"/>
  <c r="B30" i="51"/>
  <c r="B23" i="62" s="1"/>
  <c r="B8" i="42"/>
  <c r="B29" i="51"/>
  <c r="B22" i="62" s="1"/>
  <c r="B5" i="42"/>
  <c r="B21" i="62" s="1"/>
  <c r="B28" i="51"/>
  <c r="B75" i="41"/>
  <c r="B12" i="42"/>
  <c r="B14" i="42" s="1"/>
  <c r="B26" i="83"/>
  <c r="B19" i="42"/>
  <c r="B28" i="41"/>
  <c r="B6" i="42" s="1"/>
  <c r="B27" i="42" l="1"/>
  <c r="B32" i="42" s="1"/>
  <c r="B11" i="42"/>
  <c r="B15" i="42" s="1"/>
  <c r="B6" i="51"/>
  <c r="B67" i="41"/>
  <c r="B76" i="41" s="1"/>
  <c r="D18" i="72"/>
  <c r="F20" i="72"/>
  <c r="D20" i="72" s="1"/>
  <c r="F19" i="72"/>
  <c r="D19" i="72" s="1"/>
  <c r="F17" i="72"/>
  <c r="D17" i="72" s="1"/>
  <c r="F16" i="72"/>
  <c r="D16" i="72" s="1"/>
  <c r="F15" i="72"/>
  <c r="D15" i="72" s="1"/>
  <c r="F14" i="72"/>
  <c r="E35" i="84" l="1"/>
  <c r="B35" i="84"/>
  <c r="E24" i="84"/>
  <c r="E18" i="84"/>
  <c r="E15" i="84"/>
  <c r="E16" i="84" s="1"/>
  <c r="B15" i="84"/>
  <c r="E31" i="84" l="1"/>
  <c r="E36" i="84" s="1"/>
  <c r="D14" i="72"/>
  <c r="N33" i="67"/>
  <c r="C31" i="67"/>
  <c r="D31" i="67"/>
  <c r="E31" i="67"/>
  <c r="F31" i="67"/>
  <c r="G31" i="67"/>
  <c r="H31" i="67"/>
  <c r="I31" i="67"/>
  <c r="J31" i="67"/>
  <c r="K31" i="67"/>
  <c r="L31" i="67"/>
  <c r="M31" i="67"/>
  <c r="C27" i="67"/>
  <c r="D27" i="67"/>
  <c r="E27" i="67"/>
  <c r="F27" i="67"/>
  <c r="G27" i="67"/>
  <c r="H27" i="67"/>
  <c r="I27" i="67"/>
  <c r="J27" i="67"/>
  <c r="K27" i="67"/>
  <c r="L27" i="67"/>
  <c r="M27" i="67"/>
  <c r="K15" i="67"/>
  <c r="E15" i="67"/>
  <c r="C11" i="67"/>
  <c r="D11" i="67"/>
  <c r="E11" i="67"/>
  <c r="E16" i="67" s="1"/>
  <c r="E19" i="67" s="1"/>
  <c r="F11" i="67"/>
  <c r="G11" i="67"/>
  <c r="H11" i="67"/>
  <c r="I11" i="67"/>
  <c r="J11" i="67"/>
  <c r="K11" i="67"/>
  <c r="K16" i="67" s="1"/>
  <c r="K19" i="67" s="1"/>
  <c r="L11" i="67"/>
  <c r="M11" i="67"/>
  <c r="N35" i="67"/>
  <c r="N30" i="67"/>
  <c r="N29" i="67"/>
  <c r="N28" i="67"/>
  <c r="N26" i="67"/>
  <c r="N25" i="67"/>
  <c r="N24" i="67"/>
  <c r="N23" i="67"/>
  <c r="N22" i="67"/>
  <c r="N21" i="67"/>
  <c r="N20" i="67"/>
  <c r="N18" i="67"/>
  <c r="N17" i="67"/>
  <c r="M15" i="67"/>
  <c r="L15" i="67"/>
  <c r="J15" i="67"/>
  <c r="I15" i="67"/>
  <c r="H15" i="67"/>
  <c r="G15" i="67"/>
  <c r="F15" i="67"/>
  <c r="D15" i="67"/>
  <c r="C15" i="67"/>
  <c r="B15" i="67"/>
  <c r="N14" i="67"/>
  <c r="N13" i="67"/>
  <c r="N12" i="67"/>
  <c r="B11" i="67"/>
  <c r="N10" i="67"/>
  <c r="N9" i="67"/>
  <c r="N8" i="67"/>
  <c r="N7" i="67"/>
  <c r="G24" i="62"/>
  <c r="F24" i="62"/>
  <c r="G23" i="62"/>
  <c r="H23" i="62"/>
  <c r="F23" i="62"/>
  <c r="G21" i="62"/>
  <c r="F21" i="62"/>
  <c r="G16" i="62"/>
  <c r="H16" i="62"/>
  <c r="F16" i="62"/>
  <c r="G15" i="62"/>
  <c r="H15" i="62"/>
  <c r="F13" i="62"/>
  <c r="G12" i="62"/>
  <c r="G11" i="62" s="1"/>
  <c r="H12" i="62"/>
  <c r="F12" i="62"/>
  <c r="G10" i="62"/>
  <c r="H10" i="62"/>
  <c r="F10" i="62"/>
  <c r="G8" i="62"/>
  <c r="H8" i="62"/>
  <c r="F8" i="62"/>
  <c r="G7" i="62"/>
  <c r="H7" i="62"/>
  <c r="F7" i="62"/>
  <c r="B10" i="62"/>
  <c r="B8" i="62"/>
  <c r="B7" i="62"/>
  <c r="H29" i="62"/>
  <c r="B19" i="51"/>
  <c r="B29" i="62" s="1"/>
  <c r="C19" i="51"/>
  <c r="C18" i="42"/>
  <c r="C17" i="42" s="1"/>
  <c r="N31" i="67" l="1"/>
  <c r="N27" i="67"/>
  <c r="H12" i="51"/>
  <c r="C29" i="62"/>
  <c r="C56" i="51"/>
  <c r="G17" i="62"/>
  <c r="F11" i="62"/>
  <c r="F17" i="62" s="1"/>
  <c r="C32" i="67"/>
  <c r="E32" i="67"/>
  <c r="E34" i="67" s="1"/>
  <c r="G32" i="67"/>
  <c r="G34" i="67" s="1"/>
  <c r="I32" i="67"/>
  <c r="I34" i="67" s="1"/>
  <c r="K32" i="67"/>
  <c r="K34" i="67" s="1"/>
  <c r="M32" i="67"/>
  <c r="M34" i="67" s="1"/>
  <c r="D32" i="67"/>
  <c r="D34" i="67" s="1"/>
  <c r="F32" i="67"/>
  <c r="F34" i="67" s="1"/>
  <c r="H32" i="67"/>
  <c r="H34" i="67" s="1"/>
  <c r="J32" i="67"/>
  <c r="J34" i="67" s="1"/>
  <c r="L32" i="67"/>
  <c r="L34" i="67" s="1"/>
  <c r="L16" i="67"/>
  <c r="L19" i="67" s="1"/>
  <c r="J16" i="67"/>
  <c r="J19" i="67" s="1"/>
  <c r="H16" i="67"/>
  <c r="H19" i="67" s="1"/>
  <c r="F16" i="67"/>
  <c r="F19" i="67" s="1"/>
  <c r="D16" i="67"/>
  <c r="D19" i="67" s="1"/>
  <c r="M16" i="67"/>
  <c r="M19" i="67" s="1"/>
  <c r="I16" i="67"/>
  <c r="I19" i="67" s="1"/>
  <c r="G16" i="67"/>
  <c r="G19" i="67" s="1"/>
  <c r="C16" i="67"/>
  <c r="C19" i="67" s="1"/>
  <c r="N15" i="67"/>
  <c r="N11" i="67"/>
  <c r="B16" i="67"/>
  <c r="B36" i="67" s="1"/>
  <c r="H14" i="62" l="1"/>
  <c r="N32" i="67"/>
  <c r="C34" i="67"/>
  <c r="N34" i="67" s="1"/>
  <c r="C6" i="67"/>
  <c r="B19" i="67"/>
  <c r="N16" i="67"/>
  <c r="C36" i="67" l="1"/>
  <c r="D6" i="67" s="1"/>
  <c r="D36" i="67" s="1"/>
  <c r="N19" i="67"/>
  <c r="N36" i="67" l="1"/>
  <c r="E6" i="67"/>
  <c r="E36" i="67" s="1"/>
  <c r="H24" i="62"/>
  <c r="C18" i="83"/>
  <c r="D3" i="83"/>
  <c r="H11" i="51" l="1"/>
  <c r="H9" i="51" s="1"/>
  <c r="H15" i="51" s="1"/>
  <c r="D26" i="83"/>
  <c r="B27" i="84"/>
  <c r="B24" i="84" s="1"/>
  <c r="F6" i="67"/>
  <c r="F36" i="67" s="1"/>
  <c r="H13" i="62" l="1"/>
  <c r="H11" i="62" s="1"/>
  <c r="H17" i="62" s="1"/>
  <c r="D36" i="40"/>
  <c r="D18" i="42" s="1"/>
  <c r="D17" i="42" s="1"/>
  <c r="B23" i="84"/>
  <c r="B18" i="84" s="1"/>
  <c r="B31" i="84" s="1"/>
  <c r="B36" i="84" s="1"/>
  <c r="G6" i="67"/>
  <c r="G36" i="67" s="1"/>
  <c r="E38" i="82"/>
  <c r="H6" i="67" l="1"/>
  <c r="H36" i="67" s="1"/>
  <c r="E8" i="82"/>
  <c r="E7" i="82" s="1"/>
  <c r="I6" i="67" l="1"/>
  <c r="I36" i="67" s="1"/>
  <c r="E42" i="82"/>
  <c r="D9" i="41" s="1"/>
  <c r="E35" i="82"/>
  <c r="E34" i="82" s="1"/>
  <c r="D8" i="41" s="1"/>
  <c r="E22" i="82"/>
  <c r="E19" i="82"/>
  <c r="E10" i="82"/>
  <c r="D7" i="41" l="1"/>
  <c r="D6" i="41" s="1"/>
  <c r="D5" i="41" s="1"/>
  <c r="E45" i="82"/>
  <c r="J6" i="67"/>
  <c r="J36" i="67" s="1"/>
  <c r="D4" i="42" l="1"/>
  <c r="D5" i="51" s="1"/>
  <c r="D7" i="62" s="1"/>
  <c r="D17" i="62" s="1"/>
  <c r="B4" i="84"/>
  <c r="B11" i="84" s="1"/>
  <c r="B16" i="84" s="1"/>
  <c r="K6" i="67"/>
  <c r="K36" i="67" s="1"/>
  <c r="H54" i="51"/>
  <c r="D40" i="51"/>
  <c r="C40" i="51"/>
  <c r="H36" i="51"/>
  <c r="D19" i="51"/>
  <c r="D15" i="51"/>
  <c r="D17" i="51"/>
  <c r="D53" i="51" s="1"/>
  <c r="D52" i="51" s="1"/>
  <c r="D18" i="62" s="1"/>
  <c r="H49" i="51" l="1"/>
  <c r="H37" i="51"/>
  <c r="D48" i="51"/>
  <c r="H16" i="51"/>
  <c r="D29" i="62"/>
  <c r="D56" i="51"/>
  <c r="D43" i="51"/>
  <c r="D49" i="51"/>
  <c r="H48" i="51"/>
  <c r="H50" i="51" s="1"/>
  <c r="H23" i="51"/>
  <c r="L6" i="67"/>
  <c r="L36" i="67" s="1"/>
  <c r="H53" i="51"/>
  <c r="H43" i="51"/>
  <c r="H52" i="51"/>
  <c r="D23" i="51"/>
  <c r="D50" i="51" l="1"/>
  <c r="H51" i="51" s="1"/>
  <c r="M6" i="67"/>
  <c r="M36" i="67" s="1"/>
  <c r="H58" i="51"/>
  <c r="D58" i="41"/>
  <c r="D19" i="42"/>
  <c r="D27" i="42" l="1"/>
  <c r="D32" i="42" s="1"/>
  <c r="D9" i="42"/>
  <c r="D11" i="42" s="1"/>
  <c r="D15" i="42" s="1"/>
  <c r="D67" i="41"/>
  <c r="D76" i="41" s="1"/>
  <c r="F14" i="74"/>
  <c r="F15" i="74" s="1"/>
  <c r="E14" i="74"/>
  <c r="E15" i="74" s="1"/>
  <c r="D14" i="74"/>
  <c r="D15" i="74" s="1"/>
  <c r="C14" i="74"/>
  <c r="C15" i="74" s="1"/>
  <c r="F13" i="72"/>
  <c r="E13" i="72"/>
  <c r="E23" i="72" l="1"/>
  <c r="D13" i="72"/>
  <c r="D23" i="72" s="1"/>
  <c r="H58" i="62" l="1"/>
  <c r="G48" i="51" l="1"/>
  <c r="G23" i="51" l="1"/>
  <c r="G53" i="51" l="1"/>
  <c r="C57" i="51"/>
  <c r="C55" i="51" s="1"/>
  <c r="C36" i="51"/>
  <c r="C17" i="51"/>
  <c r="C53" i="51" s="1"/>
  <c r="C52" i="51" s="1"/>
  <c r="C18" i="62" s="1"/>
  <c r="C58" i="41"/>
  <c r="C8" i="51" s="1"/>
  <c r="C10" i="62" s="1"/>
  <c r="C6" i="41"/>
  <c r="C5" i="41" s="1"/>
  <c r="C19" i="42"/>
  <c r="C27" i="42" s="1"/>
  <c r="F38" i="51"/>
  <c r="F36" i="51"/>
  <c r="F49" i="51" s="1"/>
  <c r="F48" i="51"/>
  <c r="B56" i="51"/>
  <c r="B40" i="51"/>
  <c r="B57" i="51" s="1"/>
  <c r="B36" i="51"/>
  <c r="B17" i="51"/>
  <c r="B15" i="51"/>
  <c r="F16" i="51" s="1"/>
  <c r="H61" i="62"/>
  <c r="H46" i="62"/>
  <c r="H48" i="62" s="1"/>
  <c r="H28" i="62"/>
  <c r="G28" i="62"/>
  <c r="H88" i="62"/>
  <c r="G88" i="62"/>
  <c r="F88" i="62"/>
  <c r="D85" i="62"/>
  <c r="D88" i="62" s="1"/>
  <c r="C85" i="62"/>
  <c r="C88" i="62" s="1"/>
  <c r="B85" i="62"/>
  <c r="B88" i="62" s="1"/>
  <c r="H77" i="62"/>
  <c r="H79" i="62" s="1"/>
  <c r="G77" i="62"/>
  <c r="G79" i="62" s="1"/>
  <c r="F77" i="62"/>
  <c r="F79" i="62" s="1"/>
  <c r="D77" i="62"/>
  <c r="D79" i="62" s="1"/>
  <c r="C77" i="62"/>
  <c r="C79" i="62" s="1"/>
  <c r="B77" i="62"/>
  <c r="B79" i="62" s="1"/>
  <c r="G58" i="62"/>
  <c r="G61" i="62" s="1"/>
  <c r="F58" i="62"/>
  <c r="F61" i="62" s="1"/>
  <c r="D58" i="62"/>
  <c r="D61" i="62" s="1"/>
  <c r="C58" i="62"/>
  <c r="C61" i="62" s="1"/>
  <c r="B58" i="62"/>
  <c r="B61" i="62" s="1"/>
  <c r="G46" i="62"/>
  <c r="G48" i="62" s="1"/>
  <c r="F46" i="62"/>
  <c r="F48" i="62" s="1"/>
  <c r="D46" i="62"/>
  <c r="D48" i="62" s="1"/>
  <c r="C46" i="62"/>
  <c r="C48" i="62" s="1"/>
  <c r="B46" i="62"/>
  <c r="B48" i="62" s="1"/>
  <c r="F28" i="62"/>
  <c r="D28" i="62"/>
  <c r="D30" i="62" s="1"/>
  <c r="C28" i="62"/>
  <c r="C30" i="62" s="1"/>
  <c r="B28" i="62"/>
  <c r="B30" i="62" s="1"/>
  <c r="H19" i="62"/>
  <c r="G19" i="62"/>
  <c r="D19" i="62"/>
  <c r="B17" i="62"/>
  <c r="H30" i="62"/>
  <c r="F23" i="51"/>
  <c r="B53" i="51"/>
  <c r="B48" i="51" l="1"/>
  <c r="F50" i="51"/>
  <c r="B49" i="51"/>
  <c r="B37" i="51"/>
  <c r="B23" i="51"/>
  <c r="C49" i="51"/>
  <c r="B50" i="51"/>
  <c r="C9" i="42"/>
  <c r="C67" i="41"/>
  <c r="C76" i="41" s="1"/>
  <c r="C4" i="42"/>
  <c r="C5" i="51" s="1"/>
  <c r="F53" i="51"/>
  <c r="F19" i="62"/>
  <c r="F54" i="51"/>
  <c r="F29" i="62"/>
  <c r="F30" i="62" s="1"/>
  <c r="G54" i="51"/>
  <c r="G29" i="62"/>
  <c r="G30" i="62" s="1"/>
  <c r="B54" i="51"/>
  <c r="B52" i="51" s="1"/>
  <c r="B18" i="62" s="1"/>
  <c r="B19" i="62" s="1"/>
  <c r="B89" i="62" s="1"/>
  <c r="B43" i="51"/>
  <c r="D57" i="51"/>
  <c r="G52" i="51"/>
  <c r="F43" i="51"/>
  <c r="C32" i="42"/>
  <c r="D31" i="62"/>
  <c r="H31" i="62"/>
  <c r="B62" i="62"/>
  <c r="C43" i="51"/>
  <c r="D62" i="62"/>
  <c r="H62" i="62"/>
  <c r="C62" i="62"/>
  <c r="F62" i="62"/>
  <c r="D89" i="62"/>
  <c r="G62" i="62"/>
  <c r="H89" i="62"/>
  <c r="B55" i="51"/>
  <c r="G36" i="51"/>
  <c r="C37" i="51" s="1"/>
  <c r="F51" i="51" l="1"/>
  <c r="C11" i="42"/>
  <c r="C15" i="42" s="1"/>
  <c r="D55" i="51"/>
  <c r="D58" i="51" s="1"/>
  <c r="G89" i="62"/>
  <c r="G31" i="62"/>
  <c r="F31" i="62"/>
  <c r="F89" i="62"/>
  <c r="B31" i="62"/>
  <c r="F52" i="51"/>
  <c r="F58" i="51" s="1"/>
  <c r="D90" i="62"/>
  <c r="B58" i="51"/>
  <c r="G49" i="51"/>
  <c r="G43" i="51"/>
  <c r="C7" i="62" l="1"/>
  <c r="C17" i="62" s="1"/>
  <c r="C19" i="62" s="1"/>
  <c r="C31" i="62" s="1"/>
  <c r="C15" i="51"/>
  <c r="B90" i="62"/>
  <c r="G50" i="51"/>
  <c r="C89" i="62" l="1"/>
  <c r="C90" i="62" s="1"/>
  <c r="G16" i="51"/>
  <c r="C48" i="51"/>
  <c r="C50" i="51" s="1"/>
  <c r="C58" i="51" s="1"/>
  <c r="C23" i="51"/>
  <c r="G58" i="51"/>
  <c r="G51" i="51" l="1"/>
</calcChain>
</file>

<file path=xl/sharedStrings.xml><?xml version="1.0" encoding="utf-8"?>
<sst xmlns="http://schemas.openxmlformats.org/spreadsheetml/2006/main" count="638" uniqueCount="427">
  <si>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</si>
  <si>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</si>
  <si>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</si>
  <si>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</si>
  <si>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</si>
  <si>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</si>
  <si>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</si>
  <si>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</si>
  <si>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</si>
  <si>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</si>
  <si>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</si>
  <si>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</si>
  <si>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</si>
  <si>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</si>
  <si>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</si>
  <si>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</si>
  <si>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</si>
  <si>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</si>
  <si>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</si>
  <si>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</si>
  <si>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</si>
  <si>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</si>
  <si>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</si>
  <si>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</si>
  <si>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</si>
  <si>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ÖNKORMÁNYZAT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</si>
  <si>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</si>
  <si>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</si>
  <si>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</si>
  <si>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</si>
  <si>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</si>
  <si>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</si>
  <si>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</si>
  <si>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</si>
  <si>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</si>
  <si>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</si>
  <si>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</si>
  <si>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</si>
  <si>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</si>
  <si>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</si>
  <si>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</si>
  <si>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</si>
  <si>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</si>
  <si>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</si>
  <si>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</si>
  <si>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</si>
  <si>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</si>
  <si>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</si>
  <si>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</si>
  <si>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</si>
  <si>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</si>
  <si>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</si>
  <si>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</si>
  <si>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</si>
  <si>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</si>
  <si>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</si>
  <si>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</si>
  <si>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</si>
  <si>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</si>
  <si>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</si>
  <si>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</si>
  <si>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</si>
  <si>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</si>
  <si>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</si>
  <si>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</si>
  <si>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</si>
  <si>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</si>
  <si>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</si>
  <si>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</si>
  <si>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</si>
  <si>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</si>
  <si>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</si>
  <si>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</si>
  <si>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</si>
  <si>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</si>
  <si>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</si>
  <si>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</si>
  <si>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</si>
  <si>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</si>
  <si>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</si>
  <si>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</si>
  <si>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</si>
  <si>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</si>
  <si>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</si>
  <si>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</si>
  <si>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</si>
  <si>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</si>
  <si>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</si>
  <si>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Sorszám</t>
  </si>
  <si>
    <t>Megnevezés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</si>
  <si>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</si>
  <si>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</si>
  <si>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</si>
  <si>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</si>
  <si>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</si>
  <si>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</si>
  <si>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</si>
  <si>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</si>
  <si>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</si>
  <si>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áh-n belülre</t>
  </si>
  <si>
    <t>6. Működési célú garancia- és kezességvállalásból származó kifizetés államháztartáson kívülre</t>
  </si>
  <si>
    <t>8. Egyéb működési célú támogatások áh-n kívülre</t>
  </si>
  <si>
    <t>Önkormányzati működési kiadások  összesen:</t>
  </si>
  <si>
    <t>Forgatási célú értékpapír vásárlás</t>
  </si>
  <si>
    <t>Ebből: bérleti díjak</t>
  </si>
  <si>
    <t>IV. Finanszírozási kiadások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</si>
  <si>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</si>
  <si>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</si>
  <si>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</si>
  <si>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</si>
  <si>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</si>
  <si>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</si>
  <si>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</si>
  <si>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</si>
  <si>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</si>
  <si>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</si>
  <si>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</si>
  <si>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</si>
  <si>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</si>
  <si>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</si>
  <si>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</si>
  <si>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</si>
  <si>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</si>
  <si>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</si>
  <si>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</si>
  <si>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</si>
  <si>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</si>
  <si>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</si>
  <si>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</si>
  <si>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</si>
  <si>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</si>
  <si>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</si>
  <si>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</si>
  <si>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</si>
  <si>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</si>
  <si>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</si>
  <si>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</si>
  <si>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</si>
  <si>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</si>
  <si>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</si>
  <si>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</si>
  <si>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</si>
  <si>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</si>
  <si>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</si>
  <si>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</si>
  <si>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</si>
  <si>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</si>
  <si>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</si>
  <si>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</si>
  <si>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</si>
  <si>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</si>
  <si>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</si>
  <si>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</si>
  <si>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</si>
  <si>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</si>
  <si>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</si>
  <si>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</si>
  <si>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</si>
  <si>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</si>
  <si>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</si>
  <si>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</si>
  <si>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</si>
  <si>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</si>
  <si>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</si>
  <si>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</si>
  <si>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</si>
  <si>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</si>
  <si>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</si>
  <si>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</si>
  <si>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</si>
  <si>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</si>
  <si>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</si>
  <si>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</si>
  <si>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</si>
  <si>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</si>
  <si>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</si>
  <si>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</si>
  <si>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</si>
  <si>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</si>
  <si>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</si>
  <si>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</si>
  <si>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</si>
  <si>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</si>
  <si>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</si>
  <si>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</si>
  <si>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</si>
  <si>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</si>
  <si>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</si>
  <si>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</si>
  <si>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</si>
  <si>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</si>
  <si>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</si>
  <si>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</si>
  <si>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</si>
  <si>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</si>
  <si>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</si>
  <si>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</si>
  <si>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</si>
  <si>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</si>
  <si>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</si>
  <si>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</si>
  <si>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</si>
  <si>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</si>
  <si>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</si>
  <si>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</si>
  <si>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</si>
  <si>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</si>
  <si>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</si>
  <si>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</si>
  <si>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</si>
  <si>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</si>
  <si>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</si>
  <si>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</si>
  <si>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</si>
  <si>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</si>
  <si>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</si>
  <si>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</si>
  <si>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</si>
  <si>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</si>
  <si>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Finanszírozási kiadások (hitel törlesztés, értékpapír visszavásárlás)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</si>
  <si>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</si>
  <si>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</si>
  <si>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</si>
  <si>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</si>
  <si>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</si>
  <si>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</si>
  <si>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</si>
  <si>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</si>
  <si>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</si>
  <si>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</si>
  <si>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</si>
  <si>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</si>
  <si>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</si>
  <si>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</si>
  <si>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</si>
  <si>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</si>
  <si>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</si>
  <si>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</si>
  <si>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</si>
  <si>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</si>
  <si>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</si>
  <si>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</si>
  <si>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</si>
  <si>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</si>
  <si>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Önkormányzati támogatás</t>
  </si>
  <si>
    <t>2017.</t>
  </si>
  <si>
    <t>2018.</t>
  </si>
  <si>
    <t>1.</t>
  </si>
  <si>
    <t>2.</t>
  </si>
  <si>
    <t>3.</t>
  </si>
  <si>
    <t>4.</t>
  </si>
  <si>
    <t>5.</t>
  </si>
  <si>
    <t>Az önkormányzat által adott közvetett támogatások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</si>
  <si>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</si>
  <si>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</si>
  <si>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</si>
  <si>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</si>
  <si>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</si>
  <si>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</si>
  <si>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</si>
  <si>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</si>
  <si>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</si>
  <si>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</si>
  <si>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</si>
  <si>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</si>
  <si>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Iparűzési adó</t>
  </si>
  <si>
    <t>IFA személyek után</t>
  </si>
  <si>
    <t>Telekadó</t>
  </si>
  <si>
    <t>Talajterhelési díj</t>
  </si>
  <si>
    <t>Gépjárműadó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</si>
  <si>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</si>
  <si>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</si>
  <si>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</si>
  <si>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</si>
  <si>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</si>
  <si>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</si>
  <si>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</si>
  <si>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</si>
  <si>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</si>
  <si>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</si>
  <si>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</si>
  <si>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</si>
  <si>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</si>
  <si>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</si>
  <si>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</si>
  <si>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</si>
  <si>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</si>
  <si>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</si>
  <si>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</si>
  <si>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</si>
  <si>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</si>
  <si>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</si>
  <si>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</si>
  <si>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</si>
  <si>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</si>
  <si>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</si>
  <si>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</si>
  <si>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</si>
  <si>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</si>
  <si>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</si>
  <si>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</si>
  <si>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</si>
  <si>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</si>
  <si>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</si>
  <si>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Balatonfüredi közös Önkorm Hivatal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</si>
  <si>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</si>
  <si>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</si>
  <si>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</si>
  <si>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</si>
  <si>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</si>
  <si>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I. BERUHÁZÁSOK</t>
  </si>
  <si>
    <t>II. FELÚJÍTÁSOK</t>
  </si>
  <si>
    <t>III. EGYÉB FELHALMOZÁSI KIADÁSOK</t>
  </si>
  <si>
    <t>Részesedések beszerzése</t>
  </si>
  <si>
    <t>Egyéb felhalmozási kiadások</t>
  </si>
  <si>
    <t>Közfoglalkoztatottak támogatás</t>
  </si>
  <si>
    <t xml:space="preserve">      Dörgicse Közalapítvány visszatérítése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</si>
  <si>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</si>
  <si>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</si>
  <si>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</si>
  <si>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</si>
  <si>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</si>
  <si>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1. Működési célú garancia- és kezességvállalásból származó kifizetés áh-n belülre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</si>
  <si>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</si>
  <si>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</si>
  <si>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</si>
  <si>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</si>
  <si>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</si>
  <si>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</si>
  <si>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</si>
  <si>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</si>
  <si>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</si>
  <si>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</si>
  <si>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</si>
  <si>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</si>
  <si>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Korrekció (előző évi kifizetés miatt)</t>
  </si>
  <si>
    <t>Finanszírozási bevételek (hitel, kötvény, értékpapír, állami tám.megelőlegezés)</t>
  </si>
  <si>
    <t>Bírság</t>
  </si>
  <si>
    <t>Települési támogatás</t>
  </si>
  <si>
    <t>Falugondnoki vagy tanyagondnoki</t>
  </si>
  <si>
    <t>2.1. Forgatási célú értékpapír beváltása</t>
  </si>
  <si>
    <t>10. Forgatási célú értékpapír vás.</t>
  </si>
  <si>
    <t>2019.</t>
  </si>
  <si>
    <t>2.4. Államháztartáson belüli megelőlegezések</t>
  </si>
  <si>
    <t>2019.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</si>
  <si>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</si>
  <si>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</si>
  <si>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</si>
  <si>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</si>
  <si>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</si>
  <si>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I. Működési kiadások</t>
  </si>
  <si>
    <t>2.  Munkaadót terhelő járulék és szociális hozzájárulási adó</t>
  </si>
  <si>
    <t>II. Felhalmozási kiadások</t>
  </si>
  <si>
    <t>1. Beruházások</t>
  </si>
  <si>
    <t>3. Felújítás</t>
  </si>
  <si>
    <t>4. Egyéb felhalmozási célú kiadások</t>
  </si>
  <si>
    <t>Állami támogatás megelőlegezés visszafiz.</t>
  </si>
  <si>
    <t>2016. évről áthúzódó bérkompenzáció támogatása</t>
  </si>
  <si>
    <t>2016. évi eredeti ei.</t>
  </si>
  <si>
    <t>2016. évi várható</t>
  </si>
  <si>
    <t>2017. évi javaslat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</si>
  <si>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</si>
  <si>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</si>
  <si>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</si>
  <si>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</si>
  <si>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Egyéb</t>
  </si>
  <si>
    <t>6. Értékpapír beváltása</t>
  </si>
  <si>
    <t xml:space="preserve"> Az Önkormányzat önként vállalt feladatok bevételei és kiadásai  2017. év</t>
  </si>
  <si>
    <t>2020.</t>
  </si>
  <si>
    <t>2020. évi várható előirányzatok</t>
  </si>
  <si>
    <t>Református egyház</t>
  </si>
  <si>
    <t>Mosoly Alapítány</t>
  </si>
  <si>
    <t xml:space="preserve"> Bfüredi Önk Tűzoltóságnak</t>
  </si>
  <si>
    <t xml:space="preserve"> Balatonszőlős Sport egyesület</t>
  </si>
  <si>
    <t xml:space="preserve"> Balatonszőlős Darts egyesület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</si>
  <si>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</si>
  <si>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</si>
  <si>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</si>
  <si>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</si>
  <si>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 Elvonások, befizetések</t>
  </si>
  <si>
    <t>Bakonykarszt-Víz és csatorna támogatás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</si>
  <si>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</si>
  <si>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</si>
  <si>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</si>
  <si>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</si>
  <si>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t xml:space="preserve">       Közösségi Ház féltető</t>
  </si>
  <si>
    <t xml:space="preserve">      Közösségi Ház kemence</t>
  </si>
  <si>
    <t xml:space="preserve">      Közösségi Ház nyitott szintere</t>
  </si>
  <si>
    <t xml:space="preserve">      Mosó pályázat önrésze</t>
  </si>
  <si>
    <t xml:space="preserve">     Híd készítése (85/2016)</t>
  </si>
  <si>
    <t xml:space="preserve">      Led lámpatest</t>
  </si>
  <si>
    <t xml:space="preserve">      Közösségi Ház Gázkazán</t>
  </si>
  <si>
    <t xml:space="preserve">      Műtrágya szóró</t>
  </si>
  <si>
    <t xml:space="preserve">      Pécselyi iskola tető felújítása tulajdonarányosan</t>
  </si>
  <si>
    <t xml:space="preserve">     Adóságkonszolidációs pályázat-utak felújítása</t>
  </si>
  <si>
    <t xml:space="preserve">     Adóságkonszolidációs pályázat-utak felújítása (pótmunkák)</t>
  </si>
  <si>
    <t xml:space="preserve">     Sportöltöző és sportpálya felújítása pályázat önrész</t>
  </si>
  <si>
    <t>2017. évi eredeti ei.</t>
  </si>
  <si>
    <t>2017. évi várható</t>
  </si>
  <si>
    <t>2018. évi javaslat</t>
  </si>
  <si>
    <t>Polgármesteri illetmény támogatása</t>
  </si>
  <si>
    <t>Kiegészítés összege</t>
  </si>
  <si>
    <t>Falugondnokok Egyesülete</t>
  </si>
  <si>
    <t>Pécsely Óvoda</t>
  </si>
  <si>
    <t xml:space="preserve">     Rendezvénysátor 1/4 tulajdonrésze</t>
  </si>
  <si>
    <t xml:space="preserve">     Kisértékű tárgyi eszközök</t>
  </si>
  <si>
    <t xml:space="preserve">    Soprtöltöző felújítás pályázathoz  t.e. beszerzések</t>
  </si>
  <si>
    <t>Immateriális javak beszerzése</t>
  </si>
  <si>
    <t xml:space="preserve">      Rendezési terv felülvizsgálat önrész</t>
  </si>
  <si>
    <t xml:space="preserve">    "Önkormányzati feladattellátást szolgáló fejl.tám." pályázat, utak felújítása</t>
  </si>
  <si>
    <t xml:space="preserve">    MLSZ futballpálya körbekerítés</t>
  </si>
  <si>
    <t xml:space="preserve">      Településarculati kézikönyv</t>
  </si>
  <si>
    <t xml:space="preserve">      fűnyíró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</si>
  <si>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</si>
  <si>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Víz és csatorna támogatás</t>
  </si>
  <si>
    <t xml:space="preserve">   Mosó pályázat támogatás</t>
  </si>
  <si>
    <t xml:space="preserve">   Sportöltöző és sportpálya felújítás pályázat</t>
  </si>
  <si>
    <t xml:space="preserve">   "Önkormányzati feladatellátás szolg.fejl.tám" pályázat</t>
  </si>
  <si>
    <t>Kommunális adó</t>
  </si>
  <si>
    <t xml:space="preserve"> Az Önkormányzat  működési bevételei és kiadásai  2018. év</t>
  </si>
  <si>
    <t xml:space="preserve"> Az Önkormányzat  kötelező feladatok bevételei és kiadásai  2018. év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</si>
  <si>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2018.</t>
    </r>
  </si>
  <si>
    <t xml:space="preserve">                                (kedvezmények) 2018. év                       </t>
  </si>
  <si>
    <t>2021. évi várható előirányzatok</t>
  </si>
  <si>
    <t>Bevétele és kiadások mérlege 2018. év</t>
  </si>
  <si>
    <t xml:space="preserve"> Az Önkormányzat felhalmozási bevételei és kiadásai  2018. év</t>
  </si>
  <si>
    <t xml:space="preserve"> Az Önkormányzat állami (államigazgatási) feladatok bevételei és kiadásai  2018. 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</si>
</sst>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mmm\ d/"/>
    <numFmt numFmtId="165" formatCode="#,##0.0"/>
    <numFmt numFmtId="166" formatCode="#\ ##0"/>
  </numFmts>
  <fonts count="37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Arial CE"/>
      <family val="2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2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2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2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4" fillId="0" borderId="0" applyFill="0" applyBorder="0" applyAlignment="0" applyProtection="0"/>
    <xf numFmtId="0" fontId="22" fillId="0" borderId="0"/>
    <xf numFmtId="0" fontId="22" fillId="0" borderId="0"/>
    <xf numFmtId="0" fontId="25" fillId="0" borderId="0"/>
    <xf numFmtId="0" fontId="22" fillId="0" borderId="0"/>
    <xf numFmtId="0" fontId="27" fillId="0" borderId="0"/>
    <xf numFmtId="0" fontId="27" fillId="0" borderId="0"/>
  </cellStyleXfs>
  <cellXfs count="383">
    <xf numFmtId="0" fontId="0" fillId="0" borderId="0" xfId="0"/>
    <xf numFmtId="0" fontId="20" fillId="29" borderId="17" xfId="49" applyFont="1" applyFill="1" applyBorder="1" applyAlignment="1">
      <alignment wrapText="1"/>
    </xf>
    <xf numFmtId="3" fontId="22" fillId="0" borderId="0" xfId="85" applyNumberFormat="1" applyFont="1"/>
    <xf numFmtId="0" fontId="28" fillId="0" borderId="0" xfId="50" applyFont="1" applyAlignment="1">
      <alignment horizontal="center" wrapText="1"/>
    </xf>
    <xf numFmtId="0" fontId="29" fillId="0" borderId="0" xfId="50" applyFont="1"/>
    <xf numFmtId="0" fontId="30" fillId="0" borderId="0" xfId="50" applyFont="1"/>
    <xf numFmtId="0" fontId="14" fillId="0" borderId="0" xfId="50"/>
    <xf numFmtId="0" fontId="14" fillId="0" borderId="0" xfId="50" applyAlignment="1">
      <alignment horizontal="center" vertical="center"/>
    </xf>
    <xf numFmtId="0" fontId="14" fillId="0" borderId="0" xfId="50" applyFont="1"/>
    <xf numFmtId="0" fontId="30" fillId="0" borderId="15" xfId="50" applyFont="1" applyBorder="1"/>
    <xf numFmtId="3" fontId="28" fillId="0" borderId="15" xfId="50" applyNumberFormat="1" applyFont="1" applyBorder="1" applyAlignment="1">
      <alignment horizontal="right" wrapText="1"/>
    </xf>
    <xf numFmtId="3" fontId="30" fillId="0" borderId="15" xfId="50" applyNumberFormat="1" applyFont="1" applyBorder="1"/>
    <xf numFmtId="3" fontId="28" fillId="29" borderId="15" xfId="50" applyNumberFormat="1" applyFont="1" applyFill="1" applyBorder="1" applyAlignment="1">
      <alignment horizontal="right" wrapText="1"/>
    </xf>
    <xf numFmtId="0" fontId="28" fillId="0" borderId="15" xfId="50" applyFont="1" applyBorder="1"/>
    <xf numFmtId="0" fontId="26" fillId="0" borderId="0" xfId="50" applyFont="1" applyBorder="1"/>
    <xf numFmtId="0" fontId="26" fillId="0" borderId="0" xfId="50" applyFont="1"/>
    <xf numFmtId="0" fontId="26" fillId="29" borderId="0" xfId="50" applyFont="1" applyFill="1" applyBorder="1"/>
    <xf numFmtId="0" fontId="26" fillId="29" borderId="0" xfId="50" applyFont="1" applyFill="1"/>
    <xf numFmtId="0" fontId="30" fillId="29" borderId="15" xfId="50" applyFont="1" applyFill="1" applyBorder="1"/>
    <xf numFmtId="0" fontId="14" fillId="0" borderId="0" xfId="50" applyFont="1" applyBorder="1"/>
    <xf numFmtId="0" fontId="14" fillId="0" borderId="0" xfId="50" applyAlignment="1">
      <alignment wrapText="1"/>
    </xf>
    <xf numFmtId="3" fontId="22" fillId="0" borderId="0" xfId="85" applyNumberFormat="1" applyFont="1" applyAlignment="1">
      <alignment wrapText="1"/>
    </xf>
    <xf numFmtId="3" fontId="19" fillId="0" borderId="0" xfId="85" applyNumberFormat="1" applyFont="1"/>
    <xf numFmtId="3" fontId="29" fillId="0" borderId="0" xfId="50" applyNumberFormat="1" applyFont="1"/>
    <xf numFmtId="0" fontId="23" fillId="0" borderId="15" xfId="50" applyFont="1" applyBorder="1" applyAlignment="1">
      <alignment horizontal="center" vertical="center" wrapText="1"/>
    </xf>
    <xf numFmtId="3" fontId="23" fillId="0" borderId="34" xfId="50" applyNumberFormat="1" applyFont="1" applyBorder="1" applyAlignment="1">
      <alignment horizontal="center" vertical="center" wrapText="1"/>
    </xf>
    <xf numFmtId="3" fontId="23" fillId="0" borderId="33" xfId="50" applyNumberFormat="1" applyFont="1" applyBorder="1" applyAlignment="1">
      <alignment horizontal="center" vertical="center" wrapText="1"/>
    </xf>
    <xf numFmtId="3" fontId="28" fillId="0" borderId="15" xfId="50" applyNumberFormat="1" applyFont="1" applyBorder="1"/>
    <xf numFmtId="0" fontId="28" fillId="0" borderId="29" xfId="50" applyFont="1" applyBorder="1" applyAlignment="1">
      <alignment horizontal="center" vertical="center" wrapText="1"/>
    </xf>
    <xf numFmtId="0" fontId="28" fillId="0" borderId="33" xfId="50" applyFont="1" applyBorder="1" applyAlignment="1">
      <alignment horizontal="center" vertical="center" wrapText="1"/>
    </xf>
    <xf numFmtId="0" fontId="28" fillId="0" borderId="34" xfId="50" applyFont="1" applyBorder="1" applyAlignment="1">
      <alignment horizontal="center" vertical="center" wrapText="1"/>
    </xf>
    <xf numFmtId="0" fontId="30" fillId="0" borderId="17" xfId="50" applyFont="1" applyBorder="1" applyAlignment="1">
      <alignment horizontal="left" wrapText="1"/>
    </xf>
    <xf numFmtId="3" fontId="30" fillId="0" borderId="21" xfId="50" applyNumberFormat="1" applyFont="1" applyBorder="1"/>
    <xf numFmtId="0" fontId="30" fillId="0" borderId="21" xfId="50" applyFont="1" applyBorder="1"/>
    <xf numFmtId="0" fontId="28" fillId="0" borderId="17" xfId="50" applyFont="1" applyBorder="1" applyAlignment="1">
      <alignment horizontal="left" wrapText="1"/>
    </xf>
    <xf numFmtId="3" fontId="28" fillId="0" borderId="21" xfId="50" applyNumberFormat="1" applyFont="1" applyBorder="1" applyAlignment="1">
      <alignment horizontal="right" wrapText="1"/>
    </xf>
    <xf numFmtId="3" fontId="28" fillId="0" borderId="21" xfId="50" applyNumberFormat="1" applyFont="1" applyBorder="1"/>
    <xf numFmtId="0" fontId="30" fillId="30" borderId="17" xfId="90" applyFont="1" applyFill="1" applyBorder="1" applyAlignment="1">
      <alignment wrapText="1"/>
    </xf>
    <xf numFmtId="0" fontId="28" fillId="29" borderId="17" xfId="50" applyFont="1" applyFill="1" applyBorder="1" applyAlignment="1">
      <alignment horizontal="left" wrapText="1"/>
    </xf>
    <xf numFmtId="3" fontId="28" fillId="29" borderId="21" xfId="50" applyNumberFormat="1" applyFont="1" applyFill="1" applyBorder="1" applyAlignment="1">
      <alignment horizontal="right" wrapText="1"/>
    </xf>
    <xf numFmtId="0" fontId="28" fillId="0" borderId="21" xfId="50" applyFont="1" applyBorder="1"/>
    <xf numFmtId="0" fontId="30" fillId="29" borderId="21" xfId="50" applyFont="1" applyFill="1" applyBorder="1"/>
    <xf numFmtId="0" fontId="28" fillId="29" borderId="22" xfId="50" applyFont="1" applyFill="1" applyBorder="1" applyAlignment="1">
      <alignment horizontal="left" wrapText="1"/>
    </xf>
    <xf numFmtId="3" fontId="28" fillId="29" borderId="23" xfId="50" applyNumberFormat="1" applyFont="1" applyFill="1" applyBorder="1" applyAlignment="1">
      <alignment horizontal="right" wrapText="1"/>
    </xf>
    <xf numFmtId="3" fontId="28" fillId="29" borderId="24" xfId="50" applyNumberFormat="1" applyFont="1" applyFill="1" applyBorder="1" applyAlignment="1">
      <alignment horizontal="right" wrapText="1"/>
    </xf>
    <xf numFmtId="3" fontId="28" fillId="0" borderId="29" xfId="43" applyNumberFormat="1" applyFont="1" applyBorder="1" applyAlignment="1">
      <alignment horizontal="center" wrapText="1"/>
    </xf>
    <xf numFmtId="3" fontId="32" fillId="0" borderId="0" xfId="43" applyNumberFormat="1" applyFont="1"/>
    <xf numFmtId="3" fontId="32" fillId="0" borderId="0" xfId="43" applyNumberFormat="1" applyFont="1" applyAlignment="1">
      <alignment horizontal="center"/>
    </xf>
    <xf numFmtId="3" fontId="28" fillId="0" borderId="17" xfId="89" applyNumberFormat="1" applyFont="1" applyBorder="1" applyAlignment="1">
      <alignment horizontal="left" wrapText="1"/>
    </xf>
    <xf numFmtId="3" fontId="28" fillId="30" borderId="21" xfId="49" applyNumberFormat="1" applyFont="1" applyFill="1" applyBorder="1" applyAlignment="1">
      <alignment horizontal="right" vertical="center" wrapText="1"/>
    </xf>
    <xf numFmtId="3" fontId="30" fillId="0" borderId="0" xfId="89" applyNumberFormat="1" applyFont="1" applyBorder="1"/>
    <xf numFmtId="3" fontId="30" fillId="0" borderId="0" xfId="89" applyNumberFormat="1" applyFont="1" applyBorder="1" applyAlignment="1">
      <alignment horizontal="center"/>
    </xf>
    <xf numFmtId="3" fontId="30" fillId="0" borderId="17" xfId="89" applyNumberFormat="1" applyFont="1" applyBorder="1" applyAlignment="1">
      <alignment horizontal="left" wrapText="1"/>
    </xf>
    <xf numFmtId="3" fontId="30" fillId="30" borderId="44" xfId="49" applyNumberFormat="1" applyFont="1" applyFill="1" applyBorder="1" applyAlignment="1">
      <alignment horizontal="right" vertical="center" wrapText="1"/>
    </xf>
    <xf numFmtId="3" fontId="33" fillId="0" borderId="17" xfId="89" applyNumberFormat="1" applyFont="1" applyBorder="1" applyAlignment="1">
      <alignment horizontal="left" wrapText="1"/>
    </xf>
    <xf numFmtId="3" fontId="33" fillId="30" borderId="44" xfId="49" applyNumberFormat="1" applyFont="1" applyFill="1" applyBorder="1" applyAlignment="1">
      <alignment horizontal="right" vertical="center" wrapText="1"/>
    </xf>
    <xf numFmtId="3" fontId="33" fillId="30" borderId="15" xfId="49" applyNumberFormat="1" applyFont="1" applyFill="1" applyBorder="1" applyAlignment="1">
      <alignment horizontal="right" vertical="center" wrapText="1"/>
    </xf>
    <xf numFmtId="3" fontId="33" fillId="30" borderId="21" xfId="49" applyNumberFormat="1" applyFont="1" applyFill="1" applyBorder="1" applyAlignment="1">
      <alignment horizontal="right" vertical="center" wrapText="1"/>
    </xf>
    <xf numFmtId="3" fontId="30" fillId="30" borderId="15" xfId="49" applyNumberFormat="1" applyFont="1" applyFill="1" applyBorder="1" applyAlignment="1">
      <alignment horizontal="right" vertical="center" wrapText="1"/>
    </xf>
    <xf numFmtId="3" fontId="30" fillId="30" borderId="21" xfId="49" applyNumberFormat="1" applyFont="1" applyFill="1" applyBorder="1" applyAlignment="1">
      <alignment horizontal="right" vertical="center" wrapText="1"/>
    </xf>
    <xf numFmtId="3" fontId="28" fillId="0" borderId="17" xfId="0" applyNumberFormat="1" applyFont="1" applyFill="1" applyBorder="1" applyAlignment="1">
      <alignment horizontal="left" wrapText="1"/>
    </xf>
    <xf numFmtId="3" fontId="28" fillId="0" borderId="21" xfId="89" applyNumberFormat="1" applyFont="1" applyFill="1" applyBorder="1" applyAlignment="1">
      <alignment horizontal="right"/>
    </xf>
    <xf numFmtId="3" fontId="30" fillId="0" borderId="0" xfId="89" quotePrefix="1" applyNumberFormat="1" applyFont="1" applyFill="1" applyBorder="1"/>
    <xf numFmtId="3" fontId="30" fillId="0" borderId="0" xfId="89" applyNumberFormat="1" applyFont="1" applyFill="1" applyBorder="1"/>
    <xf numFmtId="3" fontId="30" fillId="0" borderId="0" xfId="89" applyNumberFormat="1" applyFont="1" applyFill="1" applyBorder="1" applyAlignment="1">
      <alignment horizontal="center"/>
    </xf>
    <xf numFmtId="3" fontId="30" fillId="0" borderId="17" xfId="0" applyNumberFormat="1" applyFont="1" applyFill="1" applyBorder="1" applyAlignment="1">
      <alignment horizontal="left" wrapText="1"/>
    </xf>
    <xf numFmtId="3" fontId="30" fillId="0" borderId="15" xfId="89" applyNumberFormat="1" applyFont="1" applyFill="1" applyBorder="1" applyAlignment="1">
      <alignment horizontal="right"/>
    </xf>
    <xf numFmtId="3" fontId="33" fillId="0" borderId="17" xfId="0" applyNumberFormat="1" applyFont="1" applyFill="1" applyBorder="1" applyAlignment="1">
      <alignment horizontal="left" wrapText="1"/>
    </xf>
    <xf numFmtId="3" fontId="33" fillId="0" borderId="44" xfId="89" applyNumberFormat="1" applyFont="1" applyFill="1" applyBorder="1" applyAlignment="1">
      <alignment horizontal="right"/>
    </xf>
    <xf numFmtId="3" fontId="33" fillId="0" borderId="21" xfId="89" applyNumberFormat="1" applyFont="1" applyFill="1" applyBorder="1" applyAlignment="1">
      <alignment horizontal="right"/>
    </xf>
    <xf numFmtId="3" fontId="28" fillId="0" borderId="21" xfId="89" applyNumberFormat="1" applyFont="1" applyFill="1" applyBorder="1" applyAlignment="1"/>
    <xf numFmtId="3" fontId="30" fillId="0" borderId="15" xfId="89" applyNumberFormat="1" applyFont="1" applyFill="1" applyBorder="1" applyAlignment="1"/>
    <xf numFmtId="3" fontId="30" fillId="0" borderId="21" xfId="89" applyNumberFormat="1" applyFont="1" applyFill="1" applyBorder="1" applyAlignment="1"/>
    <xf numFmtId="3" fontId="28" fillId="0" borderId="17" xfId="43" applyNumberFormat="1" applyFont="1" applyBorder="1" applyAlignment="1">
      <alignment wrapText="1"/>
    </xf>
    <xf numFmtId="3" fontId="28" fillId="0" borderId="15" xfId="43" applyNumberFormat="1" applyFont="1" applyFill="1" applyBorder="1" applyAlignment="1"/>
    <xf numFmtId="3" fontId="28" fillId="0" borderId="21" xfId="43" applyNumberFormat="1" applyFont="1" applyFill="1" applyBorder="1" applyAlignment="1"/>
    <xf numFmtId="3" fontId="31" fillId="0" borderId="0" xfId="43" applyNumberFormat="1" applyFont="1" applyFill="1"/>
    <xf numFmtId="3" fontId="31" fillId="0" borderId="0" xfId="43" applyNumberFormat="1" applyFont="1" applyFill="1" applyAlignment="1">
      <alignment horizontal="center"/>
    </xf>
    <xf numFmtId="3" fontId="30" fillId="0" borderId="17" xfId="43" applyNumberFormat="1" applyFont="1" applyFill="1" applyBorder="1" applyAlignment="1">
      <alignment wrapText="1"/>
    </xf>
    <xf numFmtId="3" fontId="30" fillId="0" borderId="15" xfId="43" applyNumberFormat="1" applyFont="1" applyFill="1" applyBorder="1" applyAlignment="1"/>
    <xf numFmtId="3" fontId="30" fillId="0" borderId="21" xfId="43" applyNumberFormat="1" applyFont="1" applyFill="1" applyBorder="1" applyAlignment="1"/>
    <xf numFmtId="3" fontId="31" fillId="0" borderId="0" xfId="43" applyNumberFormat="1" applyFont="1"/>
    <xf numFmtId="3" fontId="31" fillId="0" borderId="0" xfId="43" applyNumberFormat="1" applyFont="1" applyAlignment="1">
      <alignment horizontal="center"/>
    </xf>
    <xf numFmtId="3" fontId="28" fillId="0" borderId="22" xfId="43" applyNumberFormat="1" applyFont="1" applyBorder="1" applyAlignment="1">
      <alignment vertical="center" wrapText="1"/>
    </xf>
    <xf numFmtId="3" fontId="28" fillId="0" borderId="23" xfId="43" applyNumberFormat="1" applyFont="1" applyBorder="1" applyAlignment="1">
      <alignment vertical="center"/>
    </xf>
    <xf numFmtId="3" fontId="30" fillId="0" borderId="0" xfId="43" applyNumberFormat="1" applyFont="1" applyAlignment="1">
      <alignment wrapText="1"/>
    </xf>
    <xf numFmtId="3" fontId="30" fillId="0" borderId="0" xfId="43" applyNumberFormat="1" applyFont="1"/>
    <xf numFmtId="0" fontId="32" fillId="0" borderId="0" xfId="50" applyFont="1"/>
    <xf numFmtId="0" fontId="28" fillId="0" borderId="15" xfId="50" applyFont="1" applyBorder="1" applyAlignment="1">
      <alignment horizontal="center" vertical="center" wrapText="1"/>
    </xf>
    <xf numFmtId="0" fontId="32" fillId="0" borderId="0" xfId="50" applyFont="1" applyAlignment="1">
      <alignment horizontal="center" vertical="center"/>
    </xf>
    <xf numFmtId="0" fontId="30" fillId="0" borderId="15" xfId="50" applyFont="1" applyBorder="1" applyAlignment="1">
      <alignment horizontal="left" wrapText="1"/>
    </xf>
    <xf numFmtId="0" fontId="30" fillId="29" borderId="15" xfId="49" applyFont="1" applyFill="1" applyBorder="1" applyAlignment="1">
      <alignment wrapText="1"/>
    </xf>
    <xf numFmtId="0" fontId="28" fillId="0" borderId="15" xfId="50" applyFont="1" applyBorder="1" applyAlignment="1">
      <alignment horizontal="left" wrapText="1"/>
    </xf>
    <xf numFmtId="3" fontId="31" fillId="0" borderId="0" xfId="50" applyNumberFormat="1" applyFont="1"/>
    <xf numFmtId="0" fontId="31" fillId="0" borderId="0" xfId="50" applyFont="1"/>
    <xf numFmtId="0" fontId="28" fillId="0" borderId="15" xfId="49" applyFont="1" applyBorder="1" applyAlignment="1">
      <alignment horizontal="left" wrapText="1"/>
    </xf>
    <xf numFmtId="0" fontId="28" fillId="29" borderId="15" xfId="50" applyFont="1" applyFill="1" applyBorder="1" applyAlignment="1">
      <alignment horizontal="left" wrapText="1"/>
    </xf>
    <xf numFmtId="0" fontId="31" fillId="29" borderId="0" xfId="50" applyFont="1" applyFill="1" applyBorder="1"/>
    <xf numFmtId="0" fontId="31" fillId="29" borderId="0" xfId="50" applyFont="1" applyFill="1"/>
    <xf numFmtId="3" fontId="32" fillId="0" borderId="0" xfId="50" applyNumberFormat="1" applyFont="1"/>
    <xf numFmtId="3" fontId="30" fillId="0" borderId="15" xfId="43" applyNumberFormat="1" applyFont="1" applyFill="1" applyBorder="1" applyAlignment="1">
      <alignment wrapText="1"/>
    </xf>
    <xf numFmtId="0" fontId="34" fillId="0" borderId="12" xfId="50" applyFont="1" applyBorder="1" applyAlignment="1">
      <alignment wrapText="1"/>
    </xf>
    <xf numFmtId="3" fontId="30" fillId="0" borderId="12" xfId="50" applyNumberFormat="1" applyFont="1" applyBorder="1"/>
    <xf numFmtId="0" fontId="32" fillId="0" borderId="10" xfId="50" applyFont="1" applyBorder="1" applyAlignment="1">
      <alignment wrapText="1"/>
    </xf>
    <xf numFmtId="3" fontId="30" fillId="0" borderId="10" xfId="50" applyNumberFormat="1" applyFont="1" applyBorder="1"/>
    <xf numFmtId="0" fontId="32" fillId="0" borderId="0" xfId="50" applyFont="1" applyAlignment="1">
      <alignment wrapText="1"/>
    </xf>
    <xf numFmtId="0" fontId="30" fillId="0" borderId="14" xfId="50" applyFont="1" applyBorder="1"/>
    <xf numFmtId="0" fontId="30" fillId="0" borderId="16" xfId="50" applyFont="1" applyBorder="1"/>
    <xf numFmtId="0" fontId="30" fillId="0" borderId="0" xfId="50" applyFont="1" applyBorder="1"/>
    <xf numFmtId="0" fontId="30" fillId="29" borderId="0" xfId="50" applyFont="1" applyFill="1" applyBorder="1"/>
    <xf numFmtId="0" fontId="28" fillId="29" borderId="17" xfId="50" applyFont="1" applyFill="1" applyBorder="1" applyAlignment="1">
      <alignment horizontal="center" vertical="center" wrapText="1"/>
    </xf>
    <xf numFmtId="0" fontId="28" fillId="0" borderId="21" xfId="50" applyFont="1" applyBorder="1" applyAlignment="1">
      <alignment horizontal="center" vertical="center" wrapText="1"/>
    </xf>
    <xf numFmtId="0" fontId="28" fillId="29" borderId="0" xfId="50" applyFont="1" applyFill="1" applyBorder="1"/>
    <xf numFmtId="0" fontId="28" fillId="29" borderId="17" xfId="50" applyFont="1" applyFill="1" applyBorder="1" applyAlignment="1">
      <alignment wrapText="1"/>
    </xf>
    <xf numFmtId="0" fontId="30" fillId="29" borderId="17" xfId="50" applyFont="1" applyFill="1" applyBorder="1" applyAlignment="1">
      <alignment wrapText="1"/>
    </xf>
    <xf numFmtId="3" fontId="33" fillId="29" borderId="15" xfId="50" applyNumberFormat="1" applyFont="1" applyFill="1" applyBorder="1" applyAlignment="1">
      <alignment horizontal="right" wrapText="1"/>
    </xf>
    <xf numFmtId="3" fontId="33" fillId="29" borderId="21" xfId="50" applyNumberFormat="1" applyFont="1" applyFill="1" applyBorder="1" applyAlignment="1">
      <alignment horizontal="right" wrapText="1"/>
    </xf>
    <xf numFmtId="3" fontId="33" fillId="29" borderId="0" xfId="50" applyNumberFormat="1" applyFont="1" applyFill="1" applyBorder="1"/>
    <xf numFmtId="0" fontId="33" fillId="29" borderId="0" xfId="50" applyFont="1" applyFill="1" applyBorder="1"/>
    <xf numFmtId="164" fontId="30" fillId="29" borderId="17" xfId="49" applyNumberFormat="1" applyFont="1" applyFill="1" applyBorder="1" applyAlignment="1">
      <alignment wrapText="1"/>
    </xf>
    <xf numFmtId="3" fontId="30" fillId="29" borderId="15" xfId="50" applyNumberFormat="1" applyFont="1" applyFill="1" applyBorder="1" applyAlignment="1">
      <alignment horizontal="right" wrapText="1"/>
    </xf>
    <xf numFmtId="3" fontId="30" fillId="29" borderId="21" xfId="50" applyNumberFormat="1" applyFont="1" applyFill="1" applyBorder="1" applyAlignment="1">
      <alignment horizontal="right" wrapText="1"/>
    </xf>
    <xf numFmtId="0" fontId="30" fillId="29" borderId="17" xfId="49" applyFont="1" applyFill="1" applyBorder="1" applyAlignment="1">
      <alignment wrapText="1"/>
    </xf>
    <xf numFmtId="0" fontId="36" fillId="29" borderId="0" xfId="50" applyFont="1" applyFill="1" applyBorder="1"/>
    <xf numFmtId="3" fontId="30" fillId="0" borderId="15" xfId="50" applyNumberFormat="1" applyFont="1" applyFill="1" applyBorder="1" applyAlignment="1">
      <alignment horizontal="right" wrapText="1"/>
    </xf>
    <xf numFmtId="3" fontId="30" fillId="0" borderId="21" xfId="50" applyNumberFormat="1" applyFont="1" applyFill="1" applyBorder="1" applyAlignment="1">
      <alignment horizontal="right" wrapText="1"/>
    </xf>
    <xf numFmtId="3" fontId="30" fillId="29" borderId="43" xfId="50" applyNumberFormat="1" applyFont="1" applyFill="1" applyBorder="1" applyAlignment="1">
      <alignment horizontal="right" wrapText="1"/>
    </xf>
    <xf numFmtId="3" fontId="30" fillId="29" borderId="19" xfId="50" applyNumberFormat="1" applyFont="1" applyFill="1" applyBorder="1" applyAlignment="1">
      <alignment horizontal="right" wrapText="1"/>
    </xf>
    <xf numFmtId="3" fontId="28" fillId="29" borderId="0" xfId="50" applyNumberFormat="1" applyFont="1" applyFill="1" applyBorder="1"/>
    <xf numFmtId="3" fontId="28" fillId="29" borderId="0" xfId="50" applyNumberFormat="1" applyFont="1" applyFill="1" applyBorder="1" applyAlignment="1">
      <alignment vertical="center"/>
    </xf>
    <xf numFmtId="0" fontId="28" fillId="29" borderId="0" xfId="50" applyFont="1" applyFill="1" applyBorder="1" applyAlignment="1">
      <alignment vertical="center"/>
    </xf>
    <xf numFmtId="0" fontId="30" fillId="29" borderId="0" xfId="50" applyFont="1" applyFill="1" applyBorder="1" applyAlignment="1">
      <alignment vertical="center" wrapText="1"/>
    </xf>
    <xf numFmtId="0" fontId="30" fillId="29" borderId="0" xfId="50" applyFont="1" applyFill="1" applyBorder="1" applyAlignment="1">
      <alignment vertical="center"/>
    </xf>
    <xf numFmtId="164" fontId="30" fillId="29" borderId="17" xfId="50" applyNumberFormat="1" applyFont="1" applyFill="1" applyBorder="1" applyAlignment="1">
      <alignment wrapText="1"/>
    </xf>
    <xf numFmtId="0" fontId="30" fillId="29" borderId="17" xfId="49" applyFont="1" applyFill="1" applyBorder="1" applyAlignment="1">
      <alignment horizontal="left" wrapText="1"/>
    </xf>
    <xf numFmtId="0" fontId="28" fillId="29" borderId="17" xfId="49" applyFont="1" applyFill="1" applyBorder="1" applyAlignment="1">
      <alignment wrapText="1"/>
    </xf>
    <xf numFmtId="3" fontId="30" fillId="29" borderId="0" xfId="50" applyNumberFormat="1" applyFont="1" applyFill="1" applyBorder="1" applyAlignment="1">
      <alignment vertical="center"/>
    </xf>
    <xf numFmtId="3" fontId="28" fillId="29" borderId="0" xfId="50" applyNumberFormat="1" applyFont="1" applyFill="1" applyBorder="1" applyAlignment="1">
      <alignment horizontal="right" wrapText="1"/>
    </xf>
    <xf numFmtId="0" fontId="30" fillId="0" borderId="17" xfId="50" applyFont="1" applyBorder="1"/>
    <xf numFmtId="0" fontId="30" fillId="0" borderId="22" xfId="50" applyFont="1" applyBorder="1"/>
    <xf numFmtId="3" fontId="30" fillId="29" borderId="23" xfId="50" applyNumberFormat="1" applyFont="1" applyFill="1" applyBorder="1" applyAlignment="1">
      <alignment horizontal="right" wrapText="1"/>
    </xf>
    <xf numFmtId="0" fontId="30" fillId="0" borderId="23" xfId="50" applyFont="1" applyBorder="1"/>
    <xf numFmtId="3" fontId="30" fillId="29" borderId="24" xfId="50" applyNumberFormat="1" applyFont="1" applyFill="1" applyBorder="1" applyAlignment="1">
      <alignment horizontal="right" wrapText="1"/>
    </xf>
    <xf numFmtId="3" fontId="30" fillId="0" borderId="0" xfId="50" applyNumberFormat="1" applyFont="1" applyBorder="1"/>
    <xf numFmtId="0" fontId="30" fillId="0" borderId="0" xfId="0" applyFont="1"/>
    <xf numFmtId="0" fontId="28" fillId="0" borderId="17" xfId="45" applyFont="1" applyFill="1" applyBorder="1"/>
    <xf numFmtId="0" fontId="28" fillId="0" borderId="15" xfId="45" applyFont="1" applyFill="1" applyBorder="1"/>
    <xf numFmtId="3" fontId="28" fillId="0" borderId="15" xfId="45" applyNumberFormat="1" applyFont="1" applyFill="1" applyBorder="1"/>
    <xf numFmtId="3" fontId="28" fillId="29" borderId="15" xfId="45" applyNumberFormat="1" applyFont="1" applyFill="1" applyBorder="1"/>
    <xf numFmtId="3" fontId="28" fillId="29" borderId="21" xfId="45" applyNumberFormat="1" applyFont="1" applyFill="1" applyBorder="1" applyAlignment="1">
      <alignment horizontal="right"/>
    </xf>
    <xf numFmtId="3" fontId="30" fillId="0" borderId="0" xfId="0" applyNumberFormat="1" applyFont="1"/>
    <xf numFmtId="4" fontId="28" fillId="0" borderId="15" xfId="45" applyNumberFormat="1" applyFont="1" applyFill="1" applyBorder="1"/>
    <xf numFmtId="3" fontId="28" fillId="0" borderId="21" xfId="0" applyNumberFormat="1" applyFont="1" applyBorder="1" applyAlignment="1">
      <alignment horizontal="right"/>
    </xf>
    <xf numFmtId="0" fontId="30" fillId="0" borderId="17" xfId="45" applyFont="1" applyFill="1" applyBorder="1"/>
    <xf numFmtId="4" fontId="30" fillId="0" borderId="15" xfId="45" applyNumberFormat="1" applyFont="1" applyFill="1" applyBorder="1"/>
    <xf numFmtId="3" fontId="30" fillId="29" borderId="15" xfId="45" applyNumberFormat="1" applyFont="1" applyFill="1" applyBorder="1"/>
    <xf numFmtId="3" fontId="30" fillId="0" borderId="21" xfId="0" applyNumberFormat="1" applyFont="1" applyBorder="1" applyAlignment="1">
      <alignment horizontal="right"/>
    </xf>
    <xf numFmtId="3" fontId="30" fillId="29" borderId="21" xfId="45" applyNumberFormat="1" applyFont="1" applyFill="1" applyBorder="1" applyAlignment="1">
      <alignment horizontal="right"/>
    </xf>
    <xf numFmtId="0" fontId="28" fillId="0" borderId="17" xfId="47" applyFont="1" applyFill="1" applyBorder="1"/>
    <xf numFmtId="0" fontId="30" fillId="0" borderId="17" xfId="47" applyFont="1" applyFill="1" applyBorder="1"/>
    <xf numFmtId="0" fontId="30" fillId="0" borderId="15" xfId="45" applyFont="1" applyFill="1" applyBorder="1"/>
    <xf numFmtId="3" fontId="30" fillId="0" borderId="15" xfId="45" applyNumberFormat="1" applyFont="1" applyFill="1" applyBorder="1"/>
    <xf numFmtId="165" fontId="30" fillId="29" borderId="15" xfId="45" applyNumberFormat="1" applyFont="1" applyFill="1" applyBorder="1"/>
    <xf numFmtId="3" fontId="30" fillId="0" borderId="21" xfId="45" applyNumberFormat="1" applyFont="1" applyBorder="1"/>
    <xf numFmtId="165" fontId="28" fillId="29" borderId="15" xfId="45" applyNumberFormat="1" applyFont="1" applyFill="1" applyBorder="1"/>
    <xf numFmtId="3" fontId="30" fillId="0" borderId="21" xfId="45" applyNumberFormat="1" applyFont="1" applyFill="1" applyBorder="1"/>
    <xf numFmtId="0" fontId="28" fillId="0" borderId="17" xfId="0" applyFont="1" applyBorder="1"/>
    <xf numFmtId="3" fontId="28" fillId="0" borderId="21" xfId="45" applyNumberFormat="1" applyFont="1" applyBorder="1"/>
    <xf numFmtId="0" fontId="30" fillId="0" borderId="17" xfId="0" applyFont="1" applyBorder="1"/>
    <xf numFmtId="3" fontId="30" fillId="0" borderId="21" xfId="0" applyNumberFormat="1" applyFont="1" applyBorder="1"/>
    <xf numFmtId="3" fontId="28" fillId="29" borderId="21" xfId="45" applyNumberFormat="1" applyFont="1" applyFill="1" applyBorder="1"/>
    <xf numFmtId="3" fontId="30" fillId="29" borderId="21" xfId="45" applyNumberFormat="1" applyFont="1" applyFill="1" applyBorder="1"/>
    <xf numFmtId="0" fontId="30" fillId="0" borderId="17" xfId="45" applyFont="1" applyFill="1" applyBorder="1" applyAlignment="1">
      <alignment wrapText="1"/>
    </xf>
    <xf numFmtId="2" fontId="28" fillId="0" borderId="15" xfId="45" applyNumberFormat="1" applyFont="1" applyFill="1" applyBorder="1"/>
    <xf numFmtId="0" fontId="30" fillId="0" borderId="21" xfId="45" applyFont="1" applyBorder="1"/>
    <xf numFmtId="3" fontId="28" fillId="0" borderId="17" xfId="45" applyNumberFormat="1" applyFont="1" applyFill="1" applyBorder="1"/>
    <xf numFmtId="0" fontId="28" fillId="0" borderId="15" xfId="45" applyFont="1" applyBorder="1"/>
    <xf numFmtId="3" fontId="30" fillId="0" borderId="17" xfId="45" applyNumberFormat="1" applyFont="1" applyFill="1" applyBorder="1"/>
    <xf numFmtId="0" fontId="28" fillId="0" borderId="22" xfId="45" applyFont="1" applyFill="1" applyBorder="1"/>
    <xf numFmtId="0" fontId="30" fillId="0" borderId="23" xfId="45" applyFont="1" applyBorder="1"/>
    <xf numFmtId="3" fontId="28" fillId="0" borderId="24" xfId="45" applyNumberFormat="1" applyFont="1" applyBorder="1"/>
    <xf numFmtId="3" fontId="30" fillId="0" borderId="15" xfId="50" applyNumberFormat="1" applyFont="1" applyFill="1" applyBorder="1"/>
    <xf numFmtId="3" fontId="28" fillId="0" borderId="15" xfId="50" applyNumberFormat="1" applyFont="1" applyFill="1" applyBorder="1" applyAlignment="1">
      <alignment horizontal="right" wrapText="1"/>
    </xf>
    <xf numFmtId="0" fontId="28" fillId="0" borderId="0" xfId="50" applyFont="1" applyFill="1" applyBorder="1" applyAlignment="1">
      <alignment horizontal="left" vertical="center" wrapText="1" indent="1"/>
    </xf>
    <xf numFmtId="0" fontId="30" fillId="0" borderId="0" xfId="50" applyFont="1" applyFill="1" applyBorder="1" applyAlignment="1">
      <alignment horizontal="left" vertical="center" wrapText="1" indent="2"/>
    </xf>
    <xf numFmtId="3" fontId="30" fillId="0" borderId="0" xfId="50" applyNumberFormat="1" applyFont="1" applyFill="1" applyBorder="1" applyAlignment="1">
      <alignment horizontal="right" wrapText="1"/>
    </xf>
    <xf numFmtId="0" fontId="28" fillId="0" borderId="0" xfId="50" applyFont="1" applyFill="1" applyBorder="1" applyAlignment="1">
      <alignment horizontal="left" vertical="center" wrapText="1" indent="2"/>
    </xf>
    <xf numFmtId="3" fontId="28" fillId="0" borderId="0" xfId="50" applyNumberFormat="1" applyFont="1" applyFill="1" applyBorder="1" applyAlignment="1">
      <alignment horizontal="right" wrapText="1"/>
    </xf>
    <xf numFmtId="0" fontId="28" fillId="0" borderId="15" xfId="50" applyFont="1" applyFill="1" applyBorder="1" applyAlignment="1">
      <alignment horizontal="center" vertical="center" wrapText="1"/>
    </xf>
    <xf numFmtId="0" fontId="30" fillId="0" borderId="0" xfId="44" applyFont="1"/>
    <xf numFmtId="0" fontId="28" fillId="0" borderId="15" xfId="50" applyFont="1" applyFill="1" applyBorder="1" applyAlignment="1">
      <alignment horizontal="left" vertical="center" wrapText="1" indent="1"/>
    </xf>
    <xf numFmtId="0" fontId="28" fillId="0" borderId="15" xfId="50" applyFont="1" applyFill="1" applyBorder="1" applyAlignment="1">
      <alignment horizontal="left" vertical="center" wrapText="1" indent="2"/>
    </xf>
    <xf numFmtId="0" fontId="28" fillId="0" borderId="0" xfId="44" applyFont="1"/>
    <xf numFmtId="0" fontId="30" fillId="0" borderId="15" xfId="50" applyFont="1" applyFill="1" applyBorder="1"/>
    <xf numFmtId="0" fontId="30" fillId="0" borderId="15" xfId="50" applyFont="1" applyFill="1" applyBorder="1" applyAlignment="1">
      <alignment horizontal="left" vertical="center" wrapText="1" indent="2"/>
    </xf>
    <xf numFmtId="0" fontId="28" fillId="0" borderId="0" xfId="50" applyFont="1" applyFill="1" applyBorder="1"/>
    <xf numFmtId="0" fontId="30" fillId="0" borderId="15" xfId="50" applyFont="1" applyFill="1" applyBorder="1" applyAlignment="1">
      <alignment horizontal="left" vertical="center" wrapText="1" indent="1"/>
    </xf>
    <xf numFmtId="0" fontId="30" fillId="0" borderId="0" xfId="50" applyFont="1" applyFill="1" applyBorder="1"/>
    <xf numFmtId="3" fontId="30" fillId="0" borderId="17" xfId="50" applyNumberFormat="1" applyFont="1" applyFill="1" applyBorder="1" applyAlignment="1">
      <alignment horizontal="left" vertical="center" wrapText="1" indent="1"/>
    </xf>
    <xf numFmtId="3" fontId="30" fillId="0" borderId="0" xfId="44" applyNumberFormat="1" applyFont="1"/>
    <xf numFmtId="3" fontId="28" fillId="0" borderId="0" xfId="44" applyNumberFormat="1" applyFont="1"/>
    <xf numFmtId="0" fontId="30" fillId="0" borderId="0" xfId="88" applyFont="1" applyFill="1"/>
    <xf numFmtId="0" fontId="28" fillId="0" borderId="29" xfId="88" applyFont="1" applyFill="1" applyBorder="1" applyAlignment="1">
      <alignment horizontal="center" vertical="center" wrapText="1"/>
    </xf>
    <xf numFmtId="0" fontId="28" fillId="0" borderId="17" xfId="88" applyFont="1" applyFill="1" applyBorder="1" applyAlignment="1">
      <alignment horizontal="left" vertical="center" wrapText="1"/>
    </xf>
    <xf numFmtId="3" fontId="28" fillId="0" borderId="15" xfId="49" applyNumberFormat="1" applyFont="1" applyFill="1" applyBorder="1" applyAlignment="1">
      <alignment horizontal="right" vertical="center" wrapText="1"/>
    </xf>
    <xf numFmtId="3" fontId="28" fillId="0" borderId="21" xfId="49" applyNumberFormat="1" applyFont="1" applyFill="1" applyBorder="1" applyAlignment="1">
      <alignment horizontal="right" vertical="center" wrapText="1"/>
    </xf>
    <xf numFmtId="0" fontId="30" fillId="0" borderId="17" xfId="88" applyFont="1" applyFill="1" applyBorder="1" applyAlignment="1">
      <alignment wrapText="1"/>
    </xf>
    <xf numFmtId="3" fontId="30" fillId="0" borderId="15" xfId="0" applyNumberFormat="1" applyFont="1" applyFill="1" applyBorder="1"/>
    <xf numFmtId="3" fontId="30" fillId="0" borderId="21" xfId="0" applyNumberFormat="1" applyFont="1" applyFill="1" applyBorder="1"/>
    <xf numFmtId="49" fontId="30" fillId="0" borderId="17" xfId="88" applyNumberFormat="1" applyFont="1" applyFill="1" applyBorder="1" applyAlignment="1">
      <alignment wrapText="1"/>
    </xf>
    <xf numFmtId="0" fontId="30" fillId="0" borderId="17" xfId="88" applyFont="1" applyFill="1" applyBorder="1"/>
    <xf numFmtId="0" fontId="28" fillId="0" borderId="17" xfId="49" applyFont="1" applyFill="1" applyBorder="1" applyAlignment="1">
      <alignment horizontal="left" vertical="center" wrapText="1" indent="1"/>
    </xf>
    <xf numFmtId="3" fontId="28" fillId="0" borderId="15" xfId="0" applyNumberFormat="1" applyFont="1" applyFill="1" applyBorder="1"/>
    <xf numFmtId="3" fontId="28" fillId="0" borderId="21" xfId="0" applyNumberFormat="1" applyFont="1" applyFill="1" applyBorder="1"/>
    <xf numFmtId="0" fontId="28" fillId="0" borderId="17" xfId="88" applyFont="1" applyFill="1" applyBorder="1" applyAlignment="1">
      <alignment wrapText="1"/>
    </xf>
    <xf numFmtId="0" fontId="28" fillId="0" borderId="22" xfId="88" applyFont="1" applyFill="1" applyBorder="1"/>
    <xf numFmtId="3" fontId="28" fillId="0" borderId="23" xfId="88" applyNumberFormat="1" applyFont="1" applyFill="1" applyBorder="1"/>
    <xf numFmtId="3" fontId="28" fillId="0" borderId="24" xfId="88" applyNumberFormat="1" applyFont="1" applyFill="1" applyBorder="1"/>
    <xf numFmtId="0" fontId="30" fillId="0" borderId="20" xfId="88" applyFont="1" applyFill="1" applyBorder="1"/>
    <xf numFmtId="0" fontId="28" fillId="0" borderId="0" xfId="88" applyFont="1" applyFill="1"/>
    <xf numFmtId="0" fontId="30" fillId="0" borderId="0" xfId="88" applyFont="1" applyFill="1" applyAlignment="1">
      <alignment horizontal="center"/>
    </xf>
    <xf numFmtId="3" fontId="30" fillId="0" borderId="0" xfId="88" applyNumberFormat="1" applyFont="1" applyFill="1"/>
    <xf numFmtId="3" fontId="30" fillId="0" borderId="0" xfId="44" applyNumberFormat="1" applyFont="1" applyFill="1" applyBorder="1"/>
    <xf numFmtId="3" fontId="30" fillId="0" borderId="0" xfId="44" applyNumberFormat="1" applyFont="1" applyAlignment="1">
      <alignment wrapText="1"/>
    </xf>
    <xf numFmtId="3" fontId="28" fillId="0" borderId="29" xfId="44" applyNumberFormat="1" applyFont="1" applyBorder="1" applyAlignment="1">
      <alignment wrapText="1"/>
    </xf>
    <xf numFmtId="3" fontId="28" fillId="0" borderId="33" xfId="50" applyNumberFormat="1" applyFont="1" applyBorder="1" applyAlignment="1">
      <alignment horizontal="center" vertical="center" wrapText="1"/>
    </xf>
    <xf numFmtId="3" fontId="28" fillId="0" borderId="33" xfId="44" applyNumberFormat="1" applyFont="1" applyBorder="1" applyAlignment="1">
      <alignment wrapText="1"/>
    </xf>
    <xf numFmtId="3" fontId="28" fillId="0" borderId="34" xfId="50" applyNumberFormat="1" applyFont="1" applyBorder="1" applyAlignment="1">
      <alignment horizontal="center" vertical="center" wrapText="1"/>
    </xf>
    <xf numFmtId="3" fontId="30" fillId="29" borderId="17" xfId="50" applyNumberFormat="1" applyFont="1" applyFill="1" applyBorder="1" applyAlignment="1">
      <alignment wrapText="1"/>
    </xf>
    <xf numFmtId="3" fontId="30" fillId="0" borderId="15" xfId="44" applyNumberFormat="1" applyFont="1" applyBorder="1"/>
    <xf numFmtId="3" fontId="30" fillId="0" borderId="15" xfId="44" applyNumberFormat="1" applyFont="1" applyBorder="1" applyAlignment="1">
      <alignment wrapText="1"/>
    </xf>
    <xf numFmtId="3" fontId="30" fillId="0" borderId="21" xfId="44" applyNumberFormat="1" applyFont="1" applyBorder="1"/>
    <xf numFmtId="3" fontId="30" fillId="0" borderId="21" xfId="44" applyNumberFormat="1" applyFont="1" applyBorder="1" applyAlignment="1">
      <alignment wrapText="1"/>
    </xf>
    <xf numFmtId="3" fontId="30" fillId="0" borderId="17" xfId="44" applyNumberFormat="1" applyFont="1" applyBorder="1" applyAlignment="1">
      <alignment wrapText="1"/>
    </xf>
    <xf numFmtId="3" fontId="30" fillId="29" borderId="17" xfId="49" applyNumberFormat="1" applyFont="1" applyFill="1" applyBorder="1" applyAlignment="1">
      <alignment wrapText="1"/>
    </xf>
    <xf numFmtId="3" fontId="28" fillId="0" borderId="17" xfId="44" applyNumberFormat="1" applyFont="1" applyBorder="1" applyAlignment="1">
      <alignment wrapText="1"/>
    </xf>
    <xf numFmtId="3" fontId="28" fillId="0" borderId="15" xfId="44" applyNumberFormat="1" applyFont="1" applyBorder="1"/>
    <xf numFmtId="3" fontId="28" fillId="0" borderId="15" xfId="44" applyNumberFormat="1" applyFont="1" applyBorder="1" applyAlignment="1">
      <alignment wrapText="1"/>
    </xf>
    <xf numFmtId="3" fontId="28" fillId="0" borderId="21" xfId="44" applyNumberFormat="1" applyFont="1" applyBorder="1"/>
    <xf numFmtId="3" fontId="28" fillId="0" borderId="22" xfId="44" applyNumberFormat="1" applyFont="1" applyBorder="1" applyAlignment="1">
      <alignment wrapText="1"/>
    </xf>
    <xf numFmtId="3" fontId="28" fillId="0" borderId="23" xfId="44" applyNumberFormat="1" applyFont="1" applyBorder="1"/>
    <xf numFmtId="3" fontId="28" fillId="0" borderId="23" xfId="44" applyNumberFormat="1" applyFont="1" applyBorder="1" applyAlignment="1">
      <alignment wrapText="1"/>
    </xf>
    <xf numFmtId="3" fontId="28" fillId="0" borderId="24" xfId="44" applyNumberFormat="1" applyFont="1" applyBorder="1"/>
    <xf numFmtId="3" fontId="30" fillId="0" borderId="15" xfId="44" applyNumberFormat="1" applyFont="1" applyFill="1" applyBorder="1" applyAlignment="1">
      <alignment wrapText="1"/>
    </xf>
    <xf numFmtId="3" fontId="30" fillId="0" borderId="15" xfId="44" applyNumberFormat="1" applyFont="1" applyFill="1" applyBorder="1"/>
    <xf numFmtId="3" fontId="28" fillId="0" borderId="0" xfId="44" applyNumberFormat="1" applyFont="1" applyBorder="1" applyAlignment="1">
      <alignment wrapText="1"/>
    </xf>
    <xf numFmtId="3" fontId="28" fillId="0" borderId="0" xfId="44" applyNumberFormat="1" applyFont="1" applyBorder="1"/>
    <xf numFmtId="3" fontId="28" fillId="0" borderId="21" xfId="44" applyNumberFormat="1" applyFont="1" applyBorder="1" applyAlignment="1">
      <alignment wrapText="1"/>
    </xf>
    <xf numFmtId="3" fontId="30" fillId="0" borderId="0" xfId="48" applyNumberFormat="1" applyFont="1" applyAlignment="1">
      <alignment wrapText="1"/>
    </xf>
    <xf numFmtId="3" fontId="30" fillId="0" borderId="0" xfId="48" applyNumberFormat="1" applyFont="1"/>
    <xf numFmtId="3" fontId="30" fillId="0" borderId="0" xfId="48" applyNumberFormat="1" applyFont="1" applyAlignment="1">
      <alignment horizontal="right"/>
    </xf>
    <xf numFmtId="3" fontId="28" fillId="0" borderId="29" xfId="48" applyNumberFormat="1" applyFont="1" applyBorder="1" applyAlignment="1">
      <alignment wrapText="1"/>
    </xf>
    <xf numFmtId="3" fontId="28" fillId="0" borderId="33" xfId="48" applyNumberFormat="1" applyFont="1" applyBorder="1" applyAlignment="1">
      <alignment wrapText="1"/>
    </xf>
    <xf numFmtId="3" fontId="28" fillId="0" borderId="17" xfId="48" applyNumberFormat="1" applyFont="1" applyBorder="1" applyAlignment="1">
      <alignment wrapText="1"/>
    </xf>
    <xf numFmtId="3" fontId="28" fillId="29" borderId="15" xfId="51" applyNumberFormat="1" applyFont="1" applyFill="1" applyBorder="1" applyAlignment="1">
      <alignment horizontal="center" vertical="center" wrapText="1"/>
    </xf>
    <xf numFmtId="3" fontId="28" fillId="0" borderId="15" xfId="48" applyNumberFormat="1" applyFont="1" applyBorder="1" applyAlignment="1">
      <alignment wrapText="1"/>
    </xf>
    <xf numFmtId="3" fontId="30" fillId="0" borderId="15" xfId="48" applyNumberFormat="1" applyFont="1" applyBorder="1" applyAlignment="1">
      <alignment wrapText="1"/>
    </xf>
    <xf numFmtId="3" fontId="30" fillId="0" borderId="21" xfId="48" applyNumberFormat="1" applyFont="1" applyBorder="1" applyAlignment="1">
      <alignment wrapText="1"/>
    </xf>
    <xf numFmtId="3" fontId="30" fillId="0" borderId="17" xfId="50" applyNumberFormat="1" applyFont="1" applyBorder="1" applyAlignment="1">
      <alignment horizontal="left" wrapText="1"/>
    </xf>
    <xf numFmtId="3" fontId="30" fillId="0" borderId="15" xfId="48" applyNumberFormat="1" applyFont="1" applyBorder="1"/>
    <xf numFmtId="3" fontId="30" fillId="0" borderId="15" xfId="46" applyNumberFormat="1" applyFont="1" applyBorder="1" applyAlignment="1">
      <alignment wrapText="1"/>
    </xf>
    <xf numFmtId="3" fontId="30" fillId="0" borderId="21" xfId="48" applyNumberFormat="1" applyFont="1" applyBorder="1"/>
    <xf numFmtId="3" fontId="30" fillId="0" borderId="17" xfId="46" applyNumberFormat="1" applyFont="1" applyBorder="1" applyAlignment="1">
      <alignment wrapText="1"/>
    </xf>
    <xf numFmtId="3" fontId="30" fillId="29" borderId="15" xfId="51" applyNumberFormat="1" applyFont="1" applyFill="1" applyBorder="1" applyAlignment="1">
      <alignment horizontal="right" wrapText="1"/>
    </xf>
    <xf numFmtId="3" fontId="28" fillId="0" borderId="15" xfId="48" applyNumberFormat="1" applyFont="1" applyBorder="1"/>
    <xf numFmtId="3" fontId="28" fillId="0" borderId="21" xfId="48" applyNumberFormat="1" applyFont="1" applyBorder="1"/>
    <xf numFmtId="3" fontId="28" fillId="0" borderId="0" xfId="48" applyNumberFormat="1" applyFont="1"/>
    <xf numFmtId="3" fontId="30" fillId="0" borderId="17" xfId="48" applyNumberFormat="1" applyFont="1" applyBorder="1" applyAlignment="1">
      <alignment wrapText="1"/>
    </xf>
    <xf numFmtId="3" fontId="30" fillId="0" borderId="15" xfId="46" applyNumberFormat="1" applyFont="1" applyFill="1" applyBorder="1" applyAlignment="1">
      <alignment wrapText="1"/>
    </xf>
    <xf numFmtId="3" fontId="28" fillId="0" borderId="22" xfId="48" applyNumberFormat="1" applyFont="1" applyBorder="1" applyAlignment="1">
      <alignment wrapText="1"/>
    </xf>
    <xf numFmtId="3" fontId="28" fillId="0" borderId="23" xfId="48" applyNumberFormat="1" applyFont="1" applyBorder="1"/>
    <xf numFmtId="3" fontId="28" fillId="0" borderId="23" xfId="48" applyNumberFormat="1" applyFont="1" applyBorder="1" applyAlignment="1">
      <alignment wrapText="1"/>
    </xf>
    <xf numFmtId="3" fontId="28" fillId="0" borderId="24" xfId="48" applyNumberFormat="1" applyFont="1" applyBorder="1"/>
    <xf numFmtId="3" fontId="28" fillId="0" borderId="0" xfId="48" applyNumberFormat="1" applyFont="1" applyBorder="1" applyAlignment="1">
      <alignment wrapText="1"/>
    </xf>
    <xf numFmtId="3" fontId="28" fillId="0" borderId="0" xfId="48" applyNumberFormat="1" applyFont="1" applyBorder="1"/>
    <xf numFmtId="3" fontId="30" fillId="29" borderId="0" xfId="50" applyNumberFormat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left" wrapText="1"/>
    </xf>
    <xf numFmtId="0" fontId="30" fillId="0" borderId="0" xfId="0" applyFont="1" applyFill="1"/>
    <xf numFmtId="0" fontId="28" fillId="0" borderId="0" xfId="0" applyFont="1" applyFill="1"/>
    <xf numFmtId="49" fontId="30" fillId="0" borderId="17" xfId="0" applyNumberFormat="1" applyFont="1" applyFill="1" applyBorder="1" applyAlignment="1">
      <alignment horizontal="left" wrapText="1"/>
    </xf>
    <xf numFmtId="0" fontId="30" fillId="0" borderId="15" xfId="0" applyFont="1" applyFill="1" applyBorder="1"/>
    <xf numFmtId="0" fontId="28" fillId="0" borderId="21" xfId="0" applyFont="1" applyFill="1" applyBorder="1" applyAlignment="1">
      <alignment horizontal="right"/>
    </xf>
    <xf numFmtId="49" fontId="28" fillId="0" borderId="17" xfId="0" applyNumberFormat="1" applyFont="1" applyFill="1" applyBorder="1" applyAlignment="1">
      <alignment horizontal="left" wrapText="1"/>
    </xf>
    <xf numFmtId="0" fontId="28" fillId="0" borderId="15" xfId="0" applyFont="1" applyFill="1" applyBorder="1" applyAlignment="1">
      <alignment horizontal="center" wrapText="1"/>
    </xf>
    <xf numFmtId="0" fontId="28" fillId="0" borderId="21" xfId="0" applyFont="1" applyFill="1" applyBorder="1" applyAlignment="1">
      <alignment horizontal="center" wrapText="1"/>
    </xf>
    <xf numFmtId="0" fontId="28" fillId="0" borderId="0" xfId="0" applyFont="1"/>
    <xf numFmtId="3" fontId="28" fillId="0" borderId="15" xfId="0" applyNumberFormat="1" applyFont="1" applyFill="1" applyBorder="1" applyAlignment="1">
      <alignment horizontal="right" wrapText="1"/>
    </xf>
    <xf numFmtId="3" fontId="28" fillId="0" borderId="21" xfId="0" applyNumberFormat="1" applyFont="1" applyFill="1" applyBorder="1" applyAlignment="1">
      <alignment horizontal="right" wrapText="1"/>
    </xf>
    <xf numFmtId="3" fontId="30" fillId="0" borderId="15" xfId="0" applyNumberFormat="1" applyFont="1" applyFill="1" applyBorder="1" applyAlignment="1">
      <alignment horizontal="right" wrapText="1"/>
    </xf>
    <xf numFmtId="49" fontId="33" fillId="0" borderId="17" xfId="0" applyNumberFormat="1" applyFont="1" applyFill="1" applyBorder="1" applyAlignment="1">
      <alignment horizontal="left" wrapText="1"/>
    </xf>
    <xf numFmtId="3" fontId="33" fillId="0" borderId="15" xfId="0" applyNumberFormat="1" applyFont="1" applyFill="1" applyBorder="1"/>
    <xf numFmtId="3" fontId="28" fillId="0" borderId="0" xfId="0" applyNumberFormat="1" applyFont="1"/>
    <xf numFmtId="3" fontId="30" fillId="0" borderId="21" xfId="0" applyNumberFormat="1" applyFont="1" applyFill="1" applyBorder="1" applyAlignment="1">
      <alignment horizontal="right" wrapText="1"/>
    </xf>
    <xf numFmtId="3" fontId="28" fillId="0" borderId="15" xfId="0" applyNumberFormat="1" applyFont="1" applyFill="1" applyBorder="1" applyAlignment="1">
      <alignment horizontal="right"/>
    </xf>
    <xf numFmtId="3" fontId="28" fillId="0" borderId="21" xfId="0" applyNumberFormat="1" applyFont="1" applyFill="1" applyBorder="1" applyAlignment="1">
      <alignment horizontal="right"/>
    </xf>
    <xf numFmtId="3" fontId="30" fillId="0" borderId="0" xfId="0" applyNumberFormat="1" applyFont="1" applyFill="1" applyBorder="1"/>
    <xf numFmtId="49" fontId="28" fillId="0" borderId="22" xfId="0" applyNumberFormat="1" applyFont="1" applyFill="1" applyBorder="1" applyAlignment="1">
      <alignment horizontal="left" wrapText="1"/>
    </xf>
    <xf numFmtId="3" fontId="28" fillId="0" borderId="23" xfId="0" applyNumberFormat="1" applyFont="1" applyFill="1" applyBorder="1"/>
    <xf numFmtId="3" fontId="28" fillId="0" borderId="24" xfId="0" applyNumberFormat="1" applyFont="1" applyFill="1" applyBorder="1"/>
    <xf numFmtId="49" fontId="30" fillId="0" borderId="0" xfId="0" applyNumberFormat="1" applyFont="1" applyAlignment="1">
      <alignment horizontal="left" wrapText="1"/>
    </xf>
    <xf numFmtId="0" fontId="28" fillId="29" borderId="45" xfId="50" applyFont="1" applyFill="1" applyBorder="1" applyAlignment="1">
      <alignment horizontal="center" vertical="center" wrapText="1"/>
    </xf>
    <xf numFmtId="3" fontId="30" fillId="0" borderId="0" xfId="44" applyNumberFormat="1" applyFont="1" applyBorder="1" applyAlignment="1">
      <alignment wrapText="1"/>
    </xf>
    <xf numFmtId="3" fontId="30" fillId="0" borderId="0" xfId="44" applyNumberFormat="1" applyFont="1" applyBorder="1"/>
    <xf numFmtId="3" fontId="28" fillId="0" borderId="44" xfId="0" applyNumberFormat="1" applyFont="1" applyFill="1" applyBorder="1" applyAlignment="1">
      <alignment horizontal="right" wrapText="1"/>
    </xf>
    <xf numFmtId="3" fontId="30" fillId="0" borderId="0" xfId="0" applyNumberFormat="1" applyFont="1" applyBorder="1"/>
    <xf numFmtId="3" fontId="28" fillId="0" borderId="0" xfId="0" applyNumberFormat="1" applyFont="1" applyBorder="1"/>
    <xf numFmtId="3" fontId="36" fillId="0" borderId="0" xfId="0" applyNumberFormat="1" applyFont="1" applyFill="1" applyBorder="1"/>
    <xf numFmtId="3" fontId="30" fillId="0" borderId="0" xfId="85" applyNumberFormat="1" applyFont="1" applyAlignment="1">
      <alignment horizontal="justify" wrapText="1"/>
    </xf>
    <xf numFmtId="3" fontId="32" fillId="0" borderId="0" xfId="85" applyNumberFormat="1" applyFont="1" applyAlignment="1">
      <alignment wrapText="1"/>
    </xf>
    <xf numFmtId="3" fontId="32" fillId="0" borderId="0" xfId="85" applyNumberFormat="1" applyFont="1"/>
    <xf numFmtId="3" fontId="35" fillId="0" borderId="13" xfId="85" applyNumberFormat="1" applyFont="1" applyBorder="1" applyAlignment="1">
      <alignment horizontal="left" wrapText="1"/>
    </xf>
    <xf numFmtId="3" fontId="35" fillId="0" borderId="13" xfId="85" applyNumberFormat="1" applyFont="1" applyBorder="1" applyAlignment="1">
      <alignment horizontal="left"/>
    </xf>
    <xf numFmtId="3" fontId="23" fillId="0" borderId="10" xfId="85" applyNumberFormat="1" applyFont="1" applyBorder="1" applyAlignment="1">
      <alignment horizontal="right"/>
    </xf>
    <xf numFmtId="3" fontId="34" fillId="0" borderId="10" xfId="85" applyNumberFormat="1" applyFont="1" applyBorder="1" applyAlignment="1">
      <alignment wrapText="1"/>
    </xf>
    <xf numFmtId="3" fontId="34" fillId="0" borderId="10" xfId="85" applyNumberFormat="1" applyFont="1" applyBorder="1" applyAlignment="1"/>
    <xf numFmtId="3" fontId="34" fillId="0" borderId="15" xfId="85" applyNumberFormat="1" applyFont="1" applyBorder="1"/>
    <xf numFmtId="3" fontId="34" fillId="0" borderId="10" xfId="85" applyNumberFormat="1" applyFont="1" applyBorder="1"/>
    <xf numFmtId="3" fontId="23" fillId="0" borderId="10" xfId="85" applyNumberFormat="1" applyFont="1" applyBorder="1" applyAlignment="1">
      <alignment wrapText="1"/>
    </xf>
    <xf numFmtId="3" fontId="23" fillId="0" borderId="10" xfId="85" applyNumberFormat="1" applyFont="1" applyBorder="1" applyAlignment="1"/>
    <xf numFmtId="3" fontId="23" fillId="0" borderId="10" xfId="85" applyNumberFormat="1" applyFont="1" applyBorder="1"/>
    <xf numFmtId="3" fontId="31" fillId="0" borderId="0" xfId="85" applyNumberFormat="1" applyFont="1"/>
    <xf numFmtId="3" fontId="34" fillId="0" borderId="0" xfId="85" applyNumberFormat="1" applyFont="1" applyAlignment="1">
      <alignment wrapText="1"/>
    </xf>
    <xf numFmtId="3" fontId="34" fillId="0" borderId="0" xfId="85" applyNumberFormat="1" applyFont="1"/>
    <xf numFmtId="3" fontId="23" fillId="0" borderId="10" xfId="85" applyNumberFormat="1" applyFont="1" applyBorder="1" applyAlignment="1">
      <alignment horizontal="center" wrapText="1"/>
    </xf>
    <xf numFmtId="3" fontId="35" fillId="0" borderId="10" xfId="85" applyNumberFormat="1" applyFont="1" applyBorder="1" applyAlignment="1">
      <alignment wrapText="1"/>
    </xf>
    <xf numFmtId="3" fontId="35" fillId="0" borderId="10" xfId="85" applyNumberFormat="1" applyFont="1" applyBorder="1" applyAlignment="1">
      <alignment horizontal="center"/>
    </xf>
    <xf numFmtId="3" fontId="35" fillId="0" borderId="10" xfId="85" applyNumberFormat="1" applyFont="1" applyBorder="1"/>
    <xf numFmtId="0" fontId="30" fillId="0" borderId="0" xfId="86" applyFont="1"/>
    <xf numFmtId="0" fontId="28" fillId="0" borderId="36" xfId="87" applyFont="1" applyBorder="1" applyAlignment="1">
      <alignment horizontal="center"/>
    </xf>
    <xf numFmtId="0" fontId="28" fillId="0" borderId="37" xfId="87" applyFont="1" applyBorder="1" applyAlignment="1">
      <alignment horizontal="center"/>
    </xf>
    <xf numFmtId="0" fontId="28" fillId="0" borderId="35" xfId="87" applyFont="1" applyBorder="1" applyAlignment="1">
      <alignment horizontal="center"/>
    </xf>
    <xf numFmtId="0" fontId="30" fillId="0" borderId="38" xfId="87" applyFont="1" applyBorder="1"/>
    <xf numFmtId="0" fontId="30" fillId="0" borderId="39" xfId="87" applyFont="1" applyBorder="1"/>
    <xf numFmtId="0" fontId="28" fillId="0" borderId="39" xfId="87" applyFont="1" applyBorder="1" applyAlignment="1">
      <alignment horizontal="center"/>
    </xf>
    <xf numFmtId="0" fontId="28" fillId="0" borderId="18" xfId="87" applyFont="1" applyBorder="1" applyAlignment="1">
      <alignment horizontal="center"/>
    </xf>
    <xf numFmtId="0" fontId="28" fillId="0" borderId="40" xfId="87" applyFont="1" applyBorder="1" applyAlignment="1">
      <alignment horizontal="center"/>
    </xf>
    <xf numFmtId="0" fontId="28" fillId="0" borderId="41" xfId="87" applyFont="1" applyBorder="1" applyAlignment="1">
      <alignment horizontal="center"/>
    </xf>
    <xf numFmtId="0" fontId="28" fillId="0" borderId="42" xfId="87" applyFont="1" applyBorder="1" applyAlignment="1">
      <alignment horizontal="center"/>
    </xf>
    <xf numFmtId="0" fontId="28" fillId="0" borderId="17" xfId="87" applyFont="1" applyBorder="1" applyAlignment="1">
      <alignment horizontal="center"/>
    </xf>
    <xf numFmtId="0" fontId="28" fillId="0" borderId="15" xfId="87" applyFont="1" applyBorder="1" applyAlignment="1">
      <alignment wrapText="1"/>
    </xf>
    <xf numFmtId="0" fontId="28" fillId="0" borderId="15" xfId="87" applyFont="1" applyBorder="1"/>
    <xf numFmtId="166" fontId="28" fillId="0" borderId="15" xfId="87" applyNumberFormat="1" applyFont="1" applyBorder="1" applyAlignment="1">
      <alignment horizontal="right"/>
    </xf>
    <xf numFmtId="166" fontId="28" fillId="0" borderId="21" xfId="87" applyNumberFormat="1" applyFont="1" applyBorder="1" applyAlignment="1">
      <alignment horizontal="right"/>
    </xf>
    <xf numFmtId="0" fontId="28" fillId="0" borderId="17" xfId="87" applyFont="1" applyBorder="1" applyAlignment="1">
      <alignment horizontal="center" wrapText="1"/>
    </xf>
    <xf numFmtId="0" fontId="30" fillId="0" borderId="15" xfId="87" applyFont="1" applyBorder="1"/>
    <xf numFmtId="166" fontId="30" fillId="0" borderId="15" xfId="87" applyNumberFormat="1" applyFont="1" applyBorder="1" applyAlignment="1">
      <alignment horizontal="right"/>
    </xf>
    <xf numFmtId="166" fontId="30" fillId="0" borderId="21" xfId="87" applyNumberFormat="1" applyFont="1" applyBorder="1" applyAlignment="1">
      <alignment horizontal="right"/>
    </xf>
    <xf numFmtId="0" fontId="28" fillId="0" borderId="32" xfId="87" applyFont="1" applyBorder="1" applyAlignment="1">
      <alignment wrapText="1"/>
    </xf>
    <xf numFmtId="0" fontId="28" fillId="0" borderId="32" xfId="87" applyFont="1" applyBorder="1"/>
    <xf numFmtId="166" fontId="28" fillId="0" borderId="32" xfId="87" applyNumberFormat="1" applyFont="1" applyBorder="1"/>
    <xf numFmtId="0" fontId="30" fillId="0" borderId="15" xfId="86" applyFont="1" applyBorder="1"/>
    <xf numFmtId="3" fontId="30" fillId="29" borderId="10" xfId="50" applyNumberFormat="1" applyFont="1" applyFill="1" applyBorder="1" applyAlignment="1">
      <alignment horizontal="right" wrapText="1"/>
    </xf>
    <xf numFmtId="0" fontId="30" fillId="0" borderId="15" xfId="87" applyFont="1" applyBorder="1" applyAlignment="1">
      <alignment wrapText="1"/>
    </xf>
    <xf numFmtId="3" fontId="30" fillId="29" borderId="11" xfId="50" applyNumberFormat="1" applyFont="1" applyFill="1" applyBorder="1" applyAlignment="1">
      <alignment horizontal="right" wrapText="1"/>
    </xf>
    <xf numFmtId="0" fontId="28" fillId="0" borderId="25" xfId="87" applyFont="1" applyBorder="1" applyAlignment="1">
      <alignment horizontal="center" wrapText="1"/>
    </xf>
    <xf numFmtId="0" fontId="28" fillId="0" borderId="31" xfId="87" applyFont="1" applyBorder="1" applyAlignment="1">
      <alignment wrapText="1"/>
    </xf>
    <xf numFmtId="0" fontId="30" fillId="0" borderId="31" xfId="87" applyFont="1" applyBorder="1"/>
    <xf numFmtId="166" fontId="30" fillId="0" borderId="31" xfId="87" applyNumberFormat="1" applyFont="1" applyBorder="1" applyAlignment="1">
      <alignment horizontal="right"/>
    </xf>
    <xf numFmtId="166" fontId="30" fillId="0" borderId="30" xfId="87" applyNumberFormat="1" applyFont="1" applyBorder="1" applyAlignment="1">
      <alignment horizontal="right"/>
    </xf>
    <xf numFmtId="0" fontId="28" fillId="0" borderId="26" xfId="87" applyFont="1" applyBorder="1" applyAlignment="1">
      <alignment horizontal="center"/>
    </xf>
    <xf numFmtId="0" fontId="28" fillId="0" borderId="28" xfId="87" applyFont="1" applyBorder="1"/>
    <xf numFmtId="3" fontId="28" fillId="0" borderId="28" xfId="87" applyNumberFormat="1" applyFont="1" applyBorder="1" applyAlignment="1">
      <alignment horizontal="right"/>
    </xf>
    <xf numFmtId="3" fontId="28" fillId="0" borderId="27" xfId="87" applyNumberFormat="1" applyFont="1" applyBorder="1" applyAlignment="1">
      <alignment horizontal="right"/>
    </xf>
    <xf numFmtId="0" fontId="28" fillId="29" borderId="32" xfId="50" applyFont="1" applyFill="1" applyBorder="1" applyAlignment="1">
      <alignment horizontal="center" vertical="center" wrapText="1"/>
    </xf>
    <xf numFmtId="0" fontId="28" fillId="29" borderId="46" xfId="50" applyFont="1" applyFill="1" applyBorder="1" applyAlignment="1">
      <alignment horizontal="center" vertical="center" wrapText="1"/>
    </xf>
    <xf numFmtId="0" fontId="28" fillId="0" borderId="29" xfId="45" applyFont="1" applyFill="1" applyBorder="1" applyAlignment="1">
      <alignment horizontal="center" vertical="center"/>
    </xf>
    <xf numFmtId="0" fontId="28" fillId="0" borderId="17" xfId="45" applyFont="1" applyFill="1" applyBorder="1" applyAlignment="1">
      <alignment horizontal="center" vertical="center"/>
    </xf>
    <xf numFmtId="0" fontId="28" fillId="0" borderId="33" xfId="45" applyFont="1" applyBorder="1" applyAlignment="1">
      <alignment horizontal="center" vertical="center"/>
    </xf>
    <xf numFmtId="0" fontId="28" fillId="0" borderId="15" xfId="45" applyFont="1" applyBorder="1" applyAlignment="1">
      <alignment horizontal="center" vertical="center"/>
    </xf>
    <xf numFmtId="0" fontId="28" fillId="0" borderId="33" xfId="45" applyFont="1" applyFill="1" applyBorder="1" applyAlignment="1">
      <alignment horizontal="center" vertical="center"/>
    </xf>
    <xf numFmtId="0" fontId="28" fillId="0" borderId="15" xfId="45" applyFont="1" applyFill="1" applyBorder="1" applyAlignment="1">
      <alignment horizontal="center" vertical="center"/>
    </xf>
    <xf numFmtId="0" fontId="28" fillId="29" borderId="33" xfId="45" applyFont="1" applyFill="1" applyBorder="1" applyAlignment="1">
      <alignment horizontal="center" vertical="center"/>
    </xf>
    <xf numFmtId="0" fontId="28" fillId="29" borderId="15" xfId="45" applyFont="1" applyFill="1" applyBorder="1" applyAlignment="1">
      <alignment horizontal="center" vertical="center"/>
    </xf>
    <xf numFmtId="0" fontId="28" fillId="29" borderId="34" xfId="45" applyFont="1" applyFill="1" applyBorder="1" applyAlignment="1">
      <alignment horizontal="center" vertical="center"/>
    </xf>
    <xf numFmtId="0" fontId="28" fillId="29" borderId="21" xfId="45" applyFont="1" applyFill="1" applyBorder="1" applyAlignment="1">
      <alignment horizontal="center" vertical="center"/>
    </xf>
    <xf numFmtId="3" fontId="28" fillId="0" borderId="0" xfId="44" applyNumberFormat="1" applyFont="1" applyBorder="1" applyAlignment="1">
      <alignment horizontal="center"/>
    </xf>
    <xf numFmtId="3" fontId="28" fillId="0" borderId="0" xfId="48" applyNumberFormat="1" applyFont="1" applyBorder="1" applyAlignment="1">
      <alignment horizontal="center"/>
    </xf>
    <xf numFmtId="0" fontId="30" fillId="0" borderId="0" xfId="0" applyFont="1" applyFill="1" applyAlignment="1">
      <alignment horizontal="right"/>
    </xf>
    <xf numFmtId="0" fontId="28" fillId="0" borderId="29" xfId="0" applyFont="1" applyFill="1" applyBorder="1" applyAlignment="1">
      <alignment horizontal="center"/>
    </xf>
    <xf numFmtId="0" fontId="28" fillId="0" borderId="33" xfId="0" applyFont="1" applyFill="1" applyBorder="1" applyAlignment="1">
      <alignment horizontal="center"/>
    </xf>
    <xf numFmtId="0" fontId="28" fillId="0" borderId="34" xfId="0" applyFont="1" applyFill="1" applyBorder="1" applyAlignment="1">
      <alignment horizontal="center"/>
    </xf>
    <xf numFmtId="3" fontId="28" fillId="0" borderId="0" xfId="85" applyNumberFormat="1" applyFont="1" applyBorder="1" applyAlignment="1">
      <alignment horizontal="center" wrapText="1"/>
    </xf>
    <xf numFmtId="0" fontId="28" fillId="0" borderId="0" xfId="86" applyFont="1" applyAlignment="1">
      <alignment horizontal="center"/>
    </xf>
  </cellXfs>
  <cellStyles count="91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4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_2007_Koncepció táblák" xfId="89"/>
    <cellStyle name="Normál_2007_Koncepció táblák_2013. évi költségvetés I." xfId="43"/>
    <cellStyle name="Normál_2012. évi költségvetés I. módosítás VÉGLEGES" xfId="85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ál_2013. évi költségvetés II. forduló testületi előterjesztés2." xfId="86"/>
    <cellStyle name="Normál_4. sz. melléklet" xfId="87"/>
    <cellStyle name="Normal_KARSZJ3" xfId="77"/>
    <cellStyle name="Normál_költségvetés10melléklet" xfId="88"/>
    <cellStyle name="Normal_KTRSZJ" xfId="78"/>
    <cellStyle name="Normál_Másolat eredetijeKÖLTSÉGVETÉS2005új1" xfId="49"/>
    <cellStyle name="Normál_Másolat eredetijeKÖLTSÉGVETÉS2005új1 2" xfId="90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HamarEva/LOCALS~1/Temp/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35"/>
  <sheetViews>
    <sheetView view="pageLayout" topLeftCell="A3" zoomScaleNormal="75" zoomScaleSheetLayoutView="89" workbookViewId="0">
      <selection activeCell="D26" sqref="D26"/>
    </sheetView>
  </sheetViews>
  <sheetFormatPr defaultColWidth="9.140625" defaultRowHeight="12.75" x14ac:dyDescent="0.2"/>
  <cols>
    <col min="1" max="1" width="40.42578125" style="105" customWidth="1"/>
    <col min="2" max="4" width="17.140625" style="87" customWidth="1"/>
    <col min="5" max="5" width="20.42578125" style="87" customWidth="1"/>
    <col min="6" max="16384" width="9.140625" style="87"/>
  </cols>
  <sheetData>
    <row r="1" spans="1:5" ht="16.5" hidden="1" thickBot="1" x14ac:dyDescent="0.3">
      <c r="A1" s="3"/>
    </row>
    <row r="2" spans="1:5" ht="16.5" hidden="1" thickBot="1" x14ac:dyDescent="0.3">
      <c r="A2" s="3"/>
    </row>
    <row r="3" spans="1:5" s="89" customFormat="1" ht="56.25" customHeight="1" x14ac:dyDescent="0.2">
      <c r="A3" s="88" t="s">
        <v>221</v>
      </c>
      <c r="B3" s="24" t="s">
        <v>397</v>
      </c>
      <c r="C3" s="24" t="s">
        <v>398</v>
      </c>
      <c r="D3" s="24" t="s">
        <v>399</v>
      </c>
    </row>
    <row r="4" spans="1:5" ht="31.5" x14ac:dyDescent="0.25">
      <c r="A4" s="90" t="s">
        <v>4</v>
      </c>
      <c r="B4" s="11">
        <f>'2.sz.tábla'!B5</f>
        <v>25513930</v>
      </c>
      <c r="C4" s="11">
        <f>'2.sz.tábla'!C5</f>
        <v>30786309</v>
      </c>
      <c r="D4" s="11">
        <f>'2.sz.tábla'!D5</f>
        <v>31474348</v>
      </c>
    </row>
    <row r="5" spans="1:5" ht="31.5" x14ac:dyDescent="0.25">
      <c r="A5" s="90" t="s">
        <v>5</v>
      </c>
      <c r="B5" s="11">
        <f>'2.sz.tábla'!B19</f>
        <v>0</v>
      </c>
      <c r="C5" s="11">
        <f>'2.sz.tábla'!C19</f>
        <v>23014491</v>
      </c>
      <c r="D5" s="11">
        <f>'2.sz.tábla'!D19</f>
        <v>5000000</v>
      </c>
    </row>
    <row r="6" spans="1:5" ht="21.75" customHeight="1" x14ac:dyDescent="0.25">
      <c r="A6" s="90" t="s">
        <v>6</v>
      </c>
      <c r="B6" s="11">
        <f>'2.sz.tábla'!B28</f>
        <v>11333000</v>
      </c>
      <c r="C6" s="11">
        <f>'2.sz.tábla'!C28</f>
        <v>11333000</v>
      </c>
      <c r="D6" s="11">
        <f>'2.sz.tábla'!D28</f>
        <v>11333000</v>
      </c>
    </row>
    <row r="7" spans="1:5" ht="30" customHeight="1" x14ac:dyDescent="0.25">
      <c r="A7" s="90" t="s">
        <v>7</v>
      </c>
      <c r="B7" s="11">
        <f>'2.sz.tábla'!B41</f>
        <v>3135070</v>
      </c>
      <c r="C7" s="11">
        <f>'2.sz.tábla'!C41</f>
        <v>3202070</v>
      </c>
      <c r="D7" s="11">
        <f>'2.sz.tábla'!D41</f>
        <v>3140000</v>
      </c>
    </row>
    <row r="8" spans="1:5" ht="30.75" customHeight="1" x14ac:dyDescent="0.25">
      <c r="A8" s="90" t="s">
        <v>8</v>
      </c>
      <c r="B8" s="11">
        <f>'2.sz.tábla'!B53</f>
        <v>0</v>
      </c>
      <c r="C8" s="11">
        <f>'2.sz.tábla'!C53</f>
        <v>0</v>
      </c>
      <c r="D8" s="11">
        <f>'2.sz.tábla'!D53</f>
        <v>0</v>
      </c>
    </row>
    <row r="9" spans="1:5" ht="27" customHeight="1" x14ac:dyDescent="0.25">
      <c r="A9" s="91" t="s">
        <v>9</v>
      </c>
      <c r="B9" s="11">
        <f>'2.sz.tábla'!B58</f>
        <v>0</v>
      </c>
      <c r="C9" s="11">
        <f>'2.sz.tábla'!C58</f>
        <v>0</v>
      </c>
      <c r="D9" s="11">
        <f>'2.sz.tábla'!D58</f>
        <v>0</v>
      </c>
    </row>
    <row r="10" spans="1:5" ht="35.25" customHeight="1" x14ac:dyDescent="0.25">
      <c r="A10" s="91" t="s">
        <v>10</v>
      </c>
      <c r="B10" s="11">
        <f>'2.sz.tábla'!B62</f>
        <v>0</v>
      </c>
      <c r="C10" s="11">
        <f>'2.sz.tábla'!C62</f>
        <v>0</v>
      </c>
      <c r="D10" s="11">
        <f>'2.sz.tábla'!D62</f>
        <v>0</v>
      </c>
    </row>
    <row r="11" spans="1:5" s="94" customFormat="1" ht="24" customHeight="1" x14ac:dyDescent="0.25">
      <c r="A11" s="92" t="s">
        <v>11</v>
      </c>
      <c r="B11" s="27">
        <f>SUM(B4:B10)</f>
        <v>39982000</v>
      </c>
      <c r="C11" s="27">
        <f t="shared" ref="C11:D11" si="0">SUM(C4:C10)</f>
        <v>68335870</v>
      </c>
      <c r="D11" s="27">
        <f t="shared" si="0"/>
        <v>50947348</v>
      </c>
      <c r="E11" s="93"/>
    </row>
    <row r="12" spans="1:5" ht="48.75" customHeight="1" x14ac:dyDescent="0.25">
      <c r="A12" s="90" t="s">
        <v>227</v>
      </c>
      <c r="B12" s="11">
        <f>'2.sz.tábla'!B68</f>
        <v>33500000</v>
      </c>
      <c r="C12" s="11">
        <f>'2.sz.tábla'!C68</f>
        <v>34311569</v>
      </c>
      <c r="D12" s="11">
        <f>'2.sz.tábla'!D68</f>
        <v>20000000</v>
      </c>
    </row>
    <row r="13" spans="1:5" ht="48.75" customHeight="1" x14ac:dyDescent="0.25">
      <c r="A13" s="90" t="s">
        <v>13</v>
      </c>
      <c r="B13" s="11">
        <f>'2.sz.tábla'!B71</f>
        <v>330000</v>
      </c>
      <c r="C13" s="11">
        <f>'2.sz.tábla'!C71</f>
        <v>1079274</v>
      </c>
      <c r="D13" s="11">
        <f>'2.sz.tábla'!D71</f>
        <v>907476</v>
      </c>
    </row>
    <row r="14" spans="1:5" s="94" customFormat="1" ht="33" customHeight="1" x14ac:dyDescent="0.25">
      <c r="A14" s="95" t="s">
        <v>12</v>
      </c>
      <c r="B14" s="10">
        <f>B12+B13</f>
        <v>33830000</v>
      </c>
      <c r="C14" s="10">
        <f>C12+C13</f>
        <v>35390843</v>
      </c>
      <c r="D14" s="10">
        <f t="shared" ref="D14" si="1">D12+D13</f>
        <v>20907476</v>
      </c>
    </row>
    <row r="15" spans="1:5" s="94" customFormat="1" ht="26.25" customHeight="1" x14ac:dyDescent="0.25">
      <c r="A15" s="96" t="s">
        <v>15</v>
      </c>
      <c r="B15" s="12">
        <f>B11+B14</f>
        <v>73812000</v>
      </c>
      <c r="C15" s="12">
        <f>C11+C14</f>
        <v>103726713</v>
      </c>
      <c r="D15" s="12">
        <f>D11+D14</f>
        <v>71854824</v>
      </c>
      <c r="E15" s="93"/>
    </row>
    <row r="16" spans="1:5" s="94" customFormat="1" ht="26.25" customHeight="1" x14ac:dyDescent="0.25">
      <c r="A16" s="96"/>
      <c r="B16" s="12"/>
      <c r="C16" s="12"/>
      <c r="D16" s="12"/>
      <c r="E16" s="93"/>
    </row>
    <row r="17" spans="1:12" s="98" customFormat="1" ht="20.100000000000001" customHeight="1" x14ac:dyDescent="0.25">
      <c r="A17" s="92" t="s">
        <v>16</v>
      </c>
      <c r="B17" s="27">
        <f>B18</f>
        <v>38761600</v>
      </c>
      <c r="C17" s="27">
        <f t="shared" ref="C17:D17" si="2">C18</f>
        <v>43929225</v>
      </c>
      <c r="D17" s="27">
        <f t="shared" si="2"/>
        <v>47582807</v>
      </c>
      <c r="E17" s="97"/>
      <c r="F17" s="97"/>
      <c r="G17" s="97"/>
      <c r="H17" s="97"/>
      <c r="I17" s="97"/>
      <c r="J17" s="97"/>
      <c r="K17" s="97"/>
      <c r="L17" s="97"/>
    </row>
    <row r="18" spans="1:12" ht="20.25" customHeight="1" x14ac:dyDescent="0.25">
      <c r="A18" s="90" t="s">
        <v>319</v>
      </c>
      <c r="B18" s="11">
        <f>'3.sz.tábla '!B36</f>
        <v>38761600</v>
      </c>
      <c r="C18" s="11">
        <f>'3.sz.tábla '!C36</f>
        <v>43929225</v>
      </c>
      <c r="D18" s="11">
        <f>'3.sz.tábla '!D36</f>
        <v>47582807</v>
      </c>
    </row>
    <row r="19" spans="1:12" s="94" customFormat="1" ht="20.100000000000001" customHeight="1" x14ac:dyDescent="0.25">
      <c r="A19" s="92" t="s">
        <v>17</v>
      </c>
      <c r="B19" s="10">
        <f>SUM(B20:B22)</f>
        <v>15946000</v>
      </c>
      <c r="C19" s="10">
        <f>SUM(C20:C22)</f>
        <v>49456553</v>
      </c>
      <c r="D19" s="10">
        <f>SUM(D20:D22)</f>
        <v>14466956</v>
      </c>
    </row>
    <row r="20" spans="1:12" ht="20.100000000000001" customHeight="1" x14ac:dyDescent="0.25">
      <c r="A20" s="90" t="s">
        <v>216</v>
      </c>
      <c r="B20" s="11">
        <f>'5. sz. tábla'!B2</f>
        <v>4331000</v>
      </c>
      <c r="C20" s="11">
        <f>'5. sz. tábla'!C2</f>
        <v>12569845</v>
      </c>
      <c r="D20" s="11">
        <f>'5. sz. tábla'!D2</f>
        <v>9119196</v>
      </c>
    </row>
    <row r="21" spans="1:12" s="94" customFormat="1" ht="20.100000000000001" customHeight="1" x14ac:dyDescent="0.25">
      <c r="A21" s="90" t="s">
        <v>217</v>
      </c>
      <c r="B21" s="11">
        <f>'5. sz. tábla'!B23</f>
        <v>11615000</v>
      </c>
      <c r="C21" s="11">
        <f>'5. sz. tábla'!C23</f>
        <v>36855058</v>
      </c>
      <c r="D21" s="11">
        <f>'5. sz. tábla'!D23</f>
        <v>5316875</v>
      </c>
    </row>
    <row r="22" spans="1:12" ht="20.100000000000001" customHeight="1" x14ac:dyDescent="0.25">
      <c r="A22" s="90" t="s">
        <v>314</v>
      </c>
      <c r="B22" s="11">
        <f>'5. sz. tábla'!B30</f>
        <v>0</v>
      </c>
      <c r="C22" s="11">
        <f>'5. sz. tábla'!C30</f>
        <v>31650</v>
      </c>
      <c r="D22" s="11">
        <f>'5. sz. tábla'!D30</f>
        <v>30885</v>
      </c>
    </row>
    <row r="23" spans="1:12" ht="12.75" customHeight="1" x14ac:dyDescent="0.25">
      <c r="A23" s="92"/>
      <c r="B23" s="11"/>
      <c r="C23" s="11"/>
      <c r="D23" s="11"/>
    </row>
    <row r="24" spans="1:12" s="94" customFormat="1" ht="20.100000000000001" customHeight="1" x14ac:dyDescent="0.25">
      <c r="A24" s="92" t="s">
        <v>18</v>
      </c>
      <c r="B24" s="10">
        <f>B25+B26</f>
        <v>17786400</v>
      </c>
      <c r="C24" s="10">
        <f>C25+C26</f>
        <v>8273661</v>
      </c>
      <c r="D24" s="10">
        <f>D25+D26</f>
        <v>7405470</v>
      </c>
    </row>
    <row r="25" spans="1:12" s="94" customFormat="1" ht="20.100000000000001" customHeight="1" x14ac:dyDescent="0.25">
      <c r="A25" s="90" t="s">
        <v>19</v>
      </c>
      <c r="B25" s="11">
        <v>17786400</v>
      </c>
      <c r="C25" s="11">
        <v>7911669</v>
      </c>
      <c r="D25" s="11">
        <f>9016444-361992-1248982</f>
        <v>7405470</v>
      </c>
    </row>
    <row r="26" spans="1:12" s="94" customFormat="1" ht="20.100000000000001" customHeight="1" x14ac:dyDescent="0.25">
      <c r="A26" s="90" t="s">
        <v>20</v>
      </c>
      <c r="B26" s="11"/>
      <c r="C26" s="11">
        <v>361992</v>
      </c>
      <c r="D26" s="11"/>
    </row>
    <row r="27" spans="1:12" s="94" customFormat="1" ht="23.25" customHeight="1" x14ac:dyDescent="0.25">
      <c r="A27" s="92" t="s">
        <v>21</v>
      </c>
      <c r="B27" s="10">
        <f>SUM(B24,B19,B17)</f>
        <v>72494000</v>
      </c>
      <c r="C27" s="10">
        <f t="shared" ref="C27:D27" si="3">SUM(C24,C19,C17)</f>
        <v>101659439</v>
      </c>
      <c r="D27" s="10">
        <f t="shared" si="3"/>
        <v>69455233</v>
      </c>
    </row>
    <row r="28" spans="1:12" ht="20.100000000000001" customHeight="1" x14ac:dyDescent="0.25">
      <c r="A28" s="90" t="s">
        <v>382</v>
      </c>
      <c r="B28" s="11">
        <f>'5. sz. tábla'!B34</f>
        <v>0</v>
      </c>
      <c r="C28" s="11">
        <f>'5. sz. tábla'!C34</f>
        <v>0</v>
      </c>
      <c r="D28" s="11">
        <f>'5. sz. tábla'!D34</f>
        <v>0</v>
      </c>
      <c r="E28" s="99"/>
    </row>
    <row r="29" spans="1:12" ht="20.100000000000001" customHeight="1" x14ac:dyDescent="0.25">
      <c r="A29" s="100" t="s">
        <v>103</v>
      </c>
      <c r="B29" s="11">
        <f>'5. sz. tábla'!B35</f>
        <v>0</v>
      </c>
      <c r="C29" s="11">
        <f>'5. sz. tábla'!C35</f>
        <v>0</v>
      </c>
      <c r="D29" s="11">
        <f>'5. sz. tábla'!D35</f>
        <v>0</v>
      </c>
    </row>
    <row r="30" spans="1:12" ht="28.5" customHeight="1" x14ac:dyDescent="0.25">
      <c r="A30" s="90" t="s">
        <v>234</v>
      </c>
      <c r="B30" s="11">
        <f>'5. sz. tábla'!B36</f>
        <v>1318000</v>
      </c>
      <c r="C30" s="11">
        <f>'5. sz. tábla'!C36</f>
        <v>2067274</v>
      </c>
      <c r="D30" s="11">
        <v>2399591</v>
      </c>
    </row>
    <row r="31" spans="1:12" s="94" customFormat="1" ht="21.75" customHeight="1" x14ac:dyDescent="0.25">
      <c r="A31" s="92" t="s">
        <v>23</v>
      </c>
      <c r="B31" s="10">
        <f>SUM(B28:B30)</f>
        <v>1318000</v>
      </c>
      <c r="C31" s="10">
        <f t="shared" ref="C31:D31" si="4">SUM(C28:C30)</f>
        <v>2067274</v>
      </c>
      <c r="D31" s="10">
        <f t="shared" si="4"/>
        <v>2399591</v>
      </c>
    </row>
    <row r="32" spans="1:12" s="94" customFormat="1" ht="20.100000000000001" customHeight="1" x14ac:dyDescent="0.25">
      <c r="A32" s="96" t="s">
        <v>24</v>
      </c>
      <c r="B32" s="12">
        <f>B27+B31</f>
        <v>73812000</v>
      </c>
      <c r="C32" s="12">
        <f t="shared" ref="C32:D32" si="5">C27+C31</f>
        <v>103726713</v>
      </c>
      <c r="D32" s="12">
        <f t="shared" si="5"/>
        <v>71854824</v>
      </c>
      <c r="E32" s="93"/>
    </row>
    <row r="33" spans="1:4" ht="15.75" x14ac:dyDescent="0.25">
      <c r="A33" s="101"/>
      <c r="B33" s="102"/>
      <c r="C33" s="102"/>
      <c r="D33" s="102"/>
    </row>
    <row r="34" spans="1:4" ht="15.75" x14ac:dyDescent="0.25">
      <c r="A34" s="103"/>
      <c r="B34" s="104"/>
      <c r="C34" s="104"/>
      <c r="D34" s="104"/>
    </row>
    <row r="35" spans="1:4" ht="15.75" x14ac:dyDescent="0.25">
      <c r="A35" s="103"/>
      <c r="B35" s="104"/>
      <c r="C35" s="104"/>
      <c r="D35" s="104"/>
    </row>
  </sheetData>
  <sheetProtection selectLockedCells="1" selectUnlockedCells="1"/>
  <phoneticPr fontId="21" type="noConversion"/>
  <printOptions horizontalCentered="1"/>
  <pageMargins left="0.47244094488188981" right="0.59055118110236227" top="1.1023622047244095" bottom="0.19685039370078741" header="0.43307086614173229" footer="0.51181102362204722"/>
  <pageSetup paperSize="9" scale="95" firstPageNumber="0" orientation="portrait" r:id="rId1"/>
  <headerFooter alignWithMargins="0">
    <oddHeader>&amp;C&amp;"Times New Roman,Félkövér"&amp;12AZ ÖNKORMÁNYZAT 2018. ÉVI FŐÖSSZESÍTŐJE
1. melléklet
az önkormányzat 2018. évi költségvetéséről szóló .../2018. (...) önkormányzati rendelet tervezethez
&amp;R
&amp;P. oldal
 forint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80"/>
  <sheetViews>
    <sheetView view="pageLayout" topLeftCell="A98" zoomScaleNormal="75" zoomScaleSheetLayoutView="89" workbookViewId="0">
      <selection activeCell="C51" sqref="C51"/>
    </sheetView>
  </sheetViews>
  <sheetFormatPr defaultColWidth="9.140625" defaultRowHeight="15.75" x14ac:dyDescent="0.25"/>
  <cols>
    <col min="1" max="1" width="40.28515625" style="108" customWidth="1"/>
    <col min="2" max="2" width="15.5703125" style="108" customWidth="1"/>
    <col min="3" max="3" width="14.42578125" style="108" customWidth="1"/>
    <col min="4" max="4" width="15.85546875" style="108" customWidth="1"/>
    <col min="5" max="5" width="0.5703125" style="108" customWidth="1"/>
    <col min="6" max="7" width="9.140625" style="108" hidden="1" customWidth="1"/>
    <col min="8" max="8" width="0.28515625" style="108" customWidth="1"/>
    <col min="9" max="16384" width="9.140625" style="108"/>
  </cols>
  <sheetData>
    <row r="1" spans="1:5" ht="16.5" hidden="1" thickBot="1" x14ac:dyDescent="0.3">
      <c r="A1" s="106"/>
      <c r="B1" s="107"/>
      <c r="C1" s="107"/>
      <c r="D1" s="107"/>
    </row>
    <row r="2" spans="1:5" ht="27" customHeight="1" x14ac:dyDescent="0.25"/>
    <row r="3" spans="1:5" s="109" customFormat="1" ht="27.75" customHeight="1" x14ac:dyDescent="0.25">
      <c r="A3" s="300" t="s">
        <v>221</v>
      </c>
      <c r="B3" s="363" t="s">
        <v>25</v>
      </c>
      <c r="C3" s="363"/>
      <c r="D3" s="364"/>
    </row>
    <row r="4" spans="1:5" s="112" customFormat="1" ht="53.25" customHeight="1" x14ac:dyDescent="0.25">
      <c r="A4" s="110"/>
      <c r="B4" s="88" t="s">
        <v>397</v>
      </c>
      <c r="C4" s="88" t="s">
        <v>398</v>
      </c>
      <c r="D4" s="111" t="s">
        <v>399</v>
      </c>
    </row>
    <row r="5" spans="1:5" s="112" customFormat="1" ht="31.5" x14ac:dyDescent="0.25">
      <c r="A5" s="113" t="s">
        <v>4</v>
      </c>
      <c r="B5" s="39">
        <f t="shared" ref="B5" si="0">B6+B12+B13+B14+B15+B16</f>
        <v>25513930</v>
      </c>
      <c r="C5" s="39">
        <f>C6+C12+C13+C14+C15+C16</f>
        <v>30786309</v>
      </c>
      <c r="D5" s="39">
        <f>D6+D12+D13+D14+D15+D16</f>
        <v>31474348</v>
      </c>
    </row>
    <row r="6" spans="1:5" s="118" customFormat="1" ht="28.35" customHeight="1" x14ac:dyDescent="0.25">
      <c r="A6" s="114" t="s">
        <v>26</v>
      </c>
      <c r="B6" s="115">
        <v>24701417</v>
      </c>
      <c r="C6" s="115">
        <f>SUM(C7:C11)</f>
        <v>26866626</v>
      </c>
      <c r="D6" s="116">
        <f>D7+D8+D9</f>
        <v>28253068</v>
      </c>
      <c r="E6" s="117"/>
    </row>
    <row r="7" spans="1:5" s="118" customFormat="1" ht="28.35" customHeight="1" x14ac:dyDescent="0.25">
      <c r="A7" s="119" t="s">
        <v>27</v>
      </c>
      <c r="B7" s="120">
        <v>17352417</v>
      </c>
      <c r="C7" s="120">
        <v>18352417</v>
      </c>
      <c r="D7" s="121">
        <f>'2a. tábla'!E5</f>
        <v>19558068</v>
      </c>
      <c r="E7" s="117"/>
    </row>
    <row r="8" spans="1:5" s="118" customFormat="1" ht="28.35" customHeight="1" x14ac:dyDescent="0.25">
      <c r="A8" s="122" t="s">
        <v>28</v>
      </c>
      <c r="B8" s="120">
        <v>6149000</v>
      </c>
      <c r="C8" s="120">
        <v>6238609</v>
      </c>
      <c r="D8" s="121">
        <f>'2a. tábla'!E34</f>
        <v>6895000</v>
      </c>
      <c r="E8" s="117"/>
    </row>
    <row r="9" spans="1:5" s="118" customFormat="1" ht="28.35" customHeight="1" x14ac:dyDescent="0.25">
      <c r="A9" s="122" t="s">
        <v>29</v>
      </c>
      <c r="B9" s="120">
        <v>1200000</v>
      </c>
      <c r="C9" s="120">
        <v>1200000</v>
      </c>
      <c r="D9" s="121">
        <f>'2a. tábla'!E42</f>
        <v>1800000</v>
      </c>
      <c r="E9" s="117"/>
    </row>
    <row r="10" spans="1:5" s="112" customFormat="1" ht="28.35" customHeight="1" x14ac:dyDescent="0.25">
      <c r="A10" s="122" t="s">
        <v>0</v>
      </c>
      <c r="B10" s="120"/>
      <c r="C10" s="120">
        <v>1075600</v>
      </c>
      <c r="D10" s="121"/>
    </row>
    <row r="11" spans="1:5" s="112" customFormat="1" x14ac:dyDescent="0.25">
      <c r="A11" s="122" t="s">
        <v>1</v>
      </c>
      <c r="B11" s="120"/>
      <c r="C11" s="120"/>
      <c r="D11" s="121"/>
    </row>
    <row r="12" spans="1:5" s="112" customFormat="1" x14ac:dyDescent="0.25">
      <c r="A12" s="122" t="s">
        <v>231</v>
      </c>
      <c r="B12" s="120"/>
      <c r="C12" s="120"/>
      <c r="D12" s="121"/>
    </row>
    <row r="13" spans="1:5" s="123" customFormat="1" ht="47.25" x14ac:dyDescent="0.25">
      <c r="A13" s="122" t="s">
        <v>30</v>
      </c>
      <c r="B13" s="120"/>
      <c r="C13" s="115"/>
      <c r="D13" s="121"/>
    </row>
    <row r="14" spans="1:5" s="123" customFormat="1" ht="28.35" customHeight="1" x14ac:dyDescent="0.25">
      <c r="A14" s="122" t="s">
        <v>31</v>
      </c>
      <c r="B14" s="120"/>
      <c r="C14" s="115"/>
      <c r="D14" s="121"/>
    </row>
    <row r="15" spans="1:5" s="123" customFormat="1" ht="28.35" customHeight="1" x14ac:dyDescent="0.25">
      <c r="A15" s="122" t="s">
        <v>32</v>
      </c>
      <c r="B15" s="120"/>
      <c r="C15" s="115"/>
      <c r="D15" s="121"/>
    </row>
    <row r="16" spans="1:5" s="112" customFormat="1" ht="28.35" customHeight="1" x14ac:dyDescent="0.25">
      <c r="A16" s="122" t="s">
        <v>33</v>
      </c>
      <c r="B16" s="121">
        <f>SUM(B17:B18)</f>
        <v>812513</v>
      </c>
      <c r="C16" s="121">
        <f>SUM(C17:C18)</f>
        <v>3919683</v>
      </c>
      <c r="D16" s="121">
        <f>SUM(D17:D18)</f>
        <v>3221280</v>
      </c>
    </row>
    <row r="17" spans="1:8" s="112" customFormat="1" ht="28.35" customHeight="1" x14ac:dyDescent="0.25">
      <c r="A17" s="122" t="s">
        <v>315</v>
      </c>
      <c r="B17" s="124">
        <v>812513</v>
      </c>
      <c r="C17" s="115">
        <v>3076283</v>
      </c>
      <c r="D17" s="125">
        <v>3221280</v>
      </c>
    </row>
    <row r="18" spans="1:8" s="112" customFormat="1" ht="28.35" customHeight="1" x14ac:dyDescent="0.25">
      <c r="A18" s="122" t="s">
        <v>414</v>
      </c>
      <c r="B18" s="124"/>
      <c r="C18" s="115">
        <v>843400</v>
      </c>
      <c r="D18" s="125"/>
    </row>
    <row r="19" spans="1:8" s="112" customFormat="1" ht="28.35" customHeight="1" x14ac:dyDescent="0.25">
      <c r="A19" s="113" t="s">
        <v>5</v>
      </c>
      <c r="B19" s="12">
        <f>B20+B24+B25+B26+B27</f>
        <v>0</v>
      </c>
      <c r="C19" s="12">
        <f>C20+C24+C25+C26+C27</f>
        <v>23014491</v>
      </c>
      <c r="D19" s="39">
        <f>D20+D24+D25+D26+D27</f>
        <v>5000000</v>
      </c>
    </row>
    <row r="20" spans="1:8" s="112" customFormat="1" ht="28.35" customHeight="1" x14ac:dyDescent="0.25">
      <c r="A20" s="122" t="s">
        <v>34</v>
      </c>
      <c r="B20" s="120"/>
      <c r="C20" s="120">
        <f>SUM(C21:C23)</f>
        <v>23014491</v>
      </c>
      <c r="D20" s="120">
        <f>SUM(D21:D23)</f>
        <v>5000000</v>
      </c>
      <c r="E20" s="126" t="e">
        <f>#REF!</f>
        <v>#REF!</v>
      </c>
      <c r="F20" s="127" t="e">
        <f>#REF!</f>
        <v>#REF!</v>
      </c>
      <c r="G20" s="127" t="e">
        <f>#REF!</f>
        <v>#REF!</v>
      </c>
      <c r="H20" s="127" t="e">
        <f>#REF!</f>
        <v>#REF!</v>
      </c>
    </row>
    <row r="21" spans="1:8" s="112" customFormat="1" ht="28.35" customHeight="1" x14ac:dyDescent="0.25">
      <c r="A21" s="122" t="s">
        <v>415</v>
      </c>
      <c r="B21" s="120"/>
      <c r="C21" s="120"/>
      <c r="D21" s="121">
        <v>5000000</v>
      </c>
      <c r="E21" s="275"/>
      <c r="F21" s="275"/>
      <c r="G21" s="275"/>
      <c r="H21" s="275"/>
    </row>
    <row r="22" spans="1:8" s="112" customFormat="1" ht="28.35" customHeight="1" x14ac:dyDescent="0.25">
      <c r="A22" s="122" t="s">
        <v>416</v>
      </c>
      <c r="B22" s="120"/>
      <c r="C22" s="120">
        <v>13000000</v>
      </c>
      <c r="D22" s="121"/>
      <c r="E22" s="275"/>
      <c r="F22" s="275"/>
      <c r="G22" s="275"/>
      <c r="H22" s="275"/>
    </row>
    <row r="23" spans="1:8" s="112" customFormat="1" ht="39.75" customHeight="1" x14ac:dyDescent="0.25">
      <c r="A23" s="122" t="s">
        <v>417</v>
      </c>
      <c r="B23" s="120"/>
      <c r="C23" s="120">
        <v>10014491</v>
      </c>
      <c r="D23" s="121"/>
      <c r="E23" s="275"/>
      <c r="F23" s="275"/>
      <c r="G23" s="275"/>
      <c r="H23" s="275"/>
    </row>
    <row r="24" spans="1:8" s="112" customFormat="1" ht="47.25" x14ac:dyDescent="0.25">
      <c r="A24" s="122" t="s">
        <v>35</v>
      </c>
      <c r="B24" s="120"/>
      <c r="C24" s="120"/>
      <c r="D24" s="121"/>
    </row>
    <row r="25" spans="1:8" s="112" customFormat="1" ht="47.25" x14ac:dyDescent="0.25">
      <c r="A25" s="122" t="s">
        <v>36</v>
      </c>
      <c r="B25" s="120"/>
      <c r="C25" s="120"/>
      <c r="D25" s="121"/>
    </row>
    <row r="26" spans="1:8" s="112" customFormat="1" ht="47.25" x14ac:dyDescent="0.25">
      <c r="A26" s="122" t="s">
        <v>37</v>
      </c>
      <c r="B26" s="120"/>
      <c r="C26" s="120"/>
      <c r="D26" s="121"/>
    </row>
    <row r="27" spans="1:8" s="112" customFormat="1" ht="28.35" customHeight="1" x14ac:dyDescent="0.25">
      <c r="A27" s="122" t="s">
        <v>232</v>
      </c>
      <c r="B27" s="120"/>
      <c r="C27" s="120"/>
      <c r="D27" s="121"/>
    </row>
    <row r="28" spans="1:8" s="112" customFormat="1" ht="28.35" customHeight="1" x14ac:dyDescent="0.25">
      <c r="A28" s="113" t="s">
        <v>6</v>
      </c>
      <c r="B28" s="12">
        <f t="shared" ref="B28:D28" si="1">B29+B32+B40</f>
        <v>11333000</v>
      </c>
      <c r="C28" s="12">
        <f t="shared" si="1"/>
        <v>11333000</v>
      </c>
      <c r="D28" s="39">
        <f t="shared" si="1"/>
        <v>11333000</v>
      </c>
    </row>
    <row r="29" spans="1:8" s="112" customFormat="1" ht="28.35" customHeight="1" x14ac:dyDescent="0.25">
      <c r="A29" s="122" t="s">
        <v>38</v>
      </c>
      <c r="B29" s="120">
        <f t="shared" ref="B29:D29" si="2">SUM(B30:B31)</f>
        <v>5883000</v>
      </c>
      <c r="C29" s="120">
        <f t="shared" si="2"/>
        <v>5883000</v>
      </c>
      <c r="D29" s="120">
        <f t="shared" si="2"/>
        <v>5883000</v>
      </c>
    </row>
    <row r="30" spans="1:8" s="112" customFormat="1" ht="28.35" customHeight="1" x14ac:dyDescent="0.25">
      <c r="A30" s="114" t="s">
        <v>377</v>
      </c>
      <c r="B30" s="120">
        <v>5583000</v>
      </c>
      <c r="C30" s="120">
        <v>5583000</v>
      </c>
      <c r="D30" s="120">
        <v>5583000</v>
      </c>
      <c r="E30" s="128"/>
    </row>
    <row r="31" spans="1:8" s="112" customFormat="1" ht="28.35" customHeight="1" x14ac:dyDescent="0.25">
      <c r="A31" s="114" t="s">
        <v>39</v>
      </c>
      <c r="B31" s="120">
        <v>300000</v>
      </c>
      <c r="C31" s="120">
        <v>300000</v>
      </c>
      <c r="D31" s="120">
        <v>300000</v>
      </c>
    </row>
    <row r="32" spans="1:8" s="112" customFormat="1" ht="28.35" customHeight="1" x14ac:dyDescent="0.25">
      <c r="A32" s="122" t="s">
        <v>40</v>
      </c>
      <c r="B32" s="120">
        <f>B33+B35+B36</f>
        <v>5350000</v>
      </c>
      <c r="C32" s="120">
        <f>C33+C35+C36</f>
        <v>5350000</v>
      </c>
      <c r="D32" s="121">
        <f t="shared" ref="D32" si="3">D33+D35+D36</f>
        <v>5350000</v>
      </c>
    </row>
    <row r="33" spans="1:8" s="112" customFormat="1" ht="28.35" customHeight="1" x14ac:dyDescent="0.25">
      <c r="A33" s="122" t="s">
        <v>41</v>
      </c>
      <c r="B33" s="120">
        <v>3500000</v>
      </c>
      <c r="C33" s="120">
        <v>3500000</v>
      </c>
      <c r="D33" s="120">
        <v>3500000</v>
      </c>
    </row>
    <row r="34" spans="1:8" s="112" customFormat="1" ht="28.35" customHeight="1" x14ac:dyDescent="0.25">
      <c r="A34" s="122" t="s">
        <v>42</v>
      </c>
      <c r="B34" s="120">
        <v>3500000</v>
      </c>
      <c r="C34" s="120">
        <v>3500000</v>
      </c>
      <c r="D34" s="120">
        <v>3500000</v>
      </c>
    </row>
    <row r="35" spans="1:8" s="112" customFormat="1" ht="28.35" customHeight="1" x14ac:dyDescent="0.25">
      <c r="A35" s="122" t="s">
        <v>43</v>
      </c>
      <c r="B35" s="120">
        <v>1800000</v>
      </c>
      <c r="C35" s="120">
        <v>1800000</v>
      </c>
      <c r="D35" s="120">
        <v>1800000</v>
      </c>
      <c r="E35" s="120">
        <v>1800000</v>
      </c>
      <c r="F35" s="120">
        <v>1800000</v>
      </c>
      <c r="G35" s="120">
        <v>1800000</v>
      </c>
      <c r="H35" s="120">
        <v>1800000</v>
      </c>
    </row>
    <row r="36" spans="1:8" s="112" customFormat="1" ht="28.35" customHeight="1" x14ac:dyDescent="0.25">
      <c r="A36" s="122" t="s">
        <v>44</v>
      </c>
      <c r="B36" s="120">
        <f>SUM(B37:B39)</f>
        <v>50000</v>
      </c>
      <c r="C36" s="120">
        <f t="shared" ref="C36:D36" si="4">SUM(C37:C39)</f>
        <v>50000</v>
      </c>
      <c r="D36" s="120">
        <f t="shared" si="4"/>
        <v>50000</v>
      </c>
    </row>
    <row r="37" spans="1:8" s="112" customFormat="1" ht="28.35" customHeight="1" x14ac:dyDescent="0.25">
      <c r="A37" s="122" t="s">
        <v>45</v>
      </c>
      <c r="B37" s="120">
        <v>50000</v>
      </c>
      <c r="C37" s="120">
        <v>50000</v>
      </c>
      <c r="D37" s="120">
        <v>50000</v>
      </c>
    </row>
    <row r="38" spans="1:8" s="112" customFormat="1" ht="28.35" customHeight="1" x14ac:dyDescent="0.25">
      <c r="A38" s="122" t="s">
        <v>46</v>
      </c>
      <c r="B38" s="120"/>
      <c r="C38" s="120"/>
      <c r="D38" s="121"/>
    </row>
    <row r="39" spans="1:8" s="112" customFormat="1" ht="28.35" customHeight="1" x14ac:dyDescent="0.25">
      <c r="A39" s="122" t="s">
        <v>222</v>
      </c>
      <c r="B39" s="120"/>
      <c r="C39" s="120">
        <v>0</v>
      </c>
      <c r="D39" s="121"/>
    </row>
    <row r="40" spans="1:8" s="112" customFormat="1" ht="28.35" customHeight="1" x14ac:dyDescent="0.25">
      <c r="A40" s="122" t="s">
        <v>47</v>
      </c>
      <c r="B40" s="120">
        <v>100000</v>
      </c>
      <c r="C40" s="120">
        <v>100000</v>
      </c>
      <c r="D40" s="120">
        <v>100000</v>
      </c>
    </row>
    <row r="41" spans="1:8" s="112" customFormat="1" ht="28.35" customHeight="1" x14ac:dyDescent="0.25">
      <c r="A41" s="113" t="s">
        <v>7</v>
      </c>
      <c r="B41" s="12">
        <f>B42+B43+B45+B46+B48+B49+B50+B51+B52</f>
        <v>3135070</v>
      </c>
      <c r="C41" s="12">
        <f>C42+C43+C45+C46+C48+C49+C50+C51+C52</f>
        <v>3202070</v>
      </c>
      <c r="D41" s="39">
        <f t="shared" ref="D41" si="5">D42+D43+D45+D46+D48+D49+D50+D51+D52</f>
        <v>3140000</v>
      </c>
    </row>
    <row r="42" spans="1:8" s="112" customFormat="1" ht="28.35" customHeight="1" x14ac:dyDescent="0.25">
      <c r="A42" s="114" t="s">
        <v>48</v>
      </c>
      <c r="B42" s="120"/>
      <c r="C42" s="120"/>
      <c r="D42" s="121"/>
    </row>
    <row r="43" spans="1:8" s="130" customFormat="1" ht="28.35" customHeight="1" x14ac:dyDescent="0.25">
      <c r="A43" s="114" t="s">
        <v>49</v>
      </c>
      <c r="B43" s="120">
        <v>20000</v>
      </c>
      <c r="C43" s="120">
        <v>20000</v>
      </c>
      <c r="D43" s="121">
        <v>20000</v>
      </c>
      <c r="E43" s="129"/>
    </row>
    <row r="44" spans="1:8" s="131" customFormat="1" ht="28.35" customHeight="1" x14ac:dyDescent="0.25">
      <c r="A44" s="114" t="s">
        <v>104</v>
      </c>
      <c r="B44" s="120"/>
      <c r="C44" s="120"/>
      <c r="D44" s="121"/>
    </row>
    <row r="45" spans="1:8" s="132" customFormat="1" ht="28.35" customHeight="1" x14ac:dyDescent="0.25">
      <c r="A45" s="122" t="s">
        <v>50</v>
      </c>
      <c r="B45" s="120">
        <v>20000</v>
      </c>
      <c r="C45" s="120">
        <v>20000</v>
      </c>
      <c r="D45" s="121">
        <v>20000</v>
      </c>
    </row>
    <row r="46" spans="1:8" s="132" customFormat="1" ht="28.35" customHeight="1" x14ac:dyDescent="0.25">
      <c r="A46" s="122" t="s">
        <v>51</v>
      </c>
      <c r="B46" s="121">
        <f t="shared" ref="B46:D46" si="6">B47</f>
        <v>2400000</v>
      </c>
      <c r="C46" s="121">
        <f t="shared" si="6"/>
        <v>2400000</v>
      </c>
      <c r="D46" s="121">
        <f t="shared" si="6"/>
        <v>2400000</v>
      </c>
    </row>
    <row r="47" spans="1:8" s="132" customFormat="1" ht="28.35" customHeight="1" x14ac:dyDescent="0.25">
      <c r="A47" s="133" t="s">
        <v>290</v>
      </c>
      <c r="B47" s="120">
        <v>2400000</v>
      </c>
      <c r="C47" s="120">
        <v>2400000</v>
      </c>
      <c r="D47" s="121">
        <v>2400000</v>
      </c>
    </row>
    <row r="48" spans="1:8" s="132" customFormat="1" ht="28.35" customHeight="1" x14ac:dyDescent="0.25">
      <c r="A48" s="133" t="s">
        <v>52</v>
      </c>
      <c r="B48" s="120"/>
      <c r="C48" s="120"/>
      <c r="D48" s="121"/>
    </row>
    <row r="49" spans="1:5" s="132" customFormat="1" ht="28.35" customHeight="1" x14ac:dyDescent="0.25">
      <c r="A49" s="114" t="s">
        <v>53</v>
      </c>
      <c r="B49" s="120">
        <v>650000</v>
      </c>
      <c r="C49" s="120">
        <v>717000</v>
      </c>
      <c r="D49" s="121">
        <v>700000</v>
      </c>
    </row>
    <row r="50" spans="1:5" s="132" customFormat="1" ht="28.35" customHeight="1" x14ac:dyDescent="0.25">
      <c r="A50" s="114" t="s">
        <v>54</v>
      </c>
      <c r="B50" s="120">
        <v>1000</v>
      </c>
      <c r="C50" s="120">
        <v>1000</v>
      </c>
      <c r="D50" s="121">
        <v>0</v>
      </c>
    </row>
    <row r="51" spans="1:5" s="132" customFormat="1" ht="28.35" customHeight="1" x14ac:dyDescent="0.25">
      <c r="A51" s="114" t="s">
        <v>55</v>
      </c>
      <c r="B51" s="120">
        <v>44070</v>
      </c>
      <c r="C51" s="120">
        <v>44070</v>
      </c>
      <c r="D51" s="121">
        <v>0</v>
      </c>
    </row>
    <row r="52" spans="1:5" s="132" customFormat="1" ht="28.35" customHeight="1" x14ac:dyDescent="0.25">
      <c r="A52" s="133" t="s">
        <v>223</v>
      </c>
      <c r="B52" s="120">
        <v>0</v>
      </c>
      <c r="C52" s="120">
        <v>0</v>
      </c>
      <c r="D52" s="121"/>
    </row>
    <row r="53" spans="1:5" s="132" customFormat="1" ht="28.35" customHeight="1" x14ac:dyDescent="0.25">
      <c r="A53" s="113" t="s">
        <v>8</v>
      </c>
      <c r="B53" s="12">
        <f>SUM(B54:B57)</f>
        <v>0</v>
      </c>
      <c r="C53" s="12">
        <f>SUM(C54:C57)</f>
        <v>0</v>
      </c>
      <c r="D53" s="39">
        <f t="shared" ref="D53" si="7">SUM(D54:D57)</f>
        <v>0</v>
      </c>
    </row>
    <row r="54" spans="1:5" s="132" customFormat="1" ht="28.35" customHeight="1" x14ac:dyDescent="0.25">
      <c r="A54" s="122" t="s">
        <v>56</v>
      </c>
      <c r="B54" s="120"/>
      <c r="C54" s="12"/>
      <c r="D54" s="121"/>
    </row>
    <row r="55" spans="1:5" s="130" customFormat="1" ht="28.35" customHeight="1" x14ac:dyDescent="0.25">
      <c r="A55" s="122" t="s">
        <v>57</v>
      </c>
      <c r="B55" s="120"/>
      <c r="C55" s="120"/>
      <c r="D55" s="121"/>
      <c r="E55" s="129"/>
    </row>
    <row r="56" spans="1:5" s="130" customFormat="1" ht="28.35" customHeight="1" x14ac:dyDescent="0.25">
      <c r="A56" s="134" t="s">
        <v>58</v>
      </c>
      <c r="B56" s="120"/>
      <c r="C56" s="120"/>
      <c r="D56" s="121"/>
      <c r="E56" s="129"/>
    </row>
    <row r="57" spans="1:5" s="132" customFormat="1" ht="28.35" customHeight="1" x14ac:dyDescent="0.25">
      <c r="A57" s="122" t="s">
        <v>59</v>
      </c>
      <c r="B57" s="120"/>
      <c r="C57" s="120"/>
      <c r="D57" s="121"/>
    </row>
    <row r="58" spans="1:5" s="132" customFormat="1" ht="28.35" customHeight="1" x14ac:dyDescent="0.25">
      <c r="A58" s="113" t="s">
        <v>9</v>
      </c>
      <c r="B58" s="12">
        <f t="shared" ref="B58" si="8">SUM(B59:B61)</f>
        <v>0</v>
      </c>
      <c r="C58" s="12">
        <f t="shared" ref="C58:D58" si="9">SUM(C59:C61)</f>
        <v>0</v>
      </c>
      <c r="D58" s="39">
        <f t="shared" si="9"/>
        <v>0</v>
      </c>
    </row>
    <row r="59" spans="1:5" s="132" customFormat="1" ht="47.25" x14ac:dyDescent="0.25">
      <c r="A59" s="122" t="s">
        <v>60</v>
      </c>
      <c r="B59" s="120"/>
      <c r="C59" s="12"/>
      <c r="D59" s="121"/>
    </row>
    <row r="60" spans="1:5" s="130" customFormat="1" ht="47.25" x14ac:dyDescent="0.25">
      <c r="A60" s="122" t="s">
        <v>61</v>
      </c>
      <c r="B60" s="120"/>
      <c r="C60" s="120"/>
      <c r="D60" s="121"/>
      <c r="E60" s="129"/>
    </row>
    <row r="61" spans="1:5" s="130" customFormat="1" ht="28.35" customHeight="1" x14ac:dyDescent="0.25">
      <c r="A61" s="122" t="s">
        <v>62</v>
      </c>
      <c r="B61" s="120"/>
      <c r="C61" s="120"/>
      <c r="D61" s="121"/>
      <c r="E61" s="129"/>
    </row>
    <row r="62" spans="1:5" s="132" customFormat="1" ht="28.35" customHeight="1" x14ac:dyDescent="0.25">
      <c r="A62" s="135" t="s">
        <v>10</v>
      </c>
      <c r="B62" s="12">
        <f>B63+B64+B66</f>
        <v>0</v>
      </c>
      <c r="C62" s="12"/>
      <c r="D62" s="39">
        <f t="shared" ref="D62" si="10">D63+D64+D66</f>
        <v>0</v>
      </c>
      <c r="E62" s="136"/>
    </row>
    <row r="63" spans="1:5" s="132" customFormat="1" ht="47.25" x14ac:dyDescent="0.25">
      <c r="A63" s="122" t="s">
        <v>63</v>
      </c>
      <c r="B63" s="120"/>
      <c r="C63" s="120"/>
      <c r="D63" s="121"/>
    </row>
    <row r="64" spans="1:5" s="130" customFormat="1" ht="47.25" x14ac:dyDescent="0.25">
      <c r="A64" s="122" t="s">
        <v>64</v>
      </c>
      <c r="B64" s="120"/>
      <c r="C64" s="120"/>
      <c r="D64" s="121"/>
    </row>
    <row r="65" spans="1:7" s="132" customFormat="1" x14ac:dyDescent="0.25">
      <c r="A65" s="122" t="s">
        <v>316</v>
      </c>
      <c r="B65" s="120"/>
      <c r="C65" s="120"/>
      <c r="D65" s="121"/>
    </row>
    <row r="66" spans="1:7" s="132" customFormat="1" ht="31.5" x14ac:dyDescent="0.25">
      <c r="A66" s="122" t="s">
        <v>65</v>
      </c>
      <c r="B66" s="120"/>
      <c r="C66" s="120"/>
      <c r="D66" s="121"/>
    </row>
    <row r="67" spans="1:7" s="132" customFormat="1" ht="28.35" customHeight="1" x14ac:dyDescent="0.25">
      <c r="A67" s="113" t="s">
        <v>11</v>
      </c>
      <c r="B67" s="12">
        <f>B62+B58+B53+B41+B28+B19+B5</f>
        <v>39982000</v>
      </c>
      <c r="C67" s="12">
        <f>C62+C58+C53+C41+C28+C19+C5</f>
        <v>68335870</v>
      </c>
      <c r="D67" s="39">
        <f>D62+D58+D53+D41+D28+D19+D5</f>
        <v>50947348</v>
      </c>
    </row>
    <row r="68" spans="1:7" s="130" customFormat="1" ht="28.35" customHeight="1" x14ac:dyDescent="0.25">
      <c r="A68" s="135" t="s">
        <v>66</v>
      </c>
      <c r="B68" s="12">
        <f t="shared" ref="B68:D68" si="11">SUM(B69:B70)</f>
        <v>33500000</v>
      </c>
      <c r="C68" s="12">
        <f t="shared" si="11"/>
        <v>34311569</v>
      </c>
      <c r="D68" s="39">
        <f t="shared" si="11"/>
        <v>20000000</v>
      </c>
      <c r="E68" s="129"/>
      <c r="G68" s="129"/>
    </row>
    <row r="69" spans="1:7" s="130" customFormat="1" ht="28.35" customHeight="1" x14ac:dyDescent="0.25">
      <c r="A69" s="135" t="s">
        <v>413</v>
      </c>
      <c r="B69" s="124">
        <v>33500000</v>
      </c>
      <c r="C69" s="120">
        <v>34311569</v>
      </c>
      <c r="D69" s="125">
        <v>20000000</v>
      </c>
      <c r="E69" s="129"/>
      <c r="G69" s="129"/>
    </row>
    <row r="70" spans="1:7" s="130" customFormat="1" ht="30.75" customHeight="1" x14ac:dyDescent="0.25">
      <c r="A70" s="122" t="s">
        <v>67</v>
      </c>
      <c r="B70" s="120"/>
      <c r="C70" s="120"/>
      <c r="D70" s="121"/>
      <c r="E70" s="129"/>
    </row>
    <row r="71" spans="1:7" s="132" customFormat="1" ht="50.25" customHeight="1" x14ac:dyDescent="0.25">
      <c r="A71" s="135" t="s">
        <v>68</v>
      </c>
      <c r="B71" s="12">
        <f>B73+B72+B74</f>
        <v>330000</v>
      </c>
      <c r="C71" s="12">
        <f>C73+C72+C74</f>
        <v>1079274</v>
      </c>
      <c r="D71" s="12">
        <f>D73+D72+D74</f>
        <v>907476</v>
      </c>
      <c r="E71" s="136"/>
    </row>
    <row r="72" spans="1:7" s="132" customFormat="1" ht="19.5" customHeight="1" x14ac:dyDescent="0.25">
      <c r="A72" s="122" t="s">
        <v>340</v>
      </c>
      <c r="B72" s="12"/>
      <c r="C72" s="120"/>
      <c r="D72" s="121"/>
      <c r="E72" s="136"/>
    </row>
    <row r="73" spans="1:7" s="132" customFormat="1" ht="28.35" customHeight="1" x14ac:dyDescent="0.25">
      <c r="A73" s="114" t="s">
        <v>343</v>
      </c>
      <c r="B73" s="120">
        <v>330000</v>
      </c>
      <c r="C73" s="120">
        <v>1079274</v>
      </c>
      <c r="D73" s="121">
        <f>1269468-361992</f>
        <v>907476</v>
      </c>
    </row>
    <row r="74" spans="1:7" s="132" customFormat="1" ht="28.35" customHeight="1" x14ac:dyDescent="0.25">
      <c r="A74" s="114" t="s">
        <v>381</v>
      </c>
      <c r="B74" s="120"/>
      <c r="C74" s="120">
        <v>0</v>
      </c>
      <c r="D74" s="121"/>
    </row>
    <row r="75" spans="1:7" s="130" customFormat="1" ht="27" customHeight="1" x14ac:dyDescent="0.25">
      <c r="A75" s="135" t="s">
        <v>12</v>
      </c>
      <c r="B75" s="12">
        <f t="shared" ref="B75:D75" si="12">B71+B68</f>
        <v>33830000</v>
      </c>
      <c r="C75" s="12">
        <f>C68+C71</f>
        <v>35390843</v>
      </c>
      <c r="D75" s="39">
        <f t="shared" si="12"/>
        <v>20907476</v>
      </c>
      <c r="E75" s="137"/>
    </row>
    <row r="76" spans="1:7" s="130" customFormat="1" ht="28.35" customHeight="1" x14ac:dyDescent="0.25">
      <c r="A76" s="113" t="s">
        <v>69</v>
      </c>
      <c r="B76" s="12">
        <f>B67+B75</f>
        <v>73812000</v>
      </c>
      <c r="C76" s="12">
        <f>C67+C75</f>
        <v>103726713</v>
      </c>
      <c r="D76" s="39">
        <f>D67+D75</f>
        <v>71854824</v>
      </c>
    </row>
    <row r="77" spans="1:7" s="130" customFormat="1" ht="28.35" customHeight="1" x14ac:dyDescent="0.25">
      <c r="A77" s="138" t="s">
        <v>233</v>
      </c>
      <c r="B77" s="120">
        <v>6</v>
      </c>
      <c r="C77" s="9">
        <v>6</v>
      </c>
      <c r="D77" s="121">
        <v>6</v>
      </c>
    </row>
    <row r="78" spans="1:7" s="130" customFormat="1" ht="28.35" customHeight="1" thickBot="1" x14ac:dyDescent="0.3">
      <c r="A78" s="139" t="s">
        <v>70</v>
      </c>
      <c r="B78" s="140">
        <v>3</v>
      </c>
      <c r="C78" s="141">
        <v>3</v>
      </c>
      <c r="D78" s="142">
        <v>3</v>
      </c>
      <c r="E78" s="129"/>
    </row>
    <row r="80" spans="1:7" x14ac:dyDescent="0.25">
      <c r="E80" s="143"/>
    </row>
  </sheetData>
  <sheetProtection selectLockedCells="1" selectUnlockedCells="1"/>
  <mergeCells count="1">
    <mergeCell ref="B3:D3"/>
  </mergeCells>
  <phoneticPr fontId="21" type="noConversion"/>
  <printOptions horizontalCentered="1" gridLines="1"/>
  <pageMargins left="0.43307086614173229" right="0.43307086614173229" top="1.1875" bottom="0.23622047244094491" header="0.27559055118110237" footer="0.51181102362204722"/>
  <pageSetup paperSize="9" firstPageNumber="0" fitToHeight="0" orientation="portrait" r:id="rId1"/>
  <headerFooter alignWithMargins="0">
    <oddHeader>&amp;C&amp;"Times New Roman,Félkövér"&amp;12BEVÉTELEK ELŐIRÁNYZATA 2018. ÉV
2. melléklet
az önkormányzat 2018. évi költségvetéséről szóló .../2018. (...) önkormányzati rendelet tervezethez&amp;R&amp;P. oldal
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8"/>
  <sheetViews>
    <sheetView view="pageLayout" zoomScaleNormal="100" workbookViewId="0">
      <selection activeCell="G1" sqref="G1"/>
    </sheetView>
  </sheetViews>
  <sheetFormatPr defaultRowHeight="15.75" x14ac:dyDescent="0.25"/>
  <cols>
    <col min="1" max="1" width="70" style="144" customWidth="1"/>
    <col min="2" max="2" width="5.85546875" style="144" customWidth="1"/>
    <col min="3" max="3" width="6" style="144" customWidth="1"/>
    <col min="4" max="4" width="8.42578125" style="144" customWidth="1"/>
    <col min="5" max="5" width="13.5703125" style="144" customWidth="1"/>
    <col min="6" max="6" width="13.85546875" style="144" customWidth="1"/>
    <col min="7" max="256" width="9.140625" style="144"/>
    <col min="257" max="257" width="77.5703125" style="144" customWidth="1"/>
    <col min="258" max="258" width="8.42578125" style="144" customWidth="1"/>
    <col min="259" max="259" width="9.140625" style="144"/>
    <col min="260" max="260" width="11" style="144" bestFit="1" customWidth="1"/>
    <col min="261" max="261" width="15.28515625" style="144" customWidth="1"/>
    <col min="262" max="512" width="9.140625" style="144"/>
    <col min="513" max="513" width="77.5703125" style="144" customWidth="1"/>
    <col min="514" max="514" width="8.42578125" style="144" customWidth="1"/>
    <col min="515" max="515" width="9.140625" style="144"/>
    <col min="516" max="516" width="11" style="144" bestFit="1" customWidth="1"/>
    <col min="517" max="517" width="15.28515625" style="144" customWidth="1"/>
    <col min="518" max="768" width="9.140625" style="144"/>
    <col min="769" max="769" width="77.5703125" style="144" customWidth="1"/>
    <col min="770" max="770" width="8.42578125" style="144" customWidth="1"/>
    <col min="771" max="771" width="9.140625" style="144"/>
    <col min="772" max="772" width="11" style="144" bestFit="1" customWidth="1"/>
    <col min="773" max="773" width="15.28515625" style="144" customWidth="1"/>
    <col min="774" max="1024" width="9.140625" style="144"/>
    <col min="1025" max="1025" width="77.5703125" style="144" customWidth="1"/>
    <col min="1026" max="1026" width="8.42578125" style="144" customWidth="1"/>
    <col min="1027" max="1027" width="9.140625" style="144"/>
    <col min="1028" max="1028" width="11" style="144" bestFit="1" customWidth="1"/>
    <col min="1029" max="1029" width="15.28515625" style="144" customWidth="1"/>
    <col min="1030" max="1280" width="9.140625" style="144"/>
    <col min="1281" max="1281" width="77.5703125" style="144" customWidth="1"/>
    <col min="1282" max="1282" width="8.42578125" style="144" customWidth="1"/>
    <col min="1283" max="1283" width="9.140625" style="144"/>
    <col min="1284" max="1284" width="11" style="144" bestFit="1" customWidth="1"/>
    <col min="1285" max="1285" width="15.28515625" style="144" customWidth="1"/>
    <col min="1286" max="1536" width="9.140625" style="144"/>
    <col min="1537" max="1537" width="77.5703125" style="144" customWidth="1"/>
    <col min="1538" max="1538" width="8.42578125" style="144" customWidth="1"/>
    <col min="1539" max="1539" width="9.140625" style="144"/>
    <col min="1540" max="1540" width="11" style="144" bestFit="1" customWidth="1"/>
    <col min="1541" max="1541" width="15.28515625" style="144" customWidth="1"/>
    <col min="1542" max="1792" width="9.140625" style="144"/>
    <col min="1793" max="1793" width="77.5703125" style="144" customWidth="1"/>
    <col min="1794" max="1794" width="8.42578125" style="144" customWidth="1"/>
    <col min="1795" max="1795" width="9.140625" style="144"/>
    <col min="1796" max="1796" width="11" style="144" bestFit="1" customWidth="1"/>
    <col min="1797" max="1797" width="15.28515625" style="144" customWidth="1"/>
    <col min="1798" max="2048" width="9.140625" style="144"/>
    <col min="2049" max="2049" width="77.5703125" style="144" customWidth="1"/>
    <col min="2050" max="2050" width="8.42578125" style="144" customWidth="1"/>
    <col min="2051" max="2051" width="9.140625" style="144"/>
    <col min="2052" max="2052" width="11" style="144" bestFit="1" customWidth="1"/>
    <col min="2053" max="2053" width="15.28515625" style="144" customWidth="1"/>
    <col min="2054" max="2304" width="9.140625" style="144"/>
    <col min="2305" max="2305" width="77.5703125" style="144" customWidth="1"/>
    <col min="2306" max="2306" width="8.42578125" style="144" customWidth="1"/>
    <col min="2307" max="2307" width="9.140625" style="144"/>
    <col min="2308" max="2308" width="11" style="144" bestFit="1" customWidth="1"/>
    <col min="2309" max="2309" width="15.28515625" style="144" customWidth="1"/>
    <col min="2310" max="2560" width="9.140625" style="144"/>
    <col min="2561" max="2561" width="77.5703125" style="144" customWidth="1"/>
    <col min="2562" max="2562" width="8.42578125" style="144" customWidth="1"/>
    <col min="2563" max="2563" width="9.140625" style="144"/>
    <col min="2564" max="2564" width="11" style="144" bestFit="1" customWidth="1"/>
    <col min="2565" max="2565" width="15.28515625" style="144" customWidth="1"/>
    <col min="2566" max="2816" width="9.140625" style="144"/>
    <col min="2817" max="2817" width="77.5703125" style="144" customWidth="1"/>
    <col min="2818" max="2818" width="8.42578125" style="144" customWidth="1"/>
    <col min="2819" max="2819" width="9.140625" style="144"/>
    <col min="2820" max="2820" width="11" style="144" bestFit="1" customWidth="1"/>
    <col min="2821" max="2821" width="15.28515625" style="144" customWidth="1"/>
    <col min="2822" max="3072" width="9.140625" style="144"/>
    <col min="3073" max="3073" width="77.5703125" style="144" customWidth="1"/>
    <col min="3074" max="3074" width="8.42578125" style="144" customWidth="1"/>
    <col min="3075" max="3075" width="9.140625" style="144"/>
    <col min="3076" max="3076" width="11" style="144" bestFit="1" customWidth="1"/>
    <col min="3077" max="3077" width="15.28515625" style="144" customWidth="1"/>
    <col min="3078" max="3328" width="9.140625" style="144"/>
    <col min="3329" max="3329" width="77.5703125" style="144" customWidth="1"/>
    <col min="3330" max="3330" width="8.42578125" style="144" customWidth="1"/>
    <col min="3331" max="3331" width="9.140625" style="144"/>
    <col min="3332" max="3332" width="11" style="144" bestFit="1" customWidth="1"/>
    <col min="3333" max="3333" width="15.28515625" style="144" customWidth="1"/>
    <col min="3334" max="3584" width="9.140625" style="144"/>
    <col min="3585" max="3585" width="77.5703125" style="144" customWidth="1"/>
    <col min="3586" max="3586" width="8.42578125" style="144" customWidth="1"/>
    <col min="3587" max="3587" width="9.140625" style="144"/>
    <col min="3588" max="3588" width="11" style="144" bestFit="1" customWidth="1"/>
    <col min="3589" max="3589" width="15.28515625" style="144" customWidth="1"/>
    <col min="3590" max="3840" width="9.140625" style="144"/>
    <col min="3841" max="3841" width="77.5703125" style="144" customWidth="1"/>
    <col min="3842" max="3842" width="8.42578125" style="144" customWidth="1"/>
    <col min="3843" max="3843" width="9.140625" style="144"/>
    <col min="3844" max="3844" width="11" style="144" bestFit="1" customWidth="1"/>
    <col min="3845" max="3845" width="15.28515625" style="144" customWidth="1"/>
    <col min="3846" max="4096" width="9.140625" style="144"/>
    <col min="4097" max="4097" width="77.5703125" style="144" customWidth="1"/>
    <col min="4098" max="4098" width="8.42578125" style="144" customWidth="1"/>
    <col min="4099" max="4099" width="9.140625" style="144"/>
    <col min="4100" max="4100" width="11" style="144" bestFit="1" customWidth="1"/>
    <col min="4101" max="4101" width="15.28515625" style="144" customWidth="1"/>
    <col min="4102" max="4352" width="9.140625" style="144"/>
    <col min="4353" max="4353" width="77.5703125" style="144" customWidth="1"/>
    <col min="4354" max="4354" width="8.42578125" style="144" customWidth="1"/>
    <col min="4355" max="4355" width="9.140625" style="144"/>
    <col min="4356" max="4356" width="11" style="144" bestFit="1" customWidth="1"/>
    <col min="4357" max="4357" width="15.28515625" style="144" customWidth="1"/>
    <col min="4358" max="4608" width="9.140625" style="144"/>
    <col min="4609" max="4609" width="77.5703125" style="144" customWidth="1"/>
    <col min="4610" max="4610" width="8.42578125" style="144" customWidth="1"/>
    <col min="4611" max="4611" width="9.140625" style="144"/>
    <col min="4612" max="4612" width="11" style="144" bestFit="1" customWidth="1"/>
    <col min="4613" max="4613" width="15.28515625" style="144" customWidth="1"/>
    <col min="4614" max="4864" width="9.140625" style="144"/>
    <col min="4865" max="4865" width="77.5703125" style="144" customWidth="1"/>
    <col min="4866" max="4866" width="8.42578125" style="144" customWidth="1"/>
    <col min="4867" max="4867" width="9.140625" style="144"/>
    <col min="4868" max="4868" width="11" style="144" bestFit="1" customWidth="1"/>
    <col min="4869" max="4869" width="15.28515625" style="144" customWidth="1"/>
    <col min="4870" max="5120" width="9.140625" style="144"/>
    <col min="5121" max="5121" width="77.5703125" style="144" customWidth="1"/>
    <col min="5122" max="5122" width="8.42578125" style="144" customWidth="1"/>
    <col min="5123" max="5123" width="9.140625" style="144"/>
    <col min="5124" max="5124" width="11" style="144" bestFit="1" customWidth="1"/>
    <col min="5125" max="5125" width="15.28515625" style="144" customWidth="1"/>
    <col min="5126" max="5376" width="9.140625" style="144"/>
    <col min="5377" max="5377" width="77.5703125" style="144" customWidth="1"/>
    <col min="5378" max="5378" width="8.42578125" style="144" customWidth="1"/>
    <col min="5379" max="5379" width="9.140625" style="144"/>
    <col min="5380" max="5380" width="11" style="144" bestFit="1" customWidth="1"/>
    <col min="5381" max="5381" width="15.28515625" style="144" customWidth="1"/>
    <col min="5382" max="5632" width="9.140625" style="144"/>
    <col min="5633" max="5633" width="77.5703125" style="144" customWidth="1"/>
    <col min="5634" max="5634" width="8.42578125" style="144" customWidth="1"/>
    <col min="5635" max="5635" width="9.140625" style="144"/>
    <col min="5636" max="5636" width="11" style="144" bestFit="1" customWidth="1"/>
    <col min="5637" max="5637" width="15.28515625" style="144" customWidth="1"/>
    <col min="5638" max="5888" width="9.140625" style="144"/>
    <col min="5889" max="5889" width="77.5703125" style="144" customWidth="1"/>
    <col min="5890" max="5890" width="8.42578125" style="144" customWidth="1"/>
    <col min="5891" max="5891" width="9.140625" style="144"/>
    <col min="5892" max="5892" width="11" style="144" bestFit="1" customWidth="1"/>
    <col min="5893" max="5893" width="15.28515625" style="144" customWidth="1"/>
    <col min="5894" max="6144" width="9.140625" style="144"/>
    <col min="6145" max="6145" width="77.5703125" style="144" customWidth="1"/>
    <col min="6146" max="6146" width="8.42578125" style="144" customWidth="1"/>
    <col min="6147" max="6147" width="9.140625" style="144"/>
    <col min="6148" max="6148" width="11" style="144" bestFit="1" customWidth="1"/>
    <col min="6149" max="6149" width="15.28515625" style="144" customWidth="1"/>
    <col min="6150" max="6400" width="9.140625" style="144"/>
    <col min="6401" max="6401" width="77.5703125" style="144" customWidth="1"/>
    <col min="6402" max="6402" width="8.42578125" style="144" customWidth="1"/>
    <col min="6403" max="6403" width="9.140625" style="144"/>
    <col min="6404" max="6404" width="11" style="144" bestFit="1" customWidth="1"/>
    <col min="6405" max="6405" width="15.28515625" style="144" customWidth="1"/>
    <col min="6406" max="6656" width="9.140625" style="144"/>
    <col min="6657" max="6657" width="77.5703125" style="144" customWidth="1"/>
    <col min="6658" max="6658" width="8.42578125" style="144" customWidth="1"/>
    <col min="6659" max="6659" width="9.140625" style="144"/>
    <col min="6660" max="6660" width="11" style="144" bestFit="1" customWidth="1"/>
    <col min="6661" max="6661" width="15.28515625" style="144" customWidth="1"/>
    <col min="6662" max="6912" width="9.140625" style="144"/>
    <col min="6913" max="6913" width="77.5703125" style="144" customWidth="1"/>
    <col min="6914" max="6914" width="8.42578125" style="144" customWidth="1"/>
    <col min="6915" max="6915" width="9.140625" style="144"/>
    <col min="6916" max="6916" width="11" style="144" bestFit="1" customWidth="1"/>
    <col min="6917" max="6917" width="15.28515625" style="144" customWidth="1"/>
    <col min="6918" max="7168" width="9.140625" style="144"/>
    <col min="7169" max="7169" width="77.5703125" style="144" customWidth="1"/>
    <col min="7170" max="7170" width="8.42578125" style="144" customWidth="1"/>
    <col min="7171" max="7171" width="9.140625" style="144"/>
    <col min="7172" max="7172" width="11" style="144" bestFit="1" customWidth="1"/>
    <col min="7173" max="7173" width="15.28515625" style="144" customWidth="1"/>
    <col min="7174" max="7424" width="9.140625" style="144"/>
    <col min="7425" max="7425" width="77.5703125" style="144" customWidth="1"/>
    <col min="7426" max="7426" width="8.42578125" style="144" customWidth="1"/>
    <col min="7427" max="7427" width="9.140625" style="144"/>
    <col min="7428" max="7428" width="11" style="144" bestFit="1" customWidth="1"/>
    <col min="7429" max="7429" width="15.28515625" style="144" customWidth="1"/>
    <col min="7430" max="7680" width="9.140625" style="144"/>
    <col min="7681" max="7681" width="77.5703125" style="144" customWidth="1"/>
    <col min="7682" max="7682" width="8.42578125" style="144" customWidth="1"/>
    <col min="7683" max="7683" width="9.140625" style="144"/>
    <col min="7684" max="7684" width="11" style="144" bestFit="1" customWidth="1"/>
    <col min="7685" max="7685" width="15.28515625" style="144" customWidth="1"/>
    <col min="7686" max="7936" width="9.140625" style="144"/>
    <col min="7937" max="7937" width="77.5703125" style="144" customWidth="1"/>
    <col min="7938" max="7938" width="8.42578125" style="144" customWidth="1"/>
    <col min="7939" max="7939" width="9.140625" style="144"/>
    <col min="7940" max="7940" width="11" style="144" bestFit="1" customWidth="1"/>
    <col min="7941" max="7941" width="15.28515625" style="144" customWidth="1"/>
    <col min="7942" max="8192" width="9.140625" style="144"/>
    <col min="8193" max="8193" width="77.5703125" style="144" customWidth="1"/>
    <col min="8194" max="8194" width="8.42578125" style="144" customWidth="1"/>
    <col min="8195" max="8195" width="9.140625" style="144"/>
    <col min="8196" max="8196" width="11" style="144" bestFit="1" customWidth="1"/>
    <col min="8197" max="8197" width="15.28515625" style="144" customWidth="1"/>
    <col min="8198" max="8448" width="9.140625" style="144"/>
    <col min="8449" max="8449" width="77.5703125" style="144" customWidth="1"/>
    <col min="8450" max="8450" width="8.42578125" style="144" customWidth="1"/>
    <col min="8451" max="8451" width="9.140625" style="144"/>
    <col min="8452" max="8452" width="11" style="144" bestFit="1" customWidth="1"/>
    <col min="8453" max="8453" width="15.28515625" style="144" customWidth="1"/>
    <col min="8454" max="8704" width="9.140625" style="144"/>
    <col min="8705" max="8705" width="77.5703125" style="144" customWidth="1"/>
    <col min="8706" max="8706" width="8.42578125" style="144" customWidth="1"/>
    <col min="8707" max="8707" width="9.140625" style="144"/>
    <col min="8708" max="8708" width="11" style="144" bestFit="1" customWidth="1"/>
    <col min="8709" max="8709" width="15.28515625" style="144" customWidth="1"/>
    <col min="8710" max="8960" width="9.140625" style="144"/>
    <col min="8961" max="8961" width="77.5703125" style="144" customWidth="1"/>
    <col min="8962" max="8962" width="8.42578125" style="144" customWidth="1"/>
    <col min="8963" max="8963" width="9.140625" style="144"/>
    <col min="8964" max="8964" width="11" style="144" bestFit="1" customWidth="1"/>
    <col min="8965" max="8965" width="15.28515625" style="144" customWidth="1"/>
    <col min="8966" max="9216" width="9.140625" style="144"/>
    <col min="9217" max="9217" width="77.5703125" style="144" customWidth="1"/>
    <col min="9218" max="9218" width="8.42578125" style="144" customWidth="1"/>
    <col min="9219" max="9219" width="9.140625" style="144"/>
    <col min="9220" max="9220" width="11" style="144" bestFit="1" customWidth="1"/>
    <col min="9221" max="9221" width="15.28515625" style="144" customWidth="1"/>
    <col min="9222" max="9472" width="9.140625" style="144"/>
    <col min="9473" max="9473" width="77.5703125" style="144" customWidth="1"/>
    <col min="9474" max="9474" width="8.42578125" style="144" customWidth="1"/>
    <col min="9475" max="9475" width="9.140625" style="144"/>
    <col min="9476" max="9476" width="11" style="144" bestFit="1" customWidth="1"/>
    <col min="9477" max="9477" width="15.28515625" style="144" customWidth="1"/>
    <col min="9478" max="9728" width="9.140625" style="144"/>
    <col min="9729" max="9729" width="77.5703125" style="144" customWidth="1"/>
    <col min="9730" max="9730" width="8.42578125" style="144" customWidth="1"/>
    <col min="9731" max="9731" width="9.140625" style="144"/>
    <col min="9732" max="9732" width="11" style="144" bestFit="1" customWidth="1"/>
    <col min="9733" max="9733" width="15.28515625" style="144" customWidth="1"/>
    <col min="9734" max="9984" width="9.140625" style="144"/>
    <col min="9985" max="9985" width="77.5703125" style="144" customWidth="1"/>
    <col min="9986" max="9986" width="8.42578125" style="144" customWidth="1"/>
    <col min="9987" max="9987" width="9.140625" style="144"/>
    <col min="9988" max="9988" width="11" style="144" bestFit="1" customWidth="1"/>
    <col min="9989" max="9989" width="15.28515625" style="144" customWidth="1"/>
    <col min="9990" max="10240" width="9.140625" style="144"/>
    <col min="10241" max="10241" width="77.5703125" style="144" customWidth="1"/>
    <col min="10242" max="10242" width="8.42578125" style="144" customWidth="1"/>
    <col min="10243" max="10243" width="9.140625" style="144"/>
    <col min="10244" max="10244" width="11" style="144" bestFit="1" customWidth="1"/>
    <col min="10245" max="10245" width="15.28515625" style="144" customWidth="1"/>
    <col min="10246" max="10496" width="9.140625" style="144"/>
    <col min="10497" max="10497" width="77.5703125" style="144" customWidth="1"/>
    <col min="10498" max="10498" width="8.42578125" style="144" customWidth="1"/>
    <col min="10499" max="10499" width="9.140625" style="144"/>
    <col min="10500" max="10500" width="11" style="144" bestFit="1" customWidth="1"/>
    <col min="10501" max="10501" width="15.28515625" style="144" customWidth="1"/>
    <col min="10502" max="10752" width="9.140625" style="144"/>
    <col min="10753" max="10753" width="77.5703125" style="144" customWidth="1"/>
    <col min="10754" max="10754" width="8.42578125" style="144" customWidth="1"/>
    <col min="10755" max="10755" width="9.140625" style="144"/>
    <col min="10756" max="10756" width="11" style="144" bestFit="1" customWidth="1"/>
    <col min="10757" max="10757" width="15.28515625" style="144" customWidth="1"/>
    <col min="10758" max="11008" width="9.140625" style="144"/>
    <col min="11009" max="11009" width="77.5703125" style="144" customWidth="1"/>
    <col min="11010" max="11010" width="8.42578125" style="144" customWidth="1"/>
    <col min="11011" max="11011" width="9.140625" style="144"/>
    <col min="11012" max="11012" width="11" style="144" bestFit="1" customWidth="1"/>
    <col min="11013" max="11013" width="15.28515625" style="144" customWidth="1"/>
    <col min="11014" max="11264" width="9.140625" style="144"/>
    <col min="11265" max="11265" width="77.5703125" style="144" customWidth="1"/>
    <col min="11266" max="11266" width="8.42578125" style="144" customWidth="1"/>
    <col min="11267" max="11267" width="9.140625" style="144"/>
    <col min="11268" max="11268" width="11" style="144" bestFit="1" customWidth="1"/>
    <col min="11269" max="11269" width="15.28515625" style="144" customWidth="1"/>
    <col min="11270" max="11520" width="9.140625" style="144"/>
    <col min="11521" max="11521" width="77.5703125" style="144" customWidth="1"/>
    <col min="11522" max="11522" width="8.42578125" style="144" customWidth="1"/>
    <col min="11523" max="11523" width="9.140625" style="144"/>
    <col min="11524" max="11524" width="11" style="144" bestFit="1" customWidth="1"/>
    <col min="11525" max="11525" width="15.28515625" style="144" customWidth="1"/>
    <col min="11526" max="11776" width="9.140625" style="144"/>
    <col min="11777" max="11777" width="77.5703125" style="144" customWidth="1"/>
    <col min="11778" max="11778" width="8.42578125" style="144" customWidth="1"/>
    <col min="11779" max="11779" width="9.140625" style="144"/>
    <col min="11780" max="11780" width="11" style="144" bestFit="1" customWidth="1"/>
    <col min="11781" max="11781" width="15.28515625" style="144" customWidth="1"/>
    <col min="11782" max="12032" width="9.140625" style="144"/>
    <col min="12033" max="12033" width="77.5703125" style="144" customWidth="1"/>
    <col min="12034" max="12034" width="8.42578125" style="144" customWidth="1"/>
    <col min="12035" max="12035" width="9.140625" style="144"/>
    <col min="12036" max="12036" width="11" style="144" bestFit="1" customWidth="1"/>
    <col min="12037" max="12037" width="15.28515625" style="144" customWidth="1"/>
    <col min="12038" max="12288" width="9.140625" style="144"/>
    <col min="12289" max="12289" width="77.5703125" style="144" customWidth="1"/>
    <col min="12290" max="12290" width="8.42578125" style="144" customWidth="1"/>
    <col min="12291" max="12291" width="9.140625" style="144"/>
    <col min="12292" max="12292" width="11" style="144" bestFit="1" customWidth="1"/>
    <col min="12293" max="12293" width="15.28515625" style="144" customWidth="1"/>
    <col min="12294" max="12544" width="9.140625" style="144"/>
    <col min="12545" max="12545" width="77.5703125" style="144" customWidth="1"/>
    <col min="12546" max="12546" width="8.42578125" style="144" customWidth="1"/>
    <col min="12547" max="12547" width="9.140625" style="144"/>
    <col min="12548" max="12548" width="11" style="144" bestFit="1" customWidth="1"/>
    <col min="12549" max="12549" width="15.28515625" style="144" customWidth="1"/>
    <col min="12550" max="12800" width="9.140625" style="144"/>
    <col min="12801" max="12801" width="77.5703125" style="144" customWidth="1"/>
    <col min="12802" max="12802" width="8.42578125" style="144" customWidth="1"/>
    <col min="12803" max="12803" width="9.140625" style="144"/>
    <col min="12804" max="12804" width="11" style="144" bestFit="1" customWidth="1"/>
    <col min="12805" max="12805" width="15.28515625" style="144" customWidth="1"/>
    <col min="12806" max="13056" width="9.140625" style="144"/>
    <col min="13057" max="13057" width="77.5703125" style="144" customWidth="1"/>
    <col min="13058" max="13058" width="8.42578125" style="144" customWidth="1"/>
    <col min="13059" max="13059" width="9.140625" style="144"/>
    <col min="13060" max="13060" width="11" style="144" bestFit="1" customWidth="1"/>
    <col min="13061" max="13061" width="15.28515625" style="144" customWidth="1"/>
    <col min="13062" max="13312" width="9.140625" style="144"/>
    <col min="13313" max="13313" width="77.5703125" style="144" customWidth="1"/>
    <col min="13314" max="13314" width="8.42578125" style="144" customWidth="1"/>
    <col min="13315" max="13315" width="9.140625" style="144"/>
    <col min="13316" max="13316" width="11" style="144" bestFit="1" customWidth="1"/>
    <col min="13317" max="13317" width="15.28515625" style="144" customWidth="1"/>
    <col min="13318" max="13568" width="9.140625" style="144"/>
    <col min="13569" max="13569" width="77.5703125" style="144" customWidth="1"/>
    <col min="13570" max="13570" width="8.42578125" style="144" customWidth="1"/>
    <col min="13571" max="13571" width="9.140625" style="144"/>
    <col min="13572" max="13572" width="11" style="144" bestFit="1" customWidth="1"/>
    <col min="13573" max="13573" width="15.28515625" style="144" customWidth="1"/>
    <col min="13574" max="13824" width="9.140625" style="144"/>
    <col min="13825" max="13825" width="77.5703125" style="144" customWidth="1"/>
    <col min="13826" max="13826" width="8.42578125" style="144" customWidth="1"/>
    <col min="13827" max="13827" width="9.140625" style="144"/>
    <col min="13828" max="13828" width="11" style="144" bestFit="1" customWidth="1"/>
    <col min="13829" max="13829" width="15.28515625" style="144" customWidth="1"/>
    <col min="13830" max="14080" width="9.140625" style="144"/>
    <col min="14081" max="14081" width="77.5703125" style="144" customWidth="1"/>
    <col min="14082" max="14082" width="8.42578125" style="144" customWidth="1"/>
    <col min="14083" max="14083" width="9.140625" style="144"/>
    <col min="14084" max="14084" width="11" style="144" bestFit="1" customWidth="1"/>
    <col min="14085" max="14085" width="15.28515625" style="144" customWidth="1"/>
    <col min="14086" max="14336" width="9.140625" style="144"/>
    <col min="14337" max="14337" width="77.5703125" style="144" customWidth="1"/>
    <col min="14338" max="14338" width="8.42578125" style="144" customWidth="1"/>
    <col min="14339" max="14339" width="9.140625" style="144"/>
    <col min="14340" max="14340" width="11" style="144" bestFit="1" customWidth="1"/>
    <col min="14341" max="14341" width="15.28515625" style="144" customWidth="1"/>
    <col min="14342" max="14592" width="9.140625" style="144"/>
    <col min="14593" max="14593" width="77.5703125" style="144" customWidth="1"/>
    <col min="14594" max="14594" width="8.42578125" style="144" customWidth="1"/>
    <col min="14595" max="14595" width="9.140625" style="144"/>
    <col min="14596" max="14596" width="11" style="144" bestFit="1" customWidth="1"/>
    <col min="14597" max="14597" width="15.28515625" style="144" customWidth="1"/>
    <col min="14598" max="14848" width="9.140625" style="144"/>
    <col min="14849" max="14849" width="77.5703125" style="144" customWidth="1"/>
    <col min="14850" max="14850" width="8.42578125" style="144" customWidth="1"/>
    <col min="14851" max="14851" width="9.140625" style="144"/>
    <col min="14852" max="14852" width="11" style="144" bestFit="1" customWidth="1"/>
    <col min="14853" max="14853" width="15.28515625" style="144" customWidth="1"/>
    <col min="14854" max="15104" width="9.140625" style="144"/>
    <col min="15105" max="15105" width="77.5703125" style="144" customWidth="1"/>
    <col min="15106" max="15106" width="8.42578125" style="144" customWidth="1"/>
    <col min="15107" max="15107" width="9.140625" style="144"/>
    <col min="15108" max="15108" width="11" style="144" bestFit="1" customWidth="1"/>
    <col min="15109" max="15109" width="15.28515625" style="144" customWidth="1"/>
    <col min="15110" max="15360" width="9.140625" style="144"/>
    <col min="15361" max="15361" width="77.5703125" style="144" customWidth="1"/>
    <col min="15362" max="15362" width="8.42578125" style="144" customWidth="1"/>
    <col min="15363" max="15363" width="9.140625" style="144"/>
    <col min="15364" max="15364" width="11" style="144" bestFit="1" customWidth="1"/>
    <col min="15365" max="15365" width="15.28515625" style="144" customWidth="1"/>
    <col min="15366" max="15616" width="9.140625" style="144"/>
    <col min="15617" max="15617" width="77.5703125" style="144" customWidth="1"/>
    <col min="15618" max="15618" width="8.42578125" style="144" customWidth="1"/>
    <col min="15619" max="15619" width="9.140625" style="144"/>
    <col min="15620" max="15620" width="11" style="144" bestFit="1" customWidth="1"/>
    <col min="15621" max="15621" width="15.28515625" style="144" customWidth="1"/>
    <col min="15622" max="15872" width="9.140625" style="144"/>
    <col min="15873" max="15873" width="77.5703125" style="144" customWidth="1"/>
    <col min="15874" max="15874" width="8.42578125" style="144" customWidth="1"/>
    <col min="15875" max="15875" width="9.140625" style="144"/>
    <col min="15876" max="15876" width="11" style="144" bestFit="1" customWidth="1"/>
    <col min="15877" max="15877" width="15.28515625" style="144" customWidth="1"/>
    <col min="15878" max="16128" width="9.140625" style="144"/>
    <col min="16129" max="16129" width="77.5703125" style="144" customWidth="1"/>
    <col min="16130" max="16130" width="8.42578125" style="144" customWidth="1"/>
    <col min="16131" max="16131" width="9.140625" style="144"/>
    <col min="16132" max="16132" width="11" style="144" bestFit="1" customWidth="1"/>
    <col min="16133" max="16133" width="15.28515625" style="144" customWidth="1"/>
    <col min="16134" max="16384" width="9.140625" style="144"/>
  </cols>
  <sheetData>
    <row r="2" spans="1:6" ht="16.5" thickBot="1" x14ac:dyDescent="0.3"/>
    <row r="3" spans="1:6" x14ac:dyDescent="0.25">
      <c r="A3" s="365" t="s">
        <v>221</v>
      </c>
      <c r="B3" s="367" t="s">
        <v>71</v>
      </c>
      <c r="C3" s="369" t="s">
        <v>72</v>
      </c>
      <c r="D3" s="371" t="s">
        <v>73</v>
      </c>
      <c r="E3" s="373" t="s">
        <v>140</v>
      </c>
    </row>
    <row r="4" spans="1:6" x14ac:dyDescent="0.25">
      <c r="A4" s="366"/>
      <c r="B4" s="368"/>
      <c r="C4" s="370"/>
      <c r="D4" s="372"/>
      <c r="E4" s="374"/>
    </row>
    <row r="5" spans="1:6" x14ac:dyDescent="0.25">
      <c r="A5" s="145" t="s">
        <v>228</v>
      </c>
      <c r="B5" s="146"/>
      <c r="C5" s="147"/>
      <c r="D5" s="148"/>
      <c r="E5" s="149">
        <f>E6+E28+E29</f>
        <v>19558068</v>
      </c>
      <c r="F5" s="150"/>
    </row>
    <row r="6" spans="1:6" x14ac:dyDescent="0.25">
      <c r="A6" s="145" t="s">
        <v>2</v>
      </c>
      <c r="B6" s="146"/>
      <c r="C6" s="147"/>
      <c r="D6" s="148"/>
      <c r="E6" s="149">
        <f>E7+E10+E20+E21+E23+E24+E26+E27+E30</f>
        <v>18387668</v>
      </c>
      <c r="F6" s="150"/>
    </row>
    <row r="7" spans="1:6" x14ac:dyDescent="0.25">
      <c r="A7" s="145" t="s">
        <v>74</v>
      </c>
      <c r="B7" s="146"/>
      <c r="C7" s="151"/>
      <c r="D7" s="148"/>
      <c r="E7" s="152">
        <f>E8</f>
        <v>0</v>
      </c>
      <c r="F7" s="150"/>
    </row>
    <row r="8" spans="1:6" x14ac:dyDescent="0.25">
      <c r="A8" s="153" t="s">
        <v>75</v>
      </c>
      <c r="B8" s="146"/>
      <c r="C8" s="154"/>
      <c r="D8" s="155"/>
      <c r="E8" s="156">
        <f>C8*D8</f>
        <v>0</v>
      </c>
      <c r="F8" s="150"/>
    </row>
    <row r="9" spans="1:6" x14ac:dyDescent="0.25">
      <c r="A9" s="153" t="s">
        <v>77</v>
      </c>
      <c r="B9" s="146"/>
      <c r="C9" s="151"/>
      <c r="D9" s="148"/>
      <c r="E9" s="157">
        <v>0</v>
      </c>
      <c r="F9" s="150"/>
    </row>
    <row r="10" spans="1:6" x14ac:dyDescent="0.25">
      <c r="A10" s="158" t="s">
        <v>284</v>
      </c>
      <c r="B10" s="146"/>
      <c r="C10" s="151"/>
      <c r="D10" s="148"/>
      <c r="E10" s="152">
        <f>E11+E12+E13+E14+E15+E16+E17+E18</f>
        <v>7493580</v>
      </c>
      <c r="F10" s="150"/>
    </row>
    <row r="11" spans="1:6" x14ac:dyDescent="0.25">
      <c r="A11" s="159" t="s">
        <v>76</v>
      </c>
      <c r="B11" s="146"/>
      <c r="C11" s="151"/>
      <c r="D11" s="148">
        <v>22300</v>
      </c>
      <c r="E11" s="156">
        <v>985660</v>
      </c>
      <c r="F11" s="150"/>
    </row>
    <row r="12" spans="1:6" x14ac:dyDescent="0.25">
      <c r="A12" s="159" t="s">
        <v>77</v>
      </c>
      <c r="B12" s="146"/>
      <c r="C12" s="151"/>
      <c r="D12" s="148"/>
      <c r="E12" s="157"/>
      <c r="F12" s="150"/>
    </row>
    <row r="13" spans="1:6" x14ac:dyDescent="0.25">
      <c r="A13" s="159" t="s">
        <v>78</v>
      </c>
      <c r="B13" s="146"/>
      <c r="C13" s="147"/>
      <c r="D13" s="148"/>
      <c r="E13" s="156">
        <v>4928000</v>
      </c>
      <c r="F13" s="150"/>
    </row>
    <row r="14" spans="1:6" x14ac:dyDescent="0.25">
      <c r="A14" s="159" t="s">
        <v>77</v>
      </c>
      <c r="B14" s="146"/>
      <c r="C14" s="147"/>
      <c r="D14" s="148"/>
      <c r="E14" s="157"/>
      <c r="F14" s="150"/>
    </row>
    <row r="15" spans="1:6" x14ac:dyDescent="0.25">
      <c r="A15" s="159" t="s">
        <v>79</v>
      </c>
      <c r="B15" s="146"/>
      <c r="C15" s="147"/>
      <c r="D15" s="148"/>
      <c r="E15" s="156">
        <v>0</v>
      </c>
      <c r="F15" s="150"/>
    </row>
    <row r="16" spans="1:6" x14ac:dyDescent="0.25">
      <c r="A16" s="159" t="s">
        <v>77</v>
      </c>
      <c r="B16" s="146"/>
      <c r="C16" s="147"/>
      <c r="D16" s="148"/>
      <c r="E16" s="157"/>
      <c r="F16" s="150"/>
    </row>
    <row r="17" spans="1:6" x14ac:dyDescent="0.25">
      <c r="A17" s="159" t="s">
        <v>80</v>
      </c>
      <c r="B17" s="146"/>
      <c r="C17" s="147"/>
      <c r="D17" s="148"/>
      <c r="E17" s="156">
        <v>1579920</v>
      </c>
      <c r="F17" s="150"/>
    </row>
    <row r="18" spans="1:6" x14ac:dyDescent="0.25">
      <c r="A18" s="159" t="s">
        <v>77</v>
      </c>
      <c r="B18" s="146"/>
      <c r="C18" s="147"/>
      <c r="D18" s="148"/>
      <c r="E18" s="157"/>
      <c r="F18" s="150"/>
    </row>
    <row r="19" spans="1:6" x14ac:dyDescent="0.25">
      <c r="A19" s="145" t="s">
        <v>285</v>
      </c>
      <c r="B19" s="146"/>
      <c r="C19" s="147"/>
      <c r="D19" s="148"/>
      <c r="E19" s="149">
        <f>E20+E21</f>
        <v>5000000</v>
      </c>
      <c r="F19" s="150"/>
    </row>
    <row r="20" spans="1:6" x14ac:dyDescent="0.25">
      <c r="A20" s="153" t="s">
        <v>224</v>
      </c>
      <c r="B20" s="160"/>
      <c r="C20" s="160"/>
      <c r="D20" s="155">
        <v>2700</v>
      </c>
      <c r="E20" s="156">
        <v>5000000</v>
      </c>
      <c r="F20" s="150"/>
    </row>
    <row r="21" spans="1:6" x14ac:dyDescent="0.25">
      <c r="A21" s="159" t="s">
        <v>77</v>
      </c>
      <c r="B21" s="146"/>
      <c r="C21" s="161"/>
      <c r="D21" s="155"/>
      <c r="E21" s="156"/>
      <c r="F21" s="150"/>
    </row>
    <row r="22" spans="1:6" x14ac:dyDescent="0.25">
      <c r="A22" s="145" t="s">
        <v>286</v>
      </c>
      <c r="B22" s="146"/>
      <c r="C22" s="161"/>
      <c r="D22" s="155"/>
      <c r="E22" s="152">
        <f>E23+E24</f>
        <v>112200</v>
      </c>
      <c r="F22" s="150"/>
    </row>
    <row r="23" spans="1:6" x14ac:dyDescent="0.25">
      <c r="A23" s="153" t="s">
        <v>86</v>
      </c>
      <c r="B23" s="146"/>
      <c r="C23" s="161"/>
      <c r="D23" s="162">
        <v>2550</v>
      </c>
      <c r="E23" s="163">
        <v>112200</v>
      </c>
      <c r="F23" s="150"/>
    </row>
    <row r="24" spans="1:6" x14ac:dyDescent="0.25">
      <c r="A24" s="159" t="s">
        <v>77</v>
      </c>
      <c r="B24" s="146"/>
      <c r="C24" s="147"/>
      <c r="D24" s="164"/>
      <c r="E24" s="165"/>
      <c r="F24" s="150"/>
    </row>
    <row r="25" spans="1:6" x14ac:dyDescent="0.25">
      <c r="A25" s="166" t="s">
        <v>287</v>
      </c>
      <c r="B25" s="146"/>
      <c r="C25" s="161"/>
      <c r="D25" s="155"/>
      <c r="E25" s="167">
        <f>E26</f>
        <v>75370</v>
      </c>
      <c r="F25" s="150"/>
    </row>
    <row r="26" spans="1:6" x14ac:dyDescent="0.25">
      <c r="A26" s="168" t="s">
        <v>288</v>
      </c>
      <c r="B26" s="146"/>
      <c r="C26" s="161"/>
      <c r="D26" s="155"/>
      <c r="E26" s="169">
        <v>75370</v>
      </c>
      <c r="F26" s="150"/>
    </row>
    <row r="27" spans="1:6" x14ac:dyDescent="0.25">
      <c r="A27" s="159" t="s">
        <v>77</v>
      </c>
      <c r="B27" s="146"/>
      <c r="C27" s="161"/>
      <c r="D27" s="155"/>
      <c r="E27" s="156"/>
      <c r="F27" s="150"/>
    </row>
    <row r="28" spans="1:6" x14ac:dyDescent="0.25">
      <c r="A28" s="158" t="s">
        <v>357</v>
      </c>
      <c r="B28" s="146"/>
      <c r="C28" s="147"/>
      <c r="D28" s="148"/>
      <c r="E28" s="152"/>
      <c r="F28" s="150"/>
    </row>
    <row r="29" spans="1:6" x14ac:dyDescent="0.25">
      <c r="A29" s="159" t="s">
        <v>400</v>
      </c>
      <c r="B29" s="146"/>
      <c r="C29" s="161"/>
      <c r="D29" s="155"/>
      <c r="E29" s="156">
        <v>1170400</v>
      </c>
      <c r="F29" s="150"/>
    </row>
    <row r="30" spans="1:6" x14ac:dyDescent="0.25">
      <c r="A30" s="159" t="s">
        <v>401</v>
      </c>
      <c r="B30" s="146"/>
      <c r="C30" s="161"/>
      <c r="D30" s="155"/>
      <c r="E30" s="156">
        <v>5706518</v>
      </c>
      <c r="F30" s="150"/>
    </row>
    <row r="31" spans="1:6" x14ac:dyDescent="0.25">
      <c r="A31" s="159"/>
      <c r="B31" s="146"/>
      <c r="C31" s="161"/>
      <c r="D31" s="155"/>
      <c r="E31" s="156"/>
      <c r="F31" s="150"/>
    </row>
    <row r="32" spans="1:6" x14ac:dyDescent="0.25">
      <c r="A32" s="145" t="s">
        <v>289</v>
      </c>
      <c r="B32" s="146"/>
      <c r="C32" s="161"/>
      <c r="D32" s="155"/>
      <c r="E32" s="170"/>
      <c r="F32" s="150"/>
    </row>
    <row r="33" spans="1:6" x14ac:dyDescent="0.25">
      <c r="A33" s="168"/>
      <c r="B33" s="160"/>
      <c r="C33" s="160"/>
      <c r="D33" s="155"/>
      <c r="E33" s="163"/>
      <c r="F33" s="150"/>
    </row>
    <row r="34" spans="1:6" x14ac:dyDescent="0.25">
      <c r="A34" s="145" t="s">
        <v>229</v>
      </c>
      <c r="B34" s="146"/>
      <c r="C34" s="161"/>
      <c r="D34" s="155"/>
      <c r="E34" s="170">
        <f>E35+E38+E40</f>
        <v>6895000</v>
      </c>
      <c r="F34" s="150"/>
    </row>
    <row r="35" spans="1:6" x14ac:dyDescent="0.25">
      <c r="A35" s="145" t="s">
        <v>81</v>
      </c>
      <c r="B35" s="146"/>
      <c r="C35" s="161"/>
      <c r="D35" s="155"/>
      <c r="E35" s="170">
        <f>SUM(E36:E37)</f>
        <v>3795000</v>
      </c>
      <c r="F35" s="150"/>
    </row>
    <row r="36" spans="1:6" x14ac:dyDescent="0.25">
      <c r="A36" s="153" t="s">
        <v>226</v>
      </c>
      <c r="B36" s="146"/>
      <c r="C36" s="161"/>
      <c r="D36" s="155"/>
      <c r="E36" s="171"/>
      <c r="F36" s="150"/>
    </row>
    <row r="37" spans="1:6" x14ac:dyDescent="0.25">
      <c r="A37" s="153" t="s">
        <v>225</v>
      </c>
      <c r="B37" s="146"/>
      <c r="C37" s="161"/>
      <c r="D37" s="155"/>
      <c r="E37" s="171">
        <v>3795000</v>
      </c>
      <c r="F37" s="150"/>
    </row>
    <row r="38" spans="1:6" x14ac:dyDescent="0.25">
      <c r="A38" s="145" t="s">
        <v>82</v>
      </c>
      <c r="B38" s="160"/>
      <c r="C38" s="161"/>
      <c r="D38" s="155"/>
      <c r="E38" s="170">
        <f>E39</f>
        <v>3100000</v>
      </c>
      <c r="F38" s="150"/>
    </row>
    <row r="39" spans="1:6" x14ac:dyDescent="0.25">
      <c r="A39" s="172" t="s">
        <v>339</v>
      </c>
      <c r="B39" s="160"/>
      <c r="C39" s="161"/>
      <c r="D39" s="155"/>
      <c r="E39" s="171">
        <v>3100000</v>
      </c>
      <c r="F39" s="150"/>
    </row>
    <row r="40" spans="1:6" x14ac:dyDescent="0.25">
      <c r="A40" s="145" t="s">
        <v>83</v>
      </c>
      <c r="B40" s="146"/>
      <c r="C40" s="173"/>
      <c r="D40" s="148"/>
      <c r="E40" s="170"/>
      <c r="F40" s="150"/>
    </row>
    <row r="41" spans="1:6" x14ac:dyDescent="0.25">
      <c r="A41" s="153"/>
      <c r="B41" s="160"/>
      <c r="C41" s="160"/>
      <c r="D41" s="155"/>
      <c r="E41" s="174"/>
      <c r="F41" s="150"/>
    </row>
    <row r="42" spans="1:6" x14ac:dyDescent="0.25">
      <c r="A42" s="175" t="s">
        <v>84</v>
      </c>
      <c r="B42" s="176"/>
      <c r="C42" s="176"/>
      <c r="D42" s="176"/>
      <c r="E42" s="167">
        <f>E43</f>
        <v>1800000</v>
      </c>
      <c r="F42" s="150"/>
    </row>
    <row r="43" spans="1:6" x14ac:dyDescent="0.25">
      <c r="A43" s="177" t="s">
        <v>85</v>
      </c>
      <c r="B43" s="161"/>
      <c r="C43" s="161"/>
      <c r="D43" s="155"/>
      <c r="E43" s="163">
        <v>1800000</v>
      </c>
      <c r="F43" s="150"/>
    </row>
    <row r="44" spans="1:6" x14ac:dyDescent="0.25">
      <c r="A44" s="177"/>
      <c r="B44" s="161"/>
      <c r="C44" s="161"/>
      <c r="D44" s="155"/>
      <c r="E44" s="163"/>
      <c r="F44" s="150"/>
    </row>
    <row r="45" spans="1:6" ht="16.5" thickBot="1" x14ac:dyDescent="0.3">
      <c r="A45" s="178" t="s">
        <v>87</v>
      </c>
      <c r="B45" s="179"/>
      <c r="C45" s="179"/>
      <c r="D45" s="179"/>
      <c r="E45" s="180">
        <f>E42+E34+E32+E5</f>
        <v>28253068</v>
      </c>
      <c r="F45" s="150"/>
    </row>
    <row r="48" spans="1:6" x14ac:dyDescent="0.25">
      <c r="E48" s="150"/>
    </row>
  </sheetData>
  <mergeCells count="5">
    <mergeCell ref="A3:A4"/>
    <mergeCell ref="B3:B4"/>
    <mergeCell ref="C3:C4"/>
    <mergeCell ref="D3:D4"/>
    <mergeCell ref="E3:E4"/>
  </mergeCells>
  <pageMargins left="0.70866141732283472" right="0.70866141732283472" top="1.0536458333333334" bottom="0.74803149606299213" header="0.31496062992125984" footer="0.31496062992125984"/>
  <pageSetup paperSize="9" scale="85" orientation="portrait" r:id="rId1"/>
  <headerFooter>
    <oddHeader>&amp;C&amp;"Times New Roman,Félkövér"&amp;12ÁLLAMI TÁMOGATÁSOK 2018. ÉV
2/a. melléklet
 az önkormányzat 2018. évi költségvetéséről szóló .../2018. (...) rendelet tervezethez&amp;R&amp;P. oldal
 forint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J36"/>
  <sheetViews>
    <sheetView tabSelected="1" view="pageLayout" topLeftCell="A31" zoomScaleNormal="75" zoomScaleSheetLayoutView="80" workbookViewId="0">
      <selection activeCell="D17" sqref="D17"/>
    </sheetView>
  </sheetViews>
  <sheetFormatPr defaultColWidth="9.140625" defaultRowHeight="15.75" x14ac:dyDescent="0.25"/>
  <cols>
    <col min="1" max="1" width="45.85546875" style="189" customWidth="1"/>
    <col min="2" max="2" width="12.85546875" style="189" customWidth="1"/>
    <col min="3" max="3" width="13.140625" style="189" customWidth="1"/>
    <col min="4" max="4" width="12.5703125" style="189" customWidth="1"/>
    <col min="5" max="5" width="11.7109375" style="189" customWidth="1"/>
    <col min="6" max="6" width="9.140625" style="189"/>
    <col min="7" max="7" width="10.7109375" style="189" customWidth="1"/>
    <col min="8" max="16384" width="9.140625" style="189"/>
  </cols>
  <sheetData>
    <row r="4" spans="1:5" ht="51.75" customHeight="1" x14ac:dyDescent="0.25">
      <c r="A4" s="188" t="s">
        <v>221</v>
      </c>
      <c r="B4" s="88" t="s">
        <v>397</v>
      </c>
      <c r="C4" s="88" t="s">
        <v>398</v>
      </c>
      <c r="D4" s="88" t="s">
        <v>399</v>
      </c>
    </row>
    <row r="5" spans="1:5" ht="24.75" customHeight="1" x14ac:dyDescent="0.25">
      <c r="A5" s="190" t="s">
        <v>301</v>
      </c>
      <c r="B5" s="181"/>
      <c r="C5" s="181"/>
      <c r="D5" s="181"/>
    </row>
    <row r="6" spans="1:5" s="192" customFormat="1" ht="18.95" customHeight="1" x14ac:dyDescent="0.25">
      <c r="A6" s="191" t="s">
        <v>91</v>
      </c>
      <c r="B6" s="182">
        <v>9751000</v>
      </c>
      <c r="C6" s="182">
        <v>12356756</v>
      </c>
      <c r="D6" s="182">
        <f>8933820+1935080+149009+149009+185000</f>
        <v>11351918</v>
      </c>
    </row>
    <row r="7" spans="1:5" s="192" customFormat="1" ht="18.95" customHeight="1" x14ac:dyDescent="0.25">
      <c r="A7" s="191" t="s">
        <v>92</v>
      </c>
      <c r="B7" s="182">
        <v>2092100</v>
      </c>
      <c r="C7" s="182">
        <v>2448370</v>
      </c>
      <c r="D7" s="182">
        <v>2307565</v>
      </c>
      <c r="E7" s="150"/>
    </row>
    <row r="8" spans="1:5" s="192" customFormat="1" ht="18.95" customHeight="1" x14ac:dyDescent="0.25">
      <c r="A8" s="191" t="s">
        <v>93</v>
      </c>
      <c r="B8" s="182">
        <f>SUM(B9:B23)</f>
        <v>12859500</v>
      </c>
      <c r="C8" s="182">
        <v>14467253</v>
      </c>
      <c r="D8" s="182">
        <f t="shared" ref="D8" si="0">SUM(D9:D23)</f>
        <v>17032982</v>
      </c>
      <c r="E8" s="150"/>
    </row>
    <row r="9" spans="1:5" ht="19.7" customHeight="1" x14ac:dyDescent="0.25">
      <c r="A9" s="193" t="s">
        <v>317</v>
      </c>
      <c r="B9" s="124">
        <v>35000</v>
      </c>
      <c r="C9" s="124">
        <v>35000</v>
      </c>
      <c r="D9" s="124">
        <v>35000</v>
      </c>
      <c r="E9" s="150"/>
    </row>
    <row r="10" spans="1:5" ht="19.7" customHeight="1" x14ac:dyDescent="0.25">
      <c r="A10" s="193" t="s">
        <v>318</v>
      </c>
      <c r="B10" s="124">
        <v>1960000</v>
      </c>
      <c r="C10" s="124">
        <v>1960000</v>
      </c>
      <c r="D10" s="124">
        <v>1960000</v>
      </c>
      <c r="E10" s="150"/>
    </row>
    <row r="11" spans="1:5" ht="19.7" customHeight="1" x14ac:dyDescent="0.25">
      <c r="A11" s="194" t="s">
        <v>291</v>
      </c>
      <c r="B11" s="124">
        <v>435000</v>
      </c>
      <c r="C11" s="124">
        <v>465000</v>
      </c>
      <c r="D11" s="124">
        <f>465000+12*3000</f>
        <v>501000</v>
      </c>
      <c r="E11" s="150"/>
    </row>
    <row r="12" spans="1:5" ht="19.7" customHeight="1" x14ac:dyDescent="0.25">
      <c r="A12" s="194" t="s">
        <v>292</v>
      </c>
      <c r="B12" s="124">
        <v>684000</v>
      </c>
      <c r="C12" s="124">
        <v>704000</v>
      </c>
      <c r="D12" s="124">
        <v>705000</v>
      </c>
      <c r="E12" s="150"/>
    </row>
    <row r="13" spans="1:5" ht="19.7" customHeight="1" x14ac:dyDescent="0.25">
      <c r="A13" s="194" t="s">
        <v>293</v>
      </c>
      <c r="B13" s="124">
        <v>1983000</v>
      </c>
      <c r="C13" s="124">
        <v>2103000</v>
      </c>
      <c r="D13" s="124">
        <v>2105000</v>
      </c>
      <c r="E13" s="150"/>
    </row>
    <row r="14" spans="1:5" ht="19.7" customHeight="1" x14ac:dyDescent="0.25">
      <c r="A14" s="194" t="s">
        <v>294</v>
      </c>
      <c r="B14" s="124">
        <v>15000</v>
      </c>
      <c r="C14" s="124">
        <v>18300</v>
      </c>
      <c r="D14" s="124">
        <v>20000</v>
      </c>
      <c r="E14" s="150"/>
    </row>
    <row r="15" spans="1:5" ht="19.7" customHeight="1" x14ac:dyDescent="0.25">
      <c r="A15" s="194" t="s">
        <v>375</v>
      </c>
      <c r="B15" s="124">
        <v>460000</v>
      </c>
      <c r="C15" s="124">
        <v>460000</v>
      </c>
      <c r="D15" s="124">
        <v>460000</v>
      </c>
      <c r="E15" s="150"/>
    </row>
    <row r="16" spans="1:5" ht="19.7" customHeight="1" x14ac:dyDescent="0.25">
      <c r="A16" s="194" t="s">
        <v>295</v>
      </c>
      <c r="B16" s="124">
        <v>525000</v>
      </c>
      <c r="C16" s="124">
        <v>525000</v>
      </c>
      <c r="D16" s="124">
        <f>525000+1248982</f>
        <v>1773982</v>
      </c>
      <c r="E16" s="150"/>
    </row>
    <row r="17" spans="1:10" ht="19.7" customHeight="1" x14ac:dyDescent="0.25">
      <c r="A17" s="194" t="s">
        <v>376</v>
      </c>
      <c r="B17" s="124">
        <v>20000</v>
      </c>
      <c r="C17" s="124">
        <v>20000</v>
      </c>
      <c r="D17" s="124">
        <v>20000</v>
      </c>
      <c r="E17" s="150"/>
    </row>
    <row r="18" spans="1:10" ht="19.7" customHeight="1" x14ac:dyDescent="0.25">
      <c r="A18" s="194" t="s">
        <v>296</v>
      </c>
      <c r="B18" s="124">
        <v>1141000</v>
      </c>
      <c r="C18" s="124">
        <v>1203992</v>
      </c>
      <c r="D18" s="124">
        <f>630000+47000*12+25000*12</f>
        <v>1494000</v>
      </c>
      <c r="E18" s="150"/>
    </row>
    <row r="19" spans="1:10" ht="19.7" customHeight="1" x14ac:dyDescent="0.25">
      <c r="A19" s="194" t="s">
        <v>300</v>
      </c>
      <c r="B19" s="124">
        <v>3300000</v>
      </c>
      <c r="C19" s="124">
        <v>3260000</v>
      </c>
      <c r="D19" s="124">
        <v>4000000</v>
      </c>
      <c r="E19" s="150"/>
    </row>
    <row r="20" spans="1:10" ht="19.7" customHeight="1" x14ac:dyDescent="0.25">
      <c r="A20" s="194" t="s">
        <v>320</v>
      </c>
      <c r="B20" s="124">
        <v>60000</v>
      </c>
      <c r="C20" s="124">
        <v>60000</v>
      </c>
      <c r="D20" s="124">
        <v>60000</v>
      </c>
      <c r="E20" s="150"/>
    </row>
    <row r="21" spans="1:10" ht="19.7" customHeight="1" x14ac:dyDescent="0.25">
      <c r="A21" s="194" t="s">
        <v>297</v>
      </c>
      <c r="B21" s="124">
        <v>1996500</v>
      </c>
      <c r="C21" s="124">
        <v>2121500</v>
      </c>
      <c r="D21" s="124">
        <v>2121000</v>
      </c>
      <c r="E21" s="150"/>
    </row>
    <row r="22" spans="1:10" ht="19.7" customHeight="1" x14ac:dyDescent="0.25">
      <c r="A22" s="194" t="s">
        <v>298</v>
      </c>
      <c r="B22" s="124">
        <v>0</v>
      </c>
      <c r="C22" s="124">
        <v>717000</v>
      </c>
      <c r="D22" s="124">
        <v>700000</v>
      </c>
      <c r="E22" s="150"/>
    </row>
    <row r="23" spans="1:10" ht="19.7" customHeight="1" x14ac:dyDescent="0.25">
      <c r="A23" s="194" t="s">
        <v>299</v>
      </c>
      <c r="B23" s="124">
        <v>245000</v>
      </c>
      <c r="C23" s="124">
        <v>814461</v>
      </c>
      <c r="D23" s="124">
        <f>815000+263000</f>
        <v>1078000</v>
      </c>
      <c r="E23" s="150"/>
    </row>
    <row r="24" spans="1:10" s="192" customFormat="1" x14ac:dyDescent="0.25">
      <c r="A24" s="191" t="s">
        <v>321</v>
      </c>
      <c r="B24" s="182">
        <f t="shared" ref="B24:D24" si="1">B25</f>
        <v>1810000</v>
      </c>
      <c r="C24" s="182">
        <f t="shared" si="1"/>
        <v>1810000</v>
      </c>
      <c r="D24" s="182">
        <f t="shared" si="1"/>
        <v>3795000</v>
      </c>
      <c r="E24" s="150"/>
    </row>
    <row r="25" spans="1:10" ht="19.7" customHeight="1" x14ac:dyDescent="0.25">
      <c r="A25" s="194" t="s">
        <v>338</v>
      </c>
      <c r="B25" s="124">
        <v>1810000</v>
      </c>
      <c r="C25" s="124">
        <v>1810000</v>
      </c>
      <c r="D25" s="124">
        <v>3795000</v>
      </c>
      <c r="E25" s="150"/>
    </row>
    <row r="26" spans="1:10" s="192" customFormat="1" ht="21" customHeight="1" x14ac:dyDescent="0.25">
      <c r="A26" s="190" t="s">
        <v>94</v>
      </c>
      <c r="B26" s="182">
        <f>B27+B29+B30+B31+B32+B33+B34</f>
        <v>12249000</v>
      </c>
      <c r="C26" s="182">
        <f>C27+C29+C30+C31+C32+C33+C34+C28</f>
        <v>12846846</v>
      </c>
      <c r="D26" s="182">
        <f>D27+D29+D30+D31+D32+D33+D34+D28</f>
        <v>13095342</v>
      </c>
      <c r="E26" s="150"/>
      <c r="G26" s="183"/>
      <c r="H26" s="195"/>
      <c r="I26" s="195"/>
      <c r="J26" s="195"/>
    </row>
    <row r="27" spans="1:10" ht="39.75" customHeight="1" x14ac:dyDescent="0.25">
      <c r="A27" s="196" t="s">
        <v>322</v>
      </c>
      <c r="B27" s="124"/>
      <c r="C27" s="124"/>
      <c r="D27" s="124"/>
      <c r="E27" s="150"/>
      <c r="G27" s="183"/>
      <c r="H27" s="197"/>
      <c r="I27" s="197"/>
      <c r="J27" s="197"/>
    </row>
    <row r="28" spans="1:10" x14ac:dyDescent="0.25">
      <c r="A28" s="198" t="s">
        <v>379</v>
      </c>
      <c r="B28" s="124"/>
      <c r="C28" s="124"/>
      <c r="D28" s="124"/>
      <c r="E28" s="150"/>
      <c r="G28" s="183"/>
      <c r="H28" s="197"/>
      <c r="I28" s="197"/>
      <c r="J28" s="197"/>
    </row>
    <row r="29" spans="1:10" ht="31.5" x14ac:dyDescent="0.25">
      <c r="A29" s="196" t="s">
        <v>97</v>
      </c>
      <c r="B29" s="124"/>
      <c r="C29" s="182"/>
      <c r="D29" s="124"/>
      <c r="G29" s="183"/>
      <c r="H29" s="197"/>
      <c r="I29" s="197"/>
      <c r="J29" s="197"/>
    </row>
    <row r="30" spans="1:10" ht="31.5" x14ac:dyDescent="0.25">
      <c r="A30" s="196" t="s">
        <v>98</v>
      </c>
      <c r="B30" s="124"/>
      <c r="C30" s="182"/>
      <c r="D30" s="124"/>
      <c r="G30" s="183"/>
      <c r="H30" s="197"/>
      <c r="I30" s="197"/>
      <c r="J30" s="197"/>
    </row>
    <row r="31" spans="1:10" ht="31.5" x14ac:dyDescent="0.25">
      <c r="A31" s="196" t="s">
        <v>99</v>
      </c>
      <c r="B31" s="124">
        <f>'4.sz.tábla'!B3</f>
        <v>11209000</v>
      </c>
      <c r="C31" s="124">
        <f>'4.sz.tábla'!C3</f>
        <v>11293446</v>
      </c>
      <c r="D31" s="124">
        <f>'4.sz.tábla'!D3</f>
        <v>12335342</v>
      </c>
      <c r="G31" s="184"/>
      <c r="H31" s="185"/>
      <c r="I31" s="185"/>
      <c r="J31" s="185"/>
    </row>
    <row r="32" spans="1:10" ht="29.25" customHeight="1" x14ac:dyDescent="0.25">
      <c r="A32" s="196" t="s">
        <v>100</v>
      </c>
      <c r="B32" s="124"/>
      <c r="C32" s="124"/>
      <c r="D32" s="124"/>
      <c r="G32" s="184"/>
      <c r="H32" s="185"/>
      <c r="I32" s="185"/>
      <c r="J32" s="185"/>
    </row>
    <row r="33" spans="1:10" ht="31.5" x14ac:dyDescent="0.25">
      <c r="A33" s="196" t="s">
        <v>3</v>
      </c>
      <c r="B33" s="124"/>
      <c r="C33" s="124"/>
      <c r="D33" s="124"/>
      <c r="E33" s="199"/>
      <c r="G33" s="184"/>
      <c r="H33" s="185"/>
      <c r="I33" s="185"/>
      <c r="J33" s="185"/>
    </row>
    <row r="34" spans="1:10" ht="31.5" x14ac:dyDescent="0.25">
      <c r="A34" s="196" t="s">
        <v>101</v>
      </c>
      <c r="B34" s="124">
        <f>'4.sz.tábla'!B9</f>
        <v>1040000</v>
      </c>
      <c r="C34" s="124">
        <f>'4.sz.tábla'!C9</f>
        <v>1553400</v>
      </c>
      <c r="D34" s="124">
        <f>'4.sz.tábla'!D9</f>
        <v>760000</v>
      </c>
      <c r="G34" s="184"/>
      <c r="H34" s="185"/>
      <c r="I34" s="185"/>
      <c r="J34" s="185"/>
    </row>
    <row r="35" spans="1:10" ht="19.7" customHeight="1" x14ac:dyDescent="0.25">
      <c r="A35" s="196"/>
      <c r="B35" s="124"/>
      <c r="C35" s="9"/>
      <c r="D35" s="124"/>
      <c r="G35" s="184"/>
      <c r="H35" s="185"/>
      <c r="I35" s="185"/>
      <c r="J35" s="185"/>
    </row>
    <row r="36" spans="1:10" s="192" customFormat="1" ht="31.5" x14ac:dyDescent="0.25">
      <c r="A36" s="190" t="s">
        <v>102</v>
      </c>
      <c r="B36" s="182">
        <f>B6+B7+B8+B24+B26</f>
        <v>38761600</v>
      </c>
      <c r="C36" s="182">
        <f>C6+C7+C8+C24+C26</f>
        <v>43929225</v>
      </c>
      <c r="D36" s="182">
        <f t="shared" ref="D36" si="2">D6+D7+D8+D24+D26</f>
        <v>47582807</v>
      </c>
      <c r="E36" s="200"/>
      <c r="G36" s="186"/>
      <c r="H36" s="187"/>
      <c r="I36" s="187"/>
      <c r="J36" s="187"/>
    </row>
  </sheetData>
  <sheetProtection selectLockedCells="1" selectUnlockedCells="1"/>
  <phoneticPr fontId="21" type="noConversion"/>
  <pageMargins left="0.74803149606299213" right="0.74803149606299213" top="1.2604166666666667" bottom="0.59055118110236227" header="0.51181102362204722" footer="0.51181102362204722"/>
  <pageSetup paperSize="9" firstPageNumber="0" orientation="portrait" r:id="rId1"/>
  <headerFooter alignWithMargins="0">
    <oddHeader>&amp;C&amp;"Times New Roman,Félkövér"&amp;12MŰKÖDÉSI KIADÁSOK ELŐIRÁNYZATA 2018.
3. melléklet
az önkormányzat 2018. évi költségvetéséről szóló .../2018.(...) önkormányzati rendelet tervezethez&amp;R
&amp;P. oldal
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E35"/>
  <sheetViews>
    <sheetView view="pageLayout" zoomScaleNormal="100" workbookViewId="0">
      <selection activeCell="B18" sqref="B18"/>
    </sheetView>
  </sheetViews>
  <sheetFormatPr defaultRowHeight="15.75" x14ac:dyDescent="0.25"/>
  <cols>
    <col min="1" max="1" width="46.85546875" style="201" customWidth="1"/>
    <col min="2" max="2" width="14" style="201" customWidth="1"/>
    <col min="3" max="3" width="12.42578125" style="201" customWidth="1"/>
    <col min="4" max="4" width="14.42578125" style="201" customWidth="1"/>
    <col min="5" max="16384" width="9.140625" style="144"/>
  </cols>
  <sheetData>
    <row r="1" spans="1:5" ht="16.5" thickBot="1" x14ac:dyDescent="0.3"/>
    <row r="2" spans="1:5" ht="31.5" x14ac:dyDescent="0.25">
      <c r="A2" s="202" t="s">
        <v>89</v>
      </c>
      <c r="B2" s="29" t="s">
        <v>397</v>
      </c>
      <c r="C2" s="29" t="s">
        <v>398</v>
      </c>
      <c r="D2" s="30" t="s">
        <v>360</v>
      </c>
    </row>
    <row r="3" spans="1:5" ht="31.5" x14ac:dyDescent="0.25">
      <c r="A3" s="203" t="s">
        <v>302</v>
      </c>
      <c r="B3" s="204">
        <f>SUM(B4:B8)</f>
        <v>11209000</v>
      </c>
      <c r="C3" s="204">
        <f>SUM(C4:C7)</f>
        <v>11293446</v>
      </c>
      <c r="D3" s="205">
        <f>SUM(D4:D7)</f>
        <v>12335342</v>
      </c>
    </row>
    <row r="4" spans="1:5" ht="28.5" customHeight="1" x14ac:dyDescent="0.25">
      <c r="A4" s="206" t="s">
        <v>303</v>
      </c>
      <c r="B4" s="207">
        <v>3853347</v>
      </c>
      <c r="C4" s="207">
        <v>3044080</v>
      </c>
      <c r="D4" s="208">
        <v>4863153</v>
      </c>
    </row>
    <row r="5" spans="1:5" ht="28.5" customHeight="1" x14ac:dyDescent="0.25">
      <c r="A5" s="206" t="s">
        <v>304</v>
      </c>
      <c r="B5" s="207">
        <v>5762637</v>
      </c>
      <c r="C5" s="207">
        <v>6656350</v>
      </c>
      <c r="D5" s="208">
        <v>6117300</v>
      </c>
    </row>
    <row r="6" spans="1:5" ht="28.5" customHeight="1" x14ac:dyDescent="0.25">
      <c r="A6" s="206" t="s">
        <v>309</v>
      </c>
      <c r="B6" s="207">
        <v>1043016</v>
      </c>
      <c r="C6" s="207">
        <v>1043016</v>
      </c>
      <c r="D6" s="208">
        <v>954889</v>
      </c>
    </row>
    <row r="7" spans="1:5" ht="28.5" customHeight="1" x14ac:dyDescent="0.25">
      <c r="A7" s="209" t="s">
        <v>305</v>
      </c>
      <c r="B7" s="207">
        <v>550000</v>
      </c>
      <c r="C7" s="207">
        <v>550000</v>
      </c>
      <c r="D7" s="208">
        <v>400000</v>
      </c>
    </row>
    <row r="8" spans="1:5" ht="28.5" customHeight="1" x14ac:dyDescent="0.25">
      <c r="A8" s="209" t="s">
        <v>365</v>
      </c>
      <c r="B8" s="207"/>
      <c r="C8" s="207"/>
      <c r="D8" s="208"/>
    </row>
    <row r="9" spans="1:5" ht="31.5" x14ac:dyDescent="0.25">
      <c r="A9" s="203" t="s">
        <v>306</v>
      </c>
      <c r="B9" s="204">
        <f>SUM(B10:B15)</f>
        <v>1040000</v>
      </c>
      <c r="C9" s="204">
        <f>SUM(C10:C17)</f>
        <v>1553400</v>
      </c>
      <c r="D9" s="204">
        <f>SUM(D10:D17)</f>
        <v>760000</v>
      </c>
      <c r="E9" s="150"/>
    </row>
    <row r="10" spans="1:5" ht="28.5" customHeight="1" x14ac:dyDescent="0.25">
      <c r="A10" s="210" t="s">
        <v>370</v>
      </c>
      <c r="B10" s="207">
        <v>50000</v>
      </c>
      <c r="C10" s="207">
        <v>50000</v>
      </c>
      <c r="D10" s="208"/>
    </row>
    <row r="11" spans="1:5" ht="28.5" customHeight="1" x14ac:dyDescent="0.25">
      <c r="A11" s="210" t="s">
        <v>371</v>
      </c>
      <c r="B11" s="207">
        <v>10000</v>
      </c>
      <c r="C11" s="207">
        <v>0</v>
      </c>
      <c r="D11" s="208"/>
    </row>
    <row r="12" spans="1:5" ht="28.5" customHeight="1" x14ac:dyDescent="0.25">
      <c r="A12" s="210" t="s">
        <v>372</v>
      </c>
      <c r="B12" s="207">
        <v>330000</v>
      </c>
      <c r="C12" s="207">
        <v>0</v>
      </c>
      <c r="D12" s="208">
        <v>0</v>
      </c>
    </row>
    <row r="13" spans="1:5" ht="28.5" customHeight="1" x14ac:dyDescent="0.25">
      <c r="A13" s="210" t="s">
        <v>374</v>
      </c>
      <c r="B13" s="207">
        <v>150000</v>
      </c>
      <c r="C13" s="207">
        <v>150000</v>
      </c>
      <c r="D13" s="208">
        <v>150000</v>
      </c>
    </row>
    <row r="14" spans="1:5" ht="28.5" customHeight="1" x14ac:dyDescent="0.25">
      <c r="A14" s="210" t="s">
        <v>373</v>
      </c>
      <c r="B14" s="207">
        <v>400000</v>
      </c>
      <c r="C14" s="207">
        <v>400000</v>
      </c>
      <c r="D14" s="208">
        <v>500000</v>
      </c>
    </row>
    <row r="15" spans="1:5" ht="28.5" customHeight="1" x14ac:dyDescent="0.25">
      <c r="A15" s="210" t="s">
        <v>378</v>
      </c>
      <c r="B15" s="207">
        <v>100000</v>
      </c>
      <c r="C15" s="207">
        <v>100000</v>
      </c>
      <c r="D15" s="208">
        <v>100000</v>
      </c>
    </row>
    <row r="16" spans="1:5" ht="28.5" customHeight="1" x14ac:dyDescent="0.25">
      <c r="A16" s="210" t="s">
        <v>380</v>
      </c>
      <c r="B16" s="207"/>
      <c r="C16" s="207">
        <v>843400</v>
      </c>
      <c r="D16" s="208"/>
    </row>
    <row r="17" spans="1:4" ht="28.5" customHeight="1" x14ac:dyDescent="0.25">
      <c r="A17" s="210" t="s">
        <v>402</v>
      </c>
      <c r="B17" s="207"/>
      <c r="C17" s="207">
        <v>10000</v>
      </c>
      <c r="D17" s="208">
        <v>10000</v>
      </c>
    </row>
    <row r="18" spans="1:4" ht="42" customHeight="1" x14ac:dyDescent="0.25">
      <c r="A18" s="211" t="s">
        <v>307</v>
      </c>
      <c r="B18" s="212">
        <v>0</v>
      </c>
      <c r="C18" s="212">
        <f>SUM(C19:C19)</f>
        <v>0</v>
      </c>
      <c r="D18" s="213">
        <v>0</v>
      </c>
    </row>
    <row r="19" spans="1:4" x14ac:dyDescent="0.25">
      <c r="A19" s="210"/>
      <c r="B19" s="207"/>
      <c r="C19" s="207"/>
      <c r="D19" s="208"/>
    </row>
    <row r="20" spans="1:4" x14ac:dyDescent="0.25">
      <c r="A20" s="214" t="s">
        <v>308</v>
      </c>
      <c r="B20" s="207"/>
      <c r="C20" s="207"/>
      <c r="D20" s="208"/>
    </row>
    <row r="21" spans="1:4" x14ac:dyDescent="0.25">
      <c r="A21" s="210"/>
      <c r="B21" s="207"/>
      <c r="C21" s="207"/>
      <c r="D21" s="208"/>
    </row>
    <row r="22" spans="1:4" x14ac:dyDescent="0.25">
      <c r="A22" s="210"/>
      <c r="B22" s="207"/>
      <c r="C22" s="207"/>
      <c r="D22" s="208"/>
    </row>
    <row r="23" spans="1:4" x14ac:dyDescent="0.25">
      <c r="A23" s="210"/>
      <c r="B23" s="207"/>
      <c r="C23" s="207"/>
      <c r="D23" s="208"/>
    </row>
    <row r="24" spans="1:4" x14ac:dyDescent="0.25">
      <c r="A24" s="210"/>
      <c r="B24" s="207"/>
      <c r="C24" s="207"/>
      <c r="D24" s="208"/>
    </row>
    <row r="25" spans="1:4" x14ac:dyDescent="0.25">
      <c r="A25" s="210"/>
      <c r="B25" s="207"/>
      <c r="C25" s="207"/>
      <c r="D25" s="208"/>
    </row>
    <row r="26" spans="1:4" ht="16.5" thickBot="1" x14ac:dyDescent="0.3">
      <c r="A26" s="215" t="s">
        <v>90</v>
      </c>
      <c r="B26" s="216">
        <f>B9+B3</f>
        <v>12249000</v>
      </c>
      <c r="C26" s="216">
        <f>C9+C3</f>
        <v>12846846</v>
      </c>
      <c r="D26" s="217">
        <f>D9+D3</f>
        <v>13095342</v>
      </c>
    </row>
    <row r="27" spans="1:4" x14ac:dyDescent="0.25">
      <c r="A27" s="218"/>
    </row>
    <row r="28" spans="1:4" x14ac:dyDescent="0.25">
      <c r="B28" s="219"/>
      <c r="C28" s="219"/>
      <c r="D28" s="219"/>
    </row>
    <row r="33" spans="2:4" x14ac:dyDescent="0.25">
      <c r="B33" s="220"/>
      <c r="C33" s="221"/>
      <c r="D33" s="221"/>
    </row>
    <row r="34" spans="2:4" x14ac:dyDescent="0.25">
      <c r="C34" s="221"/>
      <c r="D34" s="221"/>
    </row>
    <row r="35" spans="2:4" x14ac:dyDescent="0.25">
      <c r="C35" s="221"/>
      <c r="D35" s="221"/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&amp;C&amp;"Times New Roman,Félkövér"&amp;12MŰKÖDÉSI KIADÁSOK 2018. ÉV
4. melléklet
az önkormányzat 2018. évi költségvetéséről szóló .../2018. (...) önkormányzati rendelet tervezethez&amp;R&amp;P. oldal
 forint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37"/>
  <sheetViews>
    <sheetView view="pageLayout" zoomScaleNormal="80" zoomScaleSheetLayoutView="80" workbookViewId="0">
      <selection activeCell="E1" sqref="E1"/>
    </sheetView>
  </sheetViews>
  <sheetFormatPr defaultColWidth="9.140625" defaultRowHeight="18" customHeight="1" x14ac:dyDescent="0.25"/>
  <cols>
    <col min="1" max="1" width="58.140625" style="85" customWidth="1"/>
    <col min="2" max="2" width="13.7109375" style="86" customWidth="1"/>
    <col min="3" max="3" width="14.5703125" style="86" customWidth="1"/>
    <col min="4" max="4" width="13.7109375" style="86" customWidth="1"/>
    <col min="5" max="5" width="16.140625" style="46" customWidth="1"/>
    <col min="6" max="6" width="16.85546875" style="46" customWidth="1"/>
    <col min="7" max="7" width="16.42578125" style="47" customWidth="1"/>
    <col min="8" max="8" width="23.85546875" style="46" customWidth="1"/>
    <col min="9" max="16384" width="9.140625" style="46"/>
  </cols>
  <sheetData>
    <row r="1" spans="1:7" ht="48.75" customHeight="1" x14ac:dyDescent="0.25">
      <c r="A1" s="45" t="s">
        <v>89</v>
      </c>
      <c r="B1" s="26" t="s">
        <v>397</v>
      </c>
      <c r="C1" s="26" t="s">
        <v>398</v>
      </c>
      <c r="D1" s="25" t="s">
        <v>399</v>
      </c>
    </row>
    <row r="2" spans="1:7" s="50" customFormat="1" ht="30" customHeight="1" x14ac:dyDescent="0.25">
      <c r="A2" s="48" t="s">
        <v>310</v>
      </c>
      <c r="B2" s="49">
        <f>B3+B6+B14+B13</f>
        <v>4331000</v>
      </c>
      <c r="C2" s="49">
        <f t="shared" ref="C2:D2" si="0">C3+C6+C14+C13</f>
        <v>12569845</v>
      </c>
      <c r="D2" s="49">
        <f t="shared" si="0"/>
        <v>9119196</v>
      </c>
      <c r="G2" s="51"/>
    </row>
    <row r="3" spans="1:7" s="50" customFormat="1" ht="30" customHeight="1" x14ac:dyDescent="0.25">
      <c r="A3" s="52" t="s">
        <v>407</v>
      </c>
      <c r="B3" s="53"/>
      <c r="C3" s="53">
        <f>SUM(C4:C5)</f>
        <v>1000000</v>
      </c>
      <c r="D3" s="53">
        <f>SUM(D4:D5)</f>
        <v>2500000</v>
      </c>
      <c r="G3" s="51"/>
    </row>
    <row r="4" spans="1:7" s="50" customFormat="1" ht="30" customHeight="1" x14ac:dyDescent="0.25">
      <c r="A4" s="52" t="s">
        <v>411</v>
      </c>
      <c r="B4" s="53"/>
      <c r="C4" s="53">
        <v>1000000</v>
      </c>
      <c r="D4" s="53"/>
      <c r="G4" s="51"/>
    </row>
    <row r="5" spans="1:7" s="50" customFormat="1" ht="30" customHeight="1" x14ac:dyDescent="0.25">
      <c r="A5" s="54" t="s">
        <v>408</v>
      </c>
      <c r="B5" s="55">
        <v>0</v>
      </c>
      <c r="C5" s="55">
        <v>0</v>
      </c>
      <c r="D5" s="55">
        <v>2500000</v>
      </c>
      <c r="G5" s="51"/>
    </row>
    <row r="6" spans="1:7" s="50" customFormat="1" ht="30" customHeight="1" x14ac:dyDescent="0.25">
      <c r="A6" s="52" t="s">
        <v>361</v>
      </c>
      <c r="B6" s="53">
        <f>SUM(B7:B11)</f>
        <v>3792275</v>
      </c>
      <c r="C6" s="53">
        <f>SUM(C7:C12)</f>
        <v>6968620</v>
      </c>
      <c r="D6" s="53">
        <f>SUM(D7:D12)</f>
        <v>4569196</v>
      </c>
      <c r="G6" s="51"/>
    </row>
    <row r="7" spans="1:7" s="50" customFormat="1" ht="21.2" customHeight="1" x14ac:dyDescent="0.25">
      <c r="A7" s="54" t="s">
        <v>385</v>
      </c>
      <c r="B7" s="56">
        <v>400000</v>
      </c>
      <c r="C7" s="56">
        <v>400000</v>
      </c>
      <c r="D7" s="57">
        <v>0</v>
      </c>
      <c r="G7" s="51"/>
    </row>
    <row r="8" spans="1:7" s="50" customFormat="1" ht="21.2" customHeight="1" x14ac:dyDescent="0.25">
      <c r="A8" s="54" t="s">
        <v>386</v>
      </c>
      <c r="B8" s="56">
        <v>100000</v>
      </c>
      <c r="C8" s="56">
        <v>100000</v>
      </c>
      <c r="D8" s="57">
        <v>0</v>
      </c>
      <c r="G8" s="51"/>
    </row>
    <row r="9" spans="1:7" s="50" customFormat="1" ht="21.2" customHeight="1" x14ac:dyDescent="0.25">
      <c r="A9" s="54" t="s">
        <v>387</v>
      </c>
      <c r="B9" s="56">
        <v>500000</v>
      </c>
      <c r="C9" s="56">
        <v>500000</v>
      </c>
      <c r="D9" s="57">
        <v>0</v>
      </c>
      <c r="G9" s="51"/>
    </row>
    <row r="10" spans="1:7" s="50" customFormat="1" ht="21.2" customHeight="1" x14ac:dyDescent="0.25">
      <c r="A10" s="54" t="s">
        <v>388</v>
      </c>
      <c r="B10" s="56">
        <v>2292275</v>
      </c>
      <c r="C10" s="56">
        <v>4127500</v>
      </c>
      <c r="D10" s="57">
        <v>3228076</v>
      </c>
      <c r="G10" s="51"/>
    </row>
    <row r="11" spans="1:7" s="50" customFormat="1" ht="21.2" customHeight="1" x14ac:dyDescent="0.25">
      <c r="A11" s="54" t="s">
        <v>389</v>
      </c>
      <c r="B11" s="56">
        <v>500000</v>
      </c>
      <c r="C11" s="56">
        <v>500000</v>
      </c>
      <c r="D11" s="57">
        <v>0</v>
      </c>
      <c r="G11" s="51"/>
    </row>
    <row r="12" spans="1:7" s="50" customFormat="1" ht="21.2" customHeight="1" x14ac:dyDescent="0.25">
      <c r="A12" s="54" t="s">
        <v>410</v>
      </c>
      <c r="B12" s="56">
        <v>0</v>
      </c>
      <c r="C12" s="56">
        <v>1341120</v>
      </c>
      <c r="D12" s="57">
        <v>1341120</v>
      </c>
      <c r="G12" s="51"/>
    </row>
    <row r="13" spans="1:7" s="50" customFormat="1" ht="30" customHeight="1" x14ac:dyDescent="0.25">
      <c r="A13" s="52" t="s">
        <v>362</v>
      </c>
      <c r="B13" s="58"/>
      <c r="C13" s="58">
        <v>36000</v>
      </c>
      <c r="D13" s="59">
        <v>50000</v>
      </c>
      <c r="G13" s="51"/>
    </row>
    <row r="14" spans="1:7" s="50" customFormat="1" ht="30" customHeight="1" x14ac:dyDescent="0.25">
      <c r="A14" s="52" t="s">
        <v>363</v>
      </c>
      <c r="B14" s="58">
        <f>SUM(B15:B17)</f>
        <v>538725</v>
      </c>
      <c r="C14" s="58">
        <f>SUM(C15:C21)</f>
        <v>4565225</v>
      </c>
      <c r="D14" s="58">
        <f>SUM(D15:D21)</f>
        <v>2000000</v>
      </c>
      <c r="G14" s="51"/>
    </row>
    <row r="15" spans="1:7" s="50" customFormat="1" ht="21.2" customHeight="1" x14ac:dyDescent="0.25">
      <c r="A15" s="54" t="s">
        <v>390</v>
      </c>
      <c r="B15" s="58">
        <v>85725</v>
      </c>
      <c r="C15" s="58">
        <v>85725</v>
      </c>
      <c r="D15" s="57"/>
      <c r="G15" s="51"/>
    </row>
    <row r="16" spans="1:7" s="50" customFormat="1" ht="21.2" customHeight="1" x14ac:dyDescent="0.25">
      <c r="A16" s="54" t="s">
        <v>391</v>
      </c>
      <c r="B16" s="58">
        <v>300000</v>
      </c>
      <c r="C16" s="58">
        <v>300000</v>
      </c>
      <c r="D16" s="57"/>
      <c r="G16" s="51"/>
    </row>
    <row r="17" spans="1:7" s="50" customFormat="1" ht="21.2" customHeight="1" x14ac:dyDescent="0.25">
      <c r="A17" s="54" t="s">
        <v>392</v>
      </c>
      <c r="B17" s="58">
        <v>153000</v>
      </c>
      <c r="C17" s="58">
        <v>153000</v>
      </c>
      <c r="D17" s="57"/>
      <c r="G17" s="51"/>
    </row>
    <row r="18" spans="1:7" s="50" customFormat="1" ht="21.2" customHeight="1" x14ac:dyDescent="0.25">
      <c r="A18" s="54" t="s">
        <v>412</v>
      </c>
      <c r="B18" s="58"/>
      <c r="C18" s="58">
        <v>98000</v>
      </c>
      <c r="D18" s="57"/>
      <c r="G18" s="51"/>
    </row>
    <row r="19" spans="1:7" s="50" customFormat="1" ht="21.2" customHeight="1" x14ac:dyDescent="0.25">
      <c r="A19" s="54" t="s">
        <v>404</v>
      </c>
      <c r="B19" s="58"/>
      <c r="C19" s="58">
        <v>2222500</v>
      </c>
      <c r="D19" s="57"/>
      <c r="G19" s="51"/>
    </row>
    <row r="20" spans="1:7" s="50" customFormat="1" ht="21.2" customHeight="1" x14ac:dyDescent="0.25">
      <c r="A20" s="54" t="s">
        <v>405</v>
      </c>
      <c r="B20" s="58"/>
      <c r="C20" s="58">
        <v>656000</v>
      </c>
      <c r="D20" s="57">
        <v>2000000</v>
      </c>
      <c r="G20" s="51"/>
    </row>
    <row r="21" spans="1:7" s="50" customFormat="1" ht="21.2" customHeight="1" x14ac:dyDescent="0.25">
      <c r="A21" s="54" t="s">
        <v>406</v>
      </c>
      <c r="B21" s="58"/>
      <c r="C21" s="58">
        <v>1050000</v>
      </c>
      <c r="D21" s="57"/>
      <c r="G21" s="51"/>
    </row>
    <row r="22" spans="1:7" s="50" customFormat="1" ht="30" customHeight="1" x14ac:dyDescent="0.25">
      <c r="A22" s="52" t="s">
        <v>313</v>
      </c>
      <c r="B22" s="58"/>
      <c r="C22" s="58"/>
      <c r="D22" s="59"/>
      <c r="G22" s="51"/>
    </row>
    <row r="23" spans="1:7" s="63" customFormat="1" ht="27" customHeight="1" x14ac:dyDescent="0.25">
      <c r="A23" s="60" t="s">
        <v>311</v>
      </c>
      <c r="B23" s="61">
        <f t="shared" ref="B23:C23" si="1">B24</f>
        <v>11615000</v>
      </c>
      <c r="C23" s="61">
        <f t="shared" si="1"/>
        <v>36855058</v>
      </c>
      <c r="D23" s="61">
        <f>D24</f>
        <v>5316875</v>
      </c>
      <c r="E23" s="62"/>
      <c r="G23" s="64"/>
    </row>
    <row r="24" spans="1:7" s="63" customFormat="1" ht="27" customHeight="1" x14ac:dyDescent="0.25">
      <c r="A24" s="65" t="s">
        <v>364</v>
      </c>
      <c r="B24" s="66">
        <f>SUM(B25:B29)</f>
        <v>11615000</v>
      </c>
      <c r="C24" s="66">
        <f t="shared" ref="C24:D24" si="2">SUM(C25:C29)</f>
        <v>36855058</v>
      </c>
      <c r="D24" s="66">
        <f t="shared" si="2"/>
        <v>5316875</v>
      </c>
      <c r="E24" s="62"/>
      <c r="G24" s="64"/>
    </row>
    <row r="25" spans="1:7" s="63" customFormat="1" ht="21.2" customHeight="1" x14ac:dyDescent="0.25">
      <c r="A25" s="67" t="s">
        <v>393</v>
      </c>
      <c r="B25" s="68">
        <v>315774</v>
      </c>
      <c r="C25" s="68">
        <v>315774</v>
      </c>
      <c r="D25" s="69">
        <v>314112</v>
      </c>
      <c r="E25" s="62"/>
      <c r="G25" s="64"/>
    </row>
    <row r="26" spans="1:7" s="63" customFormat="1" ht="21.2" customHeight="1" x14ac:dyDescent="0.25">
      <c r="A26" s="67" t="s">
        <v>394</v>
      </c>
      <c r="B26" s="68">
        <v>9999226</v>
      </c>
      <c r="C26" s="68">
        <v>9999226</v>
      </c>
      <c r="D26" s="69">
        <v>0</v>
      </c>
      <c r="E26" s="62"/>
      <c r="G26" s="64"/>
    </row>
    <row r="27" spans="1:7" s="63" customFormat="1" ht="30.75" customHeight="1" x14ac:dyDescent="0.25">
      <c r="A27" s="67" t="s">
        <v>395</v>
      </c>
      <c r="B27" s="68">
        <v>300000</v>
      </c>
      <c r="C27" s="68">
        <v>840372</v>
      </c>
      <c r="D27" s="69">
        <v>0</v>
      </c>
      <c r="E27" s="62"/>
      <c r="G27" s="64"/>
    </row>
    <row r="28" spans="1:7" s="63" customFormat="1" ht="21.2" customHeight="1" x14ac:dyDescent="0.25">
      <c r="A28" s="67" t="s">
        <v>396</v>
      </c>
      <c r="B28" s="68">
        <v>1000000</v>
      </c>
      <c r="C28" s="68">
        <v>12950000</v>
      </c>
      <c r="D28" s="69">
        <v>4034832</v>
      </c>
      <c r="E28" s="62"/>
      <c r="G28" s="64"/>
    </row>
    <row r="29" spans="1:7" s="63" customFormat="1" ht="36" customHeight="1" x14ac:dyDescent="0.25">
      <c r="A29" s="67" t="s">
        <v>409</v>
      </c>
      <c r="B29" s="68">
        <v>0</v>
      </c>
      <c r="C29" s="68">
        <v>12749686</v>
      </c>
      <c r="D29" s="69">
        <v>967931</v>
      </c>
      <c r="E29" s="62"/>
      <c r="G29" s="64"/>
    </row>
    <row r="30" spans="1:7" s="63" customFormat="1" ht="31.5" customHeight="1" x14ac:dyDescent="0.25">
      <c r="A30" s="60" t="s">
        <v>312</v>
      </c>
      <c r="B30" s="70">
        <f>B31</f>
        <v>0</v>
      </c>
      <c r="C30" s="70">
        <f t="shared" ref="C30:D30" si="3">C31</f>
        <v>31650</v>
      </c>
      <c r="D30" s="70">
        <f t="shared" si="3"/>
        <v>30885</v>
      </c>
      <c r="G30" s="64"/>
    </row>
    <row r="31" spans="1:7" s="63" customFormat="1" ht="27" customHeight="1" x14ac:dyDescent="0.25">
      <c r="A31" s="65" t="s">
        <v>314</v>
      </c>
      <c r="B31" s="71">
        <v>0</v>
      </c>
      <c r="C31" s="71">
        <v>31650</v>
      </c>
      <c r="D31" s="72">
        <v>30885</v>
      </c>
      <c r="G31" s="64"/>
    </row>
    <row r="32" spans="1:7" s="63" customFormat="1" ht="21" customHeight="1" x14ac:dyDescent="0.25">
      <c r="A32" s="65" t="s">
        <v>403</v>
      </c>
      <c r="B32" s="71"/>
      <c r="C32" s="71">
        <v>31650</v>
      </c>
      <c r="D32" s="72">
        <v>30885</v>
      </c>
      <c r="G32" s="64"/>
    </row>
    <row r="33" spans="1:7" s="76" customFormat="1" ht="18" customHeight="1" x14ac:dyDescent="0.25">
      <c r="A33" s="73" t="s">
        <v>105</v>
      </c>
      <c r="B33" s="74">
        <f>B34+B35+B36</f>
        <v>1318000</v>
      </c>
      <c r="C33" s="74">
        <f t="shared" ref="C33:D33" si="4">C34+C35+C36</f>
        <v>2067274</v>
      </c>
      <c r="D33" s="75">
        <f t="shared" si="4"/>
        <v>2399591</v>
      </c>
      <c r="G33" s="77"/>
    </row>
    <row r="34" spans="1:7" s="81" customFormat="1" ht="21" customHeight="1" x14ac:dyDescent="0.25">
      <c r="A34" s="78" t="s">
        <v>382</v>
      </c>
      <c r="B34" s="79"/>
      <c r="C34" s="79"/>
      <c r="D34" s="80"/>
      <c r="G34" s="82"/>
    </row>
    <row r="35" spans="1:7" s="81" customFormat="1" ht="21" customHeight="1" x14ac:dyDescent="0.25">
      <c r="A35" s="78" t="s">
        <v>103</v>
      </c>
      <c r="B35" s="79"/>
      <c r="C35" s="79"/>
      <c r="D35" s="80"/>
      <c r="G35" s="82"/>
    </row>
    <row r="36" spans="1:7" s="81" customFormat="1" ht="21" customHeight="1" x14ac:dyDescent="0.25">
      <c r="A36" s="78" t="s">
        <v>234</v>
      </c>
      <c r="B36" s="79">
        <v>1318000</v>
      </c>
      <c r="C36" s="79">
        <v>2067274</v>
      </c>
      <c r="D36" s="80">
        <v>2399591</v>
      </c>
      <c r="G36" s="82"/>
    </row>
    <row r="37" spans="1:7" s="76" customFormat="1" ht="31.5" customHeight="1" thickBot="1" x14ac:dyDescent="0.25">
      <c r="A37" s="83" t="s">
        <v>106</v>
      </c>
      <c r="B37" s="84">
        <f>B2+B23+B33+B30</f>
        <v>17264000</v>
      </c>
      <c r="C37" s="84">
        <f>C2+C23+C33+C30</f>
        <v>51523827</v>
      </c>
      <c r="D37" s="84">
        <f>D2+D23+D33+D30</f>
        <v>16866547</v>
      </c>
      <c r="G37" s="77"/>
    </row>
  </sheetData>
  <sheetProtection selectLockedCells="1" selectUnlockedCells="1"/>
  <phoneticPr fontId="21" type="noConversion"/>
  <printOptions horizontalCentered="1"/>
  <pageMargins left="0.23622047244094491" right="0.23622047244094491" top="1.59375" bottom="0.31496062992125984" header="0.39370078740157483" footer="0.51181102362204722"/>
  <pageSetup paperSize="9" firstPageNumber="0" orientation="portrait" r:id="rId1"/>
  <headerFooter alignWithMargins="0">
    <oddHeader>&amp;C&amp;"Times New Roman,Félkövér"&amp;12FELHALMOZÁSI KIADÁSOK 2018. ÉV
5. melléklet
az önkormányzat 2018. évi költségvetéséről szóló .../2018. (...) önkormányzati rendelet tervezethez&amp;R&amp;P. oldal
 forint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59"/>
  <sheetViews>
    <sheetView view="pageLayout" zoomScaleNormal="100" zoomScaleSheetLayoutView="89" workbookViewId="0">
      <selection activeCell="E1" sqref="E1"/>
    </sheetView>
  </sheetViews>
  <sheetFormatPr defaultColWidth="9.140625" defaultRowHeight="15.75" x14ac:dyDescent="0.25"/>
  <cols>
    <col min="1" max="1" width="35.42578125" style="223" customWidth="1"/>
    <col min="2" max="2" width="12.140625" style="199" customWidth="1"/>
    <col min="3" max="4" width="12.42578125" style="199" bestFit="1" customWidth="1"/>
    <col min="5" max="5" width="40.7109375" style="223" customWidth="1"/>
    <col min="6" max="6" width="13" style="199" customWidth="1"/>
    <col min="7" max="7" width="12.140625" style="199" customWidth="1"/>
    <col min="8" max="8" width="12.85546875" style="199" customWidth="1"/>
    <col min="9" max="9" width="9.140625" style="199"/>
    <col min="10" max="10" width="10.5703125" style="199" customWidth="1"/>
    <col min="11" max="11" width="9.140625" style="199"/>
    <col min="12" max="12" width="12.28515625" style="199" customWidth="1"/>
    <col min="13" max="16384" width="9.140625" style="199"/>
  </cols>
  <sheetData>
    <row r="1" spans="1:10" ht="37.5" customHeight="1" x14ac:dyDescent="0.25">
      <c r="A1" s="301"/>
      <c r="B1" s="302"/>
      <c r="C1" s="302"/>
      <c r="D1" s="302"/>
      <c r="E1" s="301"/>
      <c r="F1" s="302"/>
      <c r="G1" s="302"/>
      <c r="H1" s="302"/>
    </row>
    <row r="2" spans="1:10" ht="15.75" customHeight="1" x14ac:dyDescent="0.25">
      <c r="A2" s="375" t="s">
        <v>419</v>
      </c>
      <c r="B2" s="375"/>
      <c r="C2" s="375"/>
      <c r="D2" s="375"/>
      <c r="E2" s="375"/>
      <c r="F2" s="375"/>
      <c r="G2" s="375"/>
      <c r="H2" s="375"/>
    </row>
    <row r="3" spans="1:10" ht="16.5" thickBot="1" x14ac:dyDescent="0.3"/>
    <row r="4" spans="1:10" s="223" customFormat="1" ht="39.75" customHeight="1" x14ac:dyDescent="0.25">
      <c r="A4" s="224" t="s">
        <v>107</v>
      </c>
      <c r="B4" s="225" t="s">
        <v>397</v>
      </c>
      <c r="C4" s="225" t="s">
        <v>398</v>
      </c>
      <c r="D4" s="225" t="s">
        <v>399</v>
      </c>
      <c r="E4" s="226" t="s">
        <v>108</v>
      </c>
      <c r="F4" s="225" t="s">
        <v>358</v>
      </c>
      <c r="G4" s="225" t="s">
        <v>359</v>
      </c>
      <c r="H4" s="227" t="s">
        <v>360</v>
      </c>
    </row>
    <row r="5" spans="1:10" ht="26.25" customHeight="1" x14ac:dyDescent="0.25">
      <c r="A5" s="228" t="s">
        <v>109</v>
      </c>
      <c r="B5" s="229">
        <f>'1.sz.tábla '!B4</f>
        <v>25513930</v>
      </c>
      <c r="C5" s="229">
        <f>'1.sz.tábla '!C4</f>
        <v>30786309</v>
      </c>
      <c r="D5" s="229">
        <f>'1.sz.tábla '!D4</f>
        <v>31474348</v>
      </c>
      <c r="E5" s="230" t="s">
        <v>95</v>
      </c>
      <c r="F5" s="229">
        <f>'3.sz.tábla '!B6</f>
        <v>9751000</v>
      </c>
      <c r="G5" s="229">
        <f>'3.sz.tábla '!C6</f>
        <v>12356756</v>
      </c>
      <c r="H5" s="231">
        <f>'3.sz.tábla '!D6</f>
        <v>11351918</v>
      </c>
    </row>
    <row r="6" spans="1:10" ht="31.5" x14ac:dyDescent="0.25">
      <c r="A6" s="228" t="s">
        <v>110</v>
      </c>
      <c r="B6" s="229">
        <f>'1.sz.tábla '!B6</f>
        <v>11333000</v>
      </c>
      <c r="C6" s="229">
        <f>'1.sz.tábla '!C6</f>
        <v>11333000</v>
      </c>
      <c r="D6" s="229">
        <f>'1.sz.tábla '!D6</f>
        <v>11333000</v>
      </c>
      <c r="E6" s="230" t="s">
        <v>111</v>
      </c>
      <c r="F6" s="230">
        <f>'3.sz.tábla '!B7</f>
        <v>2092100</v>
      </c>
      <c r="G6" s="230">
        <f>'3.sz.tábla '!C7</f>
        <v>2448370</v>
      </c>
      <c r="H6" s="232">
        <f>'3.sz.tábla '!D7</f>
        <v>2307565</v>
      </c>
    </row>
    <row r="7" spans="1:10" x14ac:dyDescent="0.25">
      <c r="A7" s="233" t="s">
        <v>112</v>
      </c>
      <c r="B7" s="229">
        <f>'1.sz.tábla '!B7</f>
        <v>3135070</v>
      </c>
      <c r="C7" s="229">
        <f>'1.sz.tábla '!C7</f>
        <v>3202070</v>
      </c>
      <c r="D7" s="229">
        <f>'1.sz.tábla '!D7</f>
        <v>3140000</v>
      </c>
      <c r="E7" s="230" t="s">
        <v>113</v>
      </c>
      <c r="F7" s="229">
        <f>'3.sz.tábla '!B8</f>
        <v>12859500</v>
      </c>
      <c r="G7" s="229">
        <f>'3.sz.tábla '!C8</f>
        <v>14467253</v>
      </c>
      <c r="H7" s="231">
        <f>'3.sz.tábla '!D8</f>
        <v>17032982</v>
      </c>
      <c r="J7" s="222"/>
    </row>
    <row r="8" spans="1:10" ht="31.5" x14ac:dyDescent="0.25">
      <c r="A8" s="228" t="s">
        <v>114</v>
      </c>
      <c r="B8" s="229"/>
      <c r="C8" s="229">
        <f>'2.sz.tábla'!C58</f>
        <v>0</v>
      </c>
      <c r="D8" s="229"/>
      <c r="E8" s="230" t="s">
        <v>96</v>
      </c>
      <c r="F8" s="229">
        <f>'3.sz.tábla '!B24</f>
        <v>1810000</v>
      </c>
      <c r="G8" s="229">
        <f>'3.sz.tábla '!C24</f>
        <v>1810000</v>
      </c>
      <c r="H8" s="231">
        <f>'3.sz.tábla '!D24</f>
        <v>3795000</v>
      </c>
    </row>
    <row r="9" spans="1:10" x14ac:dyDescent="0.25">
      <c r="A9" s="233"/>
      <c r="B9" s="229"/>
      <c r="C9" s="229"/>
      <c r="D9" s="229"/>
      <c r="E9" s="230" t="s">
        <v>94</v>
      </c>
      <c r="F9" s="229">
        <f>F10+F11+F12+F13</f>
        <v>12249000</v>
      </c>
      <c r="G9" s="229">
        <f t="shared" ref="G9:H9" si="0">G10+G11+G12+G13</f>
        <v>12846846</v>
      </c>
      <c r="H9" s="231">
        <f t="shared" si="0"/>
        <v>13095342</v>
      </c>
    </row>
    <row r="10" spans="1:10" x14ac:dyDescent="0.25">
      <c r="A10" s="233"/>
      <c r="B10" s="229"/>
      <c r="C10" s="229"/>
      <c r="D10" s="229"/>
      <c r="E10" s="230" t="s">
        <v>235</v>
      </c>
      <c r="F10" s="229"/>
      <c r="G10" s="229">
        <f>'3.sz.tábla '!C28</f>
        <v>0</v>
      </c>
      <c r="H10" s="231"/>
    </row>
    <row r="11" spans="1:10" ht="31.5" x14ac:dyDescent="0.25">
      <c r="A11" s="228"/>
      <c r="B11" s="229"/>
      <c r="C11" s="229"/>
      <c r="D11" s="229"/>
      <c r="E11" s="230" t="s">
        <v>236</v>
      </c>
      <c r="F11" s="229">
        <f>'4.sz.tábla'!B3</f>
        <v>11209000</v>
      </c>
      <c r="G11" s="229">
        <f>'4.sz.tábla'!C3</f>
        <v>11293446</v>
      </c>
      <c r="H11" s="231">
        <f>'4.sz.tábla'!D3</f>
        <v>12335342</v>
      </c>
    </row>
    <row r="12" spans="1:10" ht="31.5" x14ac:dyDescent="0.25">
      <c r="A12" s="234"/>
      <c r="B12" s="229"/>
      <c r="C12" s="229"/>
      <c r="D12" s="229"/>
      <c r="E12" s="230" t="s">
        <v>237</v>
      </c>
      <c r="F12" s="230">
        <f>'4.sz.tábla'!B9</f>
        <v>1040000</v>
      </c>
      <c r="G12" s="230">
        <f>'4.sz.tábla'!C9</f>
        <v>1553400</v>
      </c>
      <c r="H12" s="232">
        <f>'4.sz.tábla'!D9</f>
        <v>760000</v>
      </c>
    </row>
    <row r="13" spans="1:10" ht="47.25" x14ac:dyDescent="0.25">
      <c r="A13" s="228"/>
      <c r="B13" s="229"/>
      <c r="C13" s="229"/>
      <c r="D13" s="229"/>
      <c r="E13" s="230" t="s">
        <v>238</v>
      </c>
      <c r="F13" s="229"/>
      <c r="G13" s="229"/>
      <c r="H13" s="231"/>
    </row>
    <row r="14" spans="1:10" ht="18.75" customHeight="1" x14ac:dyDescent="0.25">
      <c r="A14" s="233"/>
      <c r="B14" s="229"/>
      <c r="C14" s="229"/>
      <c r="D14" s="229"/>
      <c r="E14" s="230" t="s">
        <v>230</v>
      </c>
      <c r="F14" s="229">
        <f>'1.sz.tábla '!B24</f>
        <v>17786400</v>
      </c>
      <c r="G14" s="229">
        <f>'1.sz.tábla '!C24</f>
        <v>8273661</v>
      </c>
      <c r="H14" s="231">
        <f>'1.sz.tábla '!D24</f>
        <v>7405470</v>
      </c>
    </row>
    <row r="15" spans="1:10" s="200" customFormat="1" ht="31.5" x14ac:dyDescent="0.25">
      <c r="A15" s="235" t="s">
        <v>115</v>
      </c>
      <c r="B15" s="236">
        <f>SUM(B5:B14)</f>
        <v>39982000</v>
      </c>
      <c r="C15" s="236">
        <f>SUM(C5:C14)</f>
        <v>45321379</v>
      </c>
      <c r="D15" s="236">
        <f>SUM(D5:D14)</f>
        <v>45947348</v>
      </c>
      <c r="E15" s="237" t="s">
        <v>116</v>
      </c>
      <c r="F15" s="236">
        <f>F5+F6+F7+F8+F9+F14</f>
        <v>56548000</v>
      </c>
      <c r="G15" s="236">
        <f t="shared" ref="G15:H15" si="1">G5+G6+G7+G8+G9+G14</f>
        <v>52202886</v>
      </c>
      <c r="H15" s="238">
        <f t="shared" si="1"/>
        <v>54988277</v>
      </c>
    </row>
    <row r="16" spans="1:10" s="200" customFormat="1" x14ac:dyDescent="0.25">
      <c r="A16" s="235" t="s">
        <v>117</v>
      </c>
      <c r="B16" s="236"/>
      <c r="C16" s="236"/>
      <c r="D16" s="236"/>
      <c r="E16" s="237" t="s">
        <v>118</v>
      </c>
      <c r="F16" s="236">
        <f>F15-B15</f>
        <v>16566000</v>
      </c>
      <c r="G16" s="236">
        <f t="shared" ref="G16:H16" si="2">G15-C15</f>
        <v>6881507</v>
      </c>
      <c r="H16" s="238">
        <f t="shared" si="2"/>
        <v>9040929</v>
      </c>
    </row>
    <row r="17" spans="1:8" s="200" customFormat="1" ht="31.5" x14ac:dyDescent="0.25">
      <c r="A17" s="235" t="s">
        <v>119</v>
      </c>
      <c r="B17" s="236">
        <f>SUM(B18)</f>
        <v>33500000</v>
      </c>
      <c r="C17" s="236">
        <f>SUM(C18)</f>
        <v>34311569</v>
      </c>
      <c r="D17" s="236">
        <f>SUM(D18)</f>
        <v>20000000</v>
      </c>
      <c r="E17" s="237" t="s">
        <v>120</v>
      </c>
      <c r="F17" s="236">
        <f>F18+F19+F20+F21</f>
        <v>1318000</v>
      </c>
      <c r="G17" s="236">
        <f t="shared" ref="G17:H17" si="3">G18+G19+G20+G21</f>
        <v>2067274</v>
      </c>
      <c r="H17" s="238">
        <f t="shared" si="3"/>
        <v>2399591</v>
      </c>
    </row>
    <row r="18" spans="1:8" ht="31.5" x14ac:dyDescent="0.25">
      <c r="A18" s="233" t="s">
        <v>121</v>
      </c>
      <c r="B18" s="229">
        <f>'2.sz.tábla'!B69</f>
        <v>33500000</v>
      </c>
      <c r="C18" s="229">
        <f>'2.sz.tábla'!C69</f>
        <v>34311569</v>
      </c>
      <c r="D18" s="229">
        <f>'2.sz.tábla'!D69</f>
        <v>20000000</v>
      </c>
      <c r="E18" s="230" t="s">
        <v>240</v>
      </c>
      <c r="F18" s="229">
        <f>'5. sz. tábla'!B36</f>
        <v>1318000</v>
      </c>
      <c r="G18" s="229">
        <f>'5. sz. tábla'!C36</f>
        <v>2067274</v>
      </c>
      <c r="H18" s="231">
        <f>'5. sz. tábla'!D36</f>
        <v>2399591</v>
      </c>
    </row>
    <row r="19" spans="1:8" s="200" customFormat="1" ht="31.5" x14ac:dyDescent="0.25">
      <c r="A19" s="235" t="s">
        <v>122</v>
      </c>
      <c r="B19" s="237">
        <f t="shared" ref="B19:C19" si="4">SUM(B20:B22)</f>
        <v>330000</v>
      </c>
      <c r="C19" s="237">
        <f t="shared" si="4"/>
        <v>1079274</v>
      </c>
      <c r="D19" s="237">
        <f>SUM(D20:D22)</f>
        <v>907476</v>
      </c>
      <c r="E19" s="233" t="s">
        <v>384</v>
      </c>
      <c r="F19" s="236"/>
      <c r="G19" s="229">
        <f>'5. sz. tábla'!C34</f>
        <v>0</v>
      </c>
      <c r="H19" s="231"/>
    </row>
    <row r="20" spans="1:8" x14ac:dyDescent="0.25">
      <c r="A20" s="233" t="s">
        <v>366</v>
      </c>
      <c r="B20" s="229">
        <f>'2.sz.tábla'!B72</f>
        <v>0</v>
      </c>
      <c r="C20" s="229">
        <f>'2.sz.tábla'!C72</f>
        <v>0</v>
      </c>
      <c r="D20" s="229">
        <f>'2.sz.tábla'!D72</f>
        <v>0</v>
      </c>
      <c r="E20" s="230" t="s">
        <v>242</v>
      </c>
      <c r="F20" s="229"/>
      <c r="G20" s="229"/>
      <c r="H20" s="231"/>
    </row>
    <row r="21" spans="1:8" ht="18" customHeight="1" x14ac:dyDescent="0.25">
      <c r="A21" s="233" t="s">
        <v>383</v>
      </c>
      <c r="B21" s="229"/>
      <c r="C21" s="229">
        <f>'2.sz.tábla'!C74</f>
        <v>0</v>
      </c>
      <c r="D21" s="229"/>
      <c r="E21" s="230" t="s">
        <v>341</v>
      </c>
      <c r="F21" s="230">
        <f>'5. sz. tábla'!B35</f>
        <v>0</v>
      </c>
      <c r="G21" s="230">
        <f>'5. sz. tábla'!C35</f>
        <v>0</v>
      </c>
      <c r="H21" s="232">
        <f>'5. sz. tábla'!D35</f>
        <v>0</v>
      </c>
    </row>
    <row r="22" spans="1:8" ht="31.5" x14ac:dyDescent="0.25">
      <c r="A22" s="233" t="s">
        <v>241</v>
      </c>
      <c r="B22" s="229">
        <f>'2.sz.tábla'!B73</f>
        <v>330000</v>
      </c>
      <c r="C22" s="229">
        <f>'2.sz.tábla'!C73</f>
        <v>1079274</v>
      </c>
      <c r="D22" s="229">
        <f>'2.sz.tábla'!D73</f>
        <v>907476</v>
      </c>
      <c r="E22" s="230"/>
      <c r="F22" s="230"/>
      <c r="G22" s="230"/>
      <c r="H22" s="231"/>
    </row>
    <row r="23" spans="1:8" ht="16.5" thickBot="1" x14ac:dyDescent="0.3">
      <c r="A23" s="239" t="s">
        <v>123</v>
      </c>
      <c r="B23" s="240">
        <f>B15+B17+B19</f>
        <v>73812000</v>
      </c>
      <c r="C23" s="240">
        <f>C15+C17+C19</f>
        <v>80712222</v>
      </c>
      <c r="D23" s="240">
        <f>D15+D17+D19</f>
        <v>66854824</v>
      </c>
      <c r="E23" s="241" t="s">
        <v>124</v>
      </c>
      <c r="F23" s="240">
        <f>F15+F17</f>
        <v>57866000</v>
      </c>
      <c r="G23" s="240">
        <f>G17+G15</f>
        <v>54270160</v>
      </c>
      <c r="H23" s="242">
        <f>H17+H15</f>
        <v>57387868</v>
      </c>
    </row>
    <row r="25" spans="1:8" ht="15.75" customHeight="1" x14ac:dyDescent="0.25">
      <c r="A25" s="375" t="s">
        <v>425</v>
      </c>
      <c r="B25" s="375"/>
      <c r="C25" s="375"/>
      <c r="D25" s="375"/>
      <c r="E25" s="375"/>
      <c r="F25" s="375"/>
      <c r="G25" s="375"/>
      <c r="H25" s="375"/>
    </row>
    <row r="26" spans="1:8" ht="16.5" thickBot="1" x14ac:dyDescent="0.3"/>
    <row r="27" spans="1:8" s="223" customFormat="1" ht="31.5" x14ac:dyDescent="0.25">
      <c r="A27" s="224" t="s">
        <v>125</v>
      </c>
      <c r="B27" s="225" t="s">
        <v>397</v>
      </c>
      <c r="C27" s="225" t="s">
        <v>398</v>
      </c>
      <c r="D27" s="225" t="s">
        <v>399</v>
      </c>
      <c r="E27" s="226" t="s">
        <v>126</v>
      </c>
      <c r="F27" s="225" t="s">
        <v>397</v>
      </c>
      <c r="G27" s="225" t="s">
        <v>398</v>
      </c>
      <c r="H27" s="227" t="s">
        <v>399</v>
      </c>
    </row>
    <row r="28" spans="1:8" ht="31.5" x14ac:dyDescent="0.25">
      <c r="A28" s="228" t="s">
        <v>127</v>
      </c>
      <c r="B28" s="229">
        <f>'2.sz.tábla'!B19</f>
        <v>0</v>
      </c>
      <c r="C28" s="229">
        <f>'2.sz.tábla'!C19</f>
        <v>23014491</v>
      </c>
      <c r="D28" s="229">
        <f>'2.sz.tábla'!D19</f>
        <v>5000000</v>
      </c>
      <c r="E28" s="230" t="s">
        <v>128</v>
      </c>
      <c r="F28" s="229">
        <f>'5. sz. tábla'!B2</f>
        <v>4331000</v>
      </c>
      <c r="G28" s="229">
        <f>'5. sz. tábla'!C2</f>
        <v>12569845</v>
      </c>
      <c r="H28" s="231">
        <f>'5. sz. tábla'!D2</f>
        <v>9119196</v>
      </c>
    </row>
    <row r="29" spans="1:8" x14ac:dyDescent="0.25">
      <c r="A29" s="233" t="s">
        <v>129</v>
      </c>
      <c r="B29" s="229">
        <f>'2.sz.tábla'!B53</f>
        <v>0</v>
      </c>
      <c r="C29" s="229">
        <f>'2.sz.tábla'!C53</f>
        <v>0</v>
      </c>
      <c r="D29" s="229">
        <f>'2.sz.tábla'!D53</f>
        <v>0</v>
      </c>
      <c r="E29" s="230" t="s">
        <v>130</v>
      </c>
      <c r="F29" s="230"/>
      <c r="G29" s="230"/>
      <c r="H29" s="231"/>
    </row>
    <row r="30" spans="1:8" ht="31.5" x14ac:dyDescent="0.25">
      <c r="A30" s="233" t="s">
        <v>131</v>
      </c>
      <c r="B30" s="229">
        <f>'2.sz.tábla'!B62</f>
        <v>0</v>
      </c>
      <c r="C30" s="229">
        <f>'2.sz.tábla'!C62</f>
        <v>0</v>
      </c>
      <c r="D30" s="229">
        <f>'2.sz.tábla'!D62</f>
        <v>0</v>
      </c>
      <c r="E30" s="230" t="s">
        <v>132</v>
      </c>
      <c r="F30" s="229">
        <f>'5. sz. tábla'!B23</f>
        <v>11615000</v>
      </c>
      <c r="G30" s="229">
        <f>'5. sz. tábla'!C23</f>
        <v>36855058</v>
      </c>
      <c r="H30" s="231">
        <f>'5. sz. tábla'!D23</f>
        <v>5316875</v>
      </c>
    </row>
    <row r="31" spans="1:8" x14ac:dyDescent="0.25">
      <c r="A31" s="233"/>
      <c r="B31" s="229"/>
      <c r="C31" s="229"/>
      <c r="D31" s="229"/>
      <c r="E31" s="230" t="s">
        <v>133</v>
      </c>
      <c r="F31" s="229">
        <f>'5. sz. tábla'!B30</f>
        <v>0</v>
      </c>
      <c r="G31" s="229">
        <f>'5. sz. tábla'!C30</f>
        <v>31650</v>
      </c>
      <c r="H31" s="229">
        <f>'5. sz. tábla'!D30</f>
        <v>30885</v>
      </c>
    </row>
    <row r="32" spans="1:8" ht="31.5" x14ac:dyDescent="0.25">
      <c r="A32" s="233"/>
      <c r="B32" s="230"/>
      <c r="C32" s="230"/>
      <c r="D32" s="229"/>
      <c r="E32" s="230" t="s">
        <v>134</v>
      </c>
      <c r="F32" s="230"/>
      <c r="G32" s="230"/>
      <c r="H32" s="231"/>
    </row>
    <row r="33" spans="1:8" ht="27" customHeight="1" x14ac:dyDescent="0.25">
      <c r="A33" s="233"/>
      <c r="B33" s="230"/>
      <c r="C33" s="230"/>
      <c r="D33" s="229"/>
      <c r="E33" s="243" t="s">
        <v>135</v>
      </c>
      <c r="F33" s="244"/>
      <c r="G33" s="244"/>
      <c r="H33" s="231"/>
    </row>
    <row r="34" spans="1:8" ht="47.25" x14ac:dyDescent="0.25">
      <c r="A34" s="233"/>
      <c r="B34" s="229"/>
      <c r="C34" s="229"/>
      <c r="D34" s="229"/>
      <c r="E34" s="230" t="s">
        <v>243</v>
      </c>
      <c r="F34" s="229"/>
      <c r="G34" s="229"/>
      <c r="H34" s="231"/>
    </row>
    <row r="35" spans="1:8" ht="47.25" x14ac:dyDescent="0.25">
      <c r="A35" s="233"/>
      <c r="B35" s="229"/>
      <c r="C35" s="229"/>
      <c r="D35" s="229"/>
      <c r="E35" s="230" t="s">
        <v>136</v>
      </c>
      <c r="F35" s="229"/>
      <c r="G35" s="229"/>
      <c r="H35" s="231"/>
    </row>
    <row r="36" spans="1:8" s="200" customFormat="1" ht="31.5" x14ac:dyDescent="0.25">
      <c r="A36" s="235" t="s">
        <v>137</v>
      </c>
      <c r="B36" s="236">
        <f>SUM(B28:B34)</f>
        <v>0</v>
      </c>
      <c r="C36" s="236">
        <f>SUM(C28:C34)</f>
        <v>23014491</v>
      </c>
      <c r="D36" s="236">
        <f>SUM(D28:D34)</f>
        <v>5000000</v>
      </c>
      <c r="E36" s="237" t="s">
        <v>138</v>
      </c>
      <c r="F36" s="236">
        <f>SUM(F28:F31)</f>
        <v>15946000</v>
      </c>
      <c r="G36" s="236">
        <f>SUM(G28:G31)</f>
        <v>49456553</v>
      </c>
      <c r="H36" s="238">
        <f>SUM(H28:H31)</f>
        <v>14466956</v>
      </c>
    </row>
    <row r="37" spans="1:8" s="200" customFormat="1" x14ac:dyDescent="0.25">
      <c r="A37" s="235" t="s">
        <v>139</v>
      </c>
      <c r="B37" s="236">
        <f>B36-F36</f>
        <v>-15946000</v>
      </c>
      <c r="C37" s="236">
        <f t="shared" ref="C37:D37" si="5">C36-G36</f>
        <v>-26442062</v>
      </c>
      <c r="D37" s="236">
        <f t="shared" si="5"/>
        <v>-9466956</v>
      </c>
      <c r="E37" s="237" t="s">
        <v>141</v>
      </c>
      <c r="F37" s="236"/>
      <c r="G37" s="236"/>
      <c r="H37" s="238">
        <f>H36-D36</f>
        <v>9466956</v>
      </c>
    </row>
    <row r="38" spans="1:8" s="200" customFormat="1" ht="31.5" x14ac:dyDescent="0.25">
      <c r="A38" s="235" t="s">
        <v>142</v>
      </c>
      <c r="B38" s="236">
        <f>SUM(B39)</f>
        <v>0</v>
      </c>
      <c r="C38" s="236">
        <f t="shared" ref="C38:D38" si="6">SUM(C39)</f>
        <v>0</v>
      </c>
      <c r="D38" s="236">
        <f t="shared" si="6"/>
        <v>0</v>
      </c>
      <c r="E38" s="237" t="s">
        <v>143</v>
      </c>
      <c r="F38" s="236">
        <f>SUM(F39:F41)</f>
        <v>0</v>
      </c>
      <c r="G38" s="236">
        <f t="shared" ref="G38:H38" si="7">SUM(G39:G41)</f>
        <v>0</v>
      </c>
      <c r="H38" s="238">
        <f t="shared" si="7"/>
        <v>0</v>
      </c>
    </row>
    <row r="39" spans="1:8" x14ac:dyDescent="0.25">
      <c r="A39" s="233" t="s">
        <v>144</v>
      </c>
      <c r="B39" s="229">
        <f>'2.sz.tábla'!B70</f>
        <v>0</v>
      </c>
      <c r="C39" s="229">
        <f>'2.sz.tábla'!C70</f>
        <v>0</v>
      </c>
      <c r="D39" s="229">
        <f>'2.sz.tábla'!D70</f>
        <v>0</v>
      </c>
      <c r="E39" s="230" t="s">
        <v>145</v>
      </c>
      <c r="F39" s="229"/>
      <c r="G39" s="229"/>
      <c r="H39" s="231"/>
    </row>
    <row r="40" spans="1:8" ht="31.5" x14ac:dyDescent="0.25">
      <c r="A40" s="235" t="s">
        <v>146</v>
      </c>
      <c r="B40" s="236">
        <f>SUM(B41:B42)</f>
        <v>0</v>
      </c>
      <c r="C40" s="236">
        <f>SUM(C41:C42)</f>
        <v>0</v>
      </c>
      <c r="D40" s="236">
        <f>SUM(D41:D42)</f>
        <v>0</v>
      </c>
      <c r="E40" s="230" t="s">
        <v>147</v>
      </c>
      <c r="F40" s="229"/>
      <c r="G40" s="229"/>
      <c r="H40" s="231"/>
    </row>
    <row r="41" spans="1:8" ht="31.5" x14ac:dyDescent="0.25">
      <c r="A41" s="233" t="s">
        <v>148</v>
      </c>
      <c r="B41" s="229"/>
      <c r="C41" s="229"/>
      <c r="D41" s="229"/>
      <c r="E41" s="230" t="s">
        <v>239</v>
      </c>
      <c r="F41" s="229"/>
      <c r="G41" s="229"/>
      <c r="H41" s="231"/>
    </row>
    <row r="42" spans="1:8" x14ac:dyDescent="0.25">
      <c r="A42" s="233" t="s">
        <v>149</v>
      </c>
      <c r="B42" s="229"/>
      <c r="C42" s="229"/>
      <c r="D42" s="229"/>
      <c r="E42" s="230"/>
      <c r="F42" s="229"/>
      <c r="G42" s="229"/>
      <c r="H42" s="231"/>
    </row>
    <row r="43" spans="1:8" s="200" customFormat="1" ht="16.5" thickBot="1" x14ac:dyDescent="0.3">
      <c r="A43" s="239" t="s">
        <v>150</v>
      </c>
      <c r="B43" s="240">
        <f>B36+B38+B40</f>
        <v>0</v>
      </c>
      <c r="C43" s="240">
        <f>C36+C38+C40</f>
        <v>23014491</v>
      </c>
      <c r="D43" s="240">
        <f>D36+D38+D40</f>
        <v>5000000</v>
      </c>
      <c r="E43" s="241" t="s">
        <v>151</v>
      </c>
      <c r="F43" s="240">
        <f>F36+F38</f>
        <v>15946000</v>
      </c>
      <c r="G43" s="240">
        <f>G36+G38</f>
        <v>49456553</v>
      </c>
      <c r="H43" s="242">
        <f>H36+H38</f>
        <v>14466956</v>
      </c>
    </row>
    <row r="44" spans="1:8" x14ac:dyDescent="0.25">
      <c r="A44" s="245"/>
      <c r="B44" s="246"/>
      <c r="C44" s="246"/>
      <c r="D44" s="246"/>
      <c r="E44" s="245"/>
      <c r="F44" s="246"/>
      <c r="G44" s="246"/>
      <c r="H44" s="246"/>
    </row>
    <row r="45" spans="1:8" ht="15.75" customHeight="1" x14ac:dyDescent="0.25">
      <c r="A45" s="375" t="s">
        <v>424</v>
      </c>
      <c r="B45" s="375"/>
      <c r="C45" s="375"/>
      <c r="D45" s="375"/>
      <c r="E45" s="375"/>
      <c r="F45" s="375"/>
      <c r="G45" s="375"/>
      <c r="H45" s="375"/>
    </row>
    <row r="46" spans="1:8" ht="16.5" thickBot="1" x14ac:dyDescent="0.3"/>
    <row r="47" spans="1:8" s="223" customFormat="1" ht="31.5" x14ac:dyDescent="0.25">
      <c r="A47" s="224" t="s">
        <v>152</v>
      </c>
      <c r="B47" s="225" t="s">
        <v>397</v>
      </c>
      <c r="C47" s="225" t="s">
        <v>398</v>
      </c>
      <c r="D47" s="225" t="s">
        <v>399</v>
      </c>
      <c r="E47" s="226" t="s">
        <v>153</v>
      </c>
      <c r="F47" s="225" t="s">
        <v>397</v>
      </c>
      <c r="G47" s="225" t="s">
        <v>398</v>
      </c>
      <c r="H47" s="227" t="s">
        <v>399</v>
      </c>
    </row>
    <row r="48" spans="1:8" x14ac:dyDescent="0.25">
      <c r="A48" s="233" t="s">
        <v>154</v>
      </c>
      <c r="B48" s="229">
        <f>B15</f>
        <v>39982000</v>
      </c>
      <c r="C48" s="229">
        <f t="shared" ref="C48:D48" si="8">C15</f>
        <v>45321379</v>
      </c>
      <c r="D48" s="229">
        <f t="shared" si="8"/>
        <v>45947348</v>
      </c>
      <c r="E48" s="230" t="s">
        <v>155</v>
      </c>
      <c r="F48" s="229">
        <f>F15</f>
        <v>56548000</v>
      </c>
      <c r="G48" s="229">
        <f>G15</f>
        <v>52202886</v>
      </c>
      <c r="H48" s="231">
        <f>H15</f>
        <v>54988277</v>
      </c>
    </row>
    <row r="49" spans="1:8" x14ac:dyDescent="0.25">
      <c r="A49" s="233" t="s">
        <v>156</v>
      </c>
      <c r="B49" s="229">
        <f>B36</f>
        <v>0</v>
      </c>
      <c r="C49" s="229">
        <f t="shared" ref="C49:D49" si="9">C36</f>
        <v>23014491</v>
      </c>
      <c r="D49" s="229">
        <f t="shared" si="9"/>
        <v>5000000</v>
      </c>
      <c r="E49" s="230" t="s">
        <v>157</v>
      </c>
      <c r="F49" s="229">
        <f>F36</f>
        <v>15946000</v>
      </c>
      <c r="G49" s="229">
        <f>G36</f>
        <v>49456553</v>
      </c>
      <c r="H49" s="231">
        <f>H36</f>
        <v>14466956</v>
      </c>
    </row>
    <row r="50" spans="1:8" s="200" customFormat="1" x14ac:dyDescent="0.25">
      <c r="A50" s="235" t="s">
        <v>11</v>
      </c>
      <c r="B50" s="236">
        <f>SUM(B48:B49)</f>
        <v>39982000</v>
      </c>
      <c r="C50" s="236">
        <f t="shared" ref="C50:D50" si="10">SUM(C48:C49)</f>
        <v>68335870</v>
      </c>
      <c r="D50" s="236">
        <f t="shared" si="10"/>
        <v>50947348</v>
      </c>
      <c r="E50" s="237" t="s">
        <v>21</v>
      </c>
      <c r="F50" s="236">
        <f>SUM(F48:F49)</f>
        <v>72494000</v>
      </c>
      <c r="G50" s="236">
        <f>SUM(G48:G49)</f>
        <v>101659439</v>
      </c>
      <c r="H50" s="238">
        <f>SUM(H48:H49)</f>
        <v>69455233</v>
      </c>
    </row>
    <row r="51" spans="1:8" s="200" customFormat="1" x14ac:dyDescent="0.25">
      <c r="A51" s="235" t="s">
        <v>158</v>
      </c>
      <c r="B51" s="236"/>
      <c r="C51" s="236"/>
      <c r="D51" s="236"/>
      <c r="E51" s="237" t="s">
        <v>159</v>
      </c>
      <c r="F51" s="236">
        <f>F50-B50</f>
        <v>32512000</v>
      </c>
      <c r="G51" s="236">
        <f>G50-C50</f>
        <v>33323569</v>
      </c>
      <c r="H51" s="238">
        <f>H50-D50</f>
        <v>18507885</v>
      </c>
    </row>
    <row r="52" spans="1:8" s="200" customFormat="1" ht="31.5" x14ac:dyDescent="0.25">
      <c r="A52" s="235" t="s">
        <v>160</v>
      </c>
      <c r="B52" s="236">
        <f>SUM(B53:B54)</f>
        <v>33500000</v>
      </c>
      <c r="C52" s="236">
        <f t="shared" ref="C52:D52" si="11">SUM(C53:C54)</f>
        <v>34311569</v>
      </c>
      <c r="D52" s="236">
        <f t="shared" si="11"/>
        <v>20000000</v>
      </c>
      <c r="E52" s="237" t="s">
        <v>161</v>
      </c>
      <c r="F52" s="236">
        <f>SUM(F53:F54)</f>
        <v>1318000</v>
      </c>
      <c r="G52" s="236">
        <f>SUM(G53:G54)</f>
        <v>2067274</v>
      </c>
      <c r="H52" s="238">
        <f>SUM(H53:H54)</f>
        <v>2399591</v>
      </c>
    </row>
    <row r="53" spans="1:8" ht="31.5" x14ac:dyDescent="0.25">
      <c r="A53" s="233" t="s">
        <v>119</v>
      </c>
      <c r="B53" s="229">
        <f>B17</f>
        <v>33500000</v>
      </c>
      <c r="C53" s="229">
        <f t="shared" ref="C53:D53" si="12">C17</f>
        <v>34311569</v>
      </c>
      <c r="D53" s="229">
        <f t="shared" si="12"/>
        <v>20000000</v>
      </c>
      <c r="E53" s="230" t="s">
        <v>162</v>
      </c>
      <c r="F53" s="229">
        <f>F17</f>
        <v>1318000</v>
      </c>
      <c r="G53" s="229">
        <f>G17</f>
        <v>2067274</v>
      </c>
      <c r="H53" s="231">
        <f>H17</f>
        <v>2399591</v>
      </c>
    </row>
    <row r="54" spans="1:8" ht="31.5" x14ac:dyDescent="0.25">
      <c r="A54" s="233" t="s">
        <v>142</v>
      </c>
      <c r="B54" s="229">
        <f>B38</f>
        <v>0</v>
      </c>
      <c r="C54" s="229">
        <f t="shared" ref="C54:D54" si="13">C38</f>
        <v>0</v>
      </c>
      <c r="D54" s="229">
        <f t="shared" si="13"/>
        <v>0</v>
      </c>
      <c r="E54" s="230" t="s">
        <v>163</v>
      </c>
      <c r="F54" s="229">
        <f>F38</f>
        <v>0</v>
      </c>
      <c r="G54" s="229">
        <f>G38</f>
        <v>0</v>
      </c>
      <c r="H54" s="231">
        <f>H38</f>
        <v>0</v>
      </c>
    </row>
    <row r="55" spans="1:8" s="200" customFormat="1" ht="31.5" x14ac:dyDescent="0.25">
      <c r="A55" s="235" t="s">
        <v>164</v>
      </c>
      <c r="B55" s="236">
        <f>SUM(B56:B57)</f>
        <v>330000</v>
      </c>
      <c r="C55" s="236">
        <f t="shared" ref="C55:D55" si="14">SUM(C56:C57)</f>
        <v>1079274</v>
      </c>
      <c r="D55" s="236">
        <f t="shared" si="14"/>
        <v>907476</v>
      </c>
      <c r="E55" s="237"/>
      <c r="F55" s="237"/>
      <c r="G55" s="237"/>
      <c r="H55" s="247"/>
    </row>
    <row r="56" spans="1:8" ht="31.5" x14ac:dyDescent="0.25">
      <c r="A56" s="233" t="s">
        <v>122</v>
      </c>
      <c r="B56" s="229">
        <f>B19</f>
        <v>330000</v>
      </c>
      <c r="C56" s="229">
        <f t="shared" ref="C56:D56" si="15">C19</f>
        <v>1079274</v>
      </c>
      <c r="D56" s="229">
        <f t="shared" si="15"/>
        <v>907476</v>
      </c>
      <c r="E56" s="230"/>
      <c r="F56" s="229"/>
      <c r="G56" s="229"/>
      <c r="H56" s="231"/>
    </row>
    <row r="57" spans="1:8" ht="31.5" x14ac:dyDescent="0.25">
      <c r="A57" s="233" t="s">
        <v>146</v>
      </c>
      <c r="B57" s="229">
        <f>B40</f>
        <v>0</v>
      </c>
      <c r="C57" s="229">
        <f>C40</f>
        <v>0</v>
      </c>
      <c r="D57" s="229">
        <f>D40</f>
        <v>0</v>
      </c>
      <c r="E57" s="237"/>
      <c r="F57" s="236"/>
      <c r="G57" s="236"/>
      <c r="H57" s="238"/>
    </row>
    <row r="58" spans="1:8" s="200" customFormat="1" ht="16.5" thickBot="1" x14ac:dyDescent="0.3">
      <c r="A58" s="239" t="s">
        <v>69</v>
      </c>
      <c r="B58" s="240">
        <f>B50+B52+B55</f>
        <v>73812000</v>
      </c>
      <c r="C58" s="240">
        <f>C50+C52+C55</f>
        <v>103726713</v>
      </c>
      <c r="D58" s="240">
        <f>D50+D52+D55</f>
        <v>71854824</v>
      </c>
      <c r="E58" s="241" t="s">
        <v>165</v>
      </c>
      <c r="F58" s="240">
        <f>F50+F52</f>
        <v>73812000</v>
      </c>
      <c r="G58" s="240">
        <f>G50+G52</f>
        <v>103726713</v>
      </c>
      <c r="H58" s="242">
        <f>H50+H52</f>
        <v>71854824</v>
      </c>
    </row>
    <row r="59" spans="1:8" x14ac:dyDescent="0.25">
      <c r="A59" s="223" t="s">
        <v>166</v>
      </c>
    </row>
  </sheetData>
  <sheetProtection selectLockedCells="1" selectUnlockedCells="1"/>
  <mergeCells count="3">
    <mergeCell ref="A2:H2"/>
    <mergeCell ref="A25:H25"/>
    <mergeCell ref="A45:H45"/>
  </mergeCells>
  <phoneticPr fontId="21" type="noConversion"/>
  <pageMargins left="0.35433070866141736" right="0.35433070866141736" top="0.91062500000000002" bottom="0.59055118110236227" header="0.31496062992125984" footer="0.51181102362204722"/>
  <pageSetup paperSize="9" scale="94" firstPageNumber="0" orientation="landscape" r:id="rId1"/>
  <headerFooter alignWithMargins="0">
    <oddHeader>&amp;C&amp;"Arial,Félkövér"6. melléklet
az önkormányzat 2018. évi költségvetéséről szóló .../2018. (...) önkormányzati rendelet tervezethez
&amp;R
&amp;P. oldal
 forint</oddHeader>
  </headerFooter>
  <rowBreaks count="3" manualBreakCount="3">
    <brk id="23" max="9" man="1"/>
    <brk id="44" max="7" man="1"/>
    <brk id="59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90"/>
  <sheetViews>
    <sheetView view="pageLayout" topLeftCell="A63" zoomScaleNormal="100" zoomScaleSheetLayoutView="89" workbookViewId="0">
      <selection activeCell="C74" sqref="C74"/>
    </sheetView>
  </sheetViews>
  <sheetFormatPr defaultColWidth="9.140625" defaultRowHeight="15.75" x14ac:dyDescent="0.25"/>
  <cols>
    <col min="1" max="1" width="43.28515625" style="248" customWidth="1"/>
    <col min="2" max="2" width="11.5703125" style="249" customWidth="1"/>
    <col min="3" max="3" width="13" style="249" customWidth="1"/>
    <col min="4" max="4" width="12.140625" style="249" customWidth="1"/>
    <col min="5" max="5" width="43.5703125" style="249" customWidth="1"/>
    <col min="6" max="6" width="12.85546875" style="249" customWidth="1"/>
    <col min="7" max="7" width="14.28515625" style="249" customWidth="1"/>
    <col min="8" max="8" width="13.7109375" style="249" customWidth="1"/>
    <col min="9" max="16384" width="9.140625" style="249"/>
  </cols>
  <sheetData>
    <row r="1" spans="1:8" ht="32.25" customHeight="1" x14ac:dyDescent="0.25"/>
    <row r="2" spans="1:8" x14ac:dyDescent="0.25">
      <c r="E2" s="250"/>
    </row>
    <row r="3" spans="1:8" ht="15.75" customHeight="1" x14ac:dyDescent="0.25">
      <c r="A3" s="376" t="s">
        <v>420</v>
      </c>
      <c r="B3" s="376"/>
      <c r="C3" s="376"/>
      <c r="D3" s="376"/>
      <c r="E3" s="376"/>
      <c r="F3" s="376"/>
      <c r="G3" s="376"/>
      <c r="H3" s="376"/>
    </row>
    <row r="4" spans="1:8" ht="16.5" thickBot="1" x14ac:dyDescent="0.3"/>
    <row r="5" spans="1:8" s="248" customFormat="1" ht="31.5" x14ac:dyDescent="0.25">
      <c r="A5" s="251" t="s">
        <v>107</v>
      </c>
      <c r="B5" s="225" t="s">
        <v>397</v>
      </c>
      <c r="C5" s="225" t="s">
        <v>398</v>
      </c>
      <c r="D5" s="225" t="s">
        <v>399</v>
      </c>
      <c r="E5" s="252" t="s">
        <v>108</v>
      </c>
      <c r="F5" s="225" t="s">
        <v>397</v>
      </c>
      <c r="G5" s="225" t="s">
        <v>398</v>
      </c>
      <c r="H5" s="227" t="s">
        <v>399</v>
      </c>
    </row>
    <row r="6" spans="1:8" s="248" customFormat="1" x14ac:dyDescent="0.25">
      <c r="A6" s="253" t="s">
        <v>167</v>
      </c>
      <c r="B6" s="254"/>
      <c r="C6" s="254"/>
      <c r="D6" s="254"/>
      <c r="E6" s="255" t="s">
        <v>16</v>
      </c>
      <c r="F6" s="256"/>
      <c r="G6" s="256"/>
      <c r="H6" s="257"/>
    </row>
    <row r="7" spans="1:8" ht="31.5" x14ac:dyDescent="0.25">
      <c r="A7" s="258" t="s">
        <v>168</v>
      </c>
      <c r="B7" s="259">
        <f>'6. sz. tábla '!B5</f>
        <v>25513930</v>
      </c>
      <c r="C7" s="259">
        <f>'6. sz. tábla '!C5</f>
        <v>30786309</v>
      </c>
      <c r="D7" s="259">
        <f>'6. sz. tábla '!D5</f>
        <v>31474348</v>
      </c>
      <c r="E7" s="260" t="s">
        <v>95</v>
      </c>
      <c r="F7" s="259">
        <f>'6. sz. tábla '!F5</f>
        <v>9751000</v>
      </c>
      <c r="G7" s="259">
        <f>'6. sz. tábla '!G5</f>
        <v>12356756</v>
      </c>
      <c r="H7" s="261">
        <f>'6. sz. tábla '!H5</f>
        <v>11351918</v>
      </c>
    </row>
    <row r="8" spans="1:8" ht="17.25" customHeight="1" x14ac:dyDescent="0.25">
      <c r="A8" s="262" t="s">
        <v>110</v>
      </c>
      <c r="B8" s="229">
        <f>'6. sz. tábla '!B6</f>
        <v>11333000</v>
      </c>
      <c r="C8" s="229">
        <f>'6. sz. tábla '!C6</f>
        <v>11333000</v>
      </c>
      <c r="D8" s="229">
        <f>'6. sz. tábla '!D6</f>
        <v>11333000</v>
      </c>
      <c r="E8" s="260" t="s">
        <v>92</v>
      </c>
      <c r="F8" s="259">
        <f>'6. sz. tábla '!F6</f>
        <v>2092100</v>
      </c>
      <c r="G8" s="259">
        <f>'6. sz. tábla '!G6</f>
        <v>2448370</v>
      </c>
      <c r="H8" s="261">
        <f>'6. sz. tábla '!H6</f>
        <v>2307565</v>
      </c>
    </row>
    <row r="9" spans="1:8" x14ac:dyDescent="0.25">
      <c r="A9" s="262" t="s">
        <v>112</v>
      </c>
      <c r="B9" s="259">
        <f>'6. sz. tábla '!B7-B38</f>
        <v>3135070</v>
      </c>
      <c r="C9" s="259">
        <f>'6. sz. tábla '!C7-C38</f>
        <v>3202070</v>
      </c>
      <c r="D9" s="259">
        <f>'6. sz. tábla '!D7-D38</f>
        <v>3140000</v>
      </c>
      <c r="E9" s="260" t="s">
        <v>93</v>
      </c>
      <c r="F9" s="259">
        <f>'6. sz. tábla '!F7-F38</f>
        <v>12859500</v>
      </c>
      <c r="G9" s="259">
        <f>'6. sz. tábla '!G7-G38</f>
        <v>14467253</v>
      </c>
      <c r="H9" s="261">
        <f>'6. sz. tábla '!H7-H38</f>
        <v>17032982</v>
      </c>
    </row>
    <row r="10" spans="1:8" ht="31.5" x14ac:dyDescent="0.25">
      <c r="A10" s="228" t="s">
        <v>114</v>
      </c>
      <c r="B10" s="259">
        <f>'6. sz. tábla '!B8</f>
        <v>0</v>
      </c>
      <c r="C10" s="259">
        <f>'6. sz. tábla '!C8</f>
        <v>0</v>
      </c>
      <c r="D10" s="259">
        <f>'6. sz. tábla '!D8</f>
        <v>0</v>
      </c>
      <c r="E10" s="260" t="s">
        <v>96</v>
      </c>
      <c r="F10" s="259">
        <f>'6. sz. tábla '!F8</f>
        <v>1810000</v>
      </c>
      <c r="G10" s="259">
        <f>'6. sz. tábla '!G8</f>
        <v>1810000</v>
      </c>
      <c r="H10" s="261">
        <f>'6. sz. tábla '!H8</f>
        <v>3795000</v>
      </c>
    </row>
    <row r="11" spans="1:8" x14ac:dyDescent="0.25">
      <c r="A11" s="262"/>
      <c r="B11" s="259"/>
      <c r="C11" s="259"/>
      <c r="D11" s="259"/>
      <c r="E11" s="260" t="s">
        <v>94</v>
      </c>
      <c r="F11" s="259">
        <f>F13+F14+F15</f>
        <v>11209000</v>
      </c>
      <c r="G11" s="259">
        <f>G13+G14+G15+G12</f>
        <v>11293446</v>
      </c>
      <c r="H11" s="261">
        <f t="shared" ref="H11" si="0">H13+H14+H15</f>
        <v>12335342</v>
      </c>
    </row>
    <row r="12" spans="1:8" x14ac:dyDescent="0.25">
      <c r="A12" s="262"/>
      <c r="B12" s="259"/>
      <c r="C12" s="259"/>
      <c r="D12" s="259"/>
      <c r="E12" s="230" t="s">
        <v>235</v>
      </c>
      <c r="F12" s="259">
        <f>'6. sz. tábla '!F10</f>
        <v>0</v>
      </c>
      <c r="G12" s="259">
        <f>'6. sz. tábla '!G10</f>
        <v>0</v>
      </c>
      <c r="H12" s="261">
        <f>'6. sz. tábla '!H10</f>
        <v>0</v>
      </c>
    </row>
    <row r="13" spans="1:8" ht="31.5" x14ac:dyDescent="0.25">
      <c r="A13" s="262"/>
      <c r="B13" s="259"/>
      <c r="C13" s="259"/>
      <c r="D13" s="259"/>
      <c r="E13" s="230" t="s">
        <v>236</v>
      </c>
      <c r="F13" s="259">
        <f>'6. sz. tábla '!F11</f>
        <v>11209000</v>
      </c>
      <c r="G13" s="259">
        <f>'6. sz. tábla '!G11</f>
        <v>11293446</v>
      </c>
      <c r="H13" s="261">
        <f>'6. sz. tábla '!H11</f>
        <v>12335342</v>
      </c>
    </row>
    <row r="14" spans="1:8" ht="31.5" x14ac:dyDescent="0.25">
      <c r="A14" s="258"/>
      <c r="B14" s="259"/>
      <c r="C14" s="263"/>
      <c r="D14" s="263"/>
      <c r="E14" s="230" t="s">
        <v>237</v>
      </c>
      <c r="F14" s="259">
        <f>'6. sz. tábla '!F12-F44</f>
        <v>0</v>
      </c>
      <c r="G14" s="259">
        <f>'6. sz. tábla '!G12-G44</f>
        <v>0</v>
      </c>
      <c r="H14" s="261">
        <f>'6. sz. tábla '!H12-H44</f>
        <v>0</v>
      </c>
    </row>
    <row r="15" spans="1:8" ht="30.75" customHeight="1" x14ac:dyDescent="0.25">
      <c r="A15" s="228"/>
      <c r="B15" s="259"/>
      <c r="C15" s="259"/>
      <c r="D15" s="259"/>
      <c r="E15" s="230" t="s">
        <v>238</v>
      </c>
      <c r="F15" s="259">
        <f>'6. sz. tábla '!F13</f>
        <v>0</v>
      </c>
      <c r="G15" s="259">
        <f>'6. sz. tábla '!G13</f>
        <v>0</v>
      </c>
      <c r="H15" s="261">
        <f>'6. sz. tábla '!H13</f>
        <v>0</v>
      </c>
    </row>
    <row r="16" spans="1:8" x14ac:dyDescent="0.25">
      <c r="A16" s="262"/>
      <c r="B16" s="259"/>
      <c r="C16" s="259"/>
      <c r="D16" s="259"/>
      <c r="E16" s="230" t="s">
        <v>230</v>
      </c>
      <c r="F16" s="259">
        <f>'6. sz. tábla '!F14</f>
        <v>17786400</v>
      </c>
      <c r="G16" s="259">
        <f>'6. sz. tábla '!G14</f>
        <v>8273661</v>
      </c>
      <c r="H16" s="261">
        <f>'6. sz. tábla '!H14</f>
        <v>7405470</v>
      </c>
    </row>
    <row r="17" spans="1:8" s="266" customFormat="1" ht="31.5" x14ac:dyDescent="0.25">
      <c r="A17" s="253" t="s">
        <v>169</v>
      </c>
      <c r="B17" s="264">
        <f>SUM(B7:B16)</f>
        <v>39982000</v>
      </c>
      <c r="C17" s="264">
        <f t="shared" ref="C17:D17" si="1">SUM(C7:C16)</f>
        <v>45321379</v>
      </c>
      <c r="D17" s="264">
        <f t="shared" si="1"/>
        <v>45947348</v>
      </c>
      <c r="E17" s="255" t="s">
        <v>170</v>
      </c>
      <c r="F17" s="264">
        <f>F7+F8+F9+F10+F11+F16</f>
        <v>55508000</v>
      </c>
      <c r="G17" s="264">
        <f t="shared" ref="G17:H17" si="2">G7+G8+G9+G10+G11+G16</f>
        <v>50649486</v>
      </c>
      <c r="H17" s="265">
        <f t="shared" si="2"/>
        <v>54228277</v>
      </c>
    </row>
    <row r="18" spans="1:8" x14ac:dyDescent="0.25">
      <c r="A18" s="267" t="s">
        <v>171</v>
      </c>
      <c r="B18" s="259">
        <f>'6. sz. tábla '!B52</f>
        <v>33500000</v>
      </c>
      <c r="C18" s="259">
        <f>'6. sz. tábla '!C52</f>
        <v>34311569</v>
      </c>
      <c r="D18" s="259">
        <f>'6. sz. tábla '!D52</f>
        <v>20000000</v>
      </c>
      <c r="E18" s="256" t="s">
        <v>172</v>
      </c>
      <c r="F18" s="259">
        <f>'6. sz. tábla '!F17-F59</f>
        <v>1318000</v>
      </c>
      <c r="G18" s="259">
        <f>'6. sz. tábla '!G17-G59</f>
        <v>2067274</v>
      </c>
      <c r="H18" s="261">
        <f>'6. sz. tábla '!H17-H59</f>
        <v>2399591</v>
      </c>
    </row>
    <row r="19" spans="1:8" ht="47.25" x14ac:dyDescent="0.25">
      <c r="A19" s="253" t="s">
        <v>173</v>
      </c>
      <c r="B19" s="264">
        <f>B17+B18</f>
        <v>73482000</v>
      </c>
      <c r="C19" s="264">
        <f>C17+C18</f>
        <v>79632948</v>
      </c>
      <c r="D19" s="264">
        <f>D17+D18</f>
        <v>65947348</v>
      </c>
      <c r="E19" s="255" t="s">
        <v>174</v>
      </c>
      <c r="F19" s="264">
        <f>F17+F18</f>
        <v>56826000</v>
      </c>
      <c r="G19" s="264">
        <f t="shared" ref="G19:H19" si="3">G17+G18</f>
        <v>52716760</v>
      </c>
      <c r="H19" s="265">
        <f t="shared" si="3"/>
        <v>56627868</v>
      </c>
    </row>
    <row r="20" spans="1:8" x14ac:dyDescent="0.25">
      <c r="A20" s="253" t="s">
        <v>175</v>
      </c>
      <c r="B20" s="264"/>
      <c r="C20" s="264"/>
      <c r="D20" s="264"/>
      <c r="E20" s="264" t="s">
        <v>17</v>
      </c>
      <c r="F20" s="259"/>
      <c r="G20" s="259"/>
      <c r="H20" s="261"/>
    </row>
    <row r="21" spans="1:8" ht="31.5" x14ac:dyDescent="0.25">
      <c r="A21" s="228" t="s">
        <v>127</v>
      </c>
      <c r="B21" s="259">
        <f>'1.sz.tábla '!B5</f>
        <v>0</v>
      </c>
      <c r="C21" s="259">
        <f>'1.sz.tábla '!C5</f>
        <v>23014491</v>
      </c>
      <c r="D21" s="259">
        <f>'1.sz.tábla '!D5</f>
        <v>5000000</v>
      </c>
      <c r="E21" s="260" t="s">
        <v>128</v>
      </c>
      <c r="F21" s="259">
        <f>'6. sz. tábla '!F28</f>
        <v>4331000</v>
      </c>
      <c r="G21" s="259">
        <f>'6. sz. tábla '!G28</f>
        <v>12569845</v>
      </c>
      <c r="H21" s="261">
        <f>'6. sz. tábla '!H28-H50</f>
        <v>9119196</v>
      </c>
    </row>
    <row r="22" spans="1:8" x14ac:dyDescent="0.25">
      <c r="A22" s="233" t="s">
        <v>176</v>
      </c>
      <c r="B22" s="259">
        <f>'6. sz. tábla '!B29-B51</f>
        <v>0</v>
      </c>
      <c r="C22" s="259">
        <f>'6. sz. tábla '!C29-C51</f>
        <v>0</v>
      </c>
      <c r="D22" s="259">
        <f>'6. sz. tábla '!D29-D51</f>
        <v>0</v>
      </c>
      <c r="E22" s="260" t="s">
        <v>130</v>
      </c>
      <c r="F22" s="259"/>
      <c r="G22" s="259"/>
      <c r="H22" s="261"/>
    </row>
    <row r="23" spans="1:8" ht="31.5" x14ac:dyDescent="0.25">
      <c r="A23" s="233" t="s">
        <v>177</v>
      </c>
      <c r="B23" s="259">
        <f>'6. sz. tábla '!B30-B52</f>
        <v>0</v>
      </c>
      <c r="C23" s="259">
        <f>'6. sz. tábla '!C30-C52</f>
        <v>0</v>
      </c>
      <c r="D23" s="259">
        <f>'6. sz. tábla '!D30-D52</f>
        <v>0</v>
      </c>
      <c r="E23" s="260" t="s">
        <v>132</v>
      </c>
      <c r="F23" s="259">
        <f>'6. sz. tábla '!F30</f>
        <v>11615000</v>
      </c>
      <c r="G23" s="259">
        <f>'6. sz. tábla '!G30</f>
        <v>36855058</v>
      </c>
      <c r="H23" s="261">
        <f>'6. sz. tábla '!H30</f>
        <v>5316875</v>
      </c>
    </row>
    <row r="24" spans="1:8" x14ac:dyDescent="0.25">
      <c r="A24" s="262"/>
      <c r="B24" s="259"/>
      <c r="C24" s="259"/>
      <c r="D24" s="259"/>
      <c r="E24" s="260" t="s">
        <v>178</v>
      </c>
      <c r="F24" s="259">
        <f>'6. sz. tábla '!F31</f>
        <v>0</v>
      </c>
      <c r="G24" s="259">
        <f>'6. sz. tábla '!G31</f>
        <v>31650</v>
      </c>
      <c r="H24" s="261">
        <f>'6. sz. tábla '!H31</f>
        <v>30885</v>
      </c>
    </row>
    <row r="25" spans="1:8" ht="31.5" x14ac:dyDescent="0.25">
      <c r="A25" s="262"/>
      <c r="B25" s="259"/>
      <c r="C25" s="259"/>
      <c r="D25" s="259"/>
      <c r="E25" s="260" t="s">
        <v>179</v>
      </c>
      <c r="F25" s="259"/>
      <c r="G25" s="259"/>
      <c r="H25" s="261"/>
    </row>
    <row r="26" spans="1:8" ht="31.5" x14ac:dyDescent="0.25">
      <c r="A26" s="262"/>
      <c r="B26" s="259"/>
      <c r="C26" s="259"/>
      <c r="D26" s="259"/>
      <c r="E26" s="268" t="s">
        <v>180</v>
      </c>
      <c r="F26" s="259"/>
      <c r="G26" s="259"/>
      <c r="H26" s="261"/>
    </row>
    <row r="27" spans="1:8" ht="30.75" customHeight="1" x14ac:dyDescent="0.25">
      <c r="A27" s="267"/>
      <c r="B27" s="259"/>
      <c r="C27" s="259"/>
      <c r="D27" s="259"/>
      <c r="E27" s="260" t="s">
        <v>181</v>
      </c>
      <c r="F27" s="259"/>
      <c r="G27" s="259"/>
      <c r="H27" s="261"/>
    </row>
    <row r="28" spans="1:8" s="266" customFormat="1" ht="31.5" x14ac:dyDescent="0.25">
      <c r="A28" s="253" t="s">
        <v>182</v>
      </c>
      <c r="B28" s="264">
        <f>SUM(B21:B27)</f>
        <v>0</v>
      </c>
      <c r="C28" s="264">
        <f>SUM(C21:C27)</f>
        <v>23014491</v>
      </c>
      <c r="D28" s="264">
        <f>SUM(D21:D27)</f>
        <v>5000000</v>
      </c>
      <c r="E28" s="255" t="s">
        <v>170</v>
      </c>
      <c r="F28" s="264">
        <f>SUM(F21:F27)</f>
        <v>15946000</v>
      </c>
      <c r="G28" s="264">
        <f>SUM(G21:G27)</f>
        <v>49456553</v>
      </c>
      <c r="H28" s="265">
        <f>SUM(H21:H27)</f>
        <v>14466956</v>
      </c>
    </row>
    <row r="29" spans="1:8" ht="15" customHeight="1" x14ac:dyDescent="0.25">
      <c r="A29" s="267" t="s">
        <v>171</v>
      </c>
      <c r="B29" s="259">
        <f>'6. sz. tábla '!B19-B59</f>
        <v>330000</v>
      </c>
      <c r="C29" s="259">
        <f>'6. sz. tábla '!C19-C59</f>
        <v>1079274</v>
      </c>
      <c r="D29" s="259">
        <f>'6. sz. tábla '!D19-D59</f>
        <v>907476</v>
      </c>
      <c r="E29" s="256" t="s">
        <v>172</v>
      </c>
      <c r="F29" s="259">
        <f>'6. sz. tábla '!F38</f>
        <v>0</v>
      </c>
      <c r="G29" s="259">
        <f>'6. sz. tábla '!G38</f>
        <v>0</v>
      </c>
      <c r="H29" s="261">
        <f>'6. sz. tábla '!H38</f>
        <v>0</v>
      </c>
    </row>
    <row r="30" spans="1:8" ht="48" thickBot="1" x14ac:dyDescent="0.3">
      <c r="A30" s="269" t="s">
        <v>183</v>
      </c>
      <c r="B30" s="270">
        <f>B28+B29</f>
        <v>330000</v>
      </c>
      <c r="C30" s="270">
        <f>C28+C29</f>
        <v>24093765</v>
      </c>
      <c r="D30" s="270">
        <f>D28+D29</f>
        <v>5907476</v>
      </c>
      <c r="E30" s="271" t="s">
        <v>184</v>
      </c>
      <c r="F30" s="270">
        <f>F28+F29</f>
        <v>15946000</v>
      </c>
      <c r="G30" s="270">
        <f>G28+G29</f>
        <v>49456553</v>
      </c>
      <c r="H30" s="272">
        <f>H28+H29</f>
        <v>14466956</v>
      </c>
    </row>
    <row r="31" spans="1:8" x14ac:dyDescent="0.25">
      <c r="B31" s="249">
        <f>B30+B19</f>
        <v>73812000</v>
      </c>
      <c r="C31" s="249">
        <f>C30+C19</f>
        <v>103726713</v>
      </c>
      <c r="D31" s="249">
        <f>D30+D19</f>
        <v>71854824</v>
      </c>
      <c r="F31" s="249">
        <f>F30+F19</f>
        <v>72772000</v>
      </c>
      <c r="G31" s="249">
        <f>G30+G19</f>
        <v>102173313</v>
      </c>
      <c r="H31" s="249">
        <f>H30+H19</f>
        <v>71094824</v>
      </c>
    </row>
    <row r="32" spans="1:8" ht="15.75" customHeight="1" x14ac:dyDescent="0.25">
      <c r="A32" s="376" t="s">
        <v>367</v>
      </c>
      <c r="B32" s="376"/>
      <c r="C32" s="376"/>
      <c r="D32" s="376"/>
      <c r="E32" s="376"/>
      <c r="F32" s="376"/>
    </row>
    <row r="33" spans="1:8" ht="16.5" thickBot="1" x14ac:dyDescent="0.3"/>
    <row r="34" spans="1:8" s="248" customFormat="1" ht="31.5" x14ac:dyDescent="0.25">
      <c r="A34" s="251" t="s">
        <v>107</v>
      </c>
      <c r="B34" s="225" t="s">
        <v>358</v>
      </c>
      <c r="C34" s="225" t="s">
        <v>359</v>
      </c>
      <c r="D34" s="225" t="s">
        <v>360</v>
      </c>
      <c r="E34" s="252" t="s">
        <v>108</v>
      </c>
      <c r="F34" s="225" t="s">
        <v>358</v>
      </c>
      <c r="G34" s="225" t="s">
        <v>359</v>
      </c>
      <c r="H34" s="227" t="s">
        <v>360</v>
      </c>
    </row>
    <row r="35" spans="1:8" x14ac:dyDescent="0.25">
      <c r="A35" s="253" t="s">
        <v>167</v>
      </c>
      <c r="B35" s="254"/>
      <c r="C35" s="254"/>
      <c r="D35" s="254"/>
      <c r="E35" s="255" t="s">
        <v>16</v>
      </c>
      <c r="F35" s="259"/>
      <c r="G35" s="259"/>
      <c r="H35" s="261"/>
    </row>
    <row r="36" spans="1:8" ht="31.5" x14ac:dyDescent="0.25">
      <c r="A36" s="258" t="s">
        <v>168</v>
      </c>
      <c r="B36" s="259"/>
      <c r="C36" s="259"/>
      <c r="D36" s="259"/>
      <c r="E36" s="260" t="s">
        <v>95</v>
      </c>
      <c r="F36" s="259"/>
      <c r="G36" s="259"/>
      <c r="H36" s="261"/>
    </row>
    <row r="37" spans="1:8" x14ac:dyDescent="0.25">
      <c r="A37" s="262" t="s">
        <v>110</v>
      </c>
      <c r="B37" s="259"/>
      <c r="C37" s="259"/>
      <c r="D37" s="259"/>
      <c r="E37" s="260" t="s">
        <v>92</v>
      </c>
      <c r="F37" s="259"/>
      <c r="G37" s="259"/>
      <c r="H37" s="261"/>
    </row>
    <row r="38" spans="1:8" x14ac:dyDescent="0.25">
      <c r="A38" s="262" t="s">
        <v>112</v>
      </c>
      <c r="B38" s="259">
        <f>'2.sz.tábla'!B44</f>
        <v>0</v>
      </c>
      <c r="C38" s="259">
        <f>'2.sz.tábla'!C44</f>
        <v>0</v>
      </c>
      <c r="D38" s="259">
        <f>'2.sz.tábla'!D44</f>
        <v>0</v>
      </c>
      <c r="E38" s="260" t="s">
        <v>93</v>
      </c>
      <c r="F38" s="259"/>
      <c r="G38" s="259"/>
      <c r="H38" s="261"/>
    </row>
    <row r="39" spans="1:8" ht="31.5" x14ac:dyDescent="0.25">
      <c r="A39" s="228" t="s">
        <v>114</v>
      </c>
      <c r="B39" s="259"/>
      <c r="C39" s="259"/>
      <c r="D39" s="259"/>
      <c r="E39" s="260" t="s">
        <v>96</v>
      </c>
      <c r="F39" s="259"/>
      <c r="G39" s="259"/>
      <c r="H39" s="261"/>
    </row>
    <row r="40" spans="1:8" x14ac:dyDescent="0.25">
      <c r="A40" s="262"/>
      <c r="B40" s="259"/>
      <c r="C40" s="259"/>
      <c r="D40" s="259"/>
      <c r="E40" s="260" t="s">
        <v>94</v>
      </c>
      <c r="F40" s="259"/>
      <c r="G40" s="259"/>
      <c r="H40" s="261"/>
    </row>
    <row r="41" spans="1:8" x14ac:dyDescent="0.25">
      <c r="A41" s="262"/>
      <c r="B41" s="259"/>
      <c r="C41" s="259"/>
      <c r="D41" s="259"/>
      <c r="E41" s="230" t="s">
        <v>235</v>
      </c>
      <c r="F41" s="259"/>
      <c r="G41" s="259"/>
      <c r="H41" s="261"/>
    </row>
    <row r="42" spans="1:8" ht="31.5" x14ac:dyDescent="0.25">
      <c r="A42" s="262"/>
      <c r="B42" s="259"/>
      <c r="C42" s="259"/>
      <c r="D42" s="259"/>
      <c r="E42" s="230" t="s">
        <v>236</v>
      </c>
      <c r="F42" s="259"/>
      <c r="G42" s="259"/>
      <c r="H42" s="261"/>
    </row>
    <row r="43" spans="1:8" ht="31.5" x14ac:dyDescent="0.25">
      <c r="A43" s="258"/>
      <c r="B43" s="259"/>
      <c r="C43" s="263"/>
      <c r="D43" s="263"/>
      <c r="E43" s="230" t="s">
        <v>237</v>
      </c>
      <c r="F43" s="259"/>
      <c r="G43" s="259"/>
      <c r="H43" s="261"/>
    </row>
    <row r="44" spans="1:8" ht="30" customHeight="1" x14ac:dyDescent="0.25">
      <c r="A44" s="228"/>
      <c r="B44" s="259"/>
      <c r="C44" s="259"/>
      <c r="D44" s="259"/>
      <c r="E44" s="230" t="s">
        <v>238</v>
      </c>
      <c r="F44" s="259">
        <f>'4.sz.tábla'!B9</f>
        <v>1040000</v>
      </c>
      <c r="G44" s="259">
        <f>'4.sz.tábla'!C9</f>
        <v>1553400</v>
      </c>
      <c r="H44" s="259">
        <f>'4.sz.tábla'!D9</f>
        <v>760000</v>
      </c>
    </row>
    <row r="45" spans="1:8" x14ac:dyDescent="0.25">
      <c r="A45" s="262"/>
      <c r="B45" s="259"/>
      <c r="C45" s="259"/>
      <c r="D45" s="259"/>
      <c r="E45" s="230" t="s">
        <v>230</v>
      </c>
      <c r="F45" s="259"/>
      <c r="G45" s="259"/>
      <c r="H45" s="261"/>
    </row>
    <row r="46" spans="1:8" ht="31.5" x14ac:dyDescent="0.25">
      <c r="A46" s="253" t="s">
        <v>185</v>
      </c>
      <c r="B46" s="264">
        <f>SUM(B36:B45)</f>
        <v>0</v>
      </c>
      <c r="C46" s="264">
        <f>SUM(C36:C45)</f>
        <v>0</v>
      </c>
      <c r="D46" s="264">
        <f>SUM(D36:D45)</f>
        <v>0</v>
      </c>
      <c r="E46" s="255" t="s">
        <v>186</v>
      </c>
      <c r="F46" s="264">
        <f>SUM(F36:F45)</f>
        <v>1040000</v>
      </c>
      <c r="G46" s="264">
        <f>SUM(G36:G45)</f>
        <v>1553400</v>
      </c>
      <c r="H46" s="265">
        <f>SUM(H36:H45)</f>
        <v>760000</v>
      </c>
    </row>
    <row r="47" spans="1:8" x14ac:dyDescent="0.25">
      <c r="A47" s="267" t="s">
        <v>171</v>
      </c>
      <c r="B47" s="259"/>
      <c r="C47" s="259"/>
      <c r="D47" s="259"/>
      <c r="E47" s="256" t="s">
        <v>172</v>
      </c>
      <c r="F47" s="259"/>
      <c r="G47" s="259"/>
      <c r="H47" s="261"/>
    </row>
    <row r="48" spans="1:8" ht="47.25" x14ac:dyDescent="0.25">
      <c r="A48" s="253" t="s">
        <v>187</v>
      </c>
      <c r="B48" s="264">
        <f>B46+B47</f>
        <v>0</v>
      </c>
      <c r="C48" s="264">
        <f>C46+C47</f>
        <v>0</v>
      </c>
      <c r="D48" s="264">
        <f>D46+D47</f>
        <v>0</v>
      </c>
      <c r="E48" s="255" t="s">
        <v>188</v>
      </c>
      <c r="F48" s="264">
        <f>F46+F47</f>
        <v>1040000</v>
      </c>
      <c r="G48" s="264">
        <f>G46+G47</f>
        <v>1553400</v>
      </c>
      <c r="H48" s="265">
        <f>H46+H47</f>
        <v>760000</v>
      </c>
    </row>
    <row r="49" spans="1:8" x14ac:dyDescent="0.25">
      <c r="A49" s="253" t="s">
        <v>175</v>
      </c>
      <c r="B49" s="264"/>
      <c r="C49" s="264"/>
      <c r="D49" s="264"/>
      <c r="E49" s="264" t="s">
        <v>17</v>
      </c>
      <c r="F49" s="259"/>
      <c r="G49" s="259"/>
      <c r="H49" s="261"/>
    </row>
    <row r="50" spans="1:8" ht="31.5" x14ac:dyDescent="0.25">
      <c r="A50" s="228" t="s">
        <v>127</v>
      </c>
      <c r="B50" s="259"/>
      <c r="C50" s="259"/>
      <c r="D50" s="259"/>
      <c r="E50" s="260" t="s">
        <v>128</v>
      </c>
      <c r="F50" s="259"/>
      <c r="G50" s="259"/>
      <c r="H50" s="261"/>
    </row>
    <row r="51" spans="1:8" x14ac:dyDescent="0.25">
      <c r="A51" s="233" t="s">
        <v>176</v>
      </c>
      <c r="B51" s="259">
        <f>'2.sz.tábla'!B55</f>
        <v>0</v>
      </c>
      <c r="C51" s="259">
        <f>'2.sz.tábla'!C55</f>
        <v>0</v>
      </c>
      <c r="D51" s="259">
        <f>'2.sz.tábla'!D55</f>
        <v>0</v>
      </c>
      <c r="E51" s="260" t="s">
        <v>130</v>
      </c>
      <c r="F51" s="259"/>
      <c r="G51" s="259"/>
      <c r="H51" s="261"/>
    </row>
    <row r="52" spans="1:8" ht="31.5" x14ac:dyDescent="0.25">
      <c r="A52" s="233" t="s">
        <v>177</v>
      </c>
      <c r="B52" s="259">
        <f>'2.sz.tábla'!B64</f>
        <v>0</v>
      </c>
      <c r="C52" s="259">
        <f>'2.sz.tábla'!C64</f>
        <v>0</v>
      </c>
      <c r="D52" s="259">
        <f>'2.sz.tábla'!D64</f>
        <v>0</v>
      </c>
      <c r="E52" s="260" t="s">
        <v>132</v>
      </c>
      <c r="F52" s="259"/>
      <c r="G52" s="259"/>
      <c r="H52" s="261"/>
    </row>
    <row r="53" spans="1:8" x14ac:dyDescent="0.25">
      <c r="A53" s="262"/>
      <c r="B53" s="259"/>
      <c r="C53" s="259"/>
      <c r="D53" s="259"/>
      <c r="E53" s="260" t="s">
        <v>178</v>
      </c>
      <c r="F53" s="259"/>
      <c r="G53" s="259"/>
      <c r="H53" s="261"/>
    </row>
    <row r="54" spans="1:8" ht="31.5" x14ac:dyDescent="0.25">
      <c r="A54" s="262"/>
      <c r="B54" s="259"/>
      <c r="C54" s="259"/>
      <c r="D54" s="259"/>
      <c r="E54" s="260" t="s">
        <v>179</v>
      </c>
      <c r="F54" s="259"/>
      <c r="G54" s="259"/>
      <c r="H54" s="261"/>
    </row>
    <row r="55" spans="1:8" ht="31.5" x14ac:dyDescent="0.25">
      <c r="A55" s="262"/>
      <c r="B55" s="259"/>
      <c r="C55" s="259"/>
      <c r="D55" s="259"/>
      <c r="E55" s="268" t="s">
        <v>180</v>
      </c>
      <c r="F55" s="259"/>
      <c r="G55" s="259"/>
      <c r="H55" s="261"/>
    </row>
    <row r="56" spans="1:8" ht="28.5" customHeight="1" x14ac:dyDescent="0.25">
      <c r="A56" s="267"/>
      <c r="B56" s="259"/>
      <c r="C56" s="259"/>
      <c r="D56" s="259"/>
      <c r="E56" s="230" t="s">
        <v>243</v>
      </c>
      <c r="F56" s="259"/>
      <c r="G56" s="259"/>
      <c r="H56" s="261"/>
    </row>
    <row r="57" spans="1:8" ht="27" customHeight="1" x14ac:dyDescent="0.25">
      <c r="A57" s="267"/>
      <c r="B57" s="259"/>
      <c r="C57" s="259"/>
      <c r="D57" s="259"/>
      <c r="E57" s="230" t="s">
        <v>181</v>
      </c>
      <c r="F57" s="259"/>
      <c r="G57" s="259"/>
      <c r="H57" s="261"/>
    </row>
    <row r="58" spans="1:8" ht="31.5" x14ac:dyDescent="0.25">
      <c r="A58" s="253" t="s">
        <v>189</v>
      </c>
      <c r="B58" s="264">
        <f>SUM(B50:B56)</f>
        <v>0</v>
      </c>
      <c r="C58" s="264">
        <f>SUM(C50:C56)</f>
        <v>0</v>
      </c>
      <c r="D58" s="264">
        <f>SUM(D50:D56)</f>
        <v>0</v>
      </c>
      <c r="E58" s="255" t="s">
        <v>190</v>
      </c>
      <c r="F58" s="264">
        <f>SUM(F50:F56)</f>
        <v>0</v>
      </c>
      <c r="G58" s="264">
        <f>SUM(G50:G56)</f>
        <v>0</v>
      </c>
      <c r="H58" s="265">
        <f>SUM(H50:H57)</f>
        <v>0</v>
      </c>
    </row>
    <row r="59" spans="1:8" x14ac:dyDescent="0.25">
      <c r="A59" s="267" t="s">
        <v>171</v>
      </c>
      <c r="B59" s="259">
        <f>'2.sz.tábla'!B72</f>
        <v>0</v>
      </c>
      <c r="C59" s="259">
        <f>'2.sz.tábla'!C72</f>
        <v>0</v>
      </c>
      <c r="D59" s="259">
        <f>'2.sz.tábla'!D72</f>
        <v>0</v>
      </c>
      <c r="E59" s="256" t="s">
        <v>172</v>
      </c>
      <c r="F59" s="259"/>
      <c r="G59" s="259"/>
      <c r="H59" s="261"/>
    </row>
    <row r="60" spans="1:8" x14ac:dyDescent="0.25">
      <c r="A60" s="267"/>
      <c r="B60" s="259"/>
      <c r="C60" s="259"/>
      <c r="D60" s="259"/>
      <c r="E60" s="260"/>
      <c r="F60" s="259"/>
      <c r="G60" s="259"/>
      <c r="H60" s="261"/>
    </row>
    <row r="61" spans="1:8" ht="48" thickBot="1" x14ac:dyDescent="0.3">
      <c r="A61" s="269" t="s">
        <v>191</v>
      </c>
      <c r="B61" s="270">
        <f>B58+B59</f>
        <v>0</v>
      </c>
      <c r="C61" s="270">
        <f>C58+C59</f>
        <v>0</v>
      </c>
      <c r="D61" s="270">
        <f>D58+D59</f>
        <v>0</v>
      </c>
      <c r="E61" s="271" t="s">
        <v>192</v>
      </c>
      <c r="F61" s="270">
        <f>F58+F59</f>
        <v>0</v>
      </c>
      <c r="G61" s="270">
        <f>G58+G59</f>
        <v>0</v>
      </c>
      <c r="H61" s="272">
        <f>H58+H59</f>
        <v>0</v>
      </c>
    </row>
    <row r="62" spans="1:8" x14ac:dyDescent="0.25">
      <c r="A62" s="273"/>
      <c r="B62" s="274">
        <f>B61+B48</f>
        <v>0</v>
      </c>
      <c r="C62" s="274">
        <f>C61+C48</f>
        <v>0</v>
      </c>
      <c r="D62" s="274">
        <f>D61+D48</f>
        <v>0</v>
      </c>
      <c r="E62" s="274"/>
      <c r="F62" s="249">
        <f>F61+F48</f>
        <v>1040000</v>
      </c>
      <c r="G62" s="249">
        <f>G61+G48</f>
        <v>1553400</v>
      </c>
      <c r="H62" s="249">
        <f>H61+H48</f>
        <v>760000</v>
      </c>
    </row>
    <row r="63" spans="1:8" ht="15.75" customHeight="1" x14ac:dyDescent="0.25">
      <c r="A63" s="376" t="s">
        <v>426</v>
      </c>
      <c r="B63" s="376"/>
      <c r="C63" s="376"/>
      <c r="D63" s="376"/>
      <c r="E63" s="376"/>
      <c r="F63" s="376"/>
    </row>
    <row r="64" spans="1:8" ht="16.5" thickBot="1" x14ac:dyDescent="0.3"/>
    <row r="65" spans="1:8" s="248" customFormat="1" ht="31.5" x14ac:dyDescent="0.25">
      <c r="A65" s="251" t="s">
        <v>107</v>
      </c>
      <c r="B65" s="225" t="s">
        <v>397</v>
      </c>
      <c r="C65" s="225" t="s">
        <v>398</v>
      </c>
      <c r="D65" s="225" t="s">
        <v>399</v>
      </c>
      <c r="E65" s="252" t="s">
        <v>108</v>
      </c>
      <c r="F65" s="225" t="s">
        <v>397</v>
      </c>
      <c r="G65" s="225" t="s">
        <v>398</v>
      </c>
      <c r="H65" s="227" t="s">
        <v>399</v>
      </c>
    </row>
    <row r="66" spans="1:8" x14ac:dyDescent="0.25">
      <c r="A66" s="253" t="s">
        <v>167</v>
      </c>
      <c r="B66" s="254"/>
      <c r="C66" s="254"/>
      <c r="D66" s="254"/>
      <c r="E66" s="255" t="s">
        <v>16</v>
      </c>
      <c r="F66" s="259"/>
      <c r="G66" s="259"/>
      <c r="H66" s="261"/>
    </row>
    <row r="67" spans="1:8" ht="31.5" x14ac:dyDescent="0.25">
      <c r="A67" s="258" t="s">
        <v>168</v>
      </c>
      <c r="B67" s="259"/>
      <c r="C67" s="259"/>
      <c r="D67" s="259"/>
      <c r="E67" s="260" t="s">
        <v>95</v>
      </c>
      <c r="F67" s="259"/>
      <c r="G67" s="259"/>
      <c r="H67" s="261"/>
    </row>
    <row r="68" spans="1:8" x14ac:dyDescent="0.25">
      <c r="A68" s="262" t="s">
        <v>110</v>
      </c>
      <c r="B68" s="259"/>
      <c r="C68" s="259"/>
      <c r="D68" s="259"/>
      <c r="E68" s="260" t="s">
        <v>92</v>
      </c>
      <c r="F68" s="259"/>
      <c r="G68" s="259"/>
      <c r="H68" s="261"/>
    </row>
    <row r="69" spans="1:8" x14ac:dyDescent="0.25">
      <c r="A69" s="262" t="s">
        <v>112</v>
      </c>
      <c r="B69" s="259"/>
      <c r="C69" s="259"/>
      <c r="D69" s="259"/>
      <c r="E69" s="260" t="s">
        <v>113</v>
      </c>
      <c r="F69" s="259"/>
      <c r="G69" s="259"/>
      <c r="H69" s="261"/>
    </row>
    <row r="70" spans="1:8" ht="31.5" x14ac:dyDescent="0.25">
      <c r="A70" s="228" t="s">
        <v>114</v>
      </c>
      <c r="B70" s="259"/>
      <c r="C70" s="259"/>
      <c r="D70" s="259"/>
      <c r="E70" s="260" t="s">
        <v>96</v>
      </c>
      <c r="F70" s="259"/>
      <c r="G70" s="259"/>
      <c r="H70" s="261"/>
    </row>
    <row r="71" spans="1:8" x14ac:dyDescent="0.25">
      <c r="A71" s="262"/>
      <c r="B71" s="259"/>
      <c r="C71" s="259"/>
      <c r="D71" s="259"/>
      <c r="E71" s="260" t="s">
        <v>94</v>
      </c>
      <c r="F71" s="259"/>
      <c r="G71" s="259"/>
      <c r="H71" s="261"/>
    </row>
    <row r="72" spans="1:8" x14ac:dyDescent="0.25">
      <c r="A72" s="262"/>
      <c r="B72" s="259"/>
      <c r="C72" s="259"/>
      <c r="D72" s="259"/>
      <c r="E72" s="230" t="s">
        <v>235</v>
      </c>
      <c r="F72" s="259"/>
      <c r="G72" s="259"/>
      <c r="H72" s="261"/>
    </row>
    <row r="73" spans="1:8" ht="31.5" x14ac:dyDescent="0.25">
      <c r="A73" s="262"/>
      <c r="B73" s="259"/>
      <c r="C73" s="259"/>
      <c r="D73" s="259"/>
      <c r="E73" s="230" t="s">
        <v>236</v>
      </c>
      <c r="F73" s="259"/>
      <c r="G73" s="259"/>
      <c r="H73" s="261"/>
    </row>
    <row r="74" spans="1:8" ht="31.5" x14ac:dyDescent="0.25">
      <c r="A74" s="258"/>
      <c r="B74" s="259"/>
      <c r="C74" s="263"/>
      <c r="D74" s="263"/>
      <c r="E74" s="230" t="s">
        <v>237</v>
      </c>
      <c r="F74" s="259"/>
      <c r="G74" s="259"/>
      <c r="H74" s="261"/>
    </row>
    <row r="75" spans="1:8" ht="31.5" x14ac:dyDescent="0.25">
      <c r="A75" s="228"/>
      <c r="B75" s="259"/>
      <c r="C75" s="259"/>
      <c r="D75" s="259"/>
      <c r="E75" s="230" t="s">
        <v>238</v>
      </c>
      <c r="F75" s="259"/>
      <c r="G75" s="259"/>
      <c r="H75" s="261"/>
    </row>
    <row r="76" spans="1:8" x14ac:dyDescent="0.25">
      <c r="A76" s="262"/>
      <c r="B76" s="259"/>
      <c r="C76" s="259"/>
      <c r="D76" s="259"/>
      <c r="E76" s="230" t="s">
        <v>230</v>
      </c>
      <c r="F76" s="259"/>
      <c r="G76" s="259"/>
      <c r="H76" s="261"/>
    </row>
    <row r="77" spans="1:8" ht="47.25" x14ac:dyDescent="0.25">
      <c r="A77" s="253" t="s">
        <v>193</v>
      </c>
      <c r="B77" s="264">
        <f>SUM(B67:B76)</f>
        <v>0</v>
      </c>
      <c r="C77" s="264">
        <f>SUM(C67:C76)</f>
        <v>0</v>
      </c>
      <c r="D77" s="264">
        <f>SUM(D67:D76)</f>
        <v>0</v>
      </c>
      <c r="E77" s="255" t="s">
        <v>194</v>
      </c>
      <c r="F77" s="264">
        <f>SUM(F67:F76)</f>
        <v>0</v>
      </c>
      <c r="G77" s="264">
        <f>SUM(G67:G76)</f>
        <v>0</v>
      </c>
      <c r="H77" s="265">
        <f>SUM(H67:H76)</f>
        <v>0</v>
      </c>
    </row>
    <row r="78" spans="1:8" x14ac:dyDescent="0.25">
      <c r="A78" s="267" t="s">
        <v>171</v>
      </c>
      <c r="B78" s="259"/>
      <c r="C78" s="259"/>
      <c r="D78" s="259"/>
      <c r="E78" s="256" t="s">
        <v>172</v>
      </c>
      <c r="F78" s="259"/>
      <c r="G78" s="259"/>
      <c r="H78" s="261"/>
    </row>
    <row r="79" spans="1:8" ht="47.25" x14ac:dyDescent="0.25">
      <c r="A79" s="253" t="s">
        <v>195</v>
      </c>
      <c r="B79" s="264">
        <f>B77+B78</f>
        <v>0</v>
      </c>
      <c r="C79" s="264">
        <f>C77+C78</f>
        <v>0</v>
      </c>
      <c r="D79" s="264">
        <f>D77+D78</f>
        <v>0</v>
      </c>
      <c r="E79" s="255" t="s">
        <v>196</v>
      </c>
      <c r="F79" s="264">
        <f>F77+F78</f>
        <v>0</v>
      </c>
      <c r="G79" s="264">
        <f>G77+G78</f>
        <v>0</v>
      </c>
      <c r="H79" s="265">
        <f>H77+H78</f>
        <v>0</v>
      </c>
    </row>
    <row r="80" spans="1:8" x14ac:dyDescent="0.25">
      <c r="A80" s="253" t="s">
        <v>175</v>
      </c>
      <c r="B80" s="264"/>
      <c r="C80" s="264"/>
      <c r="D80" s="264"/>
      <c r="E80" s="264" t="s">
        <v>17</v>
      </c>
      <c r="F80" s="259"/>
      <c r="G80" s="259"/>
      <c r="H80" s="261"/>
    </row>
    <row r="81" spans="1:8" ht="31.5" x14ac:dyDescent="0.25">
      <c r="A81" s="228" t="s">
        <v>127</v>
      </c>
      <c r="B81" s="264"/>
      <c r="C81" s="264"/>
      <c r="D81" s="264"/>
      <c r="E81" s="260" t="s">
        <v>128</v>
      </c>
      <c r="F81" s="259"/>
      <c r="G81" s="259"/>
      <c r="H81" s="261"/>
    </row>
    <row r="82" spans="1:8" x14ac:dyDescent="0.25">
      <c r="A82" s="233" t="s">
        <v>176</v>
      </c>
      <c r="B82" s="259"/>
      <c r="C82" s="259"/>
      <c r="D82" s="259"/>
      <c r="E82" s="260" t="s">
        <v>130</v>
      </c>
      <c r="F82" s="259"/>
      <c r="G82" s="259"/>
      <c r="H82" s="261"/>
    </row>
    <row r="83" spans="1:8" ht="31.5" x14ac:dyDescent="0.25">
      <c r="A83" s="233" t="s">
        <v>177</v>
      </c>
      <c r="B83" s="255"/>
      <c r="C83" s="255"/>
      <c r="D83" s="255"/>
      <c r="E83" s="260" t="s">
        <v>132</v>
      </c>
      <c r="F83" s="259"/>
      <c r="G83" s="259"/>
      <c r="H83" s="261"/>
    </row>
    <row r="84" spans="1:8" x14ac:dyDescent="0.25">
      <c r="A84" s="262"/>
      <c r="B84" s="259"/>
      <c r="C84" s="259"/>
      <c r="D84" s="259"/>
      <c r="E84" s="260" t="s">
        <v>178</v>
      </c>
      <c r="F84" s="259"/>
      <c r="G84" s="259"/>
      <c r="H84" s="261"/>
    </row>
    <row r="85" spans="1:8" ht="31.5" x14ac:dyDescent="0.25">
      <c r="A85" s="253" t="s">
        <v>189</v>
      </c>
      <c r="B85" s="264">
        <f>SUM(B81:B83)</f>
        <v>0</v>
      </c>
      <c r="C85" s="264">
        <f>SUM(C81:C83)</f>
        <v>0</v>
      </c>
      <c r="D85" s="264">
        <f>SUM(D81:D83)</f>
        <v>0</v>
      </c>
      <c r="E85" s="260" t="s">
        <v>179</v>
      </c>
      <c r="F85" s="259"/>
      <c r="G85" s="259"/>
      <c r="H85" s="261"/>
    </row>
    <row r="86" spans="1:8" ht="31.5" x14ac:dyDescent="0.25">
      <c r="A86" s="267" t="s">
        <v>171</v>
      </c>
      <c r="B86" s="259"/>
      <c r="C86" s="259"/>
      <c r="D86" s="259"/>
      <c r="E86" s="268" t="s">
        <v>180</v>
      </c>
      <c r="F86" s="259"/>
      <c r="G86" s="259"/>
      <c r="H86" s="261"/>
    </row>
    <row r="87" spans="1:8" ht="31.5" x14ac:dyDescent="0.25">
      <c r="A87" s="267"/>
      <c r="B87" s="259"/>
      <c r="C87" s="259"/>
      <c r="D87" s="259"/>
      <c r="E87" s="230" t="s">
        <v>136</v>
      </c>
      <c r="F87" s="259"/>
      <c r="G87" s="259"/>
      <c r="H87" s="261"/>
    </row>
    <row r="88" spans="1:8" ht="48" thickBot="1" x14ac:dyDescent="0.3">
      <c r="A88" s="269" t="s">
        <v>197</v>
      </c>
      <c r="B88" s="270">
        <f>SUM(B81:B87)</f>
        <v>0</v>
      </c>
      <c r="C88" s="270">
        <f>SUM(C81:C87)</f>
        <v>0</v>
      </c>
      <c r="D88" s="270">
        <f>SUM(D81:D87)</f>
        <v>0</v>
      </c>
      <c r="E88" s="271" t="s">
        <v>198</v>
      </c>
      <c r="F88" s="270">
        <f>SUM(F81:F87)</f>
        <v>0</v>
      </c>
      <c r="G88" s="270">
        <f>SUM(G81:G87)</f>
        <v>0</v>
      </c>
      <c r="H88" s="272">
        <f>SUM(H81:H87)</f>
        <v>0</v>
      </c>
    </row>
    <row r="89" spans="1:8" x14ac:dyDescent="0.25">
      <c r="B89" s="249">
        <f>B88+B79+B61+B48+B30+B19</f>
        <v>73812000</v>
      </c>
      <c r="C89" s="249">
        <f>C88+C79+C61+C48+C30+C19</f>
        <v>103726713</v>
      </c>
      <c r="D89" s="249">
        <f>D88+D79+D61+D48+D30+D19</f>
        <v>71854824</v>
      </c>
      <c r="F89" s="249">
        <f>F88+F79+F61+F48+F30+F19</f>
        <v>73812000</v>
      </c>
      <c r="G89" s="249">
        <f>G88+G79+G61+G48+G30+G19</f>
        <v>103726713</v>
      </c>
      <c r="H89" s="249">
        <f>H88+H79+H61+H48+H30+H19</f>
        <v>71854824</v>
      </c>
    </row>
    <row r="90" spans="1:8" x14ac:dyDescent="0.25">
      <c r="A90" s="248" t="s">
        <v>244</v>
      </c>
      <c r="B90" s="249">
        <f>F89-B89</f>
        <v>0</v>
      </c>
      <c r="C90" s="249">
        <f>G89-C89</f>
        <v>0</v>
      </c>
      <c r="D90" s="249">
        <f>H89-D89</f>
        <v>0</v>
      </c>
    </row>
  </sheetData>
  <sheetProtection selectLockedCells="1" selectUnlockedCells="1"/>
  <mergeCells count="3">
    <mergeCell ref="A32:F32"/>
    <mergeCell ref="A63:F63"/>
    <mergeCell ref="A3:H3"/>
  </mergeCells>
  <phoneticPr fontId="21" type="noConversion"/>
  <printOptions horizontalCentered="1"/>
  <pageMargins left="0.74803149606299213" right="0.74803149606299213" top="0.7890625" bottom="0.39370078740157483" header="0.11811023622047245" footer="0.51181102362204722"/>
  <pageSetup paperSize="9" scale="75" firstPageNumber="0" orientation="landscape" r:id="rId1"/>
  <headerFooter alignWithMargins="0">
    <oddHeader>&amp;C&amp;"Times New Roman,Félkövér"&amp;12 7. melléklet
az önkormányzat 2018. évi költségvetéséről szóló .../2018. (...) önkormányzati rendelet tervezethez
&amp;R
&amp;P. oldal
 forint</oddHeader>
  </headerFooter>
  <rowBreaks count="2" manualBreakCount="2">
    <brk id="31" max="9" man="1"/>
    <brk id="62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="89" zoomScaleNormal="84" zoomScalePageLayoutView="89" workbookViewId="0">
      <selection activeCell="H43" sqref="H43"/>
    </sheetView>
  </sheetViews>
  <sheetFormatPr defaultRowHeight="15.75" x14ac:dyDescent="0.25"/>
  <cols>
    <col min="1" max="1" width="33.85546875" style="299" customWidth="1"/>
    <col min="2" max="2" width="12.140625" style="144" bestFit="1" customWidth="1"/>
    <col min="3" max="3" width="11.42578125" style="144" bestFit="1" customWidth="1"/>
    <col min="4" max="4" width="13.140625" style="144" customWidth="1"/>
    <col min="5" max="5" width="13.28515625" style="144" customWidth="1"/>
    <col min="6" max="6" width="12.5703125" style="144" customWidth="1"/>
    <col min="7" max="7" width="13.28515625" style="144" customWidth="1"/>
    <col min="8" max="8" width="14" style="144" customWidth="1"/>
    <col min="9" max="9" width="13.42578125" style="144" customWidth="1"/>
    <col min="10" max="10" width="12.5703125" style="144" customWidth="1"/>
    <col min="11" max="11" width="12.42578125" style="144" customWidth="1"/>
    <col min="12" max="12" width="12.5703125" style="144" customWidth="1"/>
    <col min="13" max="13" width="13.42578125" style="144" customWidth="1"/>
    <col min="14" max="14" width="11.42578125" style="285" bestFit="1" customWidth="1"/>
    <col min="15" max="15" width="13.5703125" style="144" customWidth="1"/>
    <col min="16" max="16" width="11.140625" style="144" bestFit="1" customWidth="1"/>
    <col min="17" max="17" width="11.7109375" style="144" bestFit="1" customWidth="1"/>
    <col min="18" max="256" width="9.140625" style="144"/>
    <col min="257" max="257" width="51" style="144" customWidth="1"/>
    <col min="258" max="259" width="11.85546875" style="144" bestFit="1" customWidth="1"/>
    <col min="260" max="265" width="13.28515625" style="144" bestFit="1" customWidth="1"/>
    <col min="266" max="266" width="16.140625" style="144" bestFit="1" customWidth="1"/>
    <col min="267" max="269" width="13.28515625" style="144" bestFit="1" customWidth="1"/>
    <col min="270" max="270" width="14.140625" style="144" bestFit="1" customWidth="1"/>
    <col min="271" max="512" width="9.140625" style="144"/>
    <col min="513" max="513" width="51" style="144" customWidth="1"/>
    <col min="514" max="515" width="11.85546875" style="144" bestFit="1" customWidth="1"/>
    <col min="516" max="521" width="13.28515625" style="144" bestFit="1" customWidth="1"/>
    <col min="522" max="522" width="16.140625" style="144" bestFit="1" customWidth="1"/>
    <col min="523" max="525" width="13.28515625" style="144" bestFit="1" customWidth="1"/>
    <col min="526" max="526" width="14.140625" style="144" bestFit="1" customWidth="1"/>
    <col min="527" max="768" width="9.140625" style="144"/>
    <col min="769" max="769" width="51" style="144" customWidth="1"/>
    <col min="770" max="771" width="11.85546875" style="144" bestFit="1" customWidth="1"/>
    <col min="772" max="777" width="13.28515625" style="144" bestFit="1" customWidth="1"/>
    <col min="778" max="778" width="16.140625" style="144" bestFit="1" customWidth="1"/>
    <col min="779" max="781" width="13.28515625" style="144" bestFit="1" customWidth="1"/>
    <col min="782" max="782" width="14.140625" style="144" bestFit="1" customWidth="1"/>
    <col min="783" max="1024" width="9.140625" style="144"/>
    <col min="1025" max="1025" width="51" style="144" customWidth="1"/>
    <col min="1026" max="1027" width="11.85546875" style="144" bestFit="1" customWidth="1"/>
    <col min="1028" max="1033" width="13.28515625" style="144" bestFit="1" customWidth="1"/>
    <col min="1034" max="1034" width="16.140625" style="144" bestFit="1" customWidth="1"/>
    <col min="1035" max="1037" width="13.28515625" style="144" bestFit="1" customWidth="1"/>
    <col min="1038" max="1038" width="14.140625" style="144" bestFit="1" customWidth="1"/>
    <col min="1039" max="1280" width="9.140625" style="144"/>
    <col min="1281" max="1281" width="51" style="144" customWidth="1"/>
    <col min="1282" max="1283" width="11.85546875" style="144" bestFit="1" customWidth="1"/>
    <col min="1284" max="1289" width="13.28515625" style="144" bestFit="1" customWidth="1"/>
    <col min="1290" max="1290" width="16.140625" style="144" bestFit="1" customWidth="1"/>
    <col min="1291" max="1293" width="13.28515625" style="144" bestFit="1" customWidth="1"/>
    <col min="1294" max="1294" width="14.140625" style="144" bestFit="1" customWidth="1"/>
    <col min="1295" max="1536" width="9.140625" style="144"/>
    <col min="1537" max="1537" width="51" style="144" customWidth="1"/>
    <col min="1538" max="1539" width="11.85546875" style="144" bestFit="1" customWidth="1"/>
    <col min="1540" max="1545" width="13.28515625" style="144" bestFit="1" customWidth="1"/>
    <col min="1546" max="1546" width="16.140625" style="144" bestFit="1" customWidth="1"/>
    <col min="1547" max="1549" width="13.28515625" style="144" bestFit="1" customWidth="1"/>
    <col min="1550" max="1550" width="14.140625" style="144" bestFit="1" customWidth="1"/>
    <col min="1551" max="1792" width="9.140625" style="144"/>
    <col min="1793" max="1793" width="51" style="144" customWidth="1"/>
    <col min="1794" max="1795" width="11.85546875" style="144" bestFit="1" customWidth="1"/>
    <col min="1796" max="1801" width="13.28515625" style="144" bestFit="1" customWidth="1"/>
    <col min="1802" max="1802" width="16.140625" style="144" bestFit="1" customWidth="1"/>
    <col min="1803" max="1805" width="13.28515625" style="144" bestFit="1" customWidth="1"/>
    <col min="1806" max="1806" width="14.140625" style="144" bestFit="1" customWidth="1"/>
    <col min="1807" max="2048" width="9.140625" style="144"/>
    <col min="2049" max="2049" width="51" style="144" customWidth="1"/>
    <col min="2050" max="2051" width="11.85546875" style="144" bestFit="1" customWidth="1"/>
    <col min="2052" max="2057" width="13.28515625" style="144" bestFit="1" customWidth="1"/>
    <col min="2058" max="2058" width="16.140625" style="144" bestFit="1" customWidth="1"/>
    <col min="2059" max="2061" width="13.28515625" style="144" bestFit="1" customWidth="1"/>
    <col min="2062" max="2062" width="14.140625" style="144" bestFit="1" customWidth="1"/>
    <col min="2063" max="2304" width="9.140625" style="144"/>
    <col min="2305" max="2305" width="51" style="144" customWidth="1"/>
    <col min="2306" max="2307" width="11.85546875" style="144" bestFit="1" customWidth="1"/>
    <col min="2308" max="2313" width="13.28515625" style="144" bestFit="1" customWidth="1"/>
    <col min="2314" max="2314" width="16.140625" style="144" bestFit="1" customWidth="1"/>
    <col min="2315" max="2317" width="13.28515625" style="144" bestFit="1" customWidth="1"/>
    <col min="2318" max="2318" width="14.140625" style="144" bestFit="1" customWidth="1"/>
    <col min="2319" max="2560" width="9.140625" style="144"/>
    <col min="2561" max="2561" width="51" style="144" customWidth="1"/>
    <col min="2562" max="2563" width="11.85546875" style="144" bestFit="1" customWidth="1"/>
    <col min="2564" max="2569" width="13.28515625" style="144" bestFit="1" customWidth="1"/>
    <col min="2570" max="2570" width="16.140625" style="144" bestFit="1" customWidth="1"/>
    <col min="2571" max="2573" width="13.28515625" style="144" bestFit="1" customWidth="1"/>
    <col min="2574" max="2574" width="14.140625" style="144" bestFit="1" customWidth="1"/>
    <col min="2575" max="2816" width="9.140625" style="144"/>
    <col min="2817" max="2817" width="51" style="144" customWidth="1"/>
    <col min="2818" max="2819" width="11.85546875" style="144" bestFit="1" customWidth="1"/>
    <col min="2820" max="2825" width="13.28515625" style="144" bestFit="1" customWidth="1"/>
    <col min="2826" max="2826" width="16.140625" style="144" bestFit="1" customWidth="1"/>
    <col min="2827" max="2829" width="13.28515625" style="144" bestFit="1" customWidth="1"/>
    <col min="2830" max="2830" width="14.140625" style="144" bestFit="1" customWidth="1"/>
    <col min="2831" max="3072" width="9.140625" style="144"/>
    <col min="3073" max="3073" width="51" style="144" customWidth="1"/>
    <col min="3074" max="3075" width="11.85546875" style="144" bestFit="1" customWidth="1"/>
    <col min="3076" max="3081" width="13.28515625" style="144" bestFit="1" customWidth="1"/>
    <col min="3082" max="3082" width="16.140625" style="144" bestFit="1" customWidth="1"/>
    <col min="3083" max="3085" width="13.28515625" style="144" bestFit="1" customWidth="1"/>
    <col min="3086" max="3086" width="14.140625" style="144" bestFit="1" customWidth="1"/>
    <col min="3087" max="3328" width="9.140625" style="144"/>
    <col min="3329" max="3329" width="51" style="144" customWidth="1"/>
    <col min="3330" max="3331" width="11.85546875" style="144" bestFit="1" customWidth="1"/>
    <col min="3332" max="3337" width="13.28515625" style="144" bestFit="1" customWidth="1"/>
    <col min="3338" max="3338" width="16.140625" style="144" bestFit="1" customWidth="1"/>
    <col min="3339" max="3341" width="13.28515625" style="144" bestFit="1" customWidth="1"/>
    <col min="3342" max="3342" width="14.140625" style="144" bestFit="1" customWidth="1"/>
    <col min="3343" max="3584" width="9.140625" style="144"/>
    <col min="3585" max="3585" width="51" style="144" customWidth="1"/>
    <col min="3586" max="3587" width="11.85546875" style="144" bestFit="1" customWidth="1"/>
    <col min="3588" max="3593" width="13.28515625" style="144" bestFit="1" customWidth="1"/>
    <col min="3594" max="3594" width="16.140625" style="144" bestFit="1" customWidth="1"/>
    <col min="3595" max="3597" width="13.28515625" style="144" bestFit="1" customWidth="1"/>
    <col min="3598" max="3598" width="14.140625" style="144" bestFit="1" customWidth="1"/>
    <col min="3599" max="3840" width="9.140625" style="144"/>
    <col min="3841" max="3841" width="51" style="144" customWidth="1"/>
    <col min="3842" max="3843" width="11.85546875" style="144" bestFit="1" customWidth="1"/>
    <col min="3844" max="3849" width="13.28515625" style="144" bestFit="1" customWidth="1"/>
    <col min="3850" max="3850" width="16.140625" style="144" bestFit="1" customWidth="1"/>
    <col min="3851" max="3853" width="13.28515625" style="144" bestFit="1" customWidth="1"/>
    <col min="3854" max="3854" width="14.140625" style="144" bestFit="1" customWidth="1"/>
    <col min="3855" max="4096" width="9.140625" style="144"/>
    <col min="4097" max="4097" width="51" style="144" customWidth="1"/>
    <col min="4098" max="4099" width="11.85546875" style="144" bestFit="1" customWidth="1"/>
    <col min="4100" max="4105" width="13.28515625" style="144" bestFit="1" customWidth="1"/>
    <col min="4106" max="4106" width="16.140625" style="144" bestFit="1" customWidth="1"/>
    <col min="4107" max="4109" width="13.28515625" style="144" bestFit="1" customWidth="1"/>
    <col min="4110" max="4110" width="14.140625" style="144" bestFit="1" customWidth="1"/>
    <col min="4111" max="4352" width="9.140625" style="144"/>
    <col min="4353" max="4353" width="51" style="144" customWidth="1"/>
    <col min="4354" max="4355" width="11.85546875" style="144" bestFit="1" customWidth="1"/>
    <col min="4356" max="4361" width="13.28515625" style="144" bestFit="1" customWidth="1"/>
    <col min="4362" max="4362" width="16.140625" style="144" bestFit="1" customWidth="1"/>
    <col min="4363" max="4365" width="13.28515625" style="144" bestFit="1" customWidth="1"/>
    <col min="4366" max="4366" width="14.140625" style="144" bestFit="1" customWidth="1"/>
    <col min="4367" max="4608" width="9.140625" style="144"/>
    <col min="4609" max="4609" width="51" style="144" customWidth="1"/>
    <col min="4610" max="4611" width="11.85546875" style="144" bestFit="1" customWidth="1"/>
    <col min="4612" max="4617" width="13.28515625" style="144" bestFit="1" customWidth="1"/>
    <col min="4618" max="4618" width="16.140625" style="144" bestFit="1" customWidth="1"/>
    <col min="4619" max="4621" width="13.28515625" style="144" bestFit="1" customWidth="1"/>
    <col min="4622" max="4622" width="14.140625" style="144" bestFit="1" customWidth="1"/>
    <col min="4623" max="4864" width="9.140625" style="144"/>
    <col min="4865" max="4865" width="51" style="144" customWidth="1"/>
    <col min="4866" max="4867" width="11.85546875" style="144" bestFit="1" customWidth="1"/>
    <col min="4868" max="4873" width="13.28515625" style="144" bestFit="1" customWidth="1"/>
    <col min="4874" max="4874" width="16.140625" style="144" bestFit="1" customWidth="1"/>
    <col min="4875" max="4877" width="13.28515625" style="144" bestFit="1" customWidth="1"/>
    <col min="4878" max="4878" width="14.140625" style="144" bestFit="1" customWidth="1"/>
    <col min="4879" max="5120" width="9.140625" style="144"/>
    <col min="5121" max="5121" width="51" style="144" customWidth="1"/>
    <col min="5122" max="5123" width="11.85546875" style="144" bestFit="1" customWidth="1"/>
    <col min="5124" max="5129" width="13.28515625" style="144" bestFit="1" customWidth="1"/>
    <col min="5130" max="5130" width="16.140625" style="144" bestFit="1" customWidth="1"/>
    <col min="5131" max="5133" width="13.28515625" style="144" bestFit="1" customWidth="1"/>
    <col min="5134" max="5134" width="14.140625" style="144" bestFit="1" customWidth="1"/>
    <col min="5135" max="5376" width="9.140625" style="144"/>
    <col min="5377" max="5377" width="51" style="144" customWidth="1"/>
    <col min="5378" max="5379" width="11.85546875" style="144" bestFit="1" customWidth="1"/>
    <col min="5380" max="5385" width="13.28515625" style="144" bestFit="1" customWidth="1"/>
    <col min="5386" max="5386" width="16.140625" style="144" bestFit="1" customWidth="1"/>
    <col min="5387" max="5389" width="13.28515625" style="144" bestFit="1" customWidth="1"/>
    <col min="5390" max="5390" width="14.140625" style="144" bestFit="1" customWidth="1"/>
    <col min="5391" max="5632" width="9.140625" style="144"/>
    <col min="5633" max="5633" width="51" style="144" customWidth="1"/>
    <col min="5634" max="5635" width="11.85546875" style="144" bestFit="1" customWidth="1"/>
    <col min="5636" max="5641" width="13.28515625" style="144" bestFit="1" customWidth="1"/>
    <col min="5642" max="5642" width="16.140625" style="144" bestFit="1" customWidth="1"/>
    <col min="5643" max="5645" width="13.28515625" style="144" bestFit="1" customWidth="1"/>
    <col min="5646" max="5646" width="14.140625" style="144" bestFit="1" customWidth="1"/>
    <col min="5647" max="5888" width="9.140625" style="144"/>
    <col min="5889" max="5889" width="51" style="144" customWidth="1"/>
    <col min="5890" max="5891" width="11.85546875" style="144" bestFit="1" customWidth="1"/>
    <col min="5892" max="5897" width="13.28515625" style="144" bestFit="1" customWidth="1"/>
    <col min="5898" max="5898" width="16.140625" style="144" bestFit="1" customWidth="1"/>
    <col min="5899" max="5901" width="13.28515625" style="144" bestFit="1" customWidth="1"/>
    <col min="5902" max="5902" width="14.140625" style="144" bestFit="1" customWidth="1"/>
    <col min="5903" max="6144" width="9.140625" style="144"/>
    <col min="6145" max="6145" width="51" style="144" customWidth="1"/>
    <col min="6146" max="6147" width="11.85546875" style="144" bestFit="1" customWidth="1"/>
    <col min="6148" max="6153" width="13.28515625" style="144" bestFit="1" customWidth="1"/>
    <col min="6154" max="6154" width="16.140625" style="144" bestFit="1" customWidth="1"/>
    <col min="6155" max="6157" width="13.28515625" style="144" bestFit="1" customWidth="1"/>
    <col min="6158" max="6158" width="14.140625" style="144" bestFit="1" customWidth="1"/>
    <col min="6159" max="6400" width="9.140625" style="144"/>
    <col min="6401" max="6401" width="51" style="144" customWidth="1"/>
    <col min="6402" max="6403" width="11.85546875" style="144" bestFit="1" customWidth="1"/>
    <col min="6404" max="6409" width="13.28515625" style="144" bestFit="1" customWidth="1"/>
    <col min="6410" max="6410" width="16.140625" style="144" bestFit="1" customWidth="1"/>
    <col min="6411" max="6413" width="13.28515625" style="144" bestFit="1" customWidth="1"/>
    <col min="6414" max="6414" width="14.140625" style="144" bestFit="1" customWidth="1"/>
    <col min="6415" max="6656" width="9.140625" style="144"/>
    <col min="6657" max="6657" width="51" style="144" customWidth="1"/>
    <col min="6658" max="6659" width="11.85546875" style="144" bestFit="1" customWidth="1"/>
    <col min="6660" max="6665" width="13.28515625" style="144" bestFit="1" customWidth="1"/>
    <col min="6666" max="6666" width="16.140625" style="144" bestFit="1" customWidth="1"/>
    <col min="6667" max="6669" width="13.28515625" style="144" bestFit="1" customWidth="1"/>
    <col min="6670" max="6670" width="14.140625" style="144" bestFit="1" customWidth="1"/>
    <col min="6671" max="6912" width="9.140625" style="144"/>
    <col min="6913" max="6913" width="51" style="144" customWidth="1"/>
    <col min="6914" max="6915" width="11.85546875" style="144" bestFit="1" customWidth="1"/>
    <col min="6916" max="6921" width="13.28515625" style="144" bestFit="1" customWidth="1"/>
    <col min="6922" max="6922" width="16.140625" style="144" bestFit="1" customWidth="1"/>
    <col min="6923" max="6925" width="13.28515625" style="144" bestFit="1" customWidth="1"/>
    <col min="6926" max="6926" width="14.140625" style="144" bestFit="1" customWidth="1"/>
    <col min="6927" max="7168" width="9.140625" style="144"/>
    <col min="7169" max="7169" width="51" style="144" customWidth="1"/>
    <col min="7170" max="7171" width="11.85546875" style="144" bestFit="1" customWidth="1"/>
    <col min="7172" max="7177" width="13.28515625" style="144" bestFit="1" customWidth="1"/>
    <col min="7178" max="7178" width="16.140625" style="144" bestFit="1" customWidth="1"/>
    <col min="7179" max="7181" width="13.28515625" style="144" bestFit="1" customWidth="1"/>
    <col min="7182" max="7182" width="14.140625" style="144" bestFit="1" customWidth="1"/>
    <col min="7183" max="7424" width="9.140625" style="144"/>
    <col min="7425" max="7425" width="51" style="144" customWidth="1"/>
    <col min="7426" max="7427" width="11.85546875" style="144" bestFit="1" customWidth="1"/>
    <col min="7428" max="7433" width="13.28515625" style="144" bestFit="1" customWidth="1"/>
    <col min="7434" max="7434" width="16.140625" style="144" bestFit="1" customWidth="1"/>
    <col min="7435" max="7437" width="13.28515625" style="144" bestFit="1" customWidth="1"/>
    <col min="7438" max="7438" width="14.140625" style="144" bestFit="1" customWidth="1"/>
    <col min="7439" max="7680" width="9.140625" style="144"/>
    <col min="7681" max="7681" width="51" style="144" customWidth="1"/>
    <col min="7682" max="7683" width="11.85546875" style="144" bestFit="1" customWidth="1"/>
    <col min="7684" max="7689" width="13.28515625" style="144" bestFit="1" customWidth="1"/>
    <col min="7690" max="7690" width="16.140625" style="144" bestFit="1" customWidth="1"/>
    <col min="7691" max="7693" width="13.28515625" style="144" bestFit="1" customWidth="1"/>
    <col min="7694" max="7694" width="14.140625" style="144" bestFit="1" customWidth="1"/>
    <col min="7695" max="7936" width="9.140625" style="144"/>
    <col min="7937" max="7937" width="51" style="144" customWidth="1"/>
    <col min="7938" max="7939" width="11.85546875" style="144" bestFit="1" customWidth="1"/>
    <col min="7940" max="7945" width="13.28515625" style="144" bestFit="1" customWidth="1"/>
    <col min="7946" max="7946" width="16.140625" style="144" bestFit="1" customWidth="1"/>
    <col min="7947" max="7949" width="13.28515625" style="144" bestFit="1" customWidth="1"/>
    <col min="7950" max="7950" width="14.140625" style="144" bestFit="1" customWidth="1"/>
    <col min="7951" max="8192" width="9.140625" style="144"/>
    <col min="8193" max="8193" width="51" style="144" customWidth="1"/>
    <col min="8194" max="8195" width="11.85546875" style="144" bestFit="1" customWidth="1"/>
    <col min="8196" max="8201" width="13.28515625" style="144" bestFit="1" customWidth="1"/>
    <col min="8202" max="8202" width="16.140625" style="144" bestFit="1" customWidth="1"/>
    <col min="8203" max="8205" width="13.28515625" style="144" bestFit="1" customWidth="1"/>
    <col min="8206" max="8206" width="14.140625" style="144" bestFit="1" customWidth="1"/>
    <col min="8207" max="8448" width="9.140625" style="144"/>
    <col min="8449" max="8449" width="51" style="144" customWidth="1"/>
    <col min="8450" max="8451" width="11.85546875" style="144" bestFit="1" customWidth="1"/>
    <col min="8452" max="8457" width="13.28515625" style="144" bestFit="1" customWidth="1"/>
    <col min="8458" max="8458" width="16.140625" style="144" bestFit="1" customWidth="1"/>
    <col min="8459" max="8461" width="13.28515625" style="144" bestFit="1" customWidth="1"/>
    <col min="8462" max="8462" width="14.140625" style="144" bestFit="1" customWidth="1"/>
    <col min="8463" max="8704" width="9.140625" style="144"/>
    <col min="8705" max="8705" width="51" style="144" customWidth="1"/>
    <col min="8706" max="8707" width="11.85546875" style="144" bestFit="1" customWidth="1"/>
    <col min="8708" max="8713" width="13.28515625" style="144" bestFit="1" customWidth="1"/>
    <col min="8714" max="8714" width="16.140625" style="144" bestFit="1" customWidth="1"/>
    <col min="8715" max="8717" width="13.28515625" style="144" bestFit="1" customWidth="1"/>
    <col min="8718" max="8718" width="14.140625" style="144" bestFit="1" customWidth="1"/>
    <col min="8719" max="8960" width="9.140625" style="144"/>
    <col min="8961" max="8961" width="51" style="144" customWidth="1"/>
    <col min="8962" max="8963" width="11.85546875" style="144" bestFit="1" customWidth="1"/>
    <col min="8964" max="8969" width="13.28515625" style="144" bestFit="1" customWidth="1"/>
    <col min="8970" max="8970" width="16.140625" style="144" bestFit="1" customWidth="1"/>
    <col min="8971" max="8973" width="13.28515625" style="144" bestFit="1" customWidth="1"/>
    <col min="8974" max="8974" width="14.140625" style="144" bestFit="1" customWidth="1"/>
    <col min="8975" max="9216" width="9.140625" style="144"/>
    <col min="9217" max="9217" width="51" style="144" customWidth="1"/>
    <col min="9218" max="9219" width="11.85546875" style="144" bestFit="1" customWidth="1"/>
    <col min="9220" max="9225" width="13.28515625" style="144" bestFit="1" customWidth="1"/>
    <col min="9226" max="9226" width="16.140625" style="144" bestFit="1" customWidth="1"/>
    <col min="9227" max="9229" width="13.28515625" style="144" bestFit="1" customWidth="1"/>
    <col min="9230" max="9230" width="14.140625" style="144" bestFit="1" customWidth="1"/>
    <col min="9231" max="9472" width="9.140625" style="144"/>
    <col min="9473" max="9473" width="51" style="144" customWidth="1"/>
    <col min="9474" max="9475" width="11.85546875" style="144" bestFit="1" customWidth="1"/>
    <col min="9476" max="9481" width="13.28515625" style="144" bestFit="1" customWidth="1"/>
    <col min="9482" max="9482" width="16.140625" style="144" bestFit="1" customWidth="1"/>
    <col min="9483" max="9485" width="13.28515625" style="144" bestFit="1" customWidth="1"/>
    <col min="9486" max="9486" width="14.140625" style="144" bestFit="1" customWidth="1"/>
    <col min="9487" max="9728" width="9.140625" style="144"/>
    <col min="9729" max="9729" width="51" style="144" customWidth="1"/>
    <col min="9730" max="9731" width="11.85546875" style="144" bestFit="1" customWidth="1"/>
    <col min="9732" max="9737" width="13.28515625" style="144" bestFit="1" customWidth="1"/>
    <col min="9738" max="9738" width="16.140625" style="144" bestFit="1" customWidth="1"/>
    <col min="9739" max="9741" width="13.28515625" style="144" bestFit="1" customWidth="1"/>
    <col min="9742" max="9742" width="14.140625" style="144" bestFit="1" customWidth="1"/>
    <col min="9743" max="9984" width="9.140625" style="144"/>
    <col min="9985" max="9985" width="51" style="144" customWidth="1"/>
    <col min="9986" max="9987" width="11.85546875" style="144" bestFit="1" customWidth="1"/>
    <col min="9988" max="9993" width="13.28515625" style="144" bestFit="1" customWidth="1"/>
    <col min="9994" max="9994" width="16.140625" style="144" bestFit="1" customWidth="1"/>
    <col min="9995" max="9997" width="13.28515625" style="144" bestFit="1" customWidth="1"/>
    <col min="9998" max="9998" width="14.140625" style="144" bestFit="1" customWidth="1"/>
    <col min="9999" max="10240" width="9.140625" style="144"/>
    <col min="10241" max="10241" width="51" style="144" customWidth="1"/>
    <col min="10242" max="10243" width="11.85546875" style="144" bestFit="1" customWidth="1"/>
    <col min="10244" max="10249" width="13.28515625" style="144" bestFit="1" customWidth="1"/>
    <col min="10250" max="10250" width="16.140625" style="144" bestFit="1" customWidth="1"/>
    <col min="10251" max="10253" width="13.28515625" style="144" bestFit="1" customWidth="1"/>
    <col min="10254" max="10254" width="14.140625" style="144" bestFit="1" customWidth="1"/>
    <col min="10255" max="10496" width="9.140625" style="144"/>
    <col min="10497" max="10497" width="51" style="144" customWidth="1"/>
    <col min="10498" max="10499" width="11.85546875" style="144" bestFit="1" customWidth="1"/>
    <col min="10500" max="10505" width="13.28515625" style="144" bestFit="1" customWidth="1"/>
    <col min="10506" max="10506" width="16.140625" style="144" bestFit="1" customWidth="1"/>
    <col min="10507" max="10509" width="13.28515625" style="144" bestFit="1" customWidth="1"/>
    <col min="10510" max="10510" width="14.140625" style="144" bestFit="1" customWidth="1"/>
    <col min="10511" max="10752" width="9.140625" style="144"/>
    <col min="10753" max="10753" width="51" style="144" customWidth="1"/>
    <col min="10754" max="10755" width="11.85546875" style="144" bestFit="1" customWidth="1"/>
    <col min="10756" max="10761" width="13.28515625" style="144" bestFit="1" customWidth="1"/>
    <col min="10762" max="10762" width="16.140625" style="144" bestFit="1" customWidth="1"/>
    <col min="10763" max="10765" width="13.28515625" style="144" bestFit="1" customWidth="1"/>
    <col min="10766" max="10766" width="14.140625" style="144" bestFit="1" customWidth="1"/>
    <col min="10767" max="11008" width="9.140625" style="144"/>
    <col min="11009" max="11009" width="51" style="144" customWidth="1"/>
    <col min="11010" max="11011" width="11.85546875" style="144" bestFit="1" customWidth="1"/>
    <col min="11012" max="11017" width="13.28515625" style="144" bestFit="1" customWidth="1"/>
    <col min="11018" max="11018" width="16.140625" style="144" bestFit="1" customWidth="1"/>
    <col min="11019" max="11021" width="13.28515625" style="144" bestFit="1" customWidth="1"/>
    <col min="11022" max="11022" width="14.140625" style="144" bestFit="1" customWidth="1"/>
    <col min="11023" max="11264" width="9.140625" style="144"/>
    <col min="11265" max="11265" width="51" style="144" customWidth="1"/>
    <col min="11266" max="11267" width="11.85546875" style="144" bestFit="1" customWidth="1"/>
    <col min="11268" max="11273" width="13.28515625" style="144" bestFit="1" customWidth="1"/>
    <col min="11274" max="11274" width="16.140625" style="144" bestFit="1" customWidth="1"/>
    <col min="11275" max="11277" width="13.28515625" style="144" bestFit="1" customWidth="1"/>
    <col min="11278" max="11278" width="14.140625" style="144" bestFit="1" customWidth="1"/>
    <col min="11279" max="11520" width="9.140625" style="144"/>
    <col min="11521" max="11521" width="51" style="144" customWidth="1"/>
    <col min="11522" max="11523" width="11.85546875" style="144" bestFit="1" customWidth="1"/>
    <col min="11524" max="11529" width="13.28515625" style="144" bestFit="1" customWidth="1"/>
    <col min="11530" max="11530" width="16.140625" style="144" bestFit="1" customWidth="1"/>
    <col min="11531" max="11533" width="13.28515625" style="144" bestFit="1" customWidth="1"/>
    <col min="11534" max="11534" width="14.140625" style="144" bestFit="1" customWidth="1"/>
    <col min="11535" max="11776" width="9.140625" style="144"/>
    <col min="11777" max="11777" width="51" style="144" customWidth="1"/>
    <col min="11778" max="11779" width="11.85546875" style="144" bestFit="1" customWidth="1"/>
    <col min="11780" max="11785" width="13.28515625" style="144" bestFit="1" customWidth="1"/>
    <col min="11786" max="11786" width="16.140625" style="144" bestFit="1" customWidth="1"/>
    <col min="11787" max="11789" width="13.28515625" style="144" bestFit="1" customWidth="1"/>
    <col min="11790" max="11790" width="14.140625" style="144" bestFit="1" customWidth="1"/>
    <col min="11791" max="12032" width="9.140625" style="144"/>
    <col min="12033" max="12033" width="51" style="144" customWidth="1"/>
    <col min="12034" max="12035" width="11.85546875" style="144" bestFit="1" customWidth="1"/>
    <col min="12036" max="12041" width="13.28515625" style="144" bestFit="1" customWidth="1"/>
    <col min="12042" max="12042" width="16.140625" style="144" bestFit="1" customWidth="1"/>
    <col min="12043" max="12045" width="13.28515625" style="144" bestFit="1" customWidth="1"/>
    <col min="12046" max="12046" width="14.140625" style="144" bestFit="1" customWidth="1"/>
    <col min="12047" max="12288" width="9.140625" style="144"/>
    <col min="12289" max="12289" width="51" style="144" customWidth="1"/>
    <col min="12290" max="12291" width="11.85546875" style="144" bestFit="1" customWidth="1"/>
    <col min="12292" max="12297" width="13.28515625" style="144" bestFit="1" customWidth="1"/>
    <col min="12298" max="12298" width="16.140625" style="144" bestFit="1" customWidth="1"/>
    <col min="12299" max="12301" width="13.28515625" style="144" bestFit="1" customWidth="1"/>
    <col min="12302" max="12302" width="14.140625" style="144" bestFit="1" customWidth="1"/>
    <col min="12303" max="12544" width="9.140625" style="144"/>
    <col min="12545" max="12545" width="51" style="144" customWidth="1"/>
    <col min="12546" max="12547" width="11.85546875" style="144" bestFit="1" customWidth="1"/>
    <col min="12548" max="12553" width="13.28515625" style="144" bestFit="1" customWidth="1"/>
    <col min="12554" max="12554" width="16.140625" style="144" bestFit="1" customWidth="1"/>
    <col min="12555" max="12557" width="13.28515625" style="144" bestFit="1" customWidth="1"/>
    <col min="12558" max="12558" width="14.140625" style="144" bestFit="1" customWidth="1"/>
    <col min="12559" max="12800" width="9.140625" style="144"/>
    <col min="12801" max="12801" width="51" style="144" customWidth="1"/>
    <col min="12802" max="12803" width="11.85546875" style="144" bestFit="1" customWidth="1"/>
    <col min="12804" max="12809" width="13.28515625" style="144" bestFit="1" customWidth="1"/>
    <col min="12810" max="12810" width="16.140625" style="144" bestFit="1" customWidth="1"/>
    <col min="12811" max="12813" width="13.28515625" style="144" bestFit="1" customWidth="1"/>
    <col min="12814" max="12814" width="14.140625" style="144" bestFit="1" customWidth="1"/>
    <col min="12815" max="13056" width="9.140625" style="144"/>
    <col min="13057" max="13057" width="51" style="144" customWidth="1"/>
    <col min="13058" max="13059" width="11.85546875" style="144" bestFit="1" customWidth="1"/>
    <col min="13060" max="13065" width="13.28515625" style="144" bestFit="1" customWidth="1"/>
    <col min="13066" max="13066" width="16.140625" style="144" bestFit="1" customWidth="1"/>
    <col min="13067" max="13069" width="13.28515625" style="144" bestFit="1" customWidth="1"/>
    <col min="13070" max="13070" width="14.140625" style="144" bestFit="1" customWidth="1"/>
    <col min="13071" max="13312" width="9.140625" style="144"/>
    <col min="13313" max="13313" width="51" style="144" customWidth="1"/>
    <col min="13314" max="13315" width="11.85546875" style="144" bestFit="1" customWidth="1"/>
    <col min="13316" max="13321" width="13.28515625" style="144" bestFit="1" customWidth="1"/>
    <col min="13322" max="13322" width="16.140625" style="144" bestFit="1" customWidth="1"/>
    <col min="13323" max="13325" width="13.28515625" style="144" bestFit="1" customWidth="1"/>
    <col min="13326" max="13326" width="14.140625" style="144" bestFit="1" customWidth="1"/>
    <col min="13327" max="13568" width="9.140625" style="144"/>
    <col min="13569" max="13569" width="51" style="144" customWidth="1"/>
    <col min="13570" max="13571" width="11.85546875" style="144" bestFit="1" customWidth="1"/>
    <col min="13572" max="13577" width="13.28515625" style="144" bestFit="1" customWidth="1"/>
    <col min="13578" max="13578" width="16.140625" style="144" bestFit="1" customWidth="1"/>
    <col min="13579" max="13581" width="13.28515625" style="144" bestFit="1" customWidth="1"/>
    <col min="13582" max="13582" width="14.140625" style="144" bestFit="1" customWidth="1"/>
    <col min="13583" max="13824" width="9.140625" style="144"/>
    <col min="13825" max="13825" width="51" style="144" customWidth="1"/>
    <col min="13826" max="13827" width="11.85546875" style="144" bestFit="1" customWidth="1"/>
    <col min="13828" max="13833" width="13.28515625" style="144" bestFit="1" customWidth="1"/>
    <col min="13834" max="13834" width="16.140625" style="144" bestFit="1" customWidth="1"/>
    <col min="13835" max="13837" width="13.28515625" style="144" bestFit="1" customWidth="1"/>
    <col min="13838" max="13838" width="14.140625" style="144" bestFit="1" customWidth="1"/>
    <col min="13839" max="14080" width="9.140625" style="144"/>
    <col min="14081" max="14081" width="51" style="144" customWidth="1"/>
    <col min="14082" max="14083" width="11.85546875" style="144" bestFit="1" customWidth="1"/>
    <col min="14084" max="14089" width="13.28515625" style="144" bestFit="1" customWidth="1"/>
    <col min="14090" max="14090" width="16.140625" style="144" bestFit="1" customWidth="1"/>
    <col min="14091" max="14093" width="13.28515625" style="144" bestFit="1" customWidth="1"/>
    <col min="14094" max="14094" width="14.140625" style="144" bestFit="1" customWidth="1"/>
    <col min="14095" max="14336" width="9.140625" style="144"/>
    <col min="14337" max="14337" width="51" style="144" customWidth="1"/>
    <col min="14338" max="14339" width="11.85546875" style="144" bestFit="1" customWidth="1"/>
    <col min="14340" max="14345" width="13.28515625" style="144" bestFit="1" customWidth="1"/>
    <col min="14346" max="14346" width="16.140625" style="144" bestFit="1" customWidth="1"/>
    <col min="14347" max="14349" width="13.28515625" style="144" bestFit="1" customWidth="1"/>
    <col min="14350" max="14350" width="14.140625" style="144" bestFit="1" customWidth="1"/>
    <col min="14351" max="14592" width="9.140625" style="144"/>
    <col min="14593" max="14593" width="51" style="144" customWidth="1"/>
    <col min="14594" max="14595" width="11.85546875" style="144" bestFit="1" customWidth="1"/>
    <col min="14596" max="14601" width="13.28515625" style="144" bestFit="1" customWidth="1"/>
    <col min="14602" max="14602" width="16.140625" style="144" bestFit="1" customWidth="1"/>
    <col min="14603" max="14605" width="13.28515625" style="144" bestFit="1" customWidth="1"/>
    <col min="14606" max="14606" width="14.140625" style="144" bestFit="1" customWidth="1"/>
    <col min="14607" max="14848" width="9.140625" style="144"/>
    <col min="14849" max="14849" width="51" style="144" customWidth="1"/>
    <col min="14850" max="14851" width="11.85546875" style="144" bestFit="1" customWidth="1"/>
    <col min="14852" max="14857" width="13.28515625" style="144" bestFit="1" customWidth="1"/>
    <col min="14858" max="14858" width="16.140625" style="144" bestFit="1" customWidth="1"/>
    <col min="14859" max="14861" width="13.28515625" style="144" bestFit="1" customWidth="1"/>
    <col min="14862" max="14862" width="14.140625" style="144" bestFit="1" customWidth="1"/>
    <col min="14863" max="15104" width="9.140625" style="144"/>
    <col min="15105" max="15105" width="51" style="144" customWidth="1"/>
    <col min="15106" max="15107" width="11.85546875" style="144" bestFit="1" customWidth="1"/>
    <col min="15108" max="15113" width="13.28515625" style="144" bestFit="1" customWidth="1"/>
    <col min="15114" max="15114" width="16.140625" style="144" bestFit="1" customWidth="1"/>
    <col min="15115" max="15117" width="13.28515625" style="144" bestFit="1" customWidth="1"/>
    <col min="15118" max="15118" width="14.140625" style="144" bestFit="1" customWidth="1"/>
    <col min="15119" max="15360" width="9.140625" style="144"/>
    <col min="15361" max="15361" width="51" style="144" customWidth="1"/>
    <col min="15362" max="15363" width="11.85546875" style="144" bestFit="1" customWidth="1"/>
    <col min="15364" max="15369" width="13.28515625" style="144" bestFit="1" customWidth="1"/>
    <col min="15370" max="15370" width="16.140625" style="144" bestFit="1" customWidth="1"/>
    <col min="15371" max="15373" width="13.28515625" style="144" bestFit="1" customWidth="1"/>
    <col min="15374" max="15374" width="14.140625" style="144" bestFit="1" customWidth="1"/>
    <col min="15375" max="15616" width="9.140625" style="144"/>
    <col min="15617" max="15617" width="51" style="144" customWidth="1"/>
    <col min="15618" max="15619" width="11.85546875" style="144" bestFit="1" customWidth="1"/>
    <col min="15620" max="15625" width="13.28515625" style="144" bestFit="1" customWidth="1"/>
    <col min="15626" max="15626" width="16.140625" style="144" bestFit="1" customWidth="1"/>
    <col min="15627" max="15629" width="13.28515625" style="144" bestFit="1" customWidth="1"/>
    <col min="15630" max="15630" width="14.140625" style="144" bestFit="1" customWidth="1"/>
    <col min="15631" max="15872" width="9.140625" style="144"/>
    <col min="15873" max="15873" width="51" style="144" customWidth="1"/>
    <col min="15874" max="15875" width="11.85546875" style="144" bestFit="1" customWidth="1"/>
    <col min="15876" max="15881" width="13.28515625" style="144" bestFit="1" customWidth="1"/>
    <col min="15882" max="15882" width="16.140625" style="144" bestFit="1" customWidth="1"/>
    <col min="15883" max="15885" width="13.28515625" style="144" bestFit="1" customWidth="1"/>
    <col min="15886" max="15886" width="14.140625" style="144" bestFit="1" customWidth="1"/>
    <col min="15887" max="16128" width="9.140625" style="144"/>
    <col min="16129" max="16129" width="51" style="144" customWidth="1"/>
    <col min="16130" max="16131" width="11.85546875" style="144" bestFit="1" customWidth="1"/>
    <col min="16132" max="16137" width="13.28515625" style="144" bestFit="1" customWidth="1"/>
    <col min="16138" max="16138" width="16.140625" style="144" bestFit="1" customWidth="1"/>
    <col min="16139" max="16141" width="13.28515625" style="144" bestFit="1" customWidth="1"/>
    <col min="16142" max="16142" width="14.140625" style="144" bestFit="1" customWidth="1"/>
    <col min="16143" max="16384" width="9.140625" style="144"/>
  </cols>
  <sheetData>
    <row r="1" spans="1:17" x14ac:dyDescent="0.25">
      <c r="A1" s="276"/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8"/>
    </row>
    <row r="2" spans="1:17" ht="16.5" thickBot="1" x14ac:dyDescent="0.3">
      <c r="A2" s="276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377"/>
      <c r="N2" s="377"/>
    </row>
    <row r="3" spans="1:17" x14ac:dyDescent="0.25">
      <c r="A3" s="378" t="s">
        <v>421</v>
      </c>
      <c r="B3" s="379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80"/>
    </row>
    <row r="4" spans="1:17" x14ac:dyDescent="0.25">
      <c r="A4" s="279"/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1"/>
    </row>
    <row r="5" spans="1:17" s="285" customFormat="1" ht="31.5" x14ac:dyDescent="0.25">
      <c r="A5" s="282" t="s">
        <v>89</v>
      </c>
      <c r="B5" s="283" t="s">
        <v>199</v>
      </c>
      <c r="C5" s="283" t="s">
        <v>200</v>
      </c>
      <c r="D5" s="283" t="s">
        <v>201</v>
      </c>
      <c r="E5" s="283" t="s">
        <v>202</v>
      </c>
      <c r="F5" s="283" t="s">
        <v>203</v>
      </c>
      <c r="G5" s="283" t="s">
        <v>204</v>
      </c>
      <c r="H5" s="283" t="s">
        <v>205</v>
      </c>
      <c r="I5" s="283" t="s">
        <v>206</v>
      </c>
      <c r="J5" s="283" t="s">
        <v>323</v>
      </c>
      <c r="K5" s="283" t="s">
        <v>207</v>
      </c>
      <c r="L5" s="283" t="s">
        <v>208</v>
      </c>
      <c r="M5" s="283" t="s">
        <v>209</v>
      </c>
      <c r="N5" s="284" t="s">
        <v>87</v>
      </c>
    </row>
    <row r="6" spans="1:17" x14ac:dyDescent="0.25">
      <c r="A6" s="282" t="s">
        <v>210</v>
      </c>
      <c r="B6" s="286">
        <v>28675744</v>
      </c>
      <c r="C6" s="286">
        <f t="shared" ref="C6:M6" si="0">B36</f>
        <v>16268887.25</v>
      </c>
      <c r="D6" s="286">
        <f t="shared" si="0"/>
        <v>19193585.5</v>
      </c>
      <c r="E6" s="286">
        <f t="shared" si="0"/>
        <v>18095291.75</v>
      </c>
      <c r="F6" s="286">
        <f t="shared" si="0"/>
        <v>12936259</v>
      </c>
      <c r="G6" s="286">
        <f t="shared" si="0"/>
        <v>13890682.25</v>
      </c>
      <c r="H6" s="286">
        <f t="shared" si="0"/>
        <v>12198550.5</v>
      </c>
      <c r="I6" s="286">
        <f t="shared" si="0"/>
        <v>11574349.75</v>
      </c>
      <c r="J6" s="286">
        <f t="shared" si="0"/>
        <v>8300149</v>
      </c>
      <c r="K6" s="286">
        <f t="shared" si="0"/>
        <v>11992648.25</v>
      </c>
      <c r="L6" s="286">
        <f t="shared" si="0"/>
        <v>11368447.5</v>
      </c>
      <c r="M6" s="286">
        <f t="shared" si="0"/>
        <v>10744246.75</v>
      </c>
      <c r="N6" s="287">
        <v>34515214</v>
      </c>
    </row>
    <row r="7" spans="1:17" ht="31.5" x14ac:dyDescent="0.25">
      <c r="A7" s="279" t="s">
        <v>324</v>
      </c>
      <c r="B7" s="288">
        <f>31474348/12</f>
        <v>2622862.3333333335</v>
      </c>
      <c r="C7" s="288">
        <f t="shared" ref="C7:M7" si="1">31474348/12</f>
        <v>2622862.3333333335</v>
      </c>
      <c r="D7" s="288">
        <f t="shared" si="1"/>
        <v>2622862.3333333335</v>
      </c>
      <c r="E7" s="288">
        <f t="shared" si="1"/>
        <v>2622862.3333333335</v>
      </c>
      <c r="F7" s="288">
        <f t="shared" si="1"/>
        <v>2622862.3333333335</v>
      </c>
      <c r="G7" s="288">
        <f t="shared" si="1"/>
        <v>2622862.3333333335</v>
      </c>
      <c r="H7" s="288">
        <f t="shared" si="1"/>
        <v>2622862.3333333335</v>
      </c>
      <c r="I7" s="288">
        <f t="shared" si="1"/>
        <v>2622862.3333333335</v>
      </c>
      <c r="J7" s="288">
        <f t="shared" si="1"/>
        <v>2622862.3333333335</v>
      </c>
      <c r="K7" s="288">
        <f t="shared" si="1"/>
        <v>2622862.3333333335</v>
      </c>
      <c r="L7" s="288">
        <f t="shared" si="1"/>
        <v>2622862.3333333335</v>
      </c>
      <c r="M7" s="288">
        <f t="shared" si="1"/>
        <v>2622862.3333333335</v>
      </c>
      <c r="N7" s="287">
        <f>SUM(B7:M7)</f>
        <v>31474347.999999996</v>
      </c>
      <c r="O7" s="150"/>
      <c r="P7" s="150"/>
      <c r="Q7" s="150"/>
    </row>
    <row r="8" spans="1:17" x14ac:dyDescent="0.25">
      <c r="A8" s="279" t="s">
        <v>167</v>
      </c>
      <c r="B8" s="207">
        <f>3140000/12</f>
        <v>261666.66666666666</v>
      </c>
      <c r="C8" s="207">
        <f t="shared" ref="C8:M8" si="2">3140000/12</f>
        <v>261666.66666666666</v>
      </c>
      <c r="D8" s="207">
        <f t="shared" si="2"/>
        <v>261666.66666666666</v>
      </c>
      <c r="E8" s="207">
        <f t="shared" si="2"/>
        <v>261666.66666666666</v>
      </c>
      <c r="F8" s="207">
        <f t="shared" si="2"/>
        <v>261666.66666666666</v>
      </c>
      <c r="G8" s="207">
        <f t="shared" si="2"/>
        <v>261666.66666666666</v>
      </c>
      <c r="H8" s="207">
        <f t="shared" si="2"/>
        <v>261666.66666666666</v>
      </c>
      <c r="I8" s="207">
        <f t="shared" si="2"/>
        <v>261666.66666666666</v>
      </c>
      <c r="J8" s="207">
        <f t="shared" si="2"/>
        <v>261666.66666666666</v>
      </c>
      <c r="K8" s="207">
        <f t="shared" si="2"/>
        <v>261666.66666666666</v>
      </c>
      <c r="L8" s="207">
        <f t="shared" si="2"/>
        <v>261666.66666666666</v>
      </c>
      <c r="M8" s="207">
        <f t="shared" si="2"/>
        <v>261666.66666666666</v>
      </c>
      <c r="N8" s="303">
        <f t="shared" ref="N8:N18" si="3">SUM(B8:M8)</f>
        <v>3139999.9999999995</v>
      </c>
      <c r="O8" s="295"/>
      <c r="P8" s="304"/>
      <c r="Q8" s="150"/>
    </row>
    <row r="9" spans="1:17" x14ac:dyDescent="0.25">
      <c r="A9" s="279" t="s">
        <v>211</v>
      </c>
      <c r="B9" s="207">
        <f>1833000/10</f>
        <v>183300</v>
      </c>
      <c r="C9" s="207">
        <f t="shared" ref="C9:E9" si="4">1833000/10</f>
        <v>183300</v>
      </c>
      <c r="D9" s="207">
        <f t="shared" si="4"/>
        <v>183300</v>
      </c>
      <c r="E9" s="207">
        <f t="shared" si="4"/>
        <v>183300</v>
      </c>
      <c r="F9" s="207">
        <v>5000000</v>
      </c>
      <c r="G9" s="207">
        <f>1833000/10</f>
        <v>183300</v>
      </c>
      <c r="H9" s="207">
        <f t="shared" ref="H9:I9" si="5">1833000/10</f>
        <v>183300</v>
      </c>
      <c r="I9" s="207">
        <f t="shared" si="5"/>
        <v>183300</v>
      </c>
      <c r="J9" s="207">
        <v>4500000</v>
      </c>
      <c r="K9" s="207">
        <f t="shared" ref="K9:M9" si="6">1833000/10</f>
        <v>183300</v>
      </c>
      <c r="L9" s="207">
        <f t="shared" si="6"/>
        <v>183300</v>
      </c>
      <c r="M9" s="207">
        <f t="shared" si="6"/>
        <v>183300</v>
      </c>
      <c r="N9" s="303">
        <f t="shared" si="3"/>
        <v>11333000</v>
      </c>
      <c r="O9" s="295"/>
      <c r="P9" s="304"/>
      <c r="Q9" s="150"/>
    </row>
    <row r="10" spans="1:17" ht="31.5" x14ac:dyDescent="0.25">
      <c r="A10" s="279" t="s">
        <v>325</v>
      </c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303">
        <f t="shared" si="3"/>
        <v>0</v>
      </c>
      <c r="O10" s="304"/>
      <c r="P10" s="304"/>
      <c r="Q10" s="150"/>
    </row>
    <row r="11" spans="1:17" x14ac:dyDescent="0.25">
      <c r="A11" s="289" t="s">
        <v>212</v>
      </c>
      <c r="B11" s="290">
        <f t="shared" ref="B11:M11" si="7">SUM(B7:B10)</f>
        <v>3067829</v>
      </c>
      <c r="C11" s="290">
        <f t="shared" si="7"/>
        <v>3067829</v>
      </c>
      <c r="D11" s="290">
        <f t="shared" si="7"/>
        <v>3067829</v>
      </c>
      <c r="E11" s="290">
        <f t="shared" si="7"/>
        <v>3067829</v>
      </c>
      <c r="F11" s="290">
        <f t="shared" si="7"/>
        <v>7884529</v>
      </c>
      <c r="G11" s="290">
        <f t="shared" si="7"/>
        <v>3067829</v>
      </c>
      <c r="H11" s="290">
        <f t="shared" si="7"/>
        <v>3067829</v>
      </c>
      <c r="I11" s="290">
        <f t="shared" si="7"/>
        <v>3067829</v>
      </c>
      <c r="J11" s="290">
        <f t="shared" si="7"/>
        <v>7384529</v>
      </c>
      <c r="K11" s="290">
        <f t="shared" si="7"/>
        <v>3067829</v>
      </c>
      <c r="L11" s="290">
        <f t="shared" si="7"/>
        <v>3067829</v>
      </c>
      <c r="M11" s="290">
        <f t="shared" si="7"/>
        <v>3067829</v>
      </c>
      <c r="N11" s="303">
        <f t="shared" si="3"/>
        <v>45947348</v>
      </c>
      <c r="O11" s="305"/>
      <c r="P11" s="304"/>
      <c r="Q11" s="150"/>
    </row>
    <row r="12" spans="1:17" ht="31.5" x14ac:dyDescent="0.25">
      <c r="A12" s="279" t="s">
        <v>326</v>
      </c>
      <c r="B12" s="207"/>
      <c r="C12" s="207">
        <v>5000000</v>
      </c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303">
        <f t="shared" si="3"/>
        <v>5000000</v>
      </c>
      <c r="O12" s="304"/>
      <c r="P12" s="304"/>
      <c r="Q12" s="150"/>
    </row>
    <row r="13" spans="1:17" x14ac:dyDescent="0.25">
      <c r="A13" s="279" t="s">
        <v>327</v>
      </c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  <c r="N13" s="303">
        <f t="shared" si="3"/>
        <v>0</v>
      </c>
      <c r="O13" s="304"/>
      <c r="P13" s="304"/>
      <c r="Q13" s="150"/>
    </row>
    <row r="14" spans="1:17" ht="31.5" x14ac:dyDescent="0.25">
      <c r="A14" s="279" t="s">
        <v>328</v>
      </c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303">
        <f t="shared" si="3"/>
        <v>0</v>
      </c>
      <c r="O14" s="304"/>
      <c r="P14" s="304"/>
      <c r="Q14" s="150"/>
    </row>
    <row r="15" spans="1:17" x14ac:dyDescent="0.25">
      <c r="A15" s="289" t="s">
        <v>213</v>
      </c>
      <c r="B15" s="290">
        <f t="shared" ref="B15:M15" si="8">SUM(B12:B14)</f>
        <v>0</v>
      </c>
      <c r="C15" s="290">
        <f t="shared" si="8"/>
        <v>5000000</v>
      </c>
      <c r="D15" s="290">
        <f t="shared" si="8"/>
        <v>0</v>
      </c>
      <c r="E15" s="290">
        <f t="shared" si="8"/>
        <v>0</v>
      </c>
      <c r="F15" s="290">
        <f t="shared" si="8"/>
        <v>0</v>
      </c>
      <c r="G15" s="290">
        <f t="shared" si="8"/>
        <v>0</v>
      </c>
      <c r="H15" s="290">
        <f t="shared" si="8"/>
        <v>0</v>
      </c>
      <c r="I15" s="290">
        <f t="shared" si="8"/>
        <v>0</v>
      </c>
      <c r="J15" s="290">
        <f t="shared" si="8"/>
        <v>0</v>
      </c>
      <c r="K15" s="290">
        <f t="shared" si="8"/>
        <v>0</v>
      </c>
      <c r="L15" s="290">
        <f t="shared" si="8"/>
        <v>0</v>
      </c>
      <c r="M15" s="290">
        <f t="shared" si="8"/>
        <v>0</v>
      </c>
      <c r="N15" s="303">
        <f t="shared" si="3"/>
        <v>5000000</v>
      </c>
      <c r="O15" s="306"/>
      <c r="P15" s="304"/>
      <c r="Q15" s="150"/>
    </row>
    <row r="16" spans="1:17" s="285" customFormat="1" ht="31.5" x14ac:dyDescent="0.25">
      <c r="A16" s="282" t="s">
        <v>11</v>
      </c>
      <c r="B16" s="212">
        <f t="shared" ref="B16:M16" si="9">SUM(B11,B15)</f>
        <v>3067829</v>
      </c>
      <c r="C16" s="212">
        <f t="shared" si="9"/>
        <v>8067829</v>
      </c>
      <c r="D16" s="212">
        <f t="shared" si="9"/>
        <v>3067829</v>
      </c>
      <c r="E16" s="212">
        <f t="shared" si="9"/>
        <v>3067829</v>
      </c>
      <c r="F16" s="212">
        <f t="shared" si="9"/>
        <v>7884529</v>
      </c>
      <c r="G16" s="212">
        <f t="shared" si="9"/>
        <v>3067829</v>
      </c>
      <c r="H16" s="212">
        <f t="shared" si="9"/>
        <v>3067829</v>
      </c>
      <c r="I16" s="212">
        <f t="shared" si="9"/>
        <v>3067829</v>
      </c>
      <c r="J16" s="212">
        <f t="shared" si="9"/>
        <v>7384529</v>
      </c>
      <c r="K16" s="212">
        <f t="shared" si="9"/>
        <v>3067829</v>
      </c>
      <c r="L16" s="212">
        <f t="shared" si="9"/>
        <v>3067829</v>
      </c>
      <c r="M16" s="212">
        <f t="shared" si="9"/>
        <v>3067829</v>
      </c>
      <c r="N16" s="287">
        <f t="shared" si="3"/>
        <v>50947348</v>
      </c>
      <c r="O16" s="291"/>
      <c r="P16" s="150"/>
      <c r="Q16" s="150"/>
    </row>
    <row r="17" spans="1:17" ht="47.25" x14ac:dyDescent="0.25">
      <c r="A17" s="279" t="s">
        <v>336</v>
      </c>
      <c r="B17" s="207">
        <f>907476/12</f>
        <v>75623</v>
      </c>
      <c r="C17" s="207">
        <f t="shared" ref="C17:M17" si="10">1269468/12</f>
        <v>105789</v>
      </c>
      <c r="D17" s="207">
        <f t="shared" si="10"/>
        <v>105789</v>
      </c>
      <c r="E17" s="207">
        <f t="shared" si="10"/>
        <v>105789</v>
      </c>
      <c r="F17" s="207">
        <f t="shared" si="10"/>
        <v>105789</v>
      </c>
      <c r="G17" s="207">
        <f t="shared" si="10"/>
        <v>105789</v>
      </c>
      <c r="H17" s="207">
        <f t="shared" si="10"/>
        <v>105789</v>
      </c>
      <c r="I17" s="207">
        <f t="shared" si="10"/>
        <v>105789</v>
      </c>
      <c r="J17" s="207">
        <f t="shared" si="10"/>
        <v>105789</v>
      </c>
      <c r="K17" s="207">
        <f t="shared" si="10"/>
        <v>105789</v>
      </c>
      <c r="L17" s="207">
        <f t="shared" si="10"/>
        <v>105789</v>
      </c>
      <c r="M17" s="207">
        <f t="shared" si="10"/>
        <v>105789</v>
      </c>
      <c r="N17" s="292">
        <f t="shared" si="3"/>
        <v>1239302</v>
      </c>
      <c r="O17" s="150"/>
      <c r="P17" s="150"/>
      <c r="Q17" s="150"/>
    </row>
    <row r="18" spans="1:17" ht="31.5" x14ac:dyDescent="0.25">
      <c r="A18" s="279" t="s">
        <v>329</v>
      </c>
      <c r="B18" s="207">
        <v>20000000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87">
        <f t="shared" si="3"/>
        <v>20000000</v>
      </c>
      <c r="O18" s="150"/>
      <c r="P18" s="150"/>
      <c r="Q18" s="150"/>
    </row>
    <row r="19" spans="1:17" x14ac:dyDescent="0.25">
      <c r="A19" s="282" t="s">
        <v>15</v>
      </c>
      <c r="B19" s="293">
        <f>SUM(B16:B18)</f>
        <v>23143452</v>
      </c>
      <c r="C19" s="293">
        <f t="shared" ref="C19:M19" si="11">SUM(C16:C18)</f>
        <v>8173618</v>
      </c>
      <c r="D19" s="293">
        <f t="shared" si="11"/>
        <v>3173618</v>
      </c>
      <c r="E19" s="293">
        <f t="shared" si="11"/>
        <v>3173618</v>
      </c>
      <c r="F19" s="293">
        <f t="shared" si="11"/>
        <v>7990318</v>
      </c>
      <c r="G19" s="293">
        <f t="shared" si="11"/>
        <v>3173618</v>
      </c>
      <c r="H19" s="293">
        <f t="shared" si="11"/>
        <v>3173618</v>
      </c>
      <c r="I19" s="293">
        <f t="shared" si="11"/>
        <v>3173618</v>
      </c>
      <c r="J19" s="293">
        <f t="shared" si="11"/>
        <v>7490318</v>
      </c>
      <c r="K19" s="293">
        <f t="shared" si="11"/>
        <v>3173618</v>
      </c>
      <c r="L19" s="293">
        <f t="shared" si="11"/>
        <v>3173618</v>
      </c>
      <c r="M19" s="293">
        <f t="shared" si="11"/>
        <v>3173618</v>
      </c>
      <c r="N19" s="294">
        <f>SUM(N16:N18)</f>
        <v>72186650</v>
      </c>
      <c r="O19" s="291"/>
      <c r="P19" s="150"/>
      <c r="Q19" s="150"/>
    </row>
    <row r="20" spans="1:17" x14ac:dyDescent="0.25">
      <c r="A20" s="279" t="s">
        <v>330</v>
      </c>
      <c r="B20" s="207">
        <f>11351918/12</f>
        <v>945993.16666666663</v>
      </c>
      <c r="C20" s="207">
        <f t="shared" ref="C20:M20" si="12">11351918/12</f>
        <v>945993.16666666663</v>
      </c>
      <c r="D20" s="207">
        <f t="shared" si="12"/>
        <v>945993.16666666663</v>
      </c>
      <c r="E20" s="207">
        <f t="shared" si="12"/>
        <v>945993.16666666663</v>
      </c>
      <c r="F20" s="207">
        <f t="shared" si="12"/>
        <v>945993.16666666663</v>
      </c>
      <c r="G20" s="207">
        <f t="shared" si="12"/>
        <v>945993.16666666663</v>
      </c>
      <c r="H20" s="207">
        <f t="shared" si="12"/>
        <v>945993.16666666663</v>
      </c>
      <c r="I20" s="207">
        <f t="shared" si="12"/>
        <v>945993.16666666663</v>
      </c>
      <c r="J20" s="207">
        <f t="shared" si="12"/>
        <v>945993.16666666663</v>
      </c>
      <c r="K20" s="207">
        <f t="shared" si="12"/>
        <v>945993.16666666663</v>
      </c>
      <c r="L20" s="207">
        <f t="shared" si="12"/>
        <v>945993.16666666663</v>
      </c>
      <c r="M20" s="207">
        <f t="shared" si="12"/>
        <v>945993.16666666663</v>
      </c>
      <c r="N20" s="213">
        <f>SUM(B20:M20)</f>
        <v>11351917.999999998</v>
      </c>
      <c r="O20" s="295"/>
      <c r="P20" s="150"/>
      <c r="Q20" s="150"/>
    </row>
    <row r="21" spans="1:17" ht="31.5" x14ac:dyDescent="0.25">
      <c r="A21" s="279" t="s">
        <v>331</v>
      </c>
      <c r="B21" s="207">
        <f>2307565/12</f>
        <v>192297.08333333334</v>
      </c>
      <c r="C21" s="207">
        <f t="shared" ref="C21:M21" si="13">2307565/12</f>
        <v>192297.08333333334</v>
      </c>
      <c r="D21" s="207">
        <f t="shared" si="13"/>
        <v>192297.08333333334</v>
      </c>
      <c r="E21" s="207">
        <f t="shared" si="13"/>
        <v>192297.08333333334</v>
      </c>
      <c r="F21" s="207">
        <f t="shared" si="13"/>
        <v>192297.08333333334</v>
      </c>
      <c r="G21" s="207">
        <f t="shared" si="13"/>
        <v>192297.08333333334</v>
      </c>
      <c r="H21" s="207">
        <f t="shared" si="13"/>
        <v>192297.08333333334</v>
      </c>
      <c r="I21" s="207">
        <f t="shared" si="13"/>
        <v>192297.08333333334</v>
      </c>
      <c r="J21" s="207">
        <f t="shared" si="13"/>
        <v>192297.08333333334</v>
      </c>
      <c r="K21" s="207">
        <f t="shared" si="13"/>
        <v>192297.08333333334</v>
      </c>
      <c r="L21" s="207">
        <f t="shared" si="13"/>
        <v>192297.08333333334</v>
      </c>
      <c r="M21" s="207">
        <f t="shared" si="13"/>
        <v>192297.08333333334</v>
      </c>
      <c r="N21" s="213">
        <f t="shared" ref="N21:N33" si="14">SUM(B21:M21)</f>
        <v>2307565</v>
      </c>
      <c r="O21" s="295"/>
      <c r="P21" s="150"/>
      <c r="Q21" s="150"/>
    </row>
    <row r="22" spans="1:17" x14ac:dyDescent="0.25">
      <c r="A22" s="279" t="s">
        <v>332</v>
      </c>
      <c r="B22" s="207">
        <f>15784000/12</f>
        <v>1315333.3333333333</v>
      </c>
      <c r="C22" s="207">
        <f t="shared" ref="C22:M22" si="15">15784000/12</f>
        <v>1315333.3333333333</v>
      </c>
      <c r="D22" s="207">
        <f t="shared" si="15"/>
        <v>1315333.3333333333</v>
      </c>
      <c r="E22" s="207">
        <f t="shared" si="15"/>
        <v>1315333.3333333333</v>
      </c>
      <c r="F22" s="207">
        <f t="shared" si="15"/>
        <v>1315333.3333333333</v>
      </c>
      <c r="G22" s="207">
        <f t="shared" si="15"/>
        <v>1315333.3333333333</v>
      </c>
      <c r="H22" s="207">
        <f t="shared" si="15"/>
        <v>1315333.3333333333</v>
      </c>
      <c r="I22" s="207">
        <f t="shared" si="15"/>
        <v>1315333.3333333333</v>
      </c>
      <c r="J22" s="207">
        <f t="shared" si="15"/>
        <v>1315333.3333333333</v>
      </c>
      <c r="K22" s="207">
        <f t="shared" si="15"/>
        <v>1315333.3333333333</v>
      </c>
      <c r="L22" s="207">
        <f t="shared" si="15"/>
        <v>1315333.3333333333</v>
      </c>
      <c r="M22" s="207">
        <f t="shared" si="15"/>
        <v>1315333.3333333333</v>
      </c>
      <c r="N22" s="213">
        <f t="shared" si="14"/>
        <v>15784000.000000002</v>
      </c>
      <c r="O22" s="295"/>
      <c r="P22" s="150"/>
      <c r="Q22" s="150"/>
    </row>
    <row r="23" spans="1:17" x14ac:dyDescent="0.25">
      <c r="A23" s="279" t="s">
        <v>214</v>
      </c>
      <c r="B23" s="207">
        <f>3795000/12</f>
        <v>316250</v>
      </c>
      <c r="C23" s="207">
        <f t="shared" ref="C23:M23" si="16">3795000/12</f>
        <v>316250</v>
      </c>
      <c r="D23" s="207">
        <f t="shared" si="16"/>
        <v>316250</v>
      </c>
      <c r="E23" s="207">
        <f t="shared" si="16"/>
        <v>316250</v>
      </c>
      <c r="F23" s="207">
        <f t="shared" si="16"/>
        <v>316250</v>
      </c>
      <c r="G23" s="207">
        <f t="shared" si="16"/>
        <v>316250</v>
      </c>
      <c r="H23" s="207">
        <f t="shared" si="16"/>
        <v>316250</v>
      </c>
      <c r="I23" s="207">
        <f t="shared" si="16"/>
        <v>316250</v>
      </c>
      <c r="J23" s="207">
        <f t="shared" si="16"/>
        <v>316250</v>
      </c>
      <c r="K23" s="207">
        <f t="shared" si="16"/>
        <v>316250</v>
      </c>
      <c r="L23" s="207">
        <f t="shared" si="16"/>
        <v>316250</v>
      </c>
      <c r="M23" s="207">
        <f t="shared" si="16"/>
        <v>316250</v>
      </c>
      <c r="N23" s="213">
        <f t="shared" si="14"/>
        <v>3795000</v>
      </c>
      <c r="O23" s="295"/>
      <c r="P23" s="150"/>
      <c r="Q23" s="150"/>
    </row>
    <row r="24" spans="1:17" ht="31.5" x14ac:dyDescent="0.25">
      <c r="A24" s="279" t="s">
        <v>333</v>
      </c>
      <c r="B24" s="207"/>
      <c r="C24" s="207"/>
      <c r="D24" s="207"/>
      <c r="E24" s="207">
        <v>500000</v>
      </c>
      <c r="F24" s="207">
        <v>10000</v>
      </c>
      <c r="G24" s="207">
        <v>100000</v>
      </c>
      <c r="H24" s="207">
        <v>0</v>
      </c>
      <c r="I24" s="207">
        <v>150000</v>
      </c>
      <c r="J24" s="207">
        <v>0</v>
      </c>
      <c r="K24" s="207"/>
      <c r="L24" s="207"/>
      <c r="M24" s="207">
        <v>0</v>
      </c>
      <c r="N24" s="213">
        <f t="shared" si="14"/>
        <v>760000</v>
      </c>
      <c r="O24" s="295"/>
      <c r="P24" s="150"/>
      <c r="Q24" s="150"/>
    </row>
    <row r="25" spans="1:17" ht="31.5" x14ac:dyDescent="0.25">
      <c r="A25" s="279" t="s">
        <v>334</v>
      </c>
      <c r="B25" s="207">
        <f>12335342/12</f>
        <v>1027945.1666666666</v>
      </c>
      <c r="C25" s="207">
        <f t="shared" ref="C25:M25" si="17">12335342/12</f>
        <v>1027945.1666666666</v>
      </c>
      <c r="D25" s="207">
        <f t="shared" si="17"/>
        <v>1027945.1666666666</v>
      </c>
      <c r="E25" s="207">
        <f t="shared" si="17"/>
        <v>1027945.1666666666</v>
      </c>
      <c r="F25" s="207">
        <f t="shared" si="17"/>
        <v>1027945.1666666666</v>
      </c>
      <c r="G25" s="207">
        <f t="shared" si="17"/>
        <v>1027945.1666666666</v>
      </c>
      <c r="H25" s="207">
        <f t="shared" si="17"/>
        <v>1027945.1666666666</v>
      </c>
      <c r="I25" s="207">
        <f t="shared" si="17"/>
        <v>1027945.1666666666</v>
      </c>
      <c r="J25" s="207">
        <f t="shared" si="17"/>
        <v>1027945.1666666666</v>
      </c>
      <c r="K25" s="207">
        <f t="shared" si="17"/>
        <v>1027945.1666666666</v>
      </c>
      <c r="L25" s="207">
        <f t="shared" si="17"/>
        <v>1027945.1666666666</v>
      </c>
      <c r="M25" s="207">
        <f t="shared" si="17"/>
        <v>1027945.1666666666</v>
      </c>
      <c r="N25" s="213">
        <f t="shared" si="14"/>
        <v>12335341.999999998</v>
      </c>
      <c r="O25" s="295"/>
      <c r="P25" s="150"/>
      <c r="Q25" s="150"/>
    </row>
    <row r="26" spans="1:17" x14ac:dyDescent="0.25">
      <c r="A26" s="279" t="s">
        <v>18</v>
      </c>
      <c r="B26" s="207">
        <v>8654452</v>
      </c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13">
        <f t="shared" si="14"/>
        <v>8654452</v>
      </c>
      <c r="O26" s="295"/>
      <c r="P26" s="150"/>
      <c r="Q26" s="150"/>
    </row>
    <row r="27" spans="1:17" x14ac:dyDescent="0.25">
      <c r="A27" s="289" t="s">
        <v>215</v>
      </c>
      <c r="B27" s="290">
        <f>SUM(B20:B26)</f>
        <v>12452270.75</v>
      </c>
      <c r="C27" s="290">
        <f t="shared" ref="C27:M27" si="18">SUM(C20:C26)</f>
        <v>3797818.7499999995</v>
      </c>
      <c r="D27" s="290">
        <f t="shared" si="18"/>
        <v>3797818.7499999995</v>
      </c>
      <c r="E27" s="290">
        <f t="shared" si="18"/>
        <v>4297818.75</v>
      </c>
      <c r="F27" s="290">
        <f t="shared" si="18"/>
        <v>3807818.7499999995</v>
      </c>
      <c r="G27" s="290">
        <f t="shared" si="18"/>
        <v>3897818.7499999995</v>
      </c>
      <c r="H27" s="290">
        <f t="shared" si="18"/>
        <v>3797818.7499999995</v>
      </c>
      <c r="I27" s="290">
        <f t="shared" si="18"/>
        <v>3947818.7499999995</v>
      </c>
      <c r="J27" s="290">
        <f t="shared" si="18"/>
        <v>3797818.7499999995</v>
      </c>
      <c r="K27" s="290">
        <f t="shared" si="18"/>
        <v>3797818.7499999995</v>
      </c>
      <c r="L27" s="290">
        <f t="shared" si="18"/>
        <v>3797818.7499999995</v>
      </c>
      <c r="M27" s="290">
        <f t="shared" si="18"/>
        <v>3797818.7499999995</v>
      </c>
      <c r="N27" s="213">
        <f>SUM(B27:M27)</f>
        <v>54988277</v>
      </c>
      <c r="O27" s="291"/>
      <c r="P27" s="150"/>
      <c r="Q27" s="150"/>
    </row>
    <row r="28" spans="1:17" x14ac:dyDescent="0.25">
      <c r="A28" s="279" t="s">
        <v>216</v>
      </c>
      <c r="B28" s="207">
        <v>2000000</v>
      </c>
      <c r="C28" s="207">
        <v>1341120</v>
      </c>
      <c r="D28" s="207">
        <v>50000</v>
      </c>
      <c r="E28" s="207"/>
      <c r="F28" s="207">
        <v>3228076</v>
      </c>
      <c r="G28" s="207">
        <v>0</v>
      </c>
      <c r="H28" s="207"/>
      <c r="I28" s="207">
        <v>2500000</v>
      </c>
      <c r="J28" s="207"/>
      <c r="K28" s="207"/>
      <c r="L28" s="207"/>
      <c r="M28" s="207"/>
      <c r="N28" s="213">
        <f>SUM(B28:M28)</f>
        <v>9119196</v>
      </c>
      <c r="O28" s="295"/>
      <c r="P28" s="150"/>
      <c r="Q28" s="150"/>
    </row>
    <row r="29" spans="1:17" x14ac:dyDescent="0.25">
      <c r="A29" s="279" t="s">
        <v>217</v>
      </c>
      <c r="B29" s="207"/>
      <c r="C29" s="207"/>
      <c r="D29" s="207">
        <v>314112</v>
      </c>
      <c r="E29" s="207">
        <v>4034832</v>
      </c>
      <c r="F29" s="207"/>
      <c r="G29" s="207">
        <v>967931</v>
      </c>
      <c r="H29" s="207"/>
      <c r="I29" s="207"/>
      <c r="J29" s="207"/>
      <c r="K29" s="207"/>
      <c r="L29" s="207"/>
      <c r="M29" s="207"/>
      <c r="N29" s="213">
        <f t="shared" si="14"/>
        <v>5316875</v>
      </c>
      <c r="O29" s="295"/>
      <c r="P29" s="150"/>
      <c r="Q29" s="150"/>
    </row>
    <row r="30" spans="1:17" x14ac:dyDescent="0.25">
      <c r="A30" s="279" t="s">
        <v>314</v>
      </c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13">
        <f t="shared" si="14"/>
        <v>0</v>
      </c>
      <c r="O30" s="295"/>
      <c r="P30" s="150"/>
      <c r="Q30" s="150"/>
    </row>
    <row r="31" spans="1:17" ht="31.5" x14ac:dyDescent="0.25">
      <c r="A31" s="289" t="s">
        <v>218</v>
      </c>
      <c r="B31" s="290">
        <f>B28+B29+B30</f>
        <v>2000000</v>
      </c>
      <c r="C31" s="290">
        <f t="shared" ref="C31:M31" si="19">SUM(C28:C30)</f>
        <v>1341120</v>
      </c>
      <c r="D31" s="290">
        <f t="shared" si="19"/>
        <v>364112</v>
      </c>
      <c r="E31" s="290">
        <f t="shared" si="19"/>
        <v>4034832</v>
      </c>
      <c r="F31" s="290">
        <f t="shared" si="19"/>
        <v>3228076</v>
      </c>
      <c r="G31" s="290">
        <f t="shared" si="19"/>
        <v>967931</v>
      </c>
      <c r="H31" s="290">
        <f t="shared" si="19"/>
        <v>0</v>
      </c>
      <c r="I31" s="290">
        <f t="shared" si="19"/>
        <v>2500000</v>
      </c>
      <c r="J31" s="290">
        <f t="shared" si="19"/>
        <v>0</v>
      </c>
      <c r="K31" s="290">
        <f t="shared" si="19"/>
        <v>0</v>
      </c>
      <c r="L31" s="290">
        <f t="shared" si="19"/>
        <v>0</v>
      </c>
      <c r="M31" s="290">
        <f t="shared" si="19"/>
        <v>0</v>
      </c>
      <c r="N31" s="213">
        <f t="shared" si="14"/>
        <v>14436071</v>
      </c>
      <c r="O31" s="291"/>
      <c r="P31" s="150"/>
      <c r="Q31" s="150"/>
    </row>
    <row r="32" spans="1:17" ht="31.5" x14ac:dyDescent="0.25">
      <c r="A32" s="282" t="s">
        <v>21</v>
      </c>
      <c r="B32" s="212">
        <f>SUM(B31,B27)</f>
        <v>14452270.75</v>
      </c>
      <c r="C32" s="212">
        <f t="shared" ref="C32:M32" si="20">SUM(C31,C27)</f>
        <v>5138938.75</v>
      </c>
      <c r="D32" s="212">
        <f t="shared" si="20"/>
        <v>4161930.7499999995</v>
      </c>
      <c r="E32" s="212">
        <f t="shared" si="20"/>
        <v>8332650.75</v>
      </c>
      <c r="F32" s="212">
        <f t="shared" si="20"/>
        <v>7035894.75</v>
      </c>
      <c r="G32" s="212">
        <f t="shared" si="20"/>
        <v>4865749.75</v>
      </c>
      <c r="H32" s="212">
        <f t="shared" si="20"/>
        <v>3797818.7499999995</v>
      </c>
      <c r="I32" s="212">
        <f t="shared" si="20"/>
        <v>6447818.75</v>
      </c>
      <c r="J32" s="212">
        <f t="shared" si="20"/>
        <v>3797818.7499999995</v>
      </c>
      <c r="K32" s="212">
        <f t="shared" si="20"/>
        <v>3797818.7499999995</v>
      </c>
      <c r="L32" s="212">
        <f t="shared" si="20"/>
        <v>3797818.7499999995</v>
      </c>
      <c r="M32" s="212">
        <f t="shared" si="20"/>
        <v>3797818.7499999995</v>
      </c>
      <c r="N32" s="213">
        <f>SUM(B32:M32)</f>
        <v>69424348</v>
      </c>
      <c r="O32" s="291"/>
      <c r="P32" s="150"/>
      <c r="Q32" s="150"/>
    </row>
    <row r="33" spans="1:17" ht="47.25" x14ac:dyDescent="0.25">
      <c r="A33" s="282" t="s">
        <v>219</v>
      </c>
      <c r="B33" s="212">
        <f>988057+109981</f>
        <v>1098038</v>
      </c>
      <c r="C33" s="212">
        <f>329943/3</f>
        <v>109981</v>
      </c>
      <c r="D33" s="212">
        <f>329943/3</f>
        <v>109981</v>
      </c>
      <c r="E33" s="212"/>
      <c r="F33" s="212"/>
      <c r="G33" s="212"/>
      <c r="H33" s="212"/>
      <c r="I33" s="212"/>
      <c r="J33" s="212"/>
      <c r="K33" s="212"/>
      <c r="L33" s="212"/>
      <c r="M33" s="212"/>
      <c r="N33" s="213">
        <f t="shared" si="14"/>
        <v>1318000</v>
      </c>
      <c r="O33" s="295"/>
      <c r="P33" s="150"/>
      <c r="Q33" s="150"/>
    </row>
    <row r="34" spans="1:17" x14ac:dyDescent="0.25">
      <c r="A34" s="282" t="s">
        <v>24</v>
      </c>
      <c r="B34" s="212">
        <f>SUM(B32:B33)</f>
        <v>15550308.75</v>
      </c>
      <c r="C34" s="212">
        <f t="shared" ref="C34:M34" si="21">SUM(C32:C33)</f>
        <v>5248919.75</v>
      </c>
      <c r="D34" s="212">
        <f t="shared" si="21"/>
        <v>4271911.75</v>
      </c>
      <c r="E34" s="212">
        <f t="shared" si="21"/>
        <v>8332650.75</v>
      </c>
      <c r="F34" s="212">
        <f t="shared" si="21"/>
        <v>7035894.75</v>
      </c>
      <c r="G34" s="212">
        <f t="shared" si="21"/>
        <v>4865749.75</v>
      </c>
      <c r="H34" s="212">
        <f t="shared" si="21"/>
        <v>3797818.7499999995</v>
      </c>
      <c r="I34" s="212">
        <f t="shared" si="21"/>
        <v>6447818.75</v>
      </c>
      <c r="J34" s="212">
        <f t="shared" si="21"/>
        <v>3797818.7499999995</v>
      </c>
      <c r="K34" s="212">
        <f t="shared" si="21"/>
        <v>3797818.7499999995</v>
      </c>
      <c r="L34" s="212">
        <f t="shared" si="21"/>
        <v>3797818.7499999995</v>
      </c>
      <c r="M34" s="212">
        <f t="shared" si="21"/>
        <v>3797818.7499999995</v>
      </c>
      <c r="N34" s="213">
        <f>SUM(B34:M34)</f>
        <v>70742348</v>
      </c>
      <c r="O34" s="291"/>
      <c r="P34" s="150"/>
      <c r="Q34" s="150"/>
    </row>
    <row r="35" spans="1:17" ht="31.5" x14ac:dyDescent="0.25">
      <c r="A35" s="282" t="s">
        <v>335</v>
      </c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3">
        <f>SUM(B35:M35)</f>
        <v>0</v>
      </c>
    </row>
    <row r="36" spans="1:17" ht="16.5" thickBot="1" x14ac:dyDescent="0.3">
      <c r="A36" s="296" t="s">
        <v>220</v>
      </c>
      <c r="B36" s="297">
        <f>B6+B16+B17-B34</f>
        <v>16268887.25</v>
      </c>
      <c r="C36" s="297">
        <f t="shared" ref="C36:N36" si="22">C6+C16+C17-C34</f>
        <v>19193585.5</v>
      </c>
      <c r="D36" s="297">
        <f t="shared" si="22"/>
        <v>18095291.75</v>
      </c>
      <c r="E36" s="297">
        <f t="shared" si="22"/>
        <v>12936259</v>
      </c>
      <c r="F36" s="297">
        <f t="shared" si="22"/>
        <v>13890682.25</v>
      </c>
      <c r="G36" s="297">
        <f t="shared" si="22"/>
        <v>12198550.5</v>
      </c>
      <c r="H36" s="297">
        <f t="shared" si="22"/>
        <v>11574349.75</v>
      </c>
      <c r="I36" s="297">
        <f t="shared" si="22"/>
        <v>8300149</v>
      </c>
      <c r="J36" s="297">
        <f t="shared" si="22"/>
        <v>11992648.25</v>
      </c>
      <c r="K36" s="297">
        <f t="shared" si="22"/>
        <v>11368447.5</v>
      </c>
      <c r="L36" s="297">
        <f t="shared" si="22"/>
        <v>10744246.75</v>
      </c>
      <c r="M36" s="297">
        <f t="shared" si="22"/>
        <v>10120046</v>
      </c>
      <c r="N36" s="298">
        <f t="shared" si="22"/>
        <v>15959516</v>
      </c>
      <c r="O36" s="150"/>
    </row>
    <row r="38" spans="1:17" x14ac:dyDescent="0.25">
      <c r="N38" s="291"/>
    </row>
  </sheetData>
  <mergeCells count="2">
    <mergeCell ref="M2:N2"/>
    <mergeCell ref="A3:N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0" orientation="landscape" r:id="rId1"/>
  <headerFooter>
    <oddHeader>&amp;C&amp;"Times New Roman,Félkövér"&amp;12 8. melléklet
az önkormányzat 2018. évi költségvetéséről szóló .../2018. (...) önkormányzati rendelet tervezethez&amp;R1.oldal
 forint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"/>
  <sheetViews>
    <sheetView view="pageLayout" topLeftCell="A10" zoomScaleNormal="100" zoomScaleSheetLayoutView="68" workbookViewId="0">
      <selection activeCell="A5" sqref="A5"/>
    </sheetView>
  </sheetViews>
  <sheetFormatPr defaultRowHeight="12.75" x14ac:dyDescent="0.2"/>
  <cols>
    <col min="1" max="1" width="60.85546875" style="21" customWidth="1"/>
    <col min="2" max="2" width="11.140625" style="2" customWidth="1"/>
    <col min="3" max="3" width="11.28515625" style="2" bestFit="1" customWidth="1"/>
    <col min="4" max="4" width="12.42578125" style="2" bestFit="1" customWidth="1"/>
    <col min="5" max="6" width="11.28515625" style="2" bestFit="1" customWidth="1"/>
    <col min="7" max="7" width="18" style="2" customWidth="1"/>
    <col min="8" max="256" width="9.140625" style="2"/>
    <col min="257" max="257" width="60.85546875" style="2" customWidth="1"/>
    <col min="258" max="258" width="13.42578125" style="2" customWidth="1"/>
    <col min="259" max="259" width="12.140625" style="2" customWidth="1"/>
    <col min="260" max="260" width="11.140625" style="2" customWidth="1"/>
    <col min="261" max="261" width="11.28515625" style="2" customWidth="1"/>
    <col min="262" max="262" width="12.28515625" style="2" customWidth="1"/>
    <col min="263" max="263" width="18" style="2" customWidth="1"/>
    <col min="264" max="512" width="9.140625" style="2"/>
    <col min="513" max="513" width="60.85546875" style="2" customWidth="1"/>
    <col min="514" max="514" width="13.42578125" style="2" customWidth="1"/>
    <col min="515" max="515" width="12.140625" style="2" customWidth="1"/>
    <col min="516" max="516" width="11.140625" style="2" customWidth="1"/>
    <col min="517" max="517" width="11.28515625" style="2" customWidth="1"/>
    <col min="518" max="518" width="12.28515625" style="2" customWidth="1"/>
    <col min="519" max="519" width="18" style="2" customWidth="1"/>
    <col min="520" max="768" width="9.140625" style="2"/>
    <col min="769" max="769" width="60.85546875" style="2" customWidth="1"/>
    <col min="770" max="770" width="13.42578125" style="2" customWidth="1"/>
    <col min="771" max="771" width="12.140625" style="2" customWidth="1"/>
    <col min="772" max="772" width="11.140625" style="2" customWidth="1"/>
    <col min="773" max="773" width="11.28515625" style="2" customWidth="1"/>
    <col min="774" max="774" width="12.28515625" style="2" customWidth="1"/>
    <col min="775" max="775" width="18" style="2" customWidth="1"/>
    <col min="776" max="1024" width="9.140625" style="2"/>
    <col min="1025" max="1025" width="60.85546875" style="2" customWidth="1"/>
    <col min="1026" max="1026" width="13.42578125" style="2" customWidth="1"/>
    <col min="1027" max="1027" width="12.140625" style="2" customWidth="1"/>
    <col min="1028" max="1028" width="11.140625" style="2" customWidth="1"/>
    <col min="1029" max="1029" width="11.28515625" style="2" customWidth="1"/>
    <col min="1030" max="1030" width="12.28515625" style="2" customWidth="1"/>
    <col min="1031" max="1031" width="18" style="2" customWidth="1"/>
    <col min="1032" max="1280" width="9.140625" style="2"/>
    <col min="1281" max="1281" width="60.85546875" style="2" customWidth="1"/>
    <col min="1282" max="1282" width="13.42578125" style="2" customWidth="1"/>
    <col min="1283" max="1283" width="12.140625" style="2" customWidth="1"/>
    <col min="1284" max="1284" width="11.140625" style="2" customWidth="1"/>
    <col min="1285" max="1285" width="11.28515625" style="2" customWidth="1"/>
    <col min="1286" max="1286" width="12.28515625" style="2" customWidth="1"/>
    <col min="1287" max="1287" width="18" style="2" customWidth="1"/>
    <col min="1288" max="1536" width="9.140625" style="2"/>
    <col min="1537" max="1537" width="60.85546875" style="2" customWidth="1"/>
    <col min="1538" max="1538" width="13.42578125" style="2" customWidth="1"/>
    <col min="1539" max="1539" width="12.140625" style="2" customWidth="1"/>
    <col min="1540" max="1540" width="11.140625" style="2" customWidth="1"/>
    <col min="1541" max="1541" width="11.28515625" style="2" customWidth="1"/>
    <col min="1542" max="1542" width="12.28515625" style="2" customWidth="1"/>
    <col min="1543" max="1543" width="18" style="2" customWidth="1"/>
    <col min="1544" max="1792" width="9.140625" style="2"/>
    <col min="1793" max="1793" width="60.85546875" style="2" customWidth="1"/>
    <col min="1794" max="1794" width="13.42578125" style="2" customWidth="1"/>
    <col min="1795" max="1795" width="12.140625" style="2" customWidth="1"/>
    <col min="1796" max="1796" width="11.140625" style="2" customWidth="1"/>
    <col min="1797" max="1797" width="11.28515625" style="2" customWidth="1"/>
    <col min="1798" max="1798" width="12.28515625" style="2" customWidth="1"/>
    <col min="1799" max="1799" width="18" style="2" customWidth="1"/>
    <col min="1800" max="2048" width="9.140625" style="2"/>
    <col min="2049" max="2049" width="60.85546875" style="2" customWidth="1"/>
    <col min="2050" max="2050" width="13.42578125" style="2" customWidth="1"/>
    <col min="2051" max="2051" width="12.140625" style="2" customWidth="1"/>
    <col min="2052" max="2052" width="11.140625" style="2" customWidth="1"/>
    <col min="2053" max="2053" width="11.28515625" style="2" customWidth="1"/>
    <col min="2054" max="2054" width="12.28515625" style="2" customWidth="1"/>
    <col min="2055" max="2055" width="18" style="2" customWidth="1"/>
    <col min="2056" max="2304" width="9.140625" style="2"/>
    <col min="2305" max="2305" width="60.85546875" style="2" customWidth="1"/>
    <col min="2306" max="2306" width="13.42578125" style="2" customWidth="1"/>
    <col min="2307" max="2307" width="12.140625" style="2" customWidth="1"/>
    <col min="2308" max="2308" width="11.140625" style="2" customWidth="1"/>
    <col min="2309" max="2309" width="11.28515625" style="2" customWidth="1"/>
    <col min="2310" max="2310" width="12.28515625" style="2" customWidth="1"/>
    <col min="2311" max="2311" width="18" style="2" customWidth="1"/>
    <col min="2312" max="2560" width="9.140625" style="2"/>
    <col min="2561" max="2561" width="60.85546875" style="2" customWidth="1"/>
    <col min="2562" max="2562" width="13.42578125" style="2" customWidth="1"/>
    <col min="2563" max="2563" width="12.140625" style="2" customWidth="1"/>
    <col min="2564" max="2564" width="11.140625" style="2" customWidth="1"/>
    <col min="2565" max="2565" width="11.28515625" style="2" customWidth="1"/>
    <col min="2566" max="2566" width="12.28515625" style="2" customWidth="1"/>
    <col min="2567" max="2567" width="18" style="2" customWidth="1"/>
    <col min="2568" max="2816" width="9.140625" style="2"/>
    <col min="2817" max="2817" width="60.85546875" style="2" customWidth="1"/>
    <col min="2818" max="2818" width="13.42578125" style="2" customWidth="1"/>
    <col min="2819" max="2819" width="12.140625" style="2" customWidth="1"/>
    <col min="2820" max="2820" width="11.140625" style="2" customWidth="1"/>
    <col min="2821" max="2821" width="11.28515625" style="2" customWidth="1"/>
    <col min="2822" max="2822" width="12.28515625" style="2" customWidth="1"/>
    <col min="2823" max="2823" width="18" style="2" customWidth="1"/>
    <col min="2824" max="3072" width="9.140625" style="2"/>
    <col min="3073" max="3073" width="60.85546875" style="2" customWidth="1"/>
    <col min="3074" max="3074" width="13.42578125" style="2" customWidth="1"/>
    <col min="3075" max="3075" width="12.140625" style="2" customWidth="1"/>
    <col min="3076" max="3076" width="11.140625" style="2" customWidth="1"/>
    <col min="3077" max="3077" width="11.28515625" style="2" customWidth="1"/>
    <col min="3078" max="3078" width="12.28515625" style="2" customWidth="1"/>
    <col min="3079" max="3079" width="18" style="2" customWidth="1"/>
    <col min="3080" max="3328" width="9.140625" style="2"/>
    <col min="3329" max="3329" width="60.85546875" style="2" customWidth="1"/>
    <col min="3330" max="3330" width="13.42578125" style="2" customWidth="1"/>
    <col min="3331" max="3331" width="12.140625" style="2" customWidth="1"/>
    <col min="3332" max="3332" width="11.140625" style="2" customWidth="1"/>
    <col min="3333" max="3333" width="11.28515625" style="2" customWidth="1"/>
    <col min="3334" max="3334" width="12.28515625" style="2" customWidth="1"/>
    <col min="3335" max="3335" width="18" style="2" customWidth="1"/>
    <col min="3336" max="3584" width="9.140625" style="2"/>
    <col min="3585" max="3585" width="60.85546875" style="2" customWidth="1"/>
    <col min="3586" max="3586" width="13.42578125" style="2" customWidth="1"/>
    <col min="3587" max="3587" width="12.140625" style="2" customWidth="1"/>
    <col min="3588" max="3588" width="11.140625" style="2" customWidth="1"/>
    <col min="3589" max="3589" width="11.28515625" style="2" customWidth="1"/>
    <col min="3590" max="3590" width="12.28515625" style="2" customWidth="1"/>
    <col min="3591" max="3591" width="18" style="2" customWidth="1"/>
    <col min="3592" max="3840" width="9.140625" style="2"/>
    <col min="3841" max="3841" width="60.85546875" style="2" customWidth="1"/>
    <col min="3842" max="3842" width="13.42578125" style="2" customWidth="1"/>
    <col min="3843" max="3843" width="12.140625" style="2" customWidth="1"/>
    <col min="3844" max="3844" width="11.140625" style="2" customWidth="1"/>
    <col min="3845" max="3845" width="11.28515625" style="2" customWidth="1"/>
    <col min="3846" max="3846" width="12.28515625" style="2" customWidth="1"/>
    <col min="3847" max="3847" width="18" style="2" customWidth="1"/>
    <col min="3848" max="4096" width="9.140625" style="2"/>
    <col min="4097" max="4097" width="60.85546875" style="2" customWidth="1"/>
    <col min="4098" max="4098" width="13.42578125" style="2" customWidth="1"/>
    <col min="4099" max="4099" width="12.140625" style="2" customWidth="1"/>
    <col min="4100" max="4100" width="11.140625" style="2" customWidth="1"/>
    <col min="4101" max="4101" width="11.28515625" style="2" customWidth="1"/>
    <col min="4102" max="4102" width="12.28515625" style="2" customWidth="1"/>
    <col min="4103" max="4103" width="18" style="2" customWidth="1"/>
    <col min="4104" max="4352" width="9.140625" style="2"/>
    <col min="4353" max="4353" width="60.85546875" style="2" customWidth="1"/>
    <col min="4354" max="4354" width="13.42578125" style="2" customWidth="1"/>
    <col min="4355" max="4355" width="12.140625" style="2" customWidth="1"/>
    <col min="4356" max="4356" width="11.140625" style="2" customWidth="1"/>
    <col min="4357" max="4357" width="11.28515625" style="2" customWidth="1"/>
    <col min="4358" max="4358" width="12.28515625" style="2" customWidth="1"/>
    <col min="4359" max="4359" width="18" style="2" customWidth="1"/>
    <col min="4360" max="4608" width="9.140625" style="2"/>
    <col min="4609" max="4609" width="60.85546875" style="2" customWidth="1"/>
    <col min="4610" max="4610" width="13.42578125" style="2" customWidth="1"/>
    <col min="4611" max="4611" width="12.140625" style="2" customWidth="1"/>
    <col min="4612" max="4612" width="11.140625" style="2" customWidth="1"/>
    <col min="4613" max="4613" width="11.28515625" style="2" customWidth="1"/>
    <col min="4614" max="4614" width="12.28515625" style="2" customWidth="1"/>
    <col min="4615" max="4615" width="18" style="2" customWidth="1"/>
    <col min="4616" max="4864" width="9.140625" style="2"/>
    <col min="4865" max="4865" width="60.85546875" style="2" customWidth="1"/>
    <col min="4866" max="4866" width="13.42578125" style="2" customWidth="1"/>
    <col min="4867" max="4867" width="12.140625" style="2" customWidth="1"/>
    <col min="4868" max="4868" width="11.140625" style="2" customWidth="1"/>
    <col min="4869" max="4869" width="11.28515625" style="2" customWidth="1"/>
    <col min="4870" max="4870" width="12.28515625" style="2" customWidth="1"/>
    <col min="4871" max="4871" width="18" style="2" customWidth="1"/>
    <col min="4872" max="5120" width="9.140625" style="2"/>
    <col min="5121" max="5121" width="60.85546875" style="2" customWidth="1"/>
    <col min="5122" max="5122" width="13.42578125" style="2" customWidth="1"/>
    <col min="5123" max="5123" width="12.140625" style="2" customWidth="1"/>
    <col min="5124" max="5124" width="11.140625" style="2" customWidth="1"/>
    <col min="5125" max="5125" width="11.28515625" style="2" customWidth="1"/>
    <col min="5126" max="5126" width="12.28515625" style="2" customWidth="1"/>
    <col min="5127" max="5127" width="18" style="2" customWidth="1"/>
    <col min="5128" max="5376" width="9.140625" style="2"/>
    <col min="5377" max="5377" width="60.85546875" style="2" customWidth="1"/>
    <col min="5378" max="5378" width="13.42578125" style="2" customWidth="1"/>
    <col min="5379" max="5379" width="12.140625" style="2" customWidth="1"/>
    <col min="5380" max="5380" width="11.140625" style="2" customWidth="1"/>
    <col min="5381" max="5381" width="11.28515625" style="2" customWidth="1"/>
    <col min="5382" max="5382" width="12.28515625" style="2" customWidth="1"/>
    <col min="5383" max="5383" width="18" style="2" customWidth="1"/>
    <col min="5384" max="5632" width="9.140625" style="2"/>
    <col min="5633" max="5633" width="60.85546875" style="2" customWidth="1"/>
    <col min="5634" max="5634" width="13.42578125" style="2" customWidth="1"/>
    <col min="5635" max="5635" width="12.140625" style="2" customWidth="1"/>
    <col min="5636" max="5636" width="11.140625" style="2" customWidth="1"/>
    <col min="5637" max="5637" width="11.28515625" style="2" customWidth="1"/>
    <col min="5638" max="5638" width="12.28515625" style="2" customWidth="1"/>
    <col min="5639" max="5639" width="18" style="2" customWidth="1"/>
    <col min="5640" max="5888" width="9.140625" style="2"/>
    <col min="5889" max="5889" width="60.85546875" style="2" customWidth="1"/>
    <col min="5890" max="5890" width="13.42578125" style="2" customWidth="1"/>
    <col min="5891" max="5891" width="12.140625" style="2" customWidth="1"/>
    <col min="5892" max="5892" width="11.140625" style="2" customWidth="1"/>
    <col min="5893" max="5893" width="11.28515625" style="2" customWidth="1"/>
    <col min="5894" max="5894" width="12.28515625" style="2" customWidth="1"/>
    <col min="5895" max="5895" width="18" style="2" customWidth="1"/>
    <col min="5896" max="6144" width="9.140625" style="2"/>
    <col min="6145" max="6145" width="60.85546875" style="2" customWidth="1"/>
    <col min="6146" max="6146" width="13.42578125" style="2" customWidth="1"/>
    <col min="6147" max="6147" width="12.140625" style="2" customWidth="1"/>
    <col min="6148" max="6148" width="11.140625" style="2" customWidth="1"/>
    <col min="6149" max="6149" width="11.28515625" style="2" customWidth="1"/>
    <col min="6150" max="6150" width="12.28515625" style="2" customWidth="1"/>
    <col min="6151" max="6151" width="18" style="2" customWidth="1"/>
    <col min="6152" max="6400" width="9.140625" style="2"/>
    <col min="6401" max="6401" width="60.85546875" style="2" customWidth="1"/>
    <col min="6402" max="6402" width="13.42578125" style="2" customWidth="1"/>
    <col min="6403" max="6403" width="12.140625" style="2" customWidth="1"/>
    <col min="6404" max="6404" width="11.140625" style="2" customWidth="1"/>
    <col min="6405" max="6405" width="11.28515625" style="2" customWidth="1"/>
    <col min="6406" max="6406" width="12.28515625" style="2" customWidth="1"/>
    <col min="6407" max="6407" width="18" style="2" customWidth="1"/>
    <col min="6408" max="6656" width="9.140625" style="2"/>
    <col min="6657" max="6657" width="60.85546875" style="2" customWidth="1"/>
    <col min="6658" max="6658" width="13.42578125" style="2" customWidth="1"/>
    <col min="6659" max="6659" width="12.140625" style="2" customWidth="1"/>
    <col min="6660" max="6660" width="11.140625" style="2" customWidth="1"/>
    <col min="6661" max="6661" width="11.28515625" style="2" customWidth="1"/>
    <col min="6662" max="6662" width="12.28515625" style="2" customWidth="1"/>
    <col min="6663" max="6663" width="18" style="2" customWidth="1"/>
    <col min="6664" max="6912" width="9.140625" style="2"/>
    <col min="6913" max="6913" width="60.85546875" style="2" customWidth="1"/>
    <col min="6914" max="6914" width="13.42578125" style="2" customWidth="1"/>
    <col min="6915" max="6915" width="12.140625" style="2" customWidth="1"/>
    <col min="6916" max="6916" width="11.140625" style="2" customWidth="1"/>
    <col min="6917" max="6917" width="11.28515625" style="2" customWidth="1"/>
    <col min="6918" max="6918" width="12.28515625" style="2" customWidth="1"/>
    <col min="6919" max="6919" width="18" style="2" customWidth="1"/>
    <col min="6920" max="7168" width="9.140625" style="2"/>
    <col min="7169" max="7169" width="60.85546875" style="2" customWidth="1"/>
    <col min="7170" max="7170" width="13.42578125" style="2" customWidth="1"/>
    <col min="7171" max="7171" width="12.140625" style="2" customWidth="1"/>
    <col min="7172" max="7172" width="11.140625" style="2" customWidth="1"/>
    <col min="7173" max="7173" width="11.28515625" style="2" customWidth="1"/>
    <col min="7174" max="7174" width="12.28515625" style="2" customWidth="1"/>
    <col min="7175" max="7175" width="18" style="2" customWidth="1"/>
    <col min="7176" max="7424" width="9.140625" style="2"/>
    <col min="7425" max="7425" width="60.85546875" style="2" customWidth="1"/>
    <col min="7426" max="7426" width="13.42578125" style="2" customWidth="1"/>
    <col min="7427" max="7427" width="12.140625" style="2" customWidth="1"/>
    <col min="7428" max="7428" width="11.140625" style="2" customWidth="1"/>
    <col min="7429" max="7429" width="11.28515625" style="2" customWidth="1"/>
    <col min="7430" max="7430" width="12.28515625" style="2" customWidth="1"/>
    <col min="7431" max="7431" width="18" style="2" customWidth="1"/>
    <col min="7432" max="7680" width="9.140625" style="2"/>
    <col min="7681" max="7681" width="60.85546875" style="2" customWidth="1"/>
    <col min="7682" max="7682" width="13.42578125" style="2" customWidth="1"/>
    <col min="7683" max="7683" width="12.140625" style="2" customWidth="1"/>
    <col min="7684" max="7684" width="11.140625" style="2" customWidth="1"/>
    <col min="7685" max="7685" width="11.28515625" style="2" customWidth="1"/>
    <col min="7686" max="7686" width="12.28515625" style="2" customWidth="1"/>
    <col min="7687" max="7687" width="18" style="2" customWidth="1"/>
    <col min="7688" max="7936" width="9.140625" style="2"/>
    <col min="7937" max="7937" width="60.85546875" style="2" customWidth="1"/>
    <col min="7938" max="7938" width="13.42578125" style="2" customWidth="1"/>
    <col min="7939" max="7939" width="12.140625" style="2" customWidth="1"/>
    <col min="7940" max="7940" width="11.140625" style="2" customWidth="1"/>
    <col min="7941" max="7941" width="11.28515625" style="2" customWidth="1"/>
    <col min="7942" max="7942" width="12.28515625" style="2" customWidth="1"/>
    <col min="7943" max="7943" width="18" style="2" customWidth="1"/>
    <col min="7944" max="8192" width="9.140625" style="2"/>
    <col min="8193" max="8193" width="60.85546875" style="2" customWidth="1"/>
    <col min="8194" max="8194" width="13.42578125" style="2" customWidth="1"/>
    <col min="8195" max="8195" width="12.140625" style="2" customWidth="1"/>
    <col min="8196" max="8196" width="11.140625" style="2" customWidth="1"/>
    <col min="8197" max="8197" width="11.28515625" style="2" customWidth="1"/>
    <col min="8198" max="8198" width="12.28515625" style="2" customWidth="1"/>
    <col min="8199" max="8199" width="18" style="2" customWidth="1"/>
    <col min="8200" max="8448" width="9.140625" style="2"/>
    <col min="8449" max="8449" width="60.85546875" style="2" customWidth="1"/>
    <col min="8450" max="8450" width="13.42578125" style="2" customWidth="1"/>
    <col min="8451" max="8451" width="12.140625" style="2" customWidth="1"/>
    <col min="8452" max="8452" width="11.140625" style="2" customWidth="1"/>
    <col min="8453" max="8453" width="11.28515625" style="2" customWidth="1"/>
    <col min="8454" max="8454" width="12.28515625" style="2" customWidth="1"/>
    <col min="8455" max="8455" width="18" style="2" customWidth="1"/>
    <col min="8456" max="8704" width="9.140625" style="2"/>
    <col min="8705" max="8705" width="60.85546875" style="2" customWidth="1"/>
    <col min="8706" max="8706" width="13.42578125" style="2" customWidth="1"/>
    <col min="8707" max="8707" width="12.140625" style="2" customWidth="1"/>
    <col min="8708" max="8708" width="11.140625" style="2" customWidth="1"/>
    <col min="8709" max="8709" width="11.28515625" style="2" customWidth="1"/>
    <col min="8710" max="8710" width="12.28515625" style="2" customWidth="1"/>
    <col min="8711" max="8711" width="18" style="2" customWidth="1"/>
    <col min="8712" max="8960" width="9.140625" style="2"/>
    <col min="8961" max="8961" width="60.85546875" style="2" customWidth="1"/>
    <col min="8962" max="8962" width="13.42578125" style="2" customWidth="1"/>
    <col min="8963" max="8963" width="12.140625" style="2" customWidth="1"/>
    <col min="8964" max="8964" width="11.140625" style="2" customWidth="1"/>
    <col min="8965" max="8965" width="11.28515625" style="2" customWidth="1"/>
    <col min="8966" max="8966" width="12.28515625" style="2" customWidth="1"/>
    <col min="8967" max="8967" width="18" style="2" customWidth="1"/>
    <col min="8968" max="9216" width="9.140625" style="2"/>
    <col min="9217" max="9217" width="60.85546875" style="2" customWidth="1"/>
    <col min="9218" max="9218" width="13.42578125" style="2" customWidth="1"/>
    <col min="9219" max="9219" width="12.140625" style="2" customWidth="1"/>
    <col min="9220" max="9220" width="11.140625" style="2" customWidth="1"/>
    <col min="9221" max="9221" width="11.28515625" style="2" customWidth="1"/>
    <col min="9222" max="9222" width="12.28515625" style="2" customWidth="1"/>
    <col min="9223" max="9223" width="18" style="2" customWidth="1"/>
    <col min="9224" max="9472" width="9.140625" style="2"/>
    <col min="9473" max="9473" width="60.85546875" style="2" customWidth="1"/>
    <col min="9474" max="9474" width="13.42578125" style="2" customWidth="1"/>
    <col min="9475" max="9475" width="12.140625" style="2" customWidth="1"/>
    <col min="9476" max="9476" width="11.140625" style="2" customWidth="1"/>
    <col min="9477" max="9477" width="11.28515625" style="2" customWidth="1"/>
    <col min="9478" max="9478" width="12.28515625" style="2" customWidth="1"/>
    <col min="9479" max="9479" width="18" style="2" customWidth="1"/>
    <col min="9480" max="9728" width="9.140625" style="2"/>
    <col min="9729" max="9729" width="60.85546875" style="2" customWidth="1"/>
    <col min="9730" max="9730" width="13.42578125" style="2" customWidth="1"/>
    <col min="9731" max="9731" width="12.140625" style="2" customWidth="1"/>
    <col min="9732" max="9732" width="11.140625" style="2" customWidth="1"/>
    <col min="9733" max="9733" width="11.28515625" style="2" customWidth="1"/>
    <col min="9734" max="9734" width="12.28515625" style="2" customWidth="1"/>
    <col min="9735" max="9735" width="18" style="2" customWidth="1"/>
    <col min="9736" max="9984" width="9.140625" style="2"/>
    <col min="9985" max="9985" width="60.85546875" style="2" customWidth="1"/>
    <col min="9986" max="9986" width="13.42578125" style="2" customWidth="1"/>
    <col min="9987" max="9987" width="12.140625" style="2" customWidth="1"/>
    <col min="9988" max="9988" width="11.140625" style="2" customWidth="1"/>
    <col min="9989" max="9989" width="11.28515625" style="2" customWidth="1"/>
    <col min="9990" max="9990" width="12.28515625" style="2" customWidth="1"/>
    <col min="9991" max="9991" width="18" style="2" customWidth="1"/>
    <col min="9992" max="10240" width="9.140625" style="2"/>
    <col min="10241" max="10241" width="60.85546875" style="2" customWidth="1"/>
    <col min="10242" max="10242" width="13.42578125" style="2" customWidth="1"/>
    <col min="10243" max="10243" width="12.140625" style="2" customWidth="1"/>
    <col min="10244" max="10244" width="11.140625" style="2" customWidth="1"/>
    <col min="10245" max="10245" width="11.28515625" style="2" customWidth="1"/>
    <col min="10246" max="10246" width="12.28515625" style="2" customWidth="1"/>
    <col min="10247" max="10247" width="18" style="2" customWidth="1"/>
    <col min="10248" max="10496" width="9.140625" style="2"/>
    <col min="10497" max="10497" width="60.85546875" style="2" customWidth="1"/>
    <col min="10498" max="10498" width="13.42578125" style="2" customWidth="1"/>
    <col min="10499" max="10499" width="12.140625" style="2" customWidth="1"/>
    <col min="10500" max="10500" width="11.140625" style="2" customWidth="1"/>
    <col min="10501" max="10501" width="11.28515625" style="2" customWidth="1"/>
    <col min="10502" max="10502" width="12.28515625" style="2" customWidth="1"/>
    <col min="10503" max="10503" width="18" style="2" customWidth="1"/>
    <col min="10504" max="10752" width="9.140625" style="2"/>
    <col min="10753" max="10753" width="60.85546875" style="2" customWidth="1"/>
    <col min="10754" max="10754" width="13.42578125" style="2" customWidth="1"/>
    <col min="10755" max="10755" width="12.140625" style="2" customWidth="1"/>
    <col min="10756" max="10756" width="11.140625" style="2" customWidth="1"/>
    <col min="10757" max="10757" width="11.28515625" style="2" customWidth="1"/>
    <col min="10758" max="10758" width="12.28515625" style="2" customWidth="1"/>
    <col min="10759" max="10759" width="18" style="2" customWidth="1"/>
    <col min="10760" max="11008" width="9.140625" style="2"/>
    <col min="11009" max="11009" width="60.85546875" style="2" customWidth="1"/>
    <col min="11010" max="11010" width="13.42578125" style="2" customWidth="1"/>
    <col min="11011" max="11011" width="12.140625" style="2" customWidth="1"/>
    <col min="11012" max="11012" width="11.140625" style="2" customWidth="1"/>
    <col min="11013" max="11013" width="11.28515625" style="2" customWidth="1"/>
    <col min="11014" max="11014" width="12.28515625" style="2" customWidth="1"/>
    <col min="11015" max="11015" width="18" style="2" customWidth="1"/>
    <col min="11016" max="11264" width="9.140625" style="2"/>
    <col min="11265" max="11265" width="60.85546875" style="2" customWidth="1"/>
    <col min="11266" max="11266" width="13.42578125" style="2" customWidth="1"/>
    <col min="11267" max="11267" width="12.140625" style="2" customWidth="1"/>
    <col min="11268" max="11268" width="11.140625" style="2" customWidth="1"/>
    <col min="11269" max="11269" width="11.28515625" style="2" customWidth="1"/>
    <col min="11270" max="11270" width="12.28515625" style="2" customWidth="1"/>
    <col min="11271" max="11271" width="18" style="2" customWidth="1"/>
    <col min="11272" max="11520" width="9.140625" style="2"/>
    <col min="11521" max="11521" width="60.85546875" style="2" customWidth="1"/>
    <col min="11522" max="11522" width="13.42578125" style="2" customWidth="1"/>
    <col min="11523" max="11523" width="12.140625" style="2" customWidth="1"/>
    <col min="11524" max="11524" width="11.140625" style="2" customWidth="1"/>
    <col min="11525" max="11525" width="11.28515625" style="2" customWidth="1"/>
    <col min="11526" max="11526" width="12.28515625" style="2" customWidth="1"/>
    <col min="11527" max="11527" width="18" style="2" customWidth="1"/>
    <col min="11528" max="11776" width="9.140625" style="2"/>
    <col min="11777" max="11777" width="60.85546875" style="2" customWidth="1"/>
    <col min="11778" max="11778" width="13.42578125" style="2" customWidth="1"/>
    <col min="11779" max="11779" width="12.140625" style="2" customWidth="1"/>
    <col min="11780" max="11780" width="11.140625" style="2" customWidth="1"/>
    <col min="11781" max="11781" width="11.28515625" style="2" customWidth="1"/>
    <col min="11782" max="11782" width="12.28515625" style="2" customWidth="1"/>
    <col min="11783" max="11783" width="18" style="2" customWidth="1"/>
    <col min="11784" max="12032" width="9.140625" style="2"/>
    <col min="12033" max="12033" width="60.85546875" style="2" customWidth="1"/>
    <col min="12034" max="12034" width="13.42578125" style="2" customWidth="1"/>
    <col min="12035" max="12035" width="12.140625" style="2" customWidth="1"/>
    <col min="12036" max="12036" width="11.140625" style="2" customWidth="1"/>
    <col min="12037" max="12037" width="11.28515625" style="2" customWidth="1"/>
    <col min="12038" max="12038" width="12.28515625" style="2" customWidth="1"/>
    <col min="12039" max="12039" width="18" style="2" customWidth="1"/>
    <col min="12040" max="12288" width="9.140625" style="2"/>
    <col min="12289" max="12289" width="60.85546875" style="2" customWidth="1"/>
    <col min="12290" max="12290" width="13.42578125" style="2" customWidth="1"/>
    <col min="12291" max="12291" width="12.140625" style="2" customWidth="1"/>
    <col min="12292" max="12292" width="11.140625" style="2" customWidth="1"/>
    <col min="12293" max="12293" width="11.28515625" style="2" customWidth="1"/>
    <col min="12294" max="12294" width="12.28515625" style="2" customWidth="1"/>
    <col min="12295" max="12295" width="18" style="2" customWidth="1"/>
    <col min="12296" max="12544" width="9.140625" style="2"/>
    <col min="12545" max="12545" width="60.85546875" style="2" customWidth="1"/>
    <col min="12546" max="12546" width="13.42578125" style="2" customWidth="1"/>
    <col min="12547" max="12547" width="12.140625" style="2" customWidth="1"/>
    <col min="12548" max="12548" width="11.140625" style="2" customWidth="1"/>
    <col min="12549" max="12549" width="11.28515625" style="2" customWidth="1"/>
    <col min="12550" max="12550" width="12.28515625" style="2" customWidth="1"/>
    <col min="12551" max="12551" width="18" style="2" customWidth="1"/>
    <col min="12552" max="12800" width="9.140625" style="2"/>
    <col min="12801" max="12801" width="60.85546875" style="2" customWidth="1"/>
    <col min="12802" max="12802" width="13.42578125" style="2" customWidth="1"/>
    <col min="12803" max="12803" width="12.140625" style="2" customWidth="1"/>
    <col min="12804" max="12804" width="11.140625" style="2" customWidth="1"/>
    <col min="12805" max="12805" width="11.28515625" style="2" customWidth="1"/>
    <col min="12806" max="12806" width="12.28515625" style="2" customWidth="1"/>
    <col min="12807" max="12807" width="18" style="2" customWidth="1"/>
    <col min="12808" max="13056" width="9.140625" style="2"/>
    <col min="13057" max="13057" width="60.85546875" style="2" customWidth="1"/>
    <col min="13058" max="13058" width="13.42578125" style="2" customWidth="1"/>
    <col min="13059" max="13059" width="12.140625" style="2" customWidth="1"/>
    <col min="13060" max="13060" width="11.140625" style="2" customWidth="1"/>
    <col min="13061" max="13061" width="11.28515625" style="2" customWidth="1"/>
    <col min="13062" max="13062" width="12.28515625" style="2" customWidth="1"/>
    <col min="13063" max="13063" width="18" style="2" customWidth="1"/>
    <col min="13064" max="13312" width="9.140625" style="2"/>
    <col min="13313" max="13313" width="60.85546875" style="2" customWidth="1"/>
    <col min="13314" max="13314" width="13.42578125" style="2" customWidth="1"/>
    <col min="13315" max="13315" width="12.140625" style="2" customWidth="1"/>
    <col min="13316" max="13316" width="11.140625" style="2" customWidth="1"/>
    <col min="13317" max="13317" width="11.28515625" style="2" customWidth="1"/>
    <col min="13318" max="13318" width="12.28515625" style="2" customWidth="1"/>
    <col min="13319" max="13319" width="18" style="2" customWidth="1"/>
    <col min="13320" max="13568" width="9.140625" style="2"/>
    <col min="13569" max="13569" width="60.85546875" style="2" customWidth="1"/>
    <col min="13570" max="13570" width="13.42578125" style="2" customWidth="1"/>
    <col min="13571" max="13571" width="12.140625" style="2" customWidth="1"/>
    <col min="13572" max="13572" width="11.140625" style="2" customWidth="1"/>
    <col min="13573" max="13573" width="11.28515625" style="2" customWidth="1"/>
    <col min="13574" max="13574" width="12.28515625" style="2" customWidth="1"/>
    <col min="13575" max="13575" width="18" style="2" customWidth="1"/>
    <col min="13576" max="13824" width="9.140625" style="2"/>
    <col min="13825" max="13825" width="60.85546875" style="2" customWidth="1"/>
    <col min="13826" max="13826" width="13.42578125" style="2" customWidth="1"/>
    <col min="13827" max="13827" width="12.140625" style="2" customWidth="1"/>
    <col min="13828" max="13828" width="11.140625" style="2" customWidth="1"/>
    <col min="13829" max="13829" width="11.28515625" style="2" customWidth="1"/>
    <col min="13830" max="13830" width="12.28515625" style="2" customWidth="1"/>
    <col min="13831" max="13831" width="18" style="2" customWidth="1"/>
    <col min="13832" max="14080" width="9.140625" style="2"/>
    <col min="14081" max="14081" width="60.85546875" style="2" customWidth="1"/>
    <col min="14082" max="14082" width="13.42578125" style="2" customWidth="1"/>
    <col min="14083" max="14083" width="12.140625" style="2" customWidth="1"/>
    <col min="14084" max="14084" width="11.140625" style="2" customWidth="1"/>
    <col min="14085" max="14085" width="11.28515625" style="2" customWidth="1"/>
    <col min="14086" max="14086" width="12.28515625" style="2" customWidth="1"/>
    <col min="14087" max="14087" width="18" style="2" customWidth="1"/>
    <col min="14088" max="14336" width="9.140625" style="2"/>
    <col min="14337" max="14337" width="60.85546875" style="2" customWidth="1"/>
    <col min="14338" max="14338" width="13.42578125" style="2" customWidth="1"/>
    <col min="14339" max="14339" width="12.140625" style="2" customWidth="1"/>
    <col min="14340" max="14340" width="11.140625" style="2" customWidth="1"/>
    <col min="14341" max="14341" width="11.28515625" style="2" customWidth="1"/>
    <col min="14342" max="14342" width="12.28515625" style="2" customWidth="1"/>
    <col min="14343" max="14343" width="18" style="2" customWidth="1"/>
    <col min="14344" max="14592" width="9.140625" style="2"/>
    <col min="14593" max="14593" width="60.85546875" style="2" customWidth="1"/>
    <col min="14594" max="14594" width="13.42578125" style="2" customWidth="1"/>
    <col min="14595" max="14595" width="12.140625" style="2" customWidth="1"/>
    <col min="14596" max="14596" width="11.140625" style="2" customWidth="1"/>
    <col min="14597" max="14597" width="11.28515625" style="2" customWidth="1"/>
    <col min="14598" max="14598" width="12.28515625" style="2" customWidth="1"/>
    <col min="14599" max="14599" width="18" style="2" customWidth="1"/>
    <col min="14600" max="14848" width="9.140625" style="2"/>
    <col min="14849" max="14849" width="60.85546875" style="2" customWidth="1"/>
    <col min="14850" max="14850" width="13.42578125" style="2" customWidth="1"/>
    <col min="14851" max="14851" width="12.140625" style="2" customWidth="1"/>
    <col min="14852" max="14852" width="11.140625" style="2" customWidth="1"/>
    <col min="14853" max="14853" width="11.28515625" style="2" customWidth="1"/>
    <col min="14854" max="14854" width="12.28515625" style="2" customWidth="1"/>
    <col min="14855" max="14855" width="18" style="2" customWidth="1"/>
    <col min="14856" max="15104" width="9.140625" style="2"/>
    <col min="15105" max="15105" width="60.85546875" style="2" customWidth="1"/>
    <col min="15106" max="15106" width="13.42578125" style="2" customWidth="1"/>
    <col min="15107" max="15107" width="12.140625" style="2" customWidth="1"/>
    <col min="15108" max="15108" width="11.140625" style="2" customWidth="1"/>
    <col min="15109" max="15109" width="11.28515625" style="2" customWidth="1"/>
    <col min="15110" max="15110" width="12.28515625" style="2" customWidth="1"/>
    <col min="15111" max="15111" width="18" style="2" customWidth="1"/>
    <col min="15112" max="15360" width="9.140625" style="2"/>
    <col min="15361" max="15361" width="60.85546875" style="2" customWidth="1"/>
    <col min="15362" max="15362" width="13.42578125" style="2" customWidth="1"/>
    <col min="15363" max="15363" width="12.140625" style="2" customWidth="1"/>
    <col min="15364" max="15364" width="11.140625" style="2" customWidth="1"/>
    <col min="15365" max="15365" width="11.28515625" style="2" customWidth="1"/>
    <col min="15366" max="15366" width="12.28515625" style="2" customWidth="1"/>
    <col min="15367" max="15367" width="18" style="2" customWidth="1"/>
    <col min="15368" max="15616" width="9.140625" style="2"/>
    <col min="15617" max="15617" width="60.85546875" style="2" customWidth="1"/>
    <col min="15618" max="15618" width="13.42578125" style="2" customWidth="1"/>
    <col min="15619" max="15619" width="12.140625" style="2" customWidth="1"/>
    <col min="15620" max="15620" width="11.140625" style="2" customWidth="1"/>
    <col min="15621" max="15621" width="11.28515625" style="2" customWidth="1"/>
    <col min="15622" max="15622" width="12.28515625" style="2" customWidth="1"/>
    <col min="15623" max="15623" width="18" style="2" customWidth="1"/>
    <col min="15624" max="15872" width="9.140625" style="2"/>
    <col min="15873" max="15873" width="60.85546875" style="2" customWidth="1"/>
    <col min="15874" max="15874" width="13.42578125" style="2" customWidth="1"/>
    <col min="15875" max="15875" width="12.140625" style="2" customWidth="1"/>
    <col min="15876" max="15876" width="11.140625" style="2" customWidth="1"/>
    <col min="15877" max="15877" width="11.28515625" style="2" customWidth="1"/>
    <col min="15878" max="15878" width="12.28515625" style="2" customWidth="1"/>
    <col min="15879" max="15879" width="18" style="2" customWidth="1"/>
    <col min="15880" max="16128" width="9.140625" style="2"/>
    <col min="16129" max="16129" width="60.85546875" style="2" customWidth="1"/>
    <col min="16130" max="16130" width="13.42578125" style="2" customWidth="1"/>
    <col min="16131" max="16131" width="12.140625" style="2" customWidth="1"/>
    <col min="16132" max="16132" width="11.140625" style="2" customWidth="1"/>
    <col min="16133" max="16133" width="11.28515625" style="2" customWidth="1"/>
    <col min="16134" max="16134" width="12.28515625" style="2" customWidth="1"/>
    <col min="16135" max="16135" width="18" style="2" customWidth="1"/>
    <col min="16136" max="16384" width="9.140625" style="2"/>
  </cols>
  <sheetData>
    <row r="4" spans="1:7" ht="51.75" customHeight="1" x14ac:dyDescent="0.25">
      <c r="A4" s="381" t="s">
        <v>273</v>
      </c>
      <c r="B4" s="381"/>
      <c r="C4" s="381"/>
      <c r="D4" s="381"/>
      <c r="E4" s="381"/>
      <c r="F4" s="381"/>
      <c r="G4" s="381"/>
    </row>
    <row r="5" spans="1:7" ht="27.75" customHeight="1" x14ac:dyDescent="0.25">
      <c r="A5" s="307"/>
      <c r="B5" s="308"/>
      <c r="C5" s="308"/>
      <c r="D5" s="308"/>
      <c r="E5" s="308"/>
      <c r="F5" s="308"/>
      <c r="G5" s="309"/>
    </row>
    <row r="6" spans="1:7" x14ac:dyDescent="0.2">
      <c r="A6" s="308"/>
      <c r="B6" s="309"/>
      <c r="C6" s="309"/>
      <c r="D6" s="309"/>
      <c r="E6" s="309"/>
      <c r="F6" s="309"/>
      <c r="G6" s="309"/>
    </row>
    <row r="7" spans="1:7" ht="25.5" customHeight="1" x14ac:dyDescent="0.25">
      <c r="A7" s="310" t="s">
        <v>274</v>
      </c>
      <c r="B7" s="311"/>
      <c r="C7" s="312" t="s">
        <v>245</v>
      </c>
      <c r="D7" s="312" t="s">
        <v>246</v>
      </c>
      <c r="E7" s="312" t="s">
        <v>342</v>
      </c>
      <c r="F7" s="312" t="s">
        <v>368</v>
      </c>
      <c r="G7" s="309"/>
    </row>
    <row r="8" spans="1:7" ht="20.25" customHeight="1" x14ac:dyDescent="0.25">
      <c r="A8" s="313" t="s">
        <v>275</v>
      </c>
      <c r="B8" s="314"/>
      <c r="C8" s="315">
        <f>'2.sz.tábla'!D28-'2.sz.tábla'!D35-C12</f>
        <v>9433000</v>
      </c>
      <c r="D8" s="315">
        <v>8433000</v>
      </c>
      <c r="E8" s="315">
        <v>8433000</v>
      </c>
      <c r="F8" s="315">
        <v>8433000</v>
      </c>
      <c r="G8" s="309"/>
    </row>
    <row r="9" spans="1:7" ht="28.5" customHeight="1" x14ac:dyDescent="0.25">
      <c r="A9" s="313" t="s">
        <v>276</v>
      </c>
      <c r="B9" s="314"/>
      <c r="C9" s="316">
        <f>'2.sz.tábla'!D53</f>
        <v>0</v>
      </c>
      <c r="D9" s="316"/>
      <c r="E9" s="316"/>
      <c r="F9" s="316"/>
      <c r="G9" s="309"/>
    </row>
    <row r="10" spans="1:7" ht="18.75" customHeight="1" x14ac:dyDescent="0.25">
      <c r="A10" s="313" t="s">
        <v>277</v>
      </c>
      <c r="B10" s="314"/>
      <c r="C10" s="316"/>
      <c r="D10" s="316"/>
      <c r="E10" s="316"/>
      <c r="F10" s="316"/>
      <c r="G10" s="309"/>
    </row>
    <row r="11" spans="1:7" ht="40.5" customHeight="1" x14ac:dyDescent="0.25">
      <c r="A11" s="313" t="s">
        <v>278</v>
      </c>
      <c r="B11" s="314"/>
      <c r="C11" s="316"/>
      <c r="D11" s="316"/>
      <c r="E11" s="316"/>
      <c r="F11" s="316"/>
      <c r="G11" s="309"/>
    </row>
    <row r="12" spans="1:7" ht="18.75" customHeight="1" x14ac:dyDescent="0.25">
      <c r="A12" s="313" t="s">
        <v>279</v>
      </c>
      <c r="B12" s="314"/>
      <c r="C12" s="316">
        <f>'2.sz.tábla'!D40</f>
        <v>100000</v>
      </c>
      <c r="D12" s="316">
        <v>100000</v>
      </c>
      <c r="E12" s="316">
        <v>100000</v>
      </c>
      <c r="F12" s="316">
        <v>100000</v>
      </c>
      <c r="G12" s="309"/>
    </row>
    <row r="13" spans="1:7" ht="17.25" customHeight="1" x14ac:dyDescent="0.25">
      <c r="A13" s="313" t="s">
        <v>280</v>
      </c>
      <c r="B13" s="314"/>
      <c r="C13" s="316"/>
      <c r="D13" s="316"/>
      <c r="E13" s="316"/>
      <c r="F13" s="316"/>
      <c r="G13" s="309"/>
    </row>
    <row r="14" spans="1:7" ht="18.75" customHeight="1" x14ac:dyDescent="0.25">
      <c r="A14" s="313" t="s">
        <v>90</v>
      </c>
      <c r="B14" s="314"/>
      <c r="C14" s="316">
        <f>SUM(C8:C13)</f>
        <v>9533000</v>
      </c>
      <c r="D14" s="316">
        <f>SUM(D8:D13)</f>
        <v>8533000</v>
      </c>
      <c r="E14" s="316">
        <f>SUM(E8:E13)</f>
        <v>8533000</v>
      </c>
      <c r="F14" s="316">
        <f>SUM(F8:F13)</f>
        <v>8533000</v>
      </c>
      <c r="G14" s="309">
        <f>'2.sz.tábla'!D28-'2.sz.tábla'!D35</f>
        <v>9533000</v>
      </c>
    </row>
    <row r="15" spans="1:7" s="22" customFormat="1" ht="27" customHeight="1" x14ac:dyDescent="0.2">
      <c r="A15" s="317" t="s">
        <v>281</v>
      </c>
      <c r="B15" s="318"/>
      <c r="C15" s="319">
        <f>C14*0.5</f>
        <v>4766500</v>
      </c>
      <c r="D15" s="319">
        <f>D14*0.5</f>
        <v>4266500</v>
      </c>
      <c r="E15" s="319">
        <f>E14*0.5</f>
        <v>4266500</v>
      </c>
      <c r="F15" s="319">
        <f>F14*0.5</f>
        <v>4266500</v>
      </c>
      <c r="G15" s="320"/>
    </row>
    <row r="16" spans="1:7" ht="15" x14ac:dyDescent="0.25">
      <c r="A16" s="321"/>
      <c r="B16" s="322"/>
      <c r="C16" s="322"/>
      <c r="D16" s="322"/>
      <c r="E16" s="322"/>
      <c r="F16" s="322"/>
      <c r="G16" s="309"/>
    </row>
    <row r="17" spans="1:7" ht="28.5" x14ac:dyDescent="0.2">
      <c r="A17" s="317" t="s">
        <v>282</v>
      </c>
      <c r="B17" s="323" t="s">
        <v>283</v>
      </c>
      <c r="C17" s="312" t="s">
        <v>245</v>
      </c>
      <c r="D17" s="312" t="s">
        <v>246</v>
      </c>
      <c r="E17" s="312" t="s">
        <v>342</v>
      </c>
      <c r="F17" s="312" t="s">
        <v>368</v>
      </c>
      <c r="G17" s="309"/>
    </row>
    <row r="18" spans="1:7" ht="18.75" customHeight="1" x14ac:dyDescent="0.25">
      <c r="A18" s="324" t="s">
        <v>90</v>
      </c>
      <c r="B18" s="325"/>
      <c r="C18" s="326">
        <v>0</v>
      </c>
      <c r="D18" s="326">
        <v>0</v>
      </c>
      <c r="E18" s="326">
        <v>0</v>
      </c>
      <c r="F18" s="326">
        <v>0</v>
      </c>
      <c r="G18" s="309"/>
    </row>
    <row r="19" spans="1:7" ht="16.5" customHeight="1" x14ac:dyDescent="0.2">
      <c r="A19" s="308"/>
      <c r="B19" s="309"/>
      <c r="C19" s="309"/>
      <c r="D19" s="309"/>
      <c r="E19" s="309"/>
      <c r="F19" s="309"/>
      <c r="G19" s="309"/>
    </row>
    <row r="20" spans="1:7" ht="15" customHeight="1" x14ac:dyDescent="0.2"/>
    <row r="21" spans="1:7" ht="16.5" customHeight="1" x14ac:dyDescent="0.2"/>
    <row r="24" spans="1:7" ht="21.75" customHeight="1" x14ac:dyDescent="0.2"/>
    <row r="25" spans="1:7" ht="24" customHeight="1" x14ac:dyDescent="0.2"/>
  </sheetData>
  <sheetProtection selectLockedCells="1" selectUnlockedCells="1"/>
  <mergeCells count="1">
    <mergeCell ref="A4:G4"/>
  </mergeCells>
  <pageMargins left="0.55118110236220474" right="0.55118110236220474" top="0.39370078740157483" bottom="0.39370078740157483" header="0.31496062992125984" footer="0.51181102362204722"/>
  <pageSetup paperSize="9" firstPageNumber="0" orientation="landscape" r:id="rId1"/>
  <headerFooter scaleWithDoc="0" alignWithMargins="0">
    <oddHeader>&amp;C&amp;"Times New Roman,Félkövér"&amp;12 9. melléklet
az önkormányzat 2018. évi költségvetéséről szóló .../2018. (...) önkormányzati rendelet tervezethez
&amp;R
&amp;P. oldal
 forint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F23"/>
  <sheetViews>
    <sheetView view="pageLayout" zoomScaleNormal="100" zoomScaleSheetLayoutView="100" workbookViewId="0">
      <selection activeCell="D28" sqref="D28"/>
    </sheetView>
  </sheetViews>
  <sheetFormatPr defaultRowHeight="15.75" x14ac:dyDescent="0.25"/>
  <cols>
    <col min="1" max="1" width="9.140625" style="327"/>
    <col min="2" max="2" width="25.42578125" style="327" customWidth="1"/>
    <col min="3" max="3" width="20.85546875" style="327" customWidth="1"/>
    <col min="4" max="4" width="17.28515625" style="327" bestFit="1" customWidth="1"/>
    <col min="5" max="5" width="13.85546875" style="327" bestFit="1" customWidth="1"/>
    <col min="6" max="6" width="11.5703125" style="327" customWidth="1"/>
    <col min="7" max="257" width="9.140625" style="327"/>
    <col min="258" max="258" width="25.42578125" style="327" customWidth="1"/>
    <col min="259" max="259" width="20.85546875" style="327" customWidth="1"/>
    <col min="260" max="260" width="17.28515625" style="327" bestFit="1" customWidth="1"/>
    <col min="261" max="261" width="13.85546875" style="327" bestFit="1" customWidth="1"/>
    <col min="262" max="513" width="9.140625" style="327"/>
    <col min="514" max="514" width="25.42578125" style="327" customWidth="1"/>
    <col min="515" max="515" width="20.85546875" style="327" customWidth="1"/>
    <col min="516" max="516" width="17.28515625" style="327" bestFit="1" customWidth="1"/>
    <col min="517" max="517" width="13.85546875" style="327" bestFit="1" customWidth="1"/>
    <col min="518" max="769" width="9.140625" style="327"/>
    <col min="770" max="770" width="25.42578125" style="327" customWidth="1"/>
    <col min="771" max="771" width="20.85546875" style="327" customWidth="1"/>
    <col min="772" max="772" width="17.28515625" style="327" bestFit="1" customWidth="1"/>
    <col min="773" max="773" width="13.85546875" style="327" bestFit="1" customWidth="1"/>
    <col min="774" max="1025" width="9.140625" style="327"/>
    <col min="1026" max="1026" width="25.42578125" style="327" customWidth="1"/>
    <col min="1027" max="1027" width="20.85546875" style="327" customWidth="1"/>
    <col min="1028" max="1028" width="17.28515625" style="327" bestFit="1" customWidth="1"/>
    <col min="1029" max="1029" width="13.85546875" style="327" bestFit="1" customWidth="1"/>
    <col min="1030" max="1281" width="9.140625" style="327"/>
    <col min="1282" max="1282" width="25.42578125" style="327" customWidth="1"/>
    <col min="1283" max="1283" width="20.85546875" style="327" customWidth="1"/>
    <col min="1284" max="1284" width="17.28515625" style="327" bestFit="1" customWidth="1"/>
    <col min="1285" max="1285" width="13.85546875" style="327" bestFit="1" customWidth="1"/>
    <col min="1286" max="1537" width="9.140625" style="327"/>
    <col min="1538" max="1538" width="25.42578125" style="327" customWidth="1"/>
    <col min="1539" max="1539" width="20.85546875" style="327" customWidth="1"/>
    <col min="1540" max="1540" width="17.28515625" style="327" bestFit="1" customWidth="1"/>
    <col min="1541" max="1541" width="13.85546875" style="327" bestFit="1" customWidth="1"/>
    <col min="1542" max="1793" width="9.140625" style="327"/>
    <col min="1794" max="1794" width="25.42578125" style="327" customWidth="1"/>
    <col min="1795" max="1795" width="20.85546875" style="327" customWidth="1"/>
    <col min="1796" max="1796" width="17.28515625" style="327" bestFit="1" customWidth="1"/>
    <col min="1797" max="1797" width="13.85546875" style="327" bestFit="1" customWidth="1"/>
    <col min="1798" max="2049" width="9.140625" style="327"/>
    <col min="2050" max="2050" width="25.42578125" style="327" customWidth="1"/>
    <col min="2051" max="2051" width="20.85546875" style="327" customWidth="1"/>
    <col min="2052" max="2052" width="17.28515625" style="327" bestFit="1" customWidth="1"/>
    <col min="2053" max="2053" width="13.85546875" style="327" bestFit="1" customWidth="1"/>
    <col min="2054" max="2305" width="9.140625" style="327"/>
    <col min="2306" max="2306" width="25.42578125" style="327" customWidth="1"/>
    <col min="2307" max="2307" width="20.85546875" style="327" customWidth="1"/>
    <col min="2308" max="2308" width="17.28515625" style="327" bestFit="1" customWidth="1"/>
    <col min="2309" max="2309" width="13.85546875" style="327" bestFit="1" customWidth="1"/>
    <col min="2310" max="2561" width="9.140625" style="327"/>
    <col min="2562" max="2562" width="25.42578125" style="327" customWidth="1"/>
    <col min="2563" max="2563" width="20.85546875" style="327" customWidth="1"/>
    <col min="2564" max="2564" width="17.28515625" style="327" bestFit="1" customWidth="1"/>
    <col min="2565" max="2565" width="13.85546875" style="327" bestFit="1" customWidth="1"/>
    <col min="2566" max="2817" width="9.140625" style="327"/>
    <col min="2818" max="2818" width="25.42578125" style="327" customWidth="1"/>
    <col min="2819" max="2819" width="20.85546875" style="327" customWidth="1"/>
    <col min="2820" max="2820" width="17.28515625" style="327" bestFit="1" customWidth="1"/>
    <col min="2821" max="2821" width="13.85546875" style="327" bestFit="1" customWidth="1"/>
    <col min="2822" max="3073" width="9.140625" style="327"/>
    <col min="3074" max="3074" width="25.42578125" style="327" customWidth="1"/>
    <col min="3075" max="3075" width="20.85546875" style="327" customWidth="1"/>
    <col min="3076" max="3076" width="17.28515625" style="327" bestFit="1" customWidth="1"/>
    <col min="3077" max="3077" width="13.85546875" style="327" bestFit="1" customWidth="1"/>
    <col min="3078" max="3329" width="9.140625" style="327"/>
    <col min="3330" max="3330" width="25.42578125" style="327" customWidth="1"/>
    <col min="3331" max="3331" width="20.85546875" style="327" customWidth="1"/>
    <col min="3332" max="3332" width="17.28515625" style="327" bestFit="1" customWidth="1"/>
    <col min="3333" max="3333" width="13.85546875" style="327" bestFit="1" customWidth="1"/>
    <col min="3334" max="3585" width="9.140625" style="327"/>
    <col min="3586" max="3586" width="25.42578125" style="327" customWidth="1"/>
    <col min="3587" max="3587" width="20.85546875" style="327" customWidth="1"/>
    <col min="3588" max="3588" width="17.28515625" style="327" bestFit="1" customWidth="1"/>
    <col min="3589" max="3589" width="13.85546875" style="327" bestFit="1" customWidth="1"/>
    <col min="3590" max="3841" width="9.140625" style="327"/>
    <col min="3842" max="3842" width="25.42578125" style="327" customWidth="1"/>
    <col min="3843" max="3843" width="20.85546875" style="327" customWidth="1"/>
    <col min="3844" max="3844" width="17.28515625" style="327" bestFit="1" customWidth="1"/>
    <col min="3845" max="3845" width="13.85546875" style="327" bestFit="1" customWidth="1"/>
    <col min="3846" max="4097" width="9.140625" style="327"/>
    <col min="4098" max="4098" width="25.42578125" style="327" customWidth="1"/>
    <col min="4099" max="4099" width="20.85546875" style="327" customWidth="1"/>
    <col min="4100" max="4100" width="17.28515625" style="327" bestFit="1" customWidth="1"/>
    <col min="4101" max="4101" width="13.85546875" style="327" bestFit="1" customWidth="1"/>
    <col min="4102" max="4353" width="9.140625" style="327"/>
    <col min="4354" max="4354" width="25.42578125" style="327" customWidth="1"/>
    <col min="4355" max="4355" width="20.85546875" style="327" customWidth="1"/>
    <col min="4356" max="4356" width="17.28515625" style="327" bestFit="1" customWidth="1"/>
    <col min="4357" max="4357" width="13.85546875" style="327" bestFit="1" customWidth="1"/>
    <col min="4358" max="4609" width="9.140625" style="327"/>
    <col min="4610" max="4610" width="25.42578125" style="327" customWidth="1"/>
    <col min="4611" max="4611" width="20.85546875" style="327" customWidth="1"/>
    <col min="4612" max="4612" width="17.28515625" style="327" bestFit="1" customWidth="1"/>
    <col min="4613" max="4613" width="13.85546875" style="327" bestFit="1" customWidth="1"/>
    <col min="4614" max="4865" width="9.140625" style="327"/>
    <col min="4866" max="4866" width="25.42578125" style="327" customWidth="1"/>
    <col min="4867" max="4867" width="20.85546875" style="327" customWidth="1"/>
    <col min="4868" max="4868" width="17.28515625" style="327" bestFit="1" customWidth="1"/>
    <col min="4869" max="4869" width="13.85546875" style="327" bestFit="1" customWidth="1"/>
    <col min="4870" max="5121" width="9.140625" style="327"/>
    <col min="5122" max="5122" width="25.42578125" style="327" customWidth="1"/>
    <col min="5123" max="5123" width="20.85546875" style="327" customWidth="1"/>
    <col min="5124" max="5124" width="17.28515625" style="327" bestFit="1" customWidth="1"/>
    <col min="5125" max="5125" width="13.85546875" style="327" bestFit="1" customWidth="1"/>
    <col min="5126" max="5377" width="9.140625" style="327"/>
    <col min="5378" max="5378" width="25.42578125" style="327" customWidth="1"/>
    <col min="5379" max="5379" width="20.85546875" style="327" customWidth="1"/>
    <col min="5380" max="5380" width="17.28515625" style="327" bestFit="1" customWidth="1"/>
    <col min="5381" max="5381" width="13.85546875" style="327" bestFit="1" customWidth="1"/>
    <col min="5382" max="5633" width="9.140625" style="327"/>
    <col min="5634" max="5634" width="25.42578125" style="327" customWidth="1"/>
    <col min="5635" max="5635" width="20.85546875" style="327" customWidth="1"/>
    <col min="5636" max="5636" width="17.28515625" style="327" bestFit="1" customWidth="1"/>
    <col min="5637" max="5637" width="13.85546875" style="327" bestFit="1" customWidth="1"/>
    <col min="5638" max="5889" width="9.140625" style="327"/>
    <col min="5890" max="5890" width="25.42578125" style="327" customWidth="1"/>
    <col min="5891" max="5891" width="20.85546875" style="327" customWidth="1"/>
    <col min="5892" max="5892" width="17.28515625" style="327" bestFit="1" customWidth="1"/>
    <col min="5893" max="5893" width="13.85546875" style="327" bestFit="1" customWidth="1"/>
    <col min="5894" max="6145" width="9.140625" style="327"/>
    <col min="6146" max="6146" width="25.42578125" style="327" customWidth="1"/>
    <col min="6147" max="6147" width="20.85546875" style="327" customWidth="1"/>
    <col min="6148" max="6148" width="17.28515625" style="327" bestFit="1" customWidth="1"/>
    <col min="6149" max="6149" width="13.85546875" style="327" bestFit="1" customWidth="1"/>
    <col min="6150" max="6401" width="9.140625" style="327"/>
    <col min="6402" max="6402" width="25.42578125" style="327" customWidth="1"/>
    <col min="6403" max="6403" width="20.85546875" style="327" customWidth="1"/>
    <col min="6404" max="6404" width="17.28515625" style="327" bestFit="1" customWidth="1"/>
    <col min="6405" max="6405" width="13.85546875" style="327" bestFit="1" customWidth="1"/>
    <col min="6406" max="6657" width="9.140625" style="327"/>
    <col min="6658" max="6658" width="25.42578125" style="327" customWidth="1"/>
    <col min="6659" max="6659" width="20.85546875" style="327" customWidth="1"/>
    <col min="6660" max="6660" width="17.28515625" style="327" bestFit="1" customWidth="1"/>
    <col min="6661" max="6661" width="13.85546875" style="327" bestFit="1" customWidth="1"/>
    <col min="6662" max="6913" width="9.140625" style="327"/>
    <col min="6914" max="6914" width="25.42578125" style="327" customWidth="1"/>
    <col min="6915" max="6915" width="20.85546875" style="327" customWidth="1"/>
    <col min="6916" max="6916" width="17.28515625" style="327" bestFit="1" customWidth="1"/>
    <col min="6917" max="6917" width="13.85546875" style="327" bestFit="1" customWidth="1"/>
    <col min="6918" max="7169" width="9.140625" style="327"/>
    <col min="7170" max="7170" width="25.42578125" style="327" customWidth="1"/>
    <col min="7171" max="7171" width="20.85546875" style="327" customWidth="1"/>
    <col min="7172" max="7172" width="17.28515625" style="327" bestFit="1" customWidth="1"/>
    <col min="7173" max="7173" width="13.85546875" style="327" bestFit="1" customWidth="1"/>
    <col min="7174" max="7425" width="9.140625" style="327"/>
    <col min="7426" max="7426" width="25.42578125" style="327" customWidth="1"/>
    <col min="7427" max="7427" width="20.85546875" style="327" customWidth="1"/>
    <col min="7428" max="7428" width="17.28515625" style="327" bestFit="1" customWidth="1"/>
    <col min="7429" max="7429" width="13.85546875" style="327" bestFit="1" customWidth="1"/>
    <col min="7430" max="7681" width="9.140625" style="327"/>
    <col min="7682" max="7682" width="25.42578125" style="327" customWidth="1"/>
    <col min="7683" max="7683" width="20.85546875" style="327" customWidth="1"/>
    <col min="7684" max="7684" width="17.28515625" style="327" bestFit="1" customWidth="1"/>
    <col min="7685" max="7685" width="13.85546875" style="327" bestFit="1" customWidth="1"/>
    <col min="7686" max="7937" width="9.140625" style="327"/>
    <col min="7938" max="7938" width="25.42578125" style="327" customWidth="1"/>
    <col min="7939" max="7939" width="20.85546875" style="327" customWidth="1"/>
    <col min="7940" max="7940" width="17.28515625" style="327" bestFit="1" customWidth="1"/>
    <col min="7941" max="7941" width="13.85546875" style="327" bestFit="1" customWidth="1"/>
    <col min="7942" max="8193" width="9.140625" style="327"/>
    <col min="8194" max="8194" width="25.42578125" style="327" customWidth="1"/>
    <col min="8195" max="8195" width="20.85546875" style="327" customWidth="1"/>
    <col min="8196" max="8196" width="17.28515625" style="327" bestFit="1" customWidth="1"/>
    <col min="8197" max="8197" width="13.85546875" style="327" bestFit="1" customWidth="1"/>
    <col min="8198" max="8449" width="9.140625" style="327"/>
    <col min="8450" max="8450" width="25.42578125" style="327" customWidth="1"/>
    <col min="8451" max="8451" width="20.85546875" style="327" customWidth="1"/>
    <col min="8452" max="8452" width="17.28515625" style="327" bestFit="1" customWidth="1"/>
    <col min="8453" max="8453" width="13.85546875" style="327" bestFit="1" customWidth="1"/>
    <col min="8454" max="8705" width="9.140625" style="327"/>
    <col min="8706" max="8706" width="25.42578125" style="327" customWidth="1"/>
    <col min="8707" max="8707" width="20.85546875" style="327" customWidth="1"/>
    <col min="8708" max="8708" width="17.28515625" style="327" bestFit="1" customWidth="1"/>
    <col min="8709" max="8709" width="13.85546875" style="327" bestFit="1" customWidth="1"/>
    <col min="8710" max="8961" width="9.140625" style="327"/>
    <col min="8962" max="8962" width="25.42578125" style="327" customWidth="1"/>
    <col min="8963" max="8963" width="20.85546875" style="327" customWidth="1"/>
    <col min="8964" max="8964" width="17.28515625" style="327" bestFit="1" customWidth="1"/>
    <col min="8965" max="8965" width="13.85546875" style="327" bestFit="1" customWidth="1"/>
    <col min="8966" max="9217" width="9.140625" style="327"/>
    <col min="9218" max="9218" width="25.42578125" style="327" customWidth="1"/>
    <col min="9219" max="9219" width="20.85546875" style="327" customWidth="1"/>
    <col min="9220" max="9220" width="17.28515625" style="327" bestFit="1" customWidth="1"/>
    <col min="9221" max="9221" width="13.85546875" style="327" bestFit="1" customWidth="1"/>
    <col min="9222" max="9473" width="9.140625" style="327"/>
    <col min="9474" max="9474" width="25.42578125" style="327" customWidth="1"/>
    <col min="9475" max="9475" width="20.85546875" style="327" customWidth="1"/>
    <col min="9476" max="9476" width="17.28515625" style="327" bestFit="1" customWidth="1"/>
    <col min="9477" max="9477" width="13.85546875" style="327" bestFit="1" customWidth="1"/>
    <col min="9478" max="9729" width="9.140625" style="327"/>
    <col min="9730" max="9730" width="25.42578125" style="327" customWidth="1"/>
    <col min="9731" max="9731" width="20.85546875" style="327" customWidth="1"/>
    <col min="9732" max="9732" width="17.28515625" style="327" bestFit="1" customWidth="1"/>
    <col min="9733" max="9733" width="13.85546875" style="327" bestFit="1" customWidth="1"/>
    <col min="9734" max="9985" width="9.140625" style="327"/>
    <col min="9986" max="9986" width="25.42578125" style="327" customWidth="1"/>
    <col min="9987" max="9987" width="20.85546875" style="327" customWidth="1"/>
    <col min="9988" max="9988" width="17.28515625" style="327" bestFit="1" customWidth="1"/>
    <col min="9989" max="9989" width="13.85546875" style="327" bestFit="1" customWidth="1"/>
    <col min="9990" max="10241" width="9.140625" style="327"/>
    <col min="10242" max="10242" width="25.42578125" style="327" customWidth="1"/>
    <col min="10243" max="10243" width="20.85546875" style="327" customWidth="1"/>
    <col min="10244" max="10244" width="17.28515625" style="327" bestFit="1" customWidth="1"/>
    <col min="10245" max="10245" width="13.85546875" style="327" bestFit="1" customWidth="1"/>
    <col min="10246" max="10497" width="9.140625" style="327"/>
    <col min="10498" max="10498" width="25.42578125" style="327" customWidth="1"/>
    <col min="10499" max="10499" width="20.85546875" style="327" customWidth="1"/>
    <col min="10500" max="10500" width="17.28515625" style="327" bestFit="1" customWidth="1"/>
    <col min="10501" max="10501" width="13.85546875" style="327" bestFit="1" customWidth="1"/>
    <col min="10502" max="10753" width="9.140625" style="327"/>
    <col min="10754" max="10754" width="25.42578125" style="327" customWidth="1"/>
    <col min="10755" max="10755" width="20.85546875" style="327" customWidth="1"/>
    <col min="10756" max="10756" width="17.28515625" style="327" bestFit="1" customWidth="1"/>
    <col min="10757" max="10757" width="13.85546875" style="327" bestFit="1" customWidth="1"/>
    <col min="10758" max="11009" width="9.140625" style="327"/>
    <col min="11010" max="11010" width="25.42578125" style="327" customWidth="1"/>
    <col min="11011" max="11011" width="20.85546875" style="327" customWidth="1"/>
    <col min="11012" max="11012" width="17.28515625" style="327" bestFit="1" customWidth="1"/>
    <col min="11013" max="11013" width="13.85546875" style="327" bestFit="1" customWidth="1"/>
    <col min="11014" max="11265" width="9.140625" style="327"/>
    <col min="11266" max="11266" width="25.42578125" style="327" customWidth="1"/>
    <col min="11267" max="11267" width="20.85546875" style="327" customWidth="1"/>
    <col min="11268" max="11268" width="17.28515625" style="327" bestFit="1" customWidth="1"/>
    <col min="11269" max="11269" width="13.85546875" style="327" bestFit="1" customWidth="1"/>
    <col min="11270" max="11521" width="9.140625" style="327"/>
    <col min="11522" max="11522" width="25.42578125" style="327" customWidth="1"/>
    <col min="11523" max="11523" width="20.85546875" style="327" customWidth="1"/>
    <col min="11524" max="11524" width="17.28515625" style="327" bestFit="1" customWidth="1"/>
    <col min="11525" max="11525" width="13.85546875" style="327" bestFit="1" customWidth="1"/>
    <col min="11526" max="11777" width="9.140625" style="327"/>
    <col min="11778" max="11778" width="25.42578125" style="327" customWidth="1"/>
    <col min="11779" max="11779" width="20.85546875" style="327" customWidth="1"/>
    <col min="11780" max="11780" width="17.28515625" style="327" bestFit="1" customWidth="1"/>
    <col min="11781" max="11781" width="13.85546875" style="327" bestFit="1" customWidth="1"/>
    <col min="11782" max="12033" width="9.140625" style="327"/>
    <col min="12034" max="12034" width="25.42578125" style="327" customWidth="1"/>
    <col min="12035" max="12035" width="20.85546875" style="327" customWidth="1"/>
    <col min="12036" max="12036" width="17.28515625" style="327" bestFit="1" customWidth="1"/>
    <col min="12037" max="12037" width="13.85546875" style="327" bestFit="1" customWidth="1"/>
    <col min="12038" max="12289" width="9.140625" style="327"/>
    <col min="12290" max="12290" width="25.42578125" style="327" customWidth="1"/>
    <col min="12291" max="12291" width="20.85546875" style="327" customWidth="1"/>
    <col min="12292" max="12292" width="17.28515625" style="327" bestFit="1" customWidth="1"/>
    <col min="12293" max="12293" width="13.85546875" style="327" bestFit="1" customWidth="1"/>
    <col min="12294" max="12545" width="9.140625" style="327"/>
    <col min="12546" max="12546" width="25.42578125" style="327" customWidth="1"/>
    <col min="12547" max="12547" width="20.85546875" style="327" customWidth="1"/>
    <col min="12548" max="12548" width="17.28515625" style="327" bestFit="1" customWidth="1"/>
    <col min="12549" max="12549" width="13.85546875" style="327" bestFit="1" customWidth="1"/>
    <col min="12550" max="12801" width="9.140625" style="327"/>
    <col min="12802" max="12802" width="25.42578125" style="327" customWidth="1"/>
    <col min="12803" max="12803" width="20.85546875" style="327" customWidth="1"/>
    <col min="12804" max="12804" width="17.28515625" style="327" bestFit="1" customWidth="1"/>
    <col min="12805" max="12805" width="13.85546875" style="327" bestFit="1" customWidth="1"/>
    <col min="12806" max="13057" width="9.140625" style="327"/>
    <col min="13058" max="13058" width="25.42578125" style="327" customWidth="1"/>
    <col min="13059" max="13059" width="20.85546875" style="327" customWidth="1"/>
    <col min="13060" max="13060" width="17.28515625" style="327" bestFit="1" customWidth="1"/>
    <col min="13061" max="13061" width="13.85546875" style="327" bestFit="1" customWidth="1"/>
    <col min="13062" max="13313" width="9.140625" style="327"/>
    <col min="13314" max="13314" width="25.42578125" style="327" customWidth="1"/>
    <col min="13315" max="13315" width="20.85546875" style="327" customWidth="1"/>
    <col min="13316" max="13316" width="17.28515625" style="327" bestFit="1" customWidth="1"/>
    <col min="13317" max="13317" width="13.85546875" style="327" bestFit="1" customWidth="1"/>
    <col min="13318" max="13569" width="9.140625" style="327"/>
    <col min="13570" max="13570" width="25.42578125" style="327" customWidth="1"/>
    <col min="13571" max="13571" width="20.85546875" style="327" customWidth="1"/>
    <col min="13572" max="13572" width="17.28515625" style="327" bestFit="1" customWidth="1"/>
    <col min="13573" max="13573" width="13.85546875" style="327" bestFit="1" customWidth="1"/>
    <col min="13574" max="13825" width="9.140625" style="327"/>
    <col min="13826" max="13826" width="25.42578125" style="327" customWidth="1"/>
    <col min="13827" max="13827" width="20.85546875" style="327" customWidth="1"/>
    <col min="13828" max="13828" width="17.28515625" style="327" bestFit="1" customWidth="1"/>
    <col min="13829" max="13829" width="13.85546875" style="327" bestFit="1" customWidth="1"/>
    <col min="13830" max="14081" width="9.140625" style="327"/>
    <col min="14082" max="14082" width="25.42578125" style="327" customWidth="1"/>
    <col min="14083" max="14083" width="20.85546875" style="327" customWidth="1"/>
    <col min="14084" max="14084" width="17.28515625" style="327" bestFit="1" customWidth="1"/>
    <col min="14085" max="14085" width="13.85546875" style="327" bestFit="1" customWidth="1"/>
    <col min="14086" max="14337" width="9.140625" style="327"/>
    <col min="14338" max="14338" width="25.42578125" style="327" customWidth="1"/>
    <col min="14339" max="14339" width="20.85546875" style="327" customWidth="1"/>
    <col min="14340" max="14340" width="17.28515625" style="327" bestFit="1" customWidth="1"/>
    <col min="14341" max="14341" width="13.85546875" style="327" bestFit="1" customWidth="1"/>
    <col min="14342" max="14593" width="9.140625" style="327"/>
    <col min="14594" max="14594" width="25.42578125" style="327" customWidth="1"/>
    <col min="14595" max="14595" width="20.85546875" style="327" customWidth="1"/>
    <col min="14596" max="14596" width="17.28515625" style="327" bestFit="1" customWidth="1"/>
    <col min="14597" max="14597" width="13.85546875" style="327" bestFit="1" customWidth="1"/>
    <col min="14598" max="14849" width="9.140625" style="327"/>
    <col min="14850" max="14850" width="25.42578125" style="327" customWidth="1"/>
    <col min="14851" max="14851" width="20.85546875" style="327" customWidth="1"/>
    <col min="14852" max="14852" width="17.28515625" style="327" bestFit="1" customWidth="1"/>
    <col min="14853" max="14853" width="13.85546875" style="327" bestFit="1" customWidth="1"/>
    <col min="14854" max="15105" width="9.140625" style="327"/>
    <col min="15106" max="15106" width="25.42578125" style="327" customWidth="1"/>
    <col min="15107" max="15107" width="20.85546875" style="327" customWidth="1"/>
    <col min="15108" max="15108" width="17.28515625" style="327" bestFit="1" customWidth="1"/>
    <col min="15109" max="15109" width="13.85546875" style="327" bestFit="1" customWidth="1"/>
    <col min="15110" max="15361" width="9.140625" style="327"/>
    <col min="15362" max="15362" width="25.42578125" style="327" customWidth="1"/>
    <col min="15363" max="15363" width="20.85546875" style="327" customWidth="1"/>
    <col min="15364" max="15364" width="17.28515625" style="327" bestFit="1" customWidth="1"/>
    <col min="15365" max="15365" width="13.85546875" style="327" bestFit="1" customWidth="1"/>
    <col min="15366" max="15617" width="9.140625" style="327"/>
    <col min="15618" max="15618" width="25.42578125" style="327" customWidth="1"/>
    <col min="15619" max="15619" width="20.85546875" style="327" customWidth="1"/>
    <col min="15620" max="15620" width="17.28515625" style="327" bestFit="1" customWidth="1"/>
    <col min="15621" max="15621" width="13.85546875" style="327" bestFit="1" customWidth="1"/>
    <col min="15622" max="15873" width="9.140625" style="327"/>
    <col min="15874" max="15874" width="25.42578125" style="327" customWidth="1"/>
    <col min="15875" max="15875" width="20.85546875" style="327" customWidth="1"/>
    <col min="15876" max="15876" width="17.28515625" style="327" bestFit="1" customWidth="1"/>
    <col min="15877" max="15877" width="13.85546875" style="327" bestFit="1" customWidth="1"/>
    <col min="15878" max="16129" width="9.140625" style="327"/>
    <col min="16130" max="16130" width="25.42578125" style="327" customWidth="1"/>
    <col min="16131" max="16131" width="20.85546875" style="327" customWidth="1"/>
    <col min="16132" max="16132" width="17.28515625" style="327" bestFit="1" customWidth="1"/>
    <col min="16133" max="16133" width="13.85546875" style="327" bestFit="1" customWidth="1"/>
    <col min="16134" max="16384" width="9.140625" style="327"/>
  </cols>
  <sheetData>
    <row r="4" spans="1:6" x14ac:dyDescent="0.25">
      <c r="A4" s="382" t="s">
        <v>252</v>
      </c>
      <c r="B4" s="382"/>
      <c r="C4" s="382"/>
      <c r="D4" s="382"/>
      <c r="E4" s="382"/>
    </row>
    <row r="5" spans="1:6" x14ac:dyDescent="0.25">
      <c r="A5" s="382" t="s">
        <v>422</v>
      </c>
      <c r="B5" s="382"/>
      <c r="C5" s="382"/>
      <c r="D5" s="382"/>
      <c r="E5" s="382"/>
    </row>
    <row r="6" spans="1:6" ht="16.5" thickBot="1" x14ac:dyDescent="0.3"/>
    <row r="7" spans="1:6" x14ac:dyDescent="0.25">
      <c r="A7" s="328" t="s">
        <v>88</v>
      </c>
      <c r="B7" s="329" t="s">
        <v>253</v>
      </c>
      <c r="C7" s="329" t="s">
        <v>254</v>
      </c>
      <c r="D7" s="329" t="s">
        <v>255</v>
      </c>
      <c r="E7" s="330" t="s">
        <v>256</v>
      </c>
    </row>
    <row r="8" spans="1:6" x14ac:dyDescent="0.25">
      <c r="A8" s="331"/>
      <c r="B8" s="332"/>
      <c r="C8" s="333" t="s">
        <v>257</v>
      </c>
      <c r="D8" s="333" t="s">
        <v>258</v>
      </c>
      <c r="E8" s="334" t="s">
        <v>259</v>
      </c>
    </row>
    <row r="9" spans="1:6" x14ac:dyDescent="0.25">
      <c r="A9" s="331"/>
      <c r="B9" s="332"/>
      <c r="C9" s="332"/>
      <c r="D9" s="333" t="s">
        <v>260</v>
      </c>
      <c r="E9" s="334" t="s">
        <v>261</v>
      </c>
    </row>
    <row r="10" spans="1:6" ht="16.5" thickBot="1" x14ac:dyDescent="0.3">
      <c r="A10" s="335" t="s">
        <v>247</v>
      </c>
      <c r="B10" s="336" t="s">
        <v>248</v>
      </c>
      <c r="C10" s="336" t="s">
        <v>249</v>
      </c>
      <c r="D10" s="336" t="s">
        <v>250</v>
      </c>
      <c r="E10" s="337" t="s">
        <v>251</v>
      </c>
    </row>
    <row r="11" spans="1:6" ht="82.5" customHeight="1" x14ac:dyDescent="0.25">
      <c r="A11" s="338" t="s">
        <v>248</v>
      </c>
      <c r="B11" s="339" t="s">
        <v>262</v>
      </c>
      <c r="C11" s="340"/>
      <c r="D11" s="341"/>
      <c r="E11" s="342"/>
    </row>
    <row r="12" spans="1:6" ht="80.25" customHeight="1" x14ac:dyDescent="0.25">
      <c r="A12" s="343" t="s">
        <v>249</v>
      </c>
      <c r="B12" s="339" t="s">
        <v>263</v>
      </c>
      <c r="C12" s="344"/>
      <c r="D12" s="345"/>
      <c r="E12" s="346">
        <v>0</v>
      </c>
    </row>
    <row r="13" spans="1:6" ht="63.75" customHeight="1" x14ac:dyDescent="0.25">
      <c r="A13" s="343"/>
      <c r="B13" s="347" t="s">
        <v>264</v>
      </c>
      <c r="C13" s="348"/>
      <c r="D13" s="349">
        <f>SUM(D14:D20)</f>
        <v>12633000</v>
      </c>
      <c r="E13" s="349">
        <f>SUM(E14:E20)</f>
        <v>1300000</v>
      </c>
      <c r="F13" s="349">
        <f>SUM(F14:F20)</f>
        <v>11333000</v>
      </c>
    </row>
    <row r="14" spans="1:6" x14ac:dyDescent="0.25">
      <c r="A14" s="343"/>
      <c r="B14" s="350"/>
      <c r="C14" s="344" t="s">
        <v>418</v>
      </c>
      <c r="D14" s="345">
        <f t="shared" ref="D14:D20" si="0">F14+E14</f>
        <v>6508000</v>
      </c>
      <c r="E14" s="346">
        <v>925000</v>
      </c>
      <c r="F14" s="351">
        <f>'2.sz.tábla'!D30</f>
        <v>5583000</v>
      </c>
    </row>
    <row r="15" spans="1:6" x14ac:dyDescent="0.25">
      <c r="A15" s="343"/>
      <c r="B15" s="350"/>
      <c r="C15" s="344" t="s">
        <v>265</v>
      </c>
      <c r="D15" s="345">
        <f t="shared" si="0"/>
        <v>3520000</v>
      </c>
      <c r="E15" s="346">
        <v>20000</v>
      </c>
      <c r="F15" s="351">
        <f>'2.sz.tábla'!D34</f>
        <v>3500000</v>
      </c>
    </row>
    <row r="16" spans="1:6" ht="16.5" customHeight="1" x14ac:dyDescent="0.25">
      <c r="A16" s="343"/>
      <c r="B16" s="350"/>
      <c r="C16" s="352" t="s">
        <v>266</v>
      </c>
      <c r="D16" s="345">
        <f t="shared" si="0"/>
        <v>118000</v>
      </c>
      <c r="E16" s="346">
        <v>68000</v>
      </c>
      <c r="F16" s="351">
        <f>'2.sz.tábla'!D37</f>
        <v>50000</v>
      </c>
    </row>
    <row r="17" spans="1:6" ht="16.5" customHeight="1" x14ac:dyDescent="0.25">
      <c r="A17" s="343"/>
      <c r="B17" s="350"/>
      <c r="C17" s="352" t="s">
        <v>267</v>
      </c>
      <c r="D17" s="345">
        <f t="shared" si="0"/>
        <v>300000</v>
      </c>
      <c r="E17" s="346">
        <v>0</v>
      </c>
      <c r="F17" s="351">
        <f>'2.sz.tábla'!D31</f>
        <v>300000</v>
      </c>
    </row>
    <row r="18" spans="1:6" ht="16.5" customHeight="1" x14ac:dyDescent="0.25">
      <c r="A18" s="343"/>
      <c r="B18" s="350"/>
      <c r="C18" s="352" t="s">
        <v>268</v>
      </c>
      <c r="D18" s="345">
        <f t="shared" si="0"/>
        <v>0</v>
      </c>
      <c r="E18" s="346">
        <v>0</v>
      </c>
      <c r="F18" s="353">
        <v>0</v>
      </c>
    </row>
    <row r="19" spans="1:6" x14ac:dyDescent="0.25">
      <c r="A19" s="343"/>
      <c r="B19" s="350"/>
      <c r="C19" s="344" t="s">
        <v>269</v>
      </c>
      <c r="D19" s="345">
        <f t="shared" si="0"/>
        <v>2087000</v>
      </c>
      <c r="E19" s="346">
        <v>287000</v>
      </c>
      <c r="F19" s="353">
        <f>'2.sz.tábla'!D35</f>
        <v>1800000</v>
      </c>
    </row>
    <row r="20" spans="1:6" x14ac:dyDescent="0.25">
      <c r="A20" s="343"/>
      <c r="B20" s="350"/>
      <c r="C20" s="344" t="s">
        <v>337</v>
      </c>
      <c r="D20" s="345">
        <f t="shared" si="0"/>
        <v>100000</v>
      </c>
      <c r="E20" s="346">
        <v>0</v>
      </c>
      <c r="F20" s="353">
        <f>'2.sz.tábla'!D40</f>
        <v>100000</v>
      </c>
    </row>
    <row r="21" spans="1:6" ht="87" customHeight="1" x14ac:dyDescent="0.25">
      <c r="A21" s="343" t="s">
        <v>250</v>
      </c>
      <c r="B21" s="339" t="s">
        <v>270</v>
      </c>
      <c r="C21" s="344"/>
      <c r="D21" s="345"/>
      <c r="E21" s="346"/>
      <c r="F21" s="353"/>
    </row>
    <row r="22" spans="1:6" ht="63.75" thickBot="1" x14ac:dyDescent="0.3">
      <c r="A22" s="354" t="s">
        <v>251</v>
      </c>
      <c r="B22" s="355" t="s">
        <v>271</v>
      </c>
      <c r="C22" s="356"/>
      <c r="D22" s="357"/>
      <c r="E22" s="358">
        <v>0</v>
      </c>
      <c r="F22" s="353"/>
    </row>
    <row r="23" spans="1:6" ht="16.5" thickBot="1" x14ac:dyDescent="0.3">
      <c r="A23" s="359"/>
      <c r="B23" s="360" t="s">
        <v>272</v>
      </c>
      <c r="C23" s="360"/>
      <c r="D23" s="361">
        <f>D22+D21+D12+D13+D11</f>
        <v>12633000</v>
      </c>
      <c r="E23" s="362">
        <f>E22+E21+E12+E13+E11</f>
        <v>1300000</v>
      </c>
    </row>
  </sheetData>
  <mergeCells count="2">
    <mergeCell ref="A4:E4"/>
    <mergeCell ref="A5:E5"/>
  </mergeCells>
  <pageMargins left="0.74803149606299213" right="0.74803149606299213" top="0.88541666666666663" bottom="0.39370078740157483" header="0.31496062992125984" footer="0.51181102362204722"/>
  <pageSetup paperSize="9" orientation="landscape" r:id="rId1"/>
  <headerFooter alignWithMargins="0">
    <oddHeader>&amp;C&amp;"Times New Roman,Félkövér"&amp;12 10. melléklet
az önkormányzat 2018. évi költségvetéséről szóló .../2018. (...) önkormányzati rendelet tervezethez&amp;R10. sz. melléklet
&amp;P. oldal
 forint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view="pageLayout" topLeftCell="A3" zoomScaleNormal="100" workbookViewId="0">
      <selection activeCell="A8" sqref="A8"/>
    </sheetView>
  </sheetViews>
  <sheetFormatPr defaultRowHeight="15.75" x14ac:dyDescent="0.25"/>
  <cols>
    <col min="1" max="1" width="40.42578125" style="20" customWidth="1"/>
    <col min="2" max="2" width="12.42578125" style="4" bestFit="1" customWidth="1"/>
    <col min="3" max="3" width="13.7109375" style="4" customWidth="1"/>
    <col min="4" max="4" width="13.5703125" style="4" customWidth="1"/>
    <col min="5" max="5" width="14.140625" style="5" customWidth="1"/>
    <col min="6" max="256" width="9.140625" style="6"/>
    <col min="257" max="257" width="40.42578125" style="6" customWidth="1"/>
    <col min="258" max="258" width="13" style="6" customWidth="1"/>
    <col min="259" max="259" width="14.28515625" style="6" customWidth="1"/>
    <col min="260" max="260" width="14.42578125" style="6" bestFit="1" customWidth="1"/>
    <col min="261" max="261" width="14.140625" style="6" customWidth="1"/>
    <col min="262" max="512" width="9.140625" style="6"/>
    <col min="513" max="513" width="40.42578125" style="6" customWidth="1"/>
    <col min="514" max="514" width="13" style="6" customWidth="1"/>
    <col min="515" max="515" width="14.28515625" style="6" customWidth="1"/>
    <col min="516" max="516" width="14.42578125" style="6" bestFit="1" customWidth="1"/>
    <col min="517" max="517" width="14.140625" style="6" customWidth="1"/>
    <col min="518" max="768" width="9.140625" style="6"/>
    <col min="769" max="769" width="40.42578125" style="6" customWidth="1"/>
    <col min="770" max="770" width="13" style="6" customWidth="1"/>
    <col min="771" max="771" width="14.28515625" style="6" customWidth="1"/>
    <col min="772" max="772" width="14.42578125" style="6" bestFit="1" customWidth="1"/>
    <col min="773" max="773" width="14.140625" style="6" customWidth="1"/>
    <col min="774" max="1024" width="9.140625" style="6"/>
    <col min="1025" max="1025" width="40.42578125" style="6" customWidth="1"/>
    <col min="1026" max="1026" width="13" style="6" customWidth="1"/>
    <col min="1027" max="1027" width="14.28515625" style="6" customWidth="1"/>
    <col min="1028" max="1028" width="14.42578125" style="6" bestFit="1" customWidth="1"/>
    <col min="1029" max="1029" width="14.140625" style="6" customWidth="1"/>
    <col min="1030" max="1280" width="9.140625" style="6"/>
    <col min="1281" max="1281" width="40.42578125" style="6" customWidth="1"/>
    <col min="1282" max="1282" width="13" style="6" customWidth="1"/>
    <col min="1283" max="1283" width="14.28515625" style="6" customWidth="1"/>
    <col min="1284" max="1284" width="14.42578125" style="6" bestFit="1" customWidth="1"/>
    <col min="1285" max="1285" width="14.140625" style="6" customWidth="1"/>
    <col min="1286" max="1536" width="9.140625" style="6"/>
    <col min="1537" max="1537" width="40.42578125" style="6" customWidth="1"/>
    <col min="1538" max="1538" width="13" style="6" customWidth="1"/>
    <col min="1539" max="1539" width="14.28515625" style="6" customWidth="1"/>
    <col min="1540" max="1540" width="14.42578125" style="6" bestFit="1" customWidth="1"/>
    <col min="1541" max="1541" width="14.140625" style="6" customWidth="1"/>
    <col min="1542" max="1792" width="9.140625" style="6"/>
    <col min="1793" max="1793" width="40.42578125" style="6" customWidth="1"/>
    <col min="1794" max="1794" width="13" style="6" customWidth="1"/>
    <col min="1795" max="1795" width="14.28515625" style="6" customWidth="1"/>
    <col min="1796" max="1796" width="14.42578125" style="6" bestFit="1" customWidth="1"/>
    <col min="1797" max="1797" width="14.140625" style="6" customWidth="1"/>
    <col min="1798" max="2048" width="9.140625" style="6"/>
    <col min="2049" max="2049" width="40.42578125" style="6" customWidth="1"/>
    <col min="2050" max="2050" width="13" style="6" customWidth="1"/>
    <col min="2051" max="2051" width="14.28515625" style="6" customWidth="1"/>
    <col min="2052" max="2052" width="14.42578125" style="6" bestFit="1" customWidth="1"/>
    <col min="2053" max="2053" width="14.140625" style="6" customWidth="1"/>
    <col min="2054" max="2304" width="9.140625" style="6"/>
    <col min="2305" max="2305" width="40.42578125" style="6" customWidth="1"/>
    <col min="2306" max="2306" width="13" style="6" customWidth="1"/>
    <col min="2307" max="2307" width="14.28515625" style="6" customWidth="1"/>
    <col min="2308" max="2308" width="14.42578125" style="6" bestFit="1" customWidth="1"/>
    <col min="2309" max="2309" width="14.140625" style="6" customWidth="1"/>
    <col min="2310" max="2560" width="9.140625" style="6"/>
    <col min="2561" max="2561" width="40.42578125" style="6" customWidth="1"/>
    <col min="2562" max="2562" width="13" style="6" customWidth="1"/>
    <col min="2563" max="2563" width="14.28515625" style="6" customWidth="1"/>
    <col min="2564" max="2564" width="14.42578125" style="6" bestFit="1" customWidth="1"/>
    <col min="2565" max="2565" width="14.140625" style="6" customWidth="1"/>
    <col min="2566" max="2816" width="9.140625" style="6"/>
    <col min="2817" max="2817" width="40.42578125" style="6" customWidth="1"/>
    <col min="2818" max="2818" width="13" style="6" customWidth="1"/>
    <col min="2819" max="2819" width="14.28515625" style="6" customWidth="1"/>
    <col min="2820" max="2820" width="14.42578125" style="6" bestFit="1" customWidth="1"/>
    <col min="2821" max="2821" width="14.140625" style="6" customWidth="1"/>
    <col min="2822" max="3072" width="9.140625" style="6"/>
    <col min="3073" max="3073" width="40.42578125" style="6" customWidth="1"/>
    <col min="3074" max="3074" width="13" style="6" customWidth="1"/>
    <col min="3075" max="3075" width="14.28515625" style="6" customWidth="1"/>
    <col min="3076" max="3076" width="14.42578125" style="6" bestFit="1" customWidth="1"/>
    <col min="3077" max="3077" width="14.140625" style="6" customWidth="1"/>
    <col min="3078" max="3328" width="9.140625" style="6"/>
    <col min="3329" max="3329" width="40.42578125" style="6" customWidth="1"/>
    <col min="3330" max="3330" width="13" style="6" customWidth="1"/>
    <col min="3331" max="3331" width="14.28515625" style="6" customWidth="1"/>
    <col min="3332" max="3332" width="14.42578125" style="6" bestFit="1" customWidth="1"/>
    <col min="3333" max="3333" width="14.140625" style="6" customWidth="1"/>
    <col min="3334" max="3584" width="9.140625" style="6"/>
    <col min="3585" max="3585" width="40.42578125" style="6" customWidth="1"/>
    <col min="3586" max="3586" width="13" style="6" customWidth="1"/>
    <col min="3587" max="3587" width="14.28515625" style="6" customWidth="1"/>
    <col min="3588" max="3588" width="14.42578125" style="6" bestFit="1" customWidth="1"/>
    <col min="3589" max="3589" width="14.140625" style="6" customWidth="1"/>
    <col min="3590" max="3840" width="9.140625" style="6"/>
    <col min="3841" max="3841" width="40.42578125" style="6" customWidth="1"/>
    <col min="3842" max="3842" width="13" style="6" customWidth="1"/>
    <col min="3843" max="3843" width="14.28515625" style="6" customWidth="1"/>
    <col min="3844" max="3844" width="14.42578125" style="6" bestFit="1" customWidth="1"/>
    <col min="3845" max="3845" width="14.140625" style="6" customWidth="1"/>
    <col min="3846" max="4096" width="9.140625" style="6"/>
    <col min="4097" max="4097" width="40.42578125" style="6" customWidth="1"/>
    <col min="4098" max="4098" width="13" style="6" customWidth="1"/>
    <col min="4099" max="4099" width="14.28515625" style="6" customWidth="1"/>
    <col min="4100" max="4100" width="14.42578125" style="6" bestFit="1" customWidth="1"/>
    <col min="4101" max="4101" width="14.140625" style="6" customWidth="1"/>
    <col min="4102" max="4352" width="9.140625" style="6"/>
    <col min="4353" max="4353" width="40.42578125" style="6" customWidth="1"/>
    <col min="4354" max="4354" width="13" style="6" customWidth="1"/>
    <col min="4355" max="4355" width="14.28515625" style="6" customWidth="1"/>
    <col min="4356" max="4356" width="14.42578125" style="6" bestFit="1" customWidth="1"/>
    <col min="4357" max="4357" width="14.140625" style="6" customWidth="1"/>
    <col min="4358" max="4608" width="9.140625" style="6"/>
    <col min="4609" max="4609" width="40.42578125" style="6" customWidth="1"/>
    <col min="4610" max="4610" width="13" style="6" customWidth="1"/>
    <col min="4611" max="4611" width="14.28515625" style="6" customWidth="1"/>
    <col min="4612" max="4612" width="14.42578125" style="6" bestFit="1" customWidth="1"/>
    <col min="4613" max="4613" width="14.140625" style="6" customWidth="1"/>
    <col min="4614" max="4864" width="9.140625" style="6"/>
    <col min="4865" max="4865" width="40.42578125" style="6" customWidth="1"/>
    <col min="4866" max="4866" width="13" style="6" customWidth="1"/>
    <col min="4867" max="4867" width="14.28515625" style="6" customWidth="1"/>
    <col min="4868" max="4868" width="14.42578125" style="6" bestFit="1" customWidth="1"/>
    <col min="4869" max="4869" width="14.140625" style="6" customWidth="1"/>
    <col min="4870" max="5120" width="9.140625" style="6"/>
    <col min="5121" max="5121" width="40.42578125" style="6" customWidth="1"/>
    <col min="5122" max="5122" width="13" style="6" customWidth="1"/>
    <col min="5123" max="5123" width="14.28515625" style="6" customWidth="1"/>
    <col min="5124" max="5124" width="14.42578125" style="6" bestFit="1" customWidth="1"/>
    <col min="5125" max="5125" width="14.140625" style="6" customWidth="1"/>
    <col min="5126" max="5376" width="9.140625" style="6"/>
    <col min="5377" max="5377" width="40.42578125" style="6" customWidth="1"/>
    <col min="5378" max="5378" width="13" style="6" customWidth="1"/>
    <col min="5379" max="5379" width="14.28515625" style="6" customWidth="1"/>
    <col min="5380" max="5380" width="14.42578125" style="6" bestFit="1" customWidth="1"/>
    <col min="5381" max="5381" width="14.140625" style="6" customWidth="1"/>
    <col min="5382" max="5632" width="9.140625" style="6"/>
    <col min="5633" max="5633" width="40.42578125" style="6" customWidth="1"/>
    <col min="5634" max="5634" width="13" style="6" customWidth="1"/>
    <col min="5635" max="5635" width="14.28515625" style="6" customWidth="1"/>
    <col min="5636" max="5636" width="14.42578125" style="6" bestFit="1" customWidth="1"/>
    <col min="5637" max="5637" width="14.140625" style="6" customWidth="1"/>
    <col min="5638" max="5888" width="9.140625" style="6"/>
    <col min="5889" max="5889" width="40.42578125" style="6" customWidth="1"/>
    <col min="5890" max="5890" width="13" style="6" customWidth="1"/>
    <col min="5891" max="5891" width="14.28515625" style="6" customWidth="1"/>
    <col min="5892" max="5892" width="14.42578125" style="6" bestFit="1" customWidth="1"/>
    <col min="5893" max="5893" width="14.140625" style="6" customWidth="1"/>
    <col min="5894" max="6144" width="9.140625" style="6"/>
    <col min="6145" max="6145" width="40.42578125" style="6" customWidth="1"/>
    <col min="6146" max="6146" width="13" style="6" customWidth="1"/>
    <col min="6147" max="6147" width="14.28515625" style="6" customWidth="1"/>
    <col min="6148" max="6148" width="14.42578125" style="6" bestFit="1" customWidth="1"/>
    <col min="6149" max="6149" width="14.140625" style="6" customWidth="1"/>
    <col min="6150" max="6400" width="9.140625" style="6"/>
    <col min="6401" max="6401" width="40.42578125" style="6" customWidth="1"/>
    <col min="6402" max="6402" width="13" style="6" customWidth="1"/>
    <col min="6403" max="6403" width="14.28515625" style="6" customWidth="1"/>
    <col min="6404" max="6404" width="14.42578125" style="6" bestFit="1" customWidth="1"/>
    <col min="6405" max="6405" width="14.140625" style="6" customWidth="1"/>
    <col min="6406" max="6656" width="9.140625" style="6"/>
    <col min="6657" max="6657" width="40.42578125" style="6" customWidth="1"/>
    <col min="6658" max="6658" width="13" style="6" customWidth="1"/>
    <col min="6659" max="6659" width="14.28515625" style="6" customWidth="1"/>
    <col min="6660" max="6660" width="14.42578125" style="6" bestFit="1" customWidth="1"/>
    <col min="6661" max="6661" width="14.140625" style="6" customWidth="1"/>
    <col min="6662" max="6912" width="9.140625" style="6"/>
    <col min="6913" max="6913" width="40.42578125" style="6" customWidth="1"/>
    <col min="6914" max="6914" width="13" style="6" customWidth="1"/>
    <col min="6915" max="6915" width="14.28515625" style="6" customWidth="1"/>
    <col min="6916" max="6916" width="14.42578125" style="6" bestFit="1" customWidth="1"/>
    <col min="6917" max="6917" width="14.140625" style="6" customWidth="1"/>
    <col min="6918" max="7168" width="9.140625" style="6"/>
    <col min="7169" max="7169" width="40.42578125" style="6" customWidth="1"/>
    <col min="7170" max="7170" width="13" style="6" customWidth="1"/>
    <col min="7171" max="7171" width="14.28515625" style="6" customWidth="1"/>
    <col min="7172" max="7172" width="14.42578125" style="6" bestFit="1" customWidth="1"/>
    <col min="7173" max="7173" width="14.140625" style="6" customWidth="1"/>
    <col min="7174" max="7424" width="9.140625" style="6"/>
    <col min="7425" max="7425" width="40.42578125" style="6" customWidth="1"/>
    <col min="7426" max="7426" width="13" style="6" customWidth="1"/>
    <col min="7427" max="7427" width="14.28515625" style="6" customWidth="1"/>
    <col min="7428" max="7428" width="14.42578125" style="6" bestFit="1" customWidth="1"/>
    <col min="7429" max="7429" width="14.140625" style="6" customWidth="1"/>
    <col min="7430" max="7680" width="9.140625" style="6"/>
    <col min="7681" max="7681" width="40.42578125" style="6" customWidth="1"/>
    <col min="7682" max="7682" width="13" style="6" customWidth="1"/>
    <col min="7683" max="7683" width="14.28515625" style="6" customWidth="1"/>
    <col min="7684" max="7684" width="14.42578125" style="6" bestFit="1" customWidth="1"/>
    <col min="7685" max="7685" width="14.140625" style="6" customWidth="1"/>
    <col min="7686" max="7936" width="9.140625" style="6"/>
    <col min="7937" max="7937" width="40.42578125" style="6" customWidth="1"/>
    <col min="7938" max="7938" width="13" style="6" customWidth="1"/>
    <col min="7939" max="7939" width="14.28515625" style="6" customWidth="1"/>
    <col min="7940" max="7940" width="14.42578125" style="6" bestFit="1" customWidth="1"/>
    <col min="7941" max="7941" width="14.140625" style="6" customWidth="1"/>
    <col min="7942" max="8192" width="9.140625" style="6"/>
    <col min="8193" max="8193" width="40.42578125" style="6" customWidth="1"/>
    <col min="8194" max="8194" width="13" style="6" customWidth="1"/>
    <col min="8195" max="8195" width="14.28515625" style="6" customWidth="1"/>
    <col min="8196" max="8196" width="14.42578125" style="6" bestFit="1" customWidth="1"/>
    <col min="8197" max="8197" width="14.140625" style="6" customWidth="1"/>
    <col min="8198" max="8448" width="9.140625" style="6"/>
    <col min="8449" max="8449" width="40.42578125" style="6" customWidth="1"/>
    <col min="8450" max="8450" width="13" style="6" customWidth="1"/>
    <col min="8451" max="8451" width="14.28515625" style="6" customWidth="1"/>
    <col min="8452" max="8452" width="14.42578125" style="6" bestFit="1" customWidth="1"/>
    <col min="8453" max="8453" width="14.140625" style="6" customWidth="1"/>
    <col min="8454" max="8704" width="9.140625" style="6"/>
    <col min="8705" max="8705" width="40.42578125" style="6" customWidth="1"/>
    <col min="8706" max="8706" width="13" style="6" customWidth="1"/>
    <col min="8707" max="8707" width="14.28515625" style="6" customWidth="1"/>
    <col min="8708" max="8708" width="14.42578125" style="6" bestFit="1" customWidth="1"/>
    <col min="8709" max="8709" width="14.140625" style="6" customWidth="1"/>
    <col min="8710" max="8960" width="9.140625" style="6"/>
    <col min="8961" max="8961" width="40.42578125" style="6" customWidth="1"/>
    <col min="8962" max="8962" width="13" style="6" customWidth="1"/>
    <col min="8963" max="8963" width="14.28515625" style="6" customWidth="1"/>
    <col min="8964" max="8964" width="14.42578125" style="6" bestFit="1" customWidth="1"/>
    <col min="8965" max="8965" width="14.140625" style="6" customWidth="1"/>
    <col min="8966" max="9216" width="9.140625" style="6"/>
    <col min="9217" max="9217" width="40.42578125" style="6" customWidth="1"/>
    <col min="9218" max="9218" width="13" style="6" customWidth="1"/>
    <col min="9219" max="9219" width="14.28515625" style="6" customWidth="1"/>
    <col min="9220" max="9220" width="14.42578125" style="6" bestFit="1" customWidth="1"/>
    <col min="9221" max="9221" width="14.140625" style="6" customWidth="1"/>
    <col min="9222" max="9472" width="9.140625" style="6"/>
    <col min="9473" max="9473" width="40.42578125" style="6" customWidth="1"/>
    <col min="9474" max="9474" width="13" style="6" customWidth="1"/>
    <col min="9475" max="9475" width="14.28515625" style="6" customWidth="1"/>
    <col min="9476" max="9476" width="14.42578125" style="6" bestFit="1" customWidth="1"/>
    <col min="9477" max="9477" width="14.140625" style="6" customWidth="1"/>
    <col min="9478" max="9728" width="9.140625" style="6"/>
    <col min="9729" max="9729" width="40.42578125" style="6" customWidth="1"/>
    <col min="9730" max="9730" width="13" style="6" customWidth="1"/>
    <col min="9731" max="9731" width="14.28515625" style="6" customWidth="1"/>
    <col min="9732" max="9732" width="14.42578125" style="6" bestFit="1" customWidth="1"/>
    <col min="9733" max="9733" width="14.140625" style="6" customWidth="1"/>
    <col min="9734" max="9984" width="9.140625" style="6"/>
    <col min="9985" max="9985" width="40.42578125" style="6" customWidth="1"/>
    <col min="9986" max="9986" width="13" style="6" customWidth="1"/>
    <col min="9987" max="9987" width="14.28515625" style="6" customWidth="1"/>
    <col min="9988" max="9988" width="14.42578125" style="6" bestFit="1" customWidth="1"/>
    <col min="9989" max="9989" width="14.140625" style="6" customWidth="1"/>
    <col min="9990" max="10240" width="9.140625" style="6"/>
    <col min="10241" max="10241" width="40.42578125" style="6" customWidth="1"/>
    <col min="10242" max="10242" width="13" style="6" customWidth="1"/>
    <col min="10243" max="10243" width="14.28515625" style="6" customWidth="1"/>
    <col min="10244" max="10244" width="14.42578125" style="6" bestFit="1" customWidth="1"/>
    <col min="10245" max="10245" width="14.140625" style="6" customWidth="1"/>
    <col min="10246" max="10496" width="9.140625" style="6"/>
    <col min="10497" max="10497" width="40.42578125" style="6" customWidth="1"/>
    <col min="10498" max="10498" width="13" style="6" customWidth="1"/>
    <col min="10499" max="10499" width="14.28515625" style="6" customWidth="1"/>
    <col min="10500" max="10500" width="14.42578125" style="6" bestFit="1" customWidth="1"/>
    <col min="10501" max="10501" width="14.140625" style="6" customWidth="1"/>
    <col min="10502" max="10752" width="9.140625" style="6"/>
    <col min="10753" max="10753" width="40.42578125" style="6" customWidth="1"/>
    <col min="10754" max="10754" width="13" style="6" customWidth="1"/>
    <col min="10755" max="10755" width="14.28515625" style="6" customWidth="1"/>
    <col min="10756" max="10756" width="14.42578125" style="6" bestFit="1" customWidth="1"/>
    <col min="10757" max="10757" width="14.140625" style="6" customWidth="1"/>
    <col min="10758" max="11008" width="9.140625" style="6"/>
    <col min="11009" max="11009" width="40.42578125" style="6" customWidth="1"/>
    <col min="11010" max="11010" width="13" style="6" customWidth="1"/>
    <col min="11011" max="11011" width="14.28515625" style="6" customWidth="1"/>
    <col min="11012" max="11012" width="14.42578125" style="6" bestFit="1" customWidth="1"/>
    <col min="11013" max="11013" width="14.140625" style="6" customWidth="1"/>
    <col min="11014" max="11264" width="9.140625" style="6"/>
    <col min="11265" max="11265" width="40.42578125" style="6" customWidth="1"/>
    <col min="11266" max="11266" width="13" style="6" customWidth="1"/>
    <col min="11267" max="11267" width="14.28515625" style="6" customWidth="1"/>
    <col min="11268" max="11268" width="14.42578125" style="6" bestFit="1" customWidth="1"/>
    <col min="11269" max="11269" width="14.140625" style="6" customWidth="1"/>
    <col min="11270" max="11520" width="9.140625" style="6"/>
    <col min="11521" max="11521" width="40.42578125" style="6" customWidth="1"/>
    <col min="11522" max="11522" width="13" style="6" customWidth="1"/>
    <col min="11523" max="11523" width="14.28515625" style="6" customWidth="1"/>
    <col min="11524" max="11524" width="14.42578125" style="6" bestFit="1" customWidth="1"/>
    <col min="11525" max="11525" width="14.140625" style="6" customWidth="1"/>
    <col min="11526" max="11776" width="9.140625" style="6"/>
    <col min="11777" max="11777" width="40.42578125" style="6" customWidth="1"/>
    <col min="11778" max="11778" width="13" style="6" customWidth="1"/>
    <col min="11779" max="11779" width="14.28515625" style="6" customWidth="1"/>
    <col min="11780" max="11780" width="14.42578125" style="6" bestFit="1" customWidth="1"/>
    <col min="11781" max="11781" width="14.140625" style="6" customWidth="1"/>
    <col min="11782" max="12032" width="9.140625" style="6"/>
    <col min="12033" max="12033" width="40.42578125" style="6" customWidth="1"/>
    <col min="12034" max="12034" width="13" style="6" customWidth="1"/>
    <col min="12035" max="12035" width="14.28515625" style="6" customWidth="1"/>
    <col min="12036" max="12036" width="14.42578125" style="6" bestFit="1" customWidth="1"/>
    <col min="12037" max="12037" width="14.140625" style="6" customWidth="1"/>
    <col min="12038" max="12288" width="9.140625" style="6"/>
    <col min="12289" max="12289" width="40.42578125" style="6" customWidth="1"/>
    <col min="12290" max="12290" width="13" style="6" customWidth="1"/>
    <col min="12291" max="12291" width="14.28515625" style="6" customWidth="1"/>
    <col min="12292" max="12292" width="14.42578125" style="6" bestFit="1" customWidth="1"/>
    <col min="12293" max="12293" width="14.140625" style="6" customWidth="1"/>
    <col min="12294" max="12544" width="9.140625" style="6"/>
    <col min="12545" max="12545" width="40.42578125" style="6" customWidth="1"/>
    <col min="12546" max="12546" width="13" style="6" customWidth="1"/>
    <col min="12547" max="12547" width="14.28515625" style="6" customWidth="1"/>
    <col min="12548" max="12548" width="14.42578125" style="6" bestFit="1" customWidth="1"/>
    <col min="12549" max="12549" width="14.140625" style="6" customWidth="1"/>
    <col min="12550" max="12800" width="9.140625" style="6"/>
    <col min="12801" max="12801" width="40.42578125" style="6" customWidth="1"/>
    <col min="12802" max="12802" width="13" style="6" customWidth="1"/>
    <col min="12803" max="12803" width="14.28515625" style="6" customWidth="1"/>
    <col min="12804" max="12804" width="14.42578125" style="6" bestFit="1" customWidth="1"/>
    <col min="12805" max="12805" width="14.140625" style="6" customWidth="1"/>
    <col min="12806" max="13056" width="9.140625" style="6"/>
    <col min="13057" max="13057" width="40.42578125" style="6" customWidth="1"/>
    <col min="13058" max="13058" width="13" style="6" customWidth="1"/>
    <col min="13059" max="13059" width="14.28515625" style="6" customWidth="1"/>
    <col min="13060" max="13060" width="14.42578125" style="6" bestFit="1" customWidth="1"/>
    <col min="13061" max="13061" width="14.140625" style="6" customWidth="1"/>
    <col min="13062" max="13312" width="9.140625" style="6"/>
    <col min="13313" max="13313" width="40.42578125" style="6" customWidth="1"/>
    <col min="13314" max="13314" width="13" style="6" customWidth="1"/>
    <col min="13315" max="13315" width="14.28515625" style="6" customWidth="1"/>
    <col min="13316" max="13316" width="14.42578125" style="6" bestFit="1" customWidth="1"/>
    <col min="13317" max="13317" width="14.140625" style="6" customWidth="1"/>
    <col min="13318" max="13568" width="9.140625" style="6"/>
    <col min="13569" max="13569" width="40.42578125" style="6" customWidth="1"/>
    <col min="13570" max="13570" width="13" style="6" customWidth="1"/>
    <col min="13571" max="13571" width="14.28515625" style="6" customWidth="1"/>
    <col min="13572" max="13572" width="14.42578125" style="6" bestFit="1" customWidth="1"/>
    <col min="13573" max="13573" width="14.140625" style="6" customWidth="1"/>
    <col min="13574" max="13824" width="9.140625" style="6"/>
    <col min="13825" max="13825" width="40.42578125" style="6" customWidth="1"/>
    <col min="13826" max="13826" width="13" style="6" customWidth="1"/>
    <col min="13827" max="13827" width="14.28515625" style="6" customWidth="1"/>
    <col min="13828" max="13828" width="14.42578125" style="6" bestFit="1" customWidth="1"/>
    <col min="13829" max="13829" width="14.140625" style="6" customWidth="1"/>
    <col min="13830" max="14080" width="9.140625" style="6"/>
    <col min="14081" max="14081" width="40.42578125" style="6" customWidth="1"/>
    <col min="14082" max="14082" width="13" style="6" customWidth="1"/>
    <col min="14083" max="14083" width="14.28515625" style="6" customWidth="1"/>
    <col min="14084" max="14084" width="14.42578125" style="6" bestFit="1" customWidth="1"/>
    <col min="14085" max="14085" width="14.140625" style="6" customWidth="1"/>
    <col min="14086" max="14336" width="9.140625" style="6"/>
    <col min="14337" max="14337" width="40.42578125" style="6" customWidth="1"/>
    <col min="14338" max="14338" width="13" style="6" customWidth="1"/>
    <col min="14339" max="14339" width="14.28515625" style="6" customWidth="1"/>
    <col min="14340" max="14340" width="14.42578125" style="6" bestFit="1" customWidth="1"/>
    <col min="14341" max="14341" width="14.140625" style="6" customWidth="1"/>
    <col min="14342" max="14592" width="9.140625" style="6"/>
    <col min="14593" max="14593" width="40.42578125" style="6" customWidth="1"/>
    <col min="14594" max="14594" width="13" style="6" customWidth="1"/>
    <col min="14595" max="14595" width="14.28515625" style="6" customWidth="1"/>
    <col min="14596" max="14596" width="14.42578125" style="6" bestFit="1" customWidth="1"/>
    <col min="14597" max="14597" width="14.140625" style="6" customWidth="1"/>
    <col min="14598" max="14848" width="9.140625" style="6"/>
    <col min="14849" max="14849" width="40.42578125" style="6" customWidth="1"/>
    <col min="14850" max="14850" width="13" style="6" customWidth="1"/>
    <col min="14851" max="14851" width="14.28515625" style="6" customWidth="1"/>
    <col min="14852" max="14852" width="14.42578125" style="6" bestFit="1" customWidth="1"/>
    <col min="14853" max="14853" width="14.140625" style="6" customWidth="1"/>
    <col min="14854" max="15104" width="9.140625" style="6"/>
    <col min="15105" max="15105" width="40.42578125" style="6" customWidth="1"/>
    <col min="15106" max="15106" width="13" style="6" customWidth="1"/>
    <col min="15107" max="15107" width="14.28515625" style="6" customWidth="1"/>
    <col min="15108" max="15108" width="14.42578125" style="6" bestFit="1" customWidth="1"/>
    <col min="15109" max="15109" width="14.140625" style="6" customWidth="1"/>
    <col min="15110" max="15360" width="9.140625" style="6"/>
    <col min="15361" max="15361" width="40.42578125" style="6" customWidth="1"/>
    <col min="15362" max="15362" width="13" style="6" customWidth="1"/>
    <col min="15363" max="15363" width="14.28515625" style="6" customWidth="1"/>
    <col min="15364" max="15364" width="14.42578125" style="6" bestFit="1" customWidth="1"/>
    <col min="15365" max="15365" width="14.140625" style="6" customWidth="1"/>
    <col min="15366" max="15616" width="9.140625" style="6"/>
    <col min="15617" max="15617" width="40.42578125" style="6" customWidth="1"/>
    <col min="15618" max="15618" width="13" style="6" customWidth="1"/>
    <col min="15619" max="15619" width="14.28515625" style="6" customWidth="1"/>
    <col min="15620" max="15620" width="14.42578125" style="6" bestFit="1" customWidth="1"/>
    <col min="15621" max="15621" width="14.140625" style="6" customWidth="1"/>
    <col min="15622" max="15872" width="9.140625" style="6"/>
    <col min="15873" max="15873" width="40.42578125" style="6" customWidth="1"/>
    <col min="15874" max="15874" width="13" style="6" customWidth="1"/>
    <col min="15875" max="15875" width="14.28515625" style="6" customWidth="1"/>
    <col min="15876" max="15876" width="14.42578125" style="6" bestFit="1" customWidth="1"/>
    <col min="15877" max="15877" width="14.140625" style="6" customWidth="1"/>
    <col min="15878" max="16128" width="9.140625" style="6"/>
    <col min="16129" max="16129" width="40.42578125" style="6" customWidth="1"/>
    <col min="16130" max="16130" width="13" style="6" customWidth="1"/>
    <col min="16131" max="16131" width="14.28515625" style="6" customWidth="1"/>
    <col min="16132" max="16132" width="14.42578125" style="6" bestFit="1" customWidth="1"/>
    <col min="16133" max="16133" width="14.140625" style="6" customWidth="1"/>
    <col min="16134" max="16384" width="9.140625" style="6"/>
  </cols>
  <sheetData>
    <row r="1" spans="1:6" hidden="1" x14ac:dyDescent="0.25">
      <c r="A1" s="3"/>
    </row>
    <row r="2" spans="1:6" hidden="1" x14ac:dyDescent="0.25">
      <c r="A2" s="3"/>
    </row>
    <row r="3" spans="1:6" s="7" customFormat="1" ht="63" x14ac:dyDescent="0.2">
      <c r="A3" s="28" t="s">
        <v>221</v>
      </c>
      <c r="B3" s="29" t="s">
        <v>399</v>
      </c>
      <c r="C3" s="29" t="s">
        <v>344</v>
      </c>
      <c r="D3" s="29" t="s">
        <v>369</v>
      </c>
      <c r="E3" s="30" t="s">
        <v>423</v>
      </c>
    </row>
    <row r="4" spans="1:6" ht="31.5" x14ac:dyDescent="0.25">
      <c r="A4" s="31" t="s">
        <v>345</v>
      </c>
      <c r="B4" s="11">
        <f>'2.sz.tábla'!D5</f>
        <v>31474348</v>
      </c>
      <c r="C4" s="11">
        <v>22000000</v>
      </c>
      <c r="D4" s="11">
        <v>22000000</v>
      </c>
      <c r="E4" s="32">
        <v>22000000</v>
      </c>
      <c r="F4" s="8"/>
    </row>
    <row r="5" spans="1:6" ht="31.5" x14ac:dyDescent="0.25">
      <c r="A5" s="31" t="s">
        <v>346</v>
      </c>
      <c r="B5" s="11">
        <f>'2.sz.tábla'!D19</f>
        <v>5000000</v>
      </c>
      <c r="C5" s="11"/>
      <c r="D5" s="9"/>
      <c r="E5" s="33"/>
      <c r="F5" s="8"/>
    </row>
    <row r="6" spans="1:6" x14ac:dyDescent="0.25">
      <c r="A6" s="31" t="s">
        <v>6</v>
      </c>
      <c r="B6" s="11">
        <f>'2.sz.tábla'!D28</f>
        <v>11333000</v>
      </c>
      <c r="C6" s="11">
        <v>10000000</v>
      </c>
      <c r="D6" s="9">
        <v>10000000</v>
      </c>
      <c r="E6" s="33">
        <v>10000000</v>
      </c>
    </row>
    <row r="7" spans="1:6" x14ac:dyDescent="0.25">
      <c r="A7" s="31" t="s">
        <v>7</v>
      </c>
      <c r="B7" s="11">
        <f>'2.sz.tábla'!D41</f>
        <v>3140000</v>
      </c>
      <c r="C7" s="11">
        <v>2000000</v>
      </c>
      <c r="D7" s="9">
        <v>2000000</v>
      </c>
      <c r="E7" s="33">
        <v>2000000</v>
      </c>
      <c r="F7" s="8"/>
    </row>
    <row r="8" spans="1:6" x14ac:dyDescent="0.25">
      <c r="A8" s="31" t="s">
        <v>8</v>
      </c>
      <c r="B8" s="11">
        <f>'2.sz.tábla'!D53</f>
        <v>0</v>
      </c>
      <c r="C8" s="11"/>
      <c r="D8" s="9"/>
      <c r="E8" s="33"/>
      <c r="F8" s="8"/>
    </row>
    <row r="9" spans="1:6" x14ac:dyDescent="0.25">
      <c r="A9" s="1" t="s">
        <v>9</v>
      </c>
      <c r="B9" s="11"/>
      <c r="C9" s="11"/>
      <c r="D9" s="9"/>
      <c r="E9" s="33"/>
    </row>
    <row r="10" spans="1:6" ht="30.75" x14ac:dyDescent="0.25">
      <c r="A10" s="1" t="s">
        <v>10</v>
      </c>
      <c r="B10" s="11">
        <f>'2.sz.tábla'!D62</f>
        <v>0</v>
      </c>
      <c r="C10" s="11"/>
      <c r="D10" s="9"/>
      <c r="E10" s="33"/>
    </row>
    <row r="11" spans="1:6" x14ac:dyDescent="0.25">
      <c r="A11" s="34" t="s">
        <v>11</v>
      </c>
      <c r="B11" s="10">
        <f>SUM(B4:B10)</f>
        <v>50947348</v>
      </c>
      <c r="C11" s="10">
        <f>SUM(C4:C9)</f>
        <v>34000000</v>
      </c>
      <c r="D11" s="10">
        <f>SUM(D4:D9)</f>
        <v>34000000</v>
      </c>
      <c r="E11" s="35">
        <f t="shared" ref="E11" si="0">SUM(E4:E10)</f>
        <v>34000000</v>
      </c>
    </row>
    <row r="12" spans="1:6" x14ac:dyDescent="0.25">
      <c r="A12" s="34" t="s">
        <v>347</v>
      </c>
      <c r="B12" s="27"/>
      <c r="C12" s="27"/>
      <c r="D12" s="27"/>
      <c r="E12" s="36"/>
      <c r="F12" s="8"/>
    </row>
    <row r="13" spans="1:6" ht="31.5" x14ac:dyDescent="0.25">
      <c r="A13" s="37" t="s">
        <v>348</v>
      </c>
      <c r="B13" s="11">
        <f>'1.sz.tábla '!D12</f>
        <v>20000000</v>
      </c>
      <c r="C13" s="11">
        <v>10000000</v>
      </c>
      <c r="D13" s="9">
        <v>10000000</v>
      </c>
      <c r="E13" s="33">
        <v>10000000</v>
      </c>
      <c r="F13" s="8"/>
    </row>
    <row r="14" spans="1:6" ht="63" x14ac:dyDescent="0.25">
      <c r="A14" s="37" t="s">
        <v>349</v>
      </c>
      <c r="B14" s="11">
        <f>'1.sz.tábla '!D13</f>
        <v>907476</v>
      </c>
      <c r="C14" s="11">
        <v>250000</v>
      </c>
      <c r="D14" s="9">
        <v>250000</v>
      </c>
      <c r="E14" s="33">
        <v>250000</v>
      </c>
      <c r="F14" s="8"/>
    </row>
    <row r="15" spans="1:6" x14ac:dyDescent="0.25">
      <c r="A15" s="34" t="s">
        <v>14</v>
      </c>
      <c r="B15" s="10">
        <f>SUM(B13:B14)</f>
        <v>20907476</v>
      </c>
      <c r="C15" s="10">
        <f>SUM(C13:C14)</f>
        <v>10250000</v>
      </c>
      <c r="D15" s="10">
        <f>SUM(D13:D14)</f>
        <v>10250000</v>
      </c>
      <c r="E15" s="35">
        <f>SUM(E13:E14)</f>
        <v>10250000</v>
      </c>
      <c r="F15" s="8"/>
    </row>
    <row r="16" spans="1:6" x14ac:dyDescent="0.25">
      <c r="A16" s="38" t="s">
        <v>15</v>
      </c>
      <c r="B16" s="12">
        <f>B11+B15</f>
        <v>71854824</v>
      </c>
      <c r="C16" s="12">
        <f>C11+C15</f>
        <v>44250000</v>
      </c>
      <c r="D16" s="12">
        <f>D11+D15</f>
        <v>44250000</v>
      </c>
      <c r="E16" s="39">
        <f>E11+E15</f>
        <v>44250000</v>
      </c>
    </row>
    <row r="17" spans="1:13" s="15" customFormat="1" x14ac:dyDescent="0.25">
      <c r="A17" s="38"/>
      <c r="B17" s="11"/>
      <c r="C17" s="11"/>
      <c r="D17" s="13"/>
      <c r="E17" s="40"/>
      <c r="F17" s="14"/>
      <c r="G17" s="14"/>
      <c r="H17" s="14"/>
      <c r="I17" s="14"/>
      <c r="J17" s="14"/>
      <c r="K17" s="14"/>
      <c r="L17" s="14"/>
      <c r="M17" s="14"/>
    </row>
    <row r="18" spans="1:13" s="17" customFormat="1" x14ac:dyDescent="0.25">
      <c r="A18" s="34" t="s">
        <v>350</v>
      </c>
      <c r="B18" s="10">
        <f>SUM(B19:B23)</f>
        <v>47582807</v>
      </c>
      <c r="C18" s="10">
        <f>SUM(C19:C23)</f>
        <v>36800000</v>
      </c>
      <c r="D18" s="10">
        <f>SUM(D19:D23)</f>
        <v>36800000</v>
      </c>
      <c r="E18" s="35">
        <f>SUM(E19:E23)</f>
        <v>36800000</v>
      </c>
      <c r="F18" s="16"/>
      <c r="G18" s="16"/>
      <c r="H18" s="16"/>
      <c r="I18" s="16"/>
      <c r="J18" s="16"/>
      <c r="K18" s="16"/>
      <c r="L18" s="16"/>
      <c r="M18" s="16"/>
    </row>
    <row r="19" spans="1:13" s="17" customFormat="1" x14ac:dyDescent="0.25">
      <c r="A19" s="31" t="s">
        <v>95</v>
      </c>
      <c r="B19" s="11">
        <f>'3.sz.tábla '!D6</f>
        <v>11351918</v>
      </c>
      <c r="C19" s="11">
        <v>8000000</v>
      </c>
      <c r="D19" s="18">
        <v>8000000</v>
      </c>
      <c r="E19" s="41">
        <v>8000000</v>
      </c>
      <c r="F19" s="16"/>
      <c r="G19" s="16"/>
      <c r="H19" s="16"/>
      <c r="I19" s="16"/>
      <c r="J19" s="16"/>
      <c r="K19" s="16"/>
      <c r="L19" s="16"/>
      <c r="M19" s="16"/>
    </row>
    <row r="20" spans="1:13" s="15" customFormat="1" ht="31.5" x14ac:dyDescent="0.25">
      <c r="A20" s="31" t="s">
        <v>351</v>
      </c>
      <c r="B20" s="11">
        <f>'3.sz.tábla '!D7</f>
        <v>2307565</v>
      </c>
      <c r="C20" s="11">
        <v>2500000</v>
      </c>
      <c r="D20" s="9">
        <v>2500000</v>
      </c>
      <c r="E20" s="33">
        <v>2500000</v>
      </c>
      <c r="F20" s="19"/>
      <c r="G20" s="19"/>
      <c r="H20" s="19"/>
      <c r="I20" s="14"/>
      <c r="J20" s="14"/>
      <c r="K20" s="14"/>
      <c r="L20" s="14"/>
      <c r="M20" s="14"/>
    </row>
    <row r="21" spans="1:13" s="15" customFormat="1" x14ac:dyDescent="0.25">
      <c r="A21" s="31" t="s">
        <v>93</v>
      </c>
      <c r="B21" s="11">
        <f>'3.sz.tábla '!D8</f>
        <v>17032982</v>
      </c>
      <c r="C21" s="11">
        <v>17000000</v>
      </c>
      <c r="D21" s="9">
        <v>17000000</v>
      </c>
      <c r="E21" s="33">
        <v>17000000</v>
      </c>
      <c r="F21" s="19"/>
      <c r="G21" s="19"/>
      <c r="H21" s="19"/>
      <c r="I21" s="14"/>
      <c r="J21" s="14"/>
      <c r="K21" s="14"/>
      <c r="L21" s="14"/>
      <c r="M21" s="14"/>
    </row>
    <row r="22" spans="1:13" s="15" customFormat="1" x14ac:dyDescent="0.25">
      <c r="A22" s="31" t="s">
        <v>96</v>
      </c>
      <c r="B22" s="11">
        <f>'3.sz.tábla '!D24</f>
        <v>3795000</v>
      </c>
      <c r="C22" s="11">
        <v>1800000</v>
      </c>
      <c r="D22" s="9">
        <v>1800000</v>
      </c>
      <c r="E22" s="33">
        <v>1800000</v>
      </c>
      <c r="F22" s="19"/>
      <c r="G22" s="19"/>
      <c r="H22" s="19"/>
      <c r="I22" s="14"/>
      <c r="J22" s="14"/>
      <c r="K22" s="14"/>
      <c r="L22" s="14"/>
      <c r="M22" s="14"/>
    </row>
    <row r="23" spans="1:13" x14ac:dyDescent="0.25">
      <c r="A23" s="31" t="s">
        <v>94</v>
      </c>
      <c r="B23" s="11">
        <f>'3.sz.tábla '!D26</f>
        <v>13095342</v>
      </c>
      <c r="C23" s="11">
        <v>7500000</v>
      </c>
      <c r="D23" s="9">
        <v>7500000</v>
      </c>
      <c r="E23" s="33">
        <v>7500000</v>
      </c>
    </row>
    <row r="24" spans="1:13" x14ac:dyDescent="0.25">
      <c r="A24" s="34" t="s">
        <v>352</v>
      </c>
      <c r="B24" s="10">
        <f>SUM(B25:B27)</f>
        <v>14466956</v>
      </c>
      <c r="C24" s="10">
        <f>SUM(C25:C26)</f>
        <v>2000000</v>
      </c>
      <c r="D24" s="10">
        <f>SUM(D25:D26)</f>
        <v>2000000</v>
      </c>
      <c r="E24" s="35">
        <f>SUM(E25:E26)</f>
        <v>2000000</v>
      </c>
    </row>
    <row r="25" spans="1:13" x14ac:dyDescent="0.25">
      <c r="A25" s="31" t="s">
        <v>353</v>
      </c>
      <c r="B25" s="11">
        <f>'1.sz.tábla '!D20</f>
        <v>9119196</v>
      </c>
      <c r="C25" s="11">
        <v>1000000</v>
      </c>
      <c r="D25" s="9">
        <v>1000000</v>
      </c>
      <c r="E25" s="33">
        <v>1000000</v>
      </c>
    </row>
    <row r="26" spans="1:13" x14ac:dyDescent="0.25">
      <c r="A26" s="31" t="s">
        <v>354</v>
      </c>
      <c r="B26" s="11">
        <f>'1.sz.tábla '!D21</f>
        <v>5316875</v>
      </c>
      <c r="C26" s="11">
        <v>1000000</v>
      </c>
      <c r="D26" s="9">
        <v>1000000</v>
      </c>
      <c r="E26" s="33">
        <v>1000000</v>
      </c>
    </row>
    <row r="27" spans="1:13" x14ac:dyDescent="0.25">
      <c r="A27" s="31" t="s">
        <v>355</v>
      </c>
      <c r="B27" s="11">
        <f>'1.sz.tábla '!D22</f>
        <v>30885</v>
      </c>
      <c r="C27" s="11"/>
      <c r="D27" s="9"/>
      <c r="E27" s="33"/>
    </row>
    <row r="28" spans="1:13" x14ac:dyDescent="0.25">
      <c r="A28" s="34" t="s">
        <v>18</v>
      </c>
      <c r="B28" s="10">
        <f>'1.sz.tábla '!D24</f>
        <v>7405470</v>
      </c>
      <c r="C28" s="10">
        <v>5200000</v>
      </c>
      <c r="D28" s="10">
        <v>5200000</v>
      </c>
      <c r="E28" s="35">
        <v>5200000</v>
      </c>
    </row>
    <row r="29" spans="1:13" s="15" customFormat="1" x14ac:dyDescent="0.25">
      <c r="A29" s="31" t="s">
        <v>19</v>
      </c>
      <c r="B29" s="11">
        <v>22829400</v>
      </c>
      <c r="C29" s="11">
        <v>5200000</v>
      </c>
      <c r="D29" s="9">
        <v>5200000</v>
      </c>
      <c r="E29" s="33">
        <v>5200000</v>
      </c>
    </row>
    <row r="30" spans="1:13" s="15" customFormat="1" x14ac:dyDescent="0.25">
      <c r="A30" s="31" t="s">
        <v>20</v>
      </c>
      <c r="B30" s="11"/>
      <c r="C30" s="11"/>
      <c r="D30" s="9"/>
      <c r="E30" s="33"/>
    </row>
    <row r="31" spans="1:13" x14ac:dyDescent="0.25">
      <c r="A31" s="34" t="s">
        <v>21</v>
      </c>
      <c r="B31" s="10">
        <f>SUM(B28,B24,B18)</f>
        <v>69455233</v>
      </c>
      <c r="C31" s="10">
        <f>SUM(C28,C24,C18)</f>
        <v>44000000</v>
      </c>
      <c r="D31" s="10">
        <f>SUM(D28,D24,D18)</f>
        <v>44000000</v>
      </c>
      <c r="E31" s="35">
        <f>SUM(E28,E24,E18)</f>
        <v>44000000</v>
      </c>
    </row>
    <row r="32" spans="1:13" x14ac:dyDescent="0.25">
      <c r="A32" s="31" t="s">
        <v>22</v>
      </c>
      <c r="B32" s="11"/>
      <c r="C32" s="11"/>
      <c r="D32" s="9"/>
      <c r="E32" s="33"/>
    </row>
    <row r="33" spans="1:5" x14ac:dyDescent="0.25">
      <c r="A33" s="31" t="s">
        <v>103</v>
      </c>
      <c r="B33" s="11">
        <f>'1.sz.tábla '!D29</f>
        <v>0</v>
      </c>
      <c r="C33" s="11"/>
      <c r="D33" s="9"/>
      <c r="E33" s="33"/>
    </row>
    <row r="34" spans="1:5" x14ac:dyDescent="0.25">
      <c r="A34" s="31" t="s">
        <v>356</v>
      </c>
      <c r="B34" s="11">
        <f>'1.sz.tábla '!D30</f>
        <v>2399591</v>
      </c>
      <c r="C34" s="11">
        <v>250000</v>
      </c>
      <c r="D34" s="9">
        <v>250000</v>
      </c>
      <c r="E34" s="33">
        <v>250000</v>
      </c>
    </row>
    <row r="35" spans="1:5" s="15" customFormat="1" x14ac:dyDescent="0.25">
      <c r="A35" s="34" t="s">
        <v>23</v>
      </c>
      <c r="B35" s="10">
        <f>SUM(B32:B34)</f>
        <v>2399591</v>
      </c>
      <c r="C35" s="10">
        <f>SUM(C32:C34)</f>
        <v>250000</v>
      </c>
      <c r="D35" s="10">
        <f>SUM(D32:D34)</f>
        <v>250000</v>
      </c>
      <c r="E35" s="35">
        <f>SUM(E32:E34)</f>
        <v>250000</v>
      </c>
    </row>
    <row r="36" spans="1:5" ht="16.5" thickBot="1" x14ac:dyDescent="0.3">
      <c r="A36" s="42" t="s">
        <v>24</v>
      </c>
      <c r="B36" s="43">
        <f>SUM(B31,B35)</f>
        <v>71854824</v>
      </c>
      <c r="C36" s="43">
        <f>SUM(C31,C35)</f>
        <v>44250000</v>
      </c>
      <c r="D36" s="43">
        <f>SUM(D31,D35)</f>
        <v>44250000</v>
      </c>
      <c r="E36" s="44">
        <f>SUM(E31,E35)</f>
        <v>44250000</v>
      </c>
    </row>
    <row r="37" spans="1:5" x14ac:dyDescent="0.25">
      <c r="B37" s="23"/>
    </row>
  </sheetData>
  <pageMargins left="0.70866141732283472" right="0.70866141732283472" top="1.3385826771653544" bottom="0.74803149606299213" header="0.31496062992125984" footer="0.31496062992125984"/>
  <pageSetup paperSize="9" scale="90" orientation="portrait" r:id="rId1"/>
  <headerFooter>
    <oddHeader>&amp;C&amp;"Times New Roman,Félkövér"&amp;12AZ ÖNKORMÁNYZAT 2018-2021.
 ÉVEK TERVEZETT ELŐIRÁNYZATAINAK KERETSZÁMAI
 11. melléklet
az önkormányzat 2018. évi költségvetéséről szóló .../2018. (...) önkormányzati rendelet tervezethez&amp;R1.oldal
 forint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11</vt:i4>
      </vt:variant>
    </vt:vector>
  </HeadingPairs>
  <TitlesOfParts>
    <vt:vector size="24" baseType="lpstr">
      <vt:lpstr>1.sz.tábla </vt:lpstr>
      <vt:lpstr>2.sz.tábla</vt:lpstr>
      <vt:lpstr>2a. tábla</vt:lpstr>
      <vt:lpstr>3.sz.tábla </vt:lpstr>
      <vt:lpstr>4.sz.tábla</vt:lpstr>
      <vt:lpstr>5. sz. tábla</vt:lpstr>
      <vt:lpstr>6. sz. tábla </vt:lpstr>
      <vt:lpstr>7. sz. tábla</vt:lpstr>
      <vt:lpstr>8.sz.tábla</vt:lpstr>
      <vt:lpstr>9. sz. stabilitási tv </vt:lpstr>
      <vt:lpstr>10. sz. tábla</vt:lpstr>
      <vt:lpstr>11.sz.tábla</vt:lpstr>
      <vt:lpstr>Munka1</vt:lpstr>
      <vt:lpstr>'2.sz.tábla'!Nyomtatási_cím</vt:lpstr>
      <vt:lpstr>'1.sz.tábla '!Nyomtatási_terület</vt:lpstr>
      <vt:lpstr>'10. sz. tábla'!Nyomtatási_terület</vt:lpstr>
      <vt:lpstr>'11.sz.tábla'!Nyomtatási_terület</vt:lpstr>
      <vt:lpstr>'2.sz.tábla'!Nyomtatási_terület</vt:lpstr>
      <vt:lpstr>'3.sz.tábla '!Nyomtatási_terület</vt:lpstr>
      <vt:lpstr>'5. sz. tábla'!Nyomtatási_terület</vt:lpstr>
      <vt:lpstr>'6. sz. tábla '!Nyomtatási_terület</vt:lpstr>
      <vt:lpstr>'7. sz. tábla'!Nyomtatási_terület</vt:lpstr>
      <vt:lpstr>'8.sz.tábla'!Nyomtatási_terület</vt:lpstr>
      <vt:lpstr>'9. sz. stabilitási tv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Frits Ivett</cp:lastModifiedBy>
  <cp:lastPrinted>2018-02-14T09:43:41Z</cp:lastPrinted>
  <dcterms:created xsi:type="dcterms:W3CDTF">2014-05-27T12:51:39Z</dcterms:created>
  <dcterms:modified xsi:type="dcterms:W3CDTF">2018-02-14T09:43:45Z</dcterms:modified>
</cp:coreProperties>
</file>