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1515" windowWidth="11505" windowHeight="6930" tabRatio="899"/>
  </bookViews>
  <sheets>
    <sheet name="1 bevétel (kötelező,önként)" sheetId="281" r:id="rId1"/>
    <sheet name="2 kiadás (kötelező, önként)" sheetId="282" r:id="rId2"/>
    <sheet name="3 bevétel(szűkített)" sheetId="283" r:id="rId3"/>
    <sheet name="4 kiadás(szűkített)" sheetId="284" r:id="rId4"/>
    <sheet name="5 egyenleg" sheetId="285" r:id="rId5"/>
    <sheet name="6 normatíva" sheetId="259" r:id="rId6"/>
    <sheet name="7 int.bevétel" sheetId="286" r:id="rId7"/>
    <sheet name="8 int.kiadás " sheetId="287" r:id="rId8"/>
    <sheet name="9 konkrét címkézés" sheetId="271" r:id="rId9"/>
    <sheet name="10 álláshely" sheetId="270" r:id="rId10"/>
    <sheet name="11 ök kiadás" sheetId="288" r:id="rId11"/>
    <sheet name="12 szakfeladatos" sheetId="289" r:id="rId12"/>
    <sheet name="13 fejlesztés" sheetId="290" r:id="rId13"/>
    <sheet name="14 Lakáselidegenítés" sheetId="279" r:id="rId14"/>
    <sheet name="15 int.felúj" sheetId="291" r:id="rId15"/>
    <sheet name="16 épületek fentartási költs" sheetId="262" r:id="rId16"/>
    <sheet name="17 működési és felhalm" sheetId="292" r:id="rId17"/>
    <sheet name="18előirányzat felhasz." sheetId="293" r:id="rId18"/>
    <sheet name="19többéves" sheetId="272" r:id="rId19"/>
    <sheet name="20projektek" sheetId="280" r:id="rId20"/>
    <sheet name="21 közvetett támogatások" sheetId="236" r:id="rId21"/>
    <sheet name="22 elengedett bérleti díj" sheetId="237" r:id="rId22"/>
    <sheet name="23 kiemelt" sheetId="269" r:id="rId23"/>
    <sheet name="24TFA" sheetId="274" r:id="rId24"/>
    <sheet name="25Környezetvédelmi alap" sheetId="265" r:id="rId25"/>
    <sheet name="26Turisztikai Alap" sheetId="264" r:id="rId26"/>
    <sheet name="27Hermann_elszámolás" sheetId="275" r:id="rId27"/>
    <sheet name="28Tópari_elszámolás" sheetId="294" r:id="rId28"/>
  </sheets>
  <externalReferences>
    <externalReference r:id="rId29"/>
    <externalReference r:id="rId30"/>
    <externalReference r:id="rId31"/>
    <externalReference r:id="rId32"/>
    <externalReference r:id="rId33"/>
  </externalReferences>
  <definedNames>
    <definedName name="________b00001">[1]Munka3!#REF!</definedName>
    <definedName name="________e00001">[1]Munka3!#REF!</definedName>
    <definedName name="_______b00001">[1]Munka3!#REF!</definedName>
    <definedName name="_______e00001">[1]Munka3!#REF!</definedName>
    <definedName name="______b00001">[1]Munka3!#REF!</definedName>
    <definedName name="______e00001">[1]Munka3!#REF!</definedName>
    <definedName name="_____b00001">[1]Munka3!#REF!</definedName>
    <definedName name="_____e00001">[1]Munka3!#REF!</definedName>
    <definedName name="____b00001">[1]Munka3!#REF!</definedName>
    <definedName name="____e00001">[1]Munka3!#REF!</definedName>
    <definedName name="___b00001">[1]Munka3!#REF!</definedName>
    <definedName name="___e00001">[1]Munka3!#REF!</definedName>
    <definedName name="__b00001" localSheetId="14">[1]Munka3!#REF!</definedName>
    <definedName name="__b00001" localSheetId="19">[1]Munka3!#REF!</definedName>
    <definedName name="__b00001" localSheetId="27">[1]Munka3!#REF!</definedName>
    <definedName name="__b00001" localSheetId="7">[1]Munka3!#REF!</definedName>
    <definedName name="__b00001">[1]Munka3!#REF!</definedName>
    <definedName name="__e00001" localSheetId="14">[1]Munka3!#REF!</definedName>
    <definedName name="__e00001" localSheetId="19">[1]Munka3!#REF!</definedName>
    <definedName name="__e00001" localSheetId="27">[1]Munka3!#REF!</definedName>
    <definedName name="__e00001" localSheetId="7">[1]Munka3!#REF!</definedName>
    <definedName name="__e00001">[1]Munka3!#REF!</definedName>
    <definedName name="_b00001" localSheetId="19">[1]Munka3!#REF!</definedName>
    <definedName name="_b00001" localSheetId="7">[1]Munka3!#REF!</definedName>
    <definedName name="_b00001">[1]Munka3!#REF!</definedName>
    <definedName name="_e00001" localSheetId="19">[1]Munka3!#REF!</definedName>
    <definedName name="_e00001" localSheetId="7">[1]Munka3!#REF!</definedName>
    <definedName name="_e00001">[1]Munka3!#REF!</definedName>
    <definedName name="b0000" localSheetId="13">[2]Munka3!#REF!</definedName>
    <definedName name="b0000" localSheetId="15">[2]Munka3!#REF!</definedName>
    <definedName name="b0000" localSheetId="19">[3]Munka3!#REF!</definedName>
    <definedName name="b0000" localSheetId="7">[2]Munka3!#REF!</definedName>
    <definedName name="b0000">[2]Munka3!#REF!</definedName>
    <definedName name="b00000" localSheetId="0">[4]Munka3!#REF!</definedName>
    <definedName name="b00000" localSheetId="10">[4]Munka3!#REF!</definedName>
    <definedName name="b00000" localSheetId="13">[2]Munka3!#REF!</definedName>
    <definedName name="b00000" localSheetId="15">[2]Munka3!#REF!</definedName>
    <definedName name="b00000" localSheetId="16">[4]Munka3!#REF!</definedName>
    <definedName name="b00000" localSheetId="1">[4]Munka3!#REF!</definedName>
    <definedName name="b00000" localSheetId="19">[3]Munka3!#REF!</definedName>
    <definedName name="b00000" localSheetId="21">[5]Munka3!#REF!</definedName>
    <definedName name="b00000" localSheetId="5">[1]Munka3!#REF!</definedName>
    <definedName name="b00000" localSheetId="7">[2]Munka3!#REF!</definedName>
    <definedName name="b00000">[2]Munka3!#REF!</definedName>
    <definedName name="c00000" localSheetId="13">[2]Munka3!#REF!</definedName>
    <definedName name="c00000" localSheetId="15">[2]Munka3!#REF!</definedName>
    <definedName name="c00000" localSheetId="7">[2]Munka3!#REF!</definedName>
    <definedName name="c00000">[2]Munka3!#REF!</definedName>
    <definedName name="E00000" localSheetId="0">[4]Munka3!#REF!</definedName>
    <definedName name="E00000" localSheetId="10">[4]Munka3!#REF!</definedName>
    <definedName name="E00000" localSheetId="13">[2]Munka3!#REF!</definedName>
    <definedName name="E00000" localSheetId="15">[2]Munka3!#REF!</definedName>
    <definedName name="E00000" localSheetId="16">[4]Munka3!#REF!</definedName>
    <definedName name="E00000" localSheetId="1">[4]Munka3!#REF!</definedName>
    <definedName name="E00000" localSheetId="19">[3]Munka3!#REF!</definedName>
    <definedName name="E00000" localSheetId="21">[5]Munka3!#REF!</definedName>
    <definedName name="E00000" localSheetId="5">[1]Munka3!#REF!</definedName>
    <definedName name="E00000" localSheetId="7">[2]Munka3!#REF!</definedName>
    <definedName name="E00000">[2]Munka3!#REF!</definedName>
    <definedName name="kiadás" localSheetId="7">[1]Munka3!#REF!</definedName>
    <definedName name="létszám" localSheetId="13">[2]Munka3!#REF!</definedName>
    <definedName name="létszám" localSheetId="15">[2]Munka3!#REF!</definedName>
    <definedName name="létszám" localSheetId="19">[3]Munka3!#REF!</definedName>
    <definedName name="létszám" localSheetId="7">[2]Munka3!#REF!</definedName>
    <definedName name="létszám">[2]Munka3!#REF!</definedName>
    <definedName name="_xlnm.Print_Titles" localSheetId="0">'1 bevétel (kötelező,önként)'!$A:$B,'1 bevétel (kötelező,önként)'!$1:$8</definedName>
    <definedName name="_xlnm.Print_Titles" localSheetId="9">'10 álláshely'!$1:$2</definedName>
    <definedName name="_xlnm.Print_Titles" localSheetId="10">'11 ök kiadás'!$1:$6</definedName>
    <definedName name="_xlnm.Print_Titles" localSheetId="11">'12 szakfeladatos'!$1:$4</definedName>
    <definedName name="_xlnm.Print_Titles" localSheetId="12">'13 fejlesztés'!$1:$6</definedName>
    <definedName name="_xlnm.Print_Titles" localSheetId="14">'15 int.felúj'!$1:$4</definedName>
    <definedName name="_xlnm.Print_Titles" localSheetId="1">'2 kiadás (kötelező, önként)'!$A:$B</definedName>
    <definedName name="_xlnm.Print_Titles" localSheetId="19">'20projektek'!$1:$8</definedName>
    <definedName name="_xlnm.Print_Titles" localSheetId="20">'21 közvetett támogatások'!$1:$1</definedName>
    <definedName name="_xlnm.Print_Titles" localSheetId="21">'22 elengedett bérleti díj'!$1:$1</definedName>
    <definedName name="_xlnm.Print_Titles" localSheetId="22">'23 kiemelt'!$5:$5</definedName>
    <definedName name="_xlnm.Print_Titles" localSheetId="26">'27Hermann_elszámolás'!$1:$2</definedName>
    <definedName name="_xlnm.Print_Titles" localSheetId="27">'28Tópari_elszámolás'!$1:$2</definedName>
    <definedName name="_xlnm.Print_Titles" localSheetId="2">'3 bevétel(szűkített)'!$1:$8</definedName>
    <definedName name="_xlnm.Print_Titles" localSheetId="5">'6 normatíva'!$1:$2</definedName>
    <definedName name="_xlnm.Print_Titles" localSheetId="6">'7 int.bevétel'!$A:$B,'7 int.bevétel'!$1:$4</definedName>
    <definedName name="_xlnm.Print_Titles" localSheetId="7">'8 int.kiadás '!$1:$6</definedName>
    <definedName name="_xlnm.Print_Titles" localSheetId="8">'9 konkrét címkézés'!$1:$1</definedName>
    <definedName name="_xlnm.Print_Area" localSheetId="0">'1 bevétel (kötelező,önként)'!$A$1:$AL$67</definedName>
    <definedName name="_xlnm.Print_Area" localSheetId="9">'10 álláshely'!$A$1:$D$42</definedName>
    <definedName name="_xlnm.Print_Area" localSheetId="10">'11 ök kiadás'!$A$1:$P$80</definedName>
    <definedName name="_xlnm.Print_Area" localSheetId="12">'13 fejlesztés'!$A$1:$D$113</definedName>
    <definedName name="_xlnm.Print_Area" localSheetId="14">'15 int.felúj'!$A$1:$E$94</definedName>
    <definedName name="_xlnm.Print_Area" localSheetId="20">'21 közvetett támogatások'!$A$1:$F$30</definedName>
    <definedName name="_xlnm.Print_Area" localSheetId="22">'23 kiemelt'!$A$1:$F$45</definedName>
    <definedName name="_xlnm.Print_Area" localSheetId="26">'27Hermann_elszámolás'!$A$1:$E$48</definedName>
    <definedName name="_xlnm.Print_Area" localSheetId="27">'28Tópari_elszámolás'!$A$1:$E$48</definedName>
    <definedName name="_xlnm.Print_Area" localSheetId="3">'4 kiadás(szűkített)'!$A$1:$K$27</definedName>
    <definedName name="_xlnm.Print_Area" localSheetId="6">'7 int.bevétel'!$A$1:$O$254</definedName>
    <definedName name="_xlnm.Print_Area" localSheetId="7">'8 int.kiadás '!$A$1:$O$256</definedName>
  </definedNames>
  <calcPr calcId="145621"/>
</workbook>
</file>

<file path=xl/calcChain.xml><?xml version="1.0" encoding="utf-8"?>
<calcChain xmlns="http://schemas.openxmlformats.org/spreadsheetml/2006/main">
  <c r="E48" i="294" l="1"/>
  <c r="E47" i="294"/>
  <c r="E46" i="294"/>
  <c r="E45" i="294"/>
  <c r="E43" i="294" s="1"/>
  <c r="D43" i="294"/>
  <c r="C43" i="294"/>
  <c r="E42" i="294"/>
  <c r="E41" i="294"/>
  <c r="E40" i="294"/>
  <c r="E39" i="294"/>
  <c r="E38" i="294"/>
  <c r="E37" i="294"/>
  <c r="E36" i="294"/>
  <c r="E35" i="294"/>
  <c r="E34" i="294"/>
  <c r="E33" i="294"/>
  <c r="E32" i="294"/>
  <c r="E31" i="294"/>
  <c r="E30" i="294"/>
  <c r="E29" i="294"/>
  <c r="E28" i="294"/>
  <c r="E27" i="294"/>
  <c r="E25" i="294"/>
  <c r="E21" i="294" s="1"/>
  <c r="E24" i="294"/>
  <c r="E23" i="294"/>
  <c r="E22" i="294"/>
  <c r="D21" i="294"/>
  <c r="D12" i="294" s="1"/>
  <c r="C21" i="294"/>
  <c r="D13" i="294"/>
  <c r="E13" i="294" s="1"/>
  <c r="C13" i="294"/>
  <c r="C12" i="294"/>
  <c r="C14" i="294" s="1"/>
  <c r="C15" i="294" s="1"/>
  <c r="D9" i="294"/>
  <c r="D7" i="294"/>
  <c r="C7" i="294"/>
  <c r="C9" i="294" s="1"/>
  <c r="N25" i="293"/>
  <c r="E24" i="293"/>
  <c r="N24" i="293" s="1"/>
  <c r="M23" i="293"/>
  <c r="L23" i="293"/>
  <c r="K23" i="293"/>
  <c r="J23" i="293"/>
  <c r="H23" i="293"/>
  <c r="G23" i="293"/>
  <c r="F23" i="293"/>
  <c r="E23" i="293"/>
  <c r="N23" i="293" s="1"/>
  <c r="D23" i="293"/>
  <c r="C23" i="293"/>
  <c r="M22" i="293"/>
  <c r="L22" i="293"/>
  <c r="K22" i="293"/>
  <c r="J22" i="293"/>
  <c r="I22" i="293"/>
  <c r="H22" i="293"/>
  <c r="G22" i="293"/>
  <c r="D22" i="293"/>
  <c r="C22" i="293"/>
  <c r="N22" i="293" s="1"/>
  <c r="B22" i="293"/>
  <c r="D21" i="293"/>
  <c r="N21" i="293" s="1"/>
  <c r="M20" i="293"/>
  <c r="M26" i="293" s="1"/>
  <c r="L20" i="293"/>
  <c r="L26" i="293" s="1"/>
  <c r="K20" i="293"/>
  <c r="K26" i="293" s="1"/>
  <c r="J20" i="293"/>
  <c r="J26" i="293" s="1"/>
  <c r="I20" i="293"/>
  <c r="I26" i="293" s="1"/>
  <c r="H20" i="293"/>
  <c r="H26" i="293" s="1"/>
  <c r="G20" i="293"/>
  <c r="G26" i="293" s="1"/>
  <c r="F20" i="293"/>
  <c r="F26" i="293" s="1"/>
  <c r="E20" i="293"/>
  <c r="E26" i="293" s="1"/>
  <c r="D20" i="293"/>
  <c r="C20" i="293"/>
  <c r="C26" i="293" s="1"/>
  <c r="B20" i="293"/>
  <c r="N20" i="293" s="1"/>
  <c r="N26" i="293" s="1"/>
  <c r="N19" i="293"/>
  <c r="D19" i="293"/>
  <c r="D26" i="293" s="1"/>
  <c r="N15" i="293"/>
  <c r="N14" i="293"/>
  <c r="N13" i="293"/>
  <c r="M12" i="293"/>
  <c r="N12" i="293" s="1"/>
  <c r="G12" i="293"/>
  <c r="M11" i="293"/>
  <c r="L11" i="293"/>
  <c r="B11" i="293"/>
  <c r="N11" i="293" s="1"/>
  <c r="N10" i="293"/>
  <c r="M9" i="293"/>
  <c r="M16" i="293" s="1"/>
  <c r="L9" i="293"/>
  <c r="L16" i="293" s="1"/>
  <c r="L29" i="293" s="1"/>
  <c r="K9" i="293"/>
  <c r="J9" i="293"/>
  <c r="I9" i="293"/>
  <c r="I16" i="293" s="1"/>
  <c r="H9" i="293"/>
  <c r="G9" i="293"/>
  <c r="G16" i="293" s="1"/>
  <c r="G29" i="293" s="1"/>
  <c r="F9" i="293"/>
  <c r="F16" i="293" s="1"/>
  <c r="E9" i="293"/>
  <c r="E16" i="293" s="1"/>
  <c r="D9" i="293"/>
  <c r="D16" i="293" s="1"/>
  <c r="D29" i="293" s="1"/>
  <c r="C9" i="293"/>
  <c r="B9" i="293"/>
  <c r="B16" i="293" s="1"/>
  <c r="N8" i="293"/>
  <c r="M7" i="293"/>
  <c r="K7" i="293"/>
  <c r="K16" i="293" s="1"/>
  <c r="K29" i="293" s="1"/>
  <c r="J7" i="293"/>
  <c r="J16" i="293" s="1"/>
  <c r="H7" i="293"/>
  <c r="H16" i="293" s="1"/>
  <c r="H29" i="293" s="1"/>
  <c r="E7" i="293"/>
  <c r="C7" i="293"/>
  <c r="N7" i="293" s="1"/>
  <c r="N6" i="293"/>
  <c r="B6" i="293"/>
  <c r="E43" i="292"/>
  <c r="F43" i="292" s="1"/>
  <c r="E35" i="292"/>
  <c r="F35" i="292" s="1"/>
  <c r="B35" i="292"/>
  <c r="B43" i="292" s="1"/>
  <c r="E33" i="292"/>
  <c r="B33" i="292"/>
  <c r="E30" i="292"/>
  <c r="E40" i="292" s="1"/>
  <c r="B28" i="292"/>
  <c r="B27" i="292"/>
  <c r="B26" i="292"/>
  <c r="B30" i="292" s="1"/>
  <c r="B40" i="292" s="1"/>
  <c r="E19" i="292"/>
  <c r="F19" i="292" s="1"/>
  <c r="B19" i="292"/>
  <c r="E15" i="292"/>
  <c r="B15" i="292"/>
  <c r="E12" i="292"/>
  <c r="B11" i="292"/>
  <c r="B10" i="292"/>
  <c r="B8" i="292"/>
  <c r="B7" i="292"/>
  <c r="E6" i="292"/>
  <c r="B6" i="292"/>
  <c r="B12" i="292" s="1"/>
  <c r="C94" i="291"/>
  <c r="D91" i="291"/>
  <c r="D93" i="291" s="1"/>
  <c r="D94" i="291" s="1"/>
  <c r="E90" i="291"/>
  <c r="E91" i="291" s="1"/>
  <c r="E93" i="291" s="1"/>
  <c r="D88" i="291"/>
  <c r="E87" i="291"/>
  <c r="E88" i="291" s="1"/>
  <c r="E85" i="291"/>
  <c r="D85" i="291"/>
  <c r="E84" i="291"/>
  <c r="E81" i="291"/>
  <c r="E79" i="291"/>
  <c r="D77" i="291"/>
  <c r="E76" i="291"/>
  <c r="E77" i="291" s="1"/>
  <c r="E74" i="291"/>
  <c r="D72" i="291"/>
  <c r="E71" i="291"/>
  <c r="E72" i="291" s="1"/>
  <c r="E69" i="291"/>
  <c r="D69" i="291"/>
  <c r="E68" i="291"/>
  <c r="E67" i="291"/>
  <c r="E65" i="291"/>
  <c r="D65" i="291"/>
  <c r="E64" i="291"/>
  <c r="E62" i="291"/>
  <c r="D62" i="291"/>
  <c r="E61" i="291"/>
  <c r="D59" i="291"/>
  <c r="E58" i="291"/>
  <c r="E59" i="291" s="1"/>
  <c r="D56" i="291"/>
  <c r="E55" i="291"/>
  <c r="E56" i="291" s="1"/>
  <c r="E53" i="291"/>
  <c r="D53" i="291"/>
  <c r="E52" i="291"/>
  <c r="E50" i="291"/>
  <c r="D50" i="291"/>
  <c r="E49" i="291"/>
  <c r="D47" i="291"/>
  <c r="E46" i="291"/>
  <c r="E47" i="291" s="1"/>
  <c r="D44" i="291"/>
  <c r="E43" i="291"/>
  <c r="E44" i="291" s="1"/>
  <c r="E41" i="291"/>
  <c r="D41" i="291"/>
  <c r="E40" i="291"/>
  <c r="E38" i="291"/>
  <c r="D38" i="291"/>
  <c r="E37" i="291"/>
  <c r="D35" i="291"/>
  <c r="E34" i="291"/>
  <c r="E33" i="291"/>
  <c r="E35" i="291" s="1"/>
  <c r="D31" i="291"/>
  <c r="E30" i="291"/>
  <c r="E31" i="291" s="1"/>
  <c r="D28" i="291"/>
  <c r="E27" i="291"/>
  <c r="E28" i="291" s="1"/>
  <c r="E25" i="291"/>
  <c r="D25" i="291"/>
  <c r="E24" i="291"/>
  <c r="E22" i="291"/>
  <c r="D22" i="291"/>
  <c r="E21" i="291"/>
  <c r="D19" i="291"/>
  <c r="E18" i="291"/>
  <c r="E19" i="291" s="1"/>
  <c r="D16" i="291"/>
  <c r="E15" i="291"/>
  <c r="E16" i="291" s="1"/>
  <c r="E13" i="291"/>
  <c r="D13" i="291"/>
  <c r="E12" i="291"/>
  <c r="D10" i="291"/>
  <c r="E9" i="291"/>
  <c r="E8" i="291"/>
  <c r="E7" i="291"/>
  <c r="E6" i="291"/>
  <c r="E10" i="291" s="1"/>
  <c r="B113" i="290"/>
  <c r="D111" i="290"/>
  <c r="C111" i="290"/>
  <c r="C113" i="290" s="1"/>
  <c r="D110" i="290"/>
  <c r="D109" i="290"/>
  <c r="D108" i="290"/>
  <c r="D107" i="290"/>
  <c r="D106" i="290"/>
  <c r="D105" i="290"/>
  <c r="D104" i="290"/>
  <c r="D103" i="290"/>
  <c r="C99" i="290"/>
  <c r="D98" i="290"/>
  <c r="D97" i="290"/>
  <c r="D96" i="290"/>
  <c r="D95" i="290"/>
  <c r="D94" i="290"/>
  <c r="D93" i="290"/>
  <c r="D92" i="290"/>
  <c r="D91" i="290"/>
  <c r="D90" i="290"/>
  <c r="D89" i="290"/>
  <c r="D88" i="290"/>
  <c r="D87" i="290"/>
  <c r="D86" i="290"/>
  <c r="D85" i="290"/>
  <c r="D84" i="290"/>
  <c r="D83" i="290"/>
  <c r="D82" i="290"/>
  <c r="D81" i="290"/>
  <c r="D80" i="290"/>
  <c r="D79" i="290"/>
  <c r="D78" i="290"/>
  <c r="D77" i="290"/>
  <c r="D76" i="290"/>
  <c r="D75" i="290"/>
  <c r="D74" i="290"/>
  <c r="D73" i="290"/>
  <c r="D72" i="290"/>
  <c r="D71" i="290"/>
  <c r="D70" i="290"/>
  <c r="D69" i="290"/>
  <c r="D68" i="290"/>
  <c r="D99" i="290" s="1"/>
  <c r="C65" i="290"/>
  <c r="D64" i="290"/>
  <c r="D63" i="290"/>
  <c r="D62" i="290"/>
  <c r="D61" i="290"/>
  <c r="D60" i="290"/>
  <c r="D59" i="290"/>
  <c r="D58" i="290"/>
  <c r="D57" i="290"/>
  <c r="D65" i="290" s="1"/>
  <c r="D53" i="290"/>
  <c r="D52" i="290"/>
  <c r="D51" i="290"/>
  <c r="D49" i="290"/>
  <c r="D48" i="290"/>
  <c r="D54" i="290" s="1"/>
  <c r="D46" i="290"/>
  <c r="D45" i="290"/>
  <c r="D44" i="290"/>
  <c r="D43" i="290"/>
  <c r="D42" i="290"/>
  <c r="D41" i="290"/>
  <c r="D40" i="290"/>
  <c r="D39" i="290"/>
  <c r="D38" i="290"/>
  <c r="D37" i="290"/>
  <c r="D36" i="290"/>
  <c r="D35" i="290"/>
  <c r="D34" i="290"/>
  <c r="D31" i="290" s="1"/>
  <c r="D33" i="290"/>
  <c r="D32" i="290"/>
  <c r="C31" i="290"/>
  <c r="C54" i="290" s="1"/>
  <c r="D30" i="290"/>
  <c r="D29" i="290"/>
  <c r="D28" i="290"/>
  <c r="D27" i="290"/>
  <c r="D26" i="290"/>
  <c r="D25" i="290"/>
  <c r="D24" i="290"/>
  <c r="D23" i="290"/>
  <c r="D22" i="290"/>
  <c r="D21" i="290"/>
  <c r="D20" i="290"/>
  <c r="D19" i="290"/>
  <c r="D18" i="290"/>
  <c r="D17" i="290" s="1"/>
  <c r="C17" i="290"/>
  <c r="D16" i="290"/>
  <c r="D14" i="290"/>
  <c r="C11" i="290"/>
  <c r="D10" i="290"/>
  <c r="D9" i="290"/>
  <c r="D11" i="290" s="1"/>
  <c r="E233" i="289"/>
  <c r="G232" i="289"/>
  <c r="G220" i="289" s="1"/>
  <c r="E232" i="289"/>
  <c r="E231" i="289"/>
  <c r="E230" i="289"/>
  <c r="E229" i="289"/>
  <c r="E228" i="289"/>
  <c r="E227" i="289"/>
  <c r="E226" i="289"/>
  <c r="E225" i="289"/>
  <c r="E224" i="289"/>
  <c r="E223" i="289"/>
  <c r="E222" i="289"/>
  <c r="E221" i="289"/>
  <c r="H220" i="289"/>
  <c r="F220" i="289"/>
  <c r="E220" i="289"/>
  <c r="D220" i="289"/>
  <c r="G219" i="289"/>
  <c r="E219" i="289"/>
  <c r="E217" i="289"/>
  <c r="E216" i="289"/>
  <c r="G215" i="289"/>
  <c r="G207" i="289" s="1"/>
  <c r="E215" i="289"/>
  <c r="E214" i="289"/>
  <c r="E213" i="289"/>
  <c r="E212" i="289"/>
  <c r="E211" i="289"/>
  <c r="E210" i="289"/>
  <c r="E209" i="289"/>
  <c r="D208" i="289"/>
  <c r="E208" i="289" s="1"/>
  <c r="E207" i="289" s="1"/>
  <c r="F207" i="289"/>
  <c r="F218" i="289" s="1"/>
  <c r="F234" i="289" s="1"/>
  <c r="E206" i="289"/>
  <c r="E205" i="289"/>
  <c r="E204" i="289"/>
  <c r="E203" i="289"/>
  <c r="E202" i="289"/>
  <c r="E201" i="289"/>
  <c r="E200" i="289"/>
  <c r="E199" i="289"/>
  <c r="E198" i="289"/>
  <c r="E197" i="289"/>
  <c r="E196" i="289"/>
  <c r="E195" i="289"/>
  <c r="E194" i="289"/>
  <c r="E193" i="289"/>
  <c r="E192" i="289"/>
  <c r="G191" i="289"/>
  <c r="E191" i="289"/>
  <c r="E190" i="289"/>
  <c r="E189" i="289"/>
  <c r="E188" i="289"/>
  <c r="E187" i="289"/>
  <c r="E186" i="289"/>
  <c r="E185" i="289"/>
  <c r="E184" i="289"/>
  <c r="E183" i="289"/>
  <c r="E182" i="289"/>
  <c r="E181" i="289"/>
  <c r="E180" i="289"/>
  <c r="E179" i="289"/>
  <c r="E178" i="289"/>
  <c r="E177" i="289"/>
  <c r="E176" i="289"/>
  <c r="E175" i="289"/>
  <c r="E174" i="289"/>
  <c r="E173" i="289"/>
  <c r="E172" i="289"/>
  <c r="G171" i="289"/>
  <c r="E171" i="289"/>
  <c r="E170" i="289"/>
  <c r="E169" i="289"/>
  <c r="E168" i="289"/>
  <c r="E167" i="289"/>
  <c r="E166" i="289"/>
  <c r="E165" i="289"/>
  <c r="E164" i="289"/>
  <c r="E163" i="289"/>
  <c r="E162" i="289"/>
  <c r="E161" i="289"/>
  <c r="E160" i="289"/>
  <c r="E159" i="289"/>
  <c r="E158" i="289"/>
  <c r="E157" i="289"/>
  <c r="E156" i="289"/>
  <c r="E155" i="289"/>
  <c r="E154" i="289"/>
  <c r="E153" i="289"/>
  <c r="E152" i="289"/>
  <c r="E151" i="289"/>
  <c r="E150" i="289"/>
  <c r="E149" i="289"/>
  <c r="E148" i="289"/>
  <c r="E147" i="289"/>
  <c r="E146" i="289"/>
  <c r="E145" i="289"/>
  <c r="E144" i="289"/>
  <c r="E143" i="289"/>
  <c r="E142" i="289"/>
  <c r="G141" i="289"/>
  <c r="E141" i="289"/>
  <c r="E140" i="289"/>
  <c r="E139" i="289"/>
  <c r="E138" i="289"/>
  <c r="E137" i="289"/>
  <c r="E136" i="289"/>
  <c r="E135" i="289"/>
  <c r="E134" i="289"/>
  <c r="E133" i="289"/>
  <c r="E132" i="289"/>
  <c r="E131" i="289"/>
  <c r="E130" i="289"/>
  <c r="E129" i="289"/>
  <c r="E128" i="289"/>
  <c r="E127" i="289"/>
  <c r="E126" i="289"/>
  <c r="E125" i="289"/>
  <c r="E124" i="289"/>
  <c r="E123" i="289"/>
  <c r="E121" i="289"/>
  <c r="E120" i="289"/>
  <c r="E119" i="289"/>
  <c r="E118" i="289"/>
  <c r="G116" i="289"/>
  <c r="G88" i="289" s="1"/>
  <c r="E116" i="289"/>
  <c r="D116" i="289"/>
  <c r="E115" i="289"/>
  <c r="E114" i="289"/>
  <c r="E113" i="289"/>
  <c r="E112" i="289"/>
  <c r="E111" i="289"/>
  <c r="E110" i="289"/>
  <c r="E109" i="289"/>
  <c r="E108" i="289"/>
  <c r="E107" i="289"/>
  <c r="E106" i="289"/>
  <c r="E105" i="289"/>
  <c r="E104" i="289"/>
  <c r="E103" i="289"/>
  <c r="E102" i="289"/>
  <c r="E101" i="289"/>
  <c r="E100" i="289"/>
  <c r="E99" i="289"/>
  <c r="E98" i="289"/>
  <c r="E97" i="289"/>
  <c r="E96" i="289"/>
  <c r="E95" i="289"/>
  <c r="E94" i="289"/>
  <c r="E93" i="289"/>
  <c r="E92" i="289"/>
  <c r="E91" i="289"/>
  <c r="E90" i="289"/>
  <c r="E89" i="289"/>
  <c r="H88" i="289"/>
  <c r="F88" i="289"/>
  <c r="D88" i="289"/>
  <c r="E88" i="289" s="1"/>
  <c r="E87" i="289"/>
  <c r="E86" i="289"/>
  <c r="E85" i="289"/>
  <c r="E84" i="289"/>
  <c r="E83" i="289"/>
  <c r="E82" i="289"/>
  <c r="E81" i="289"/>
  <c r="E80" i="289"/>
  <c r="E79" i="289"/>
  <c r="E78" i="289"/>
  <c r="E77" i="289"/>
  <c r="E76" i="289"/>
  <c r="E75" i="289"/>
  <c r="E74" i="289"/>
  <c r="E73" i="289"/>
  <c r="E72" i="289"/>
  <c r="G71" i="289"/>
  <c r="F71" i="289"/>
  <c r="D71" i="289"/>
  <c r="E71" i="289" s="1"/>
  <c r="E70" i="289"/>
  <c r="E69" i="289"/>
  <c r="E68" i="289"/>
  <c r="E67" i="289"/>
  <c r="E66" i="289" s="1"/>
  <c r="G66" i="289"/>
  <c r="F66" i="289"/>
  <c r="D66" i="289"/>
  <c r="E65" i="289"/>
  <c r="E64" i="289"/>
  <c r="G63" i="289"/>
  <c r="E63" i="289"/>
  <c r="E62" i="289"/>
  <c r="H61" i="289"/>
  <c r="H218" i="289" s="1"/>
  <c r="H234" i="289" s="1"/>
  <c r="G61" i="289"/>
  <c r="F61" i="289"/>
  <c r="D61" i="289"/>
  <c r="E61" i="289" s="1"/>
  <c r="E60" i="289"/>
  <c r="E59" i="289"/>
  <c r="G58" i="289"/>
  <c r="F58" i="289"/>
  <c r="D58" i="289"/>
  <c r="E58" i="289" s="1"/>
  <c r="E57" i="289"/>
  <c r="E56" i="289"/>
  <c r="E55" i="289"/>
  <c r="E54" i="289"/>
  <c r="E53" i="289"/>
  <c r="E52" i="289"/>
  <c r="E51" i="289"/>
  <c r="E50" i="289"/>
  <c r="E49" i="289"/>
  <c r="E48" i="289"/>
  <c r="E47" i="289"/>
  <c r="E46" i="289"/>
  <c r="E45" i="289"/>
  <c r="E44" i="289"/>
  <c r="E43" i="289"/>
  <c r="E42" i="289"/>
  <c r="E41" i="289"/>
  <c r="E40" i="289"/>
  <c r="E39" i="289"/>
  <c r="E38" i="289"/>
  <c r="E37" i="289"/>
  <c r="E36" i="289"/>
  <c r="E35" i="289"/>
  <c r="E34" i="289"/>
  <c r="E33" i="289"/>
  <c r="E32" i="289"/>
  <c r="E31" i="289"/>
  <c r="E30" i="289"/>
  <c r="E29" i="289"/>
  <c r="E28" i="289"/>
  <c r="E27" i="289"/>
  <c r="E26" i="289"/>
  <c r="E25" i="289"/>
  <c r="E24" i="289"/>
  <c r="E23" i="289"/>
  <c r="E22" i="289"/>
  <c r="E21" i="289"/>
  <c r="E20" i="289"/>
  <c r="E19" i="289"/>
  <c r="E18" i="289"/>
  <c r="E17" i="289"/>
  <c r="E16" i="289"/>
  <c r="E15" i="289"/>
  <c r="E14" i="289"/>
  <c r="E13" i="289"/>
  <c r="E12" i="289"/>
  <c r="E11" i="289"/>
  <c r="G10" i="289"/>
  <c r="E10" i="289"/>
  <c r="G9" i="289"/>
  <c r="G5" i="289" s="1"/>
  <c r="F9" i="289"/>
  <c r="D9" i="289"/>
  <c r="D5" i="289" s="1"/>
  <c r="E5" i="289" s="1"/>
  <c r="E8" i="289"/>
  <c r="E7" i="289"/>
  <c r="G6" i="289"/>
  <c r="F6" i="289"/>
  <c r="E6" i="289"/>
  <c r="D6" i="289"/>
  <c r="F5" i="289"/>
  <c r="M80" i="288"/>
  <c r="M82" i="288" s="1"/>
  <c r="I80" i="288"/>
  <c r="I82" i="288" s="1"/>
  <c r="E80" i="288"/>
  <c r="E82" i="288" s="1"/>
  <c r="D80" i="288"/>
  <c r="D82" i="288" s="1"/>
  <c r="N79" i="288"/>
  <c r="O79" i="288" s="1"/>
  <c r="P79" i="288" s="1"/>
  <c r="M79" i="288"/>
  <c r="O78" i="288"/>
  <c r="P78" i="288" s="1"/>
  <c r="P77" i="288"/>
  <c r="O77" i="288"/>
  <c r="O76" i="288"/>
  <c r="P76" i="288" s="1"/>
  <c r="P75" i="288"/>
  <c r="O75" i="288"/>
  <c r="O74" i="288"/>
  <c r="P74" i="288" s="1"/>
  <c r="P73" i="288"/>
  <c r="O73" i="288"/>
  <c r="O72" i="288"/>
  <c r="P72" i="288" s="1"/>
  <c r="P68" i="288"/>
  <c r="O68" i="288"/>
  <c r="O67" i="288"/>
  <c r="P67" i="288" s="1"/>
  <c r="P66" i="288"/>
  <c r="O66" i="288"/>
  <c r="O65" i="288"/>
  <c r="P65" i="288" s="1"/>
  <c r="P64" i="288"/>
  <c r="O64" i="288"/>
  <c r="O63" i="288"/>
  <c r="P63" i="288" s="1"/>
  <c r="P62" i="288"/>
  <c r="O62" i="288"/>
  <c r="N60" i="288"/>
  <c r="N80" i="288" s="1"/>
  <c r="N82" i="288" s="1"/>
  <c r="M60" i="288"/>
  <c r="K60" i="288"/>
  <c r="K80" i="288" s="1"/>
  <c r="K82" i="288" s="1"/>
  <c r="J60" i="288"/>
  <c r="J80" i="288" s="1"/>
  <c r="J82" i="288" s="1"/>
  <c r="I60" i="288"/>
  <c r="G60" i="288"/>
  <c r="G80" i="288" s="1"/>
  <c r="G82" i="288" s="1"/>
  <c r="F60" i="288"/>
  <c r="F80" i="288" s="1"/>
  <c r="F82" i="288" s="1"/>
  <c r="E60" i="288"/>
  <c r="D60" i="288"/>
  <c r="C60" i="288"/>
  <c r="C80" i="288" s="1"/>
  <c r="C82" i="288" s="1"/>
  <c r="P58" i="288"/>
  <c r="L58" i="288"/>
  <c r="H58" i="288"/>
  <c r="L53" i="288"/>
  <c r="P53" i="288" s="1"/>
  <c r="H53" i="288"/>
  <c r="L49" i="288"/>
  <c r="P49" i="288" s="1"/>
  <c r="H49" i="288"/>
  <c r="L44" i="288"/>
  <c r="H44" i="288"/>
  <c r="P44" i="288" s="1"/>
  <c r="P43" i="288"/>
  <c r="L43" i="288"/>
  <c r="H43" i="288"/>
  <c r="L42" i="288"/>
  <c r="P42" i="288" s="1"/>
  <c r="H42" i="288"/>
  <c r="L41" i="288"/>
  <c r="P41" i="288" s="1"/>
  <c r="H41" i="288"/>
  <c r="L38" i="288"/>
  <c r="H38" i="288"/>
  <c r="P38" i="288" s="1"/>
  <c r="P32" i="288"/>
  <c r="L32" i="288"/>
  <c r="H32" i="288"/>
  <c r="L29" i="288"/>
  <c r="P29" i="288" s="1"/>
  <c r="H29" i="288"/>
  <c r="L24" i="288"/>
  <c r="P24" i="288" s="1"/>
  <c r="H24" i="288"/>
  <c r="L23" i="288"/>
  <c r="H23" i="288"/>
  <c r="P23" i="288" s="1"/>
  <c r="P20" i="288"/>
  <c r="L20" i="288"/>
  <c r="H20" i="288"/>
  <c r="L14" i="288"/>
  <c r="P14" i="288" s="1"/>
  <c r="H14" i="288"/>
  <c r="O8" i="288"/>
  <c r="P8" i="288" s="1"/>
  <c r="L8" i="288"/>
  <c r="L60" i="288" s="1"/>
  <c r="L80" i="288" s="1"/>
  <c r="L82" i="288" s="1"/>
  <c r="H8" i="288"/>
  <c r="H60" i="288" s="1"/>
  <c r="H80" i="288" s="1"/>
  <c r="H82" i="288" s="1"/>
  <c r="N256" i="287"/>
  <c r="I256" i="287"/>
  <c r="E256" i="287"/>
  <c r="N252" i="287"/>
  <c r="K252" i="287"/>
  <c r="J252" i="287"/>
  <c r="I252" i="287"/>
  <c r="G252" i="287"/>
  <c r="F252" i="287"/>
  <c r="F253" i="287" s="1"/>
  <c r="F258" i="287" s="1"/>
  <c r="E252" i="287"/>
  <c r="D252" i="287"/>
  <c r="C252" i="287"/>
  <c r="N250" i="287"/>
  <c r="K250" i="287"/>
  <c r="J250" i="287"/>
  <c r="I250" i="287"/>
  <c r="G250" i="287"/>
  <c r="F250" i="287"/>
  <c r="E250" i="287"/>
  <c r="D250" i="287"/>
  <c r="C250" i="287"/>
  <c r="N249" i="287"/>
  <c r="M249" i="287"/>
  <c r="L249" i="287"/>
  <c r="K249" i="287"/>
  <c r="J249" i="287"/>
  <c r="I249" i="287"/>
  <c r="G249" i="287"/>
  <c r="F249" i="287"/>
  <c r="E249" i="287"/>
  <c r="D249" i="287"/>
  <c r="C249" i="287"/>
  <c r="N248" i="287"/>
  <c r="N253" i="287" s="1"/>
  <c r="N258" i="287" s="1"/>
  <c r="K248" i="287"/>
  <c r="J248" i="287"/>
  <c r="I248" i="287"/>
  <c r="G248" i="287"/>
  <c r="F248" i="287"/>
  <c r="E248" i="287"/>
  <c r="D248" i="287"/>
  <c r="C248" i="287"/>
  <c r="N247" i="287"/>
  <c r="K247" i="287"/>
  <c r="J247" i="287"/>
  <c r="I247" i="287"/>
  <c r="G247" i="287"/>
  <c r="F247" i="287"/>
  <c r="E247" i="287"/>
  <c r="D247" i="287"/>
  <c r="C247" i="287"/>
  <c r="N246" i="287"/>
  <c r="K246" i="287"/>
  <c r="J246" i="287"/>
  <c r="I246" i="287"/>
  <c r="G246" i="287"/>
  <c r="F246" i="287"/>
  <c r="E246" i="287"/>
  <c r="D246" i="287"/>
  <c r="C246" i="287"/>
  <c r="N244" i="287"/>
  <c r="K244" i="287"/>
  <c r="J244" i="287"/>
  <c r="I244" i="287"/>
  <c r="G244" i="287"/>
  <c r="G253" i="287" s="1"/>
  <c r="G258" i="287" s="1"/>
  <c r="F244" i="287"/>
  <c r="E244" i="287"/>
  <c r="E253" i="287" s="1"/>
  <c r="E258" i="287" s="1"/>
  <c r="D244" i="287"/>
  <c r="D253" i="287" s="1"/>
  <c r="D258" i="287" s="1"/>
  <c r="C244" i="287"/>
  <c r="C253" i="287" s="1"/>
  <c r="C258" i="287" s="1"/>
  <c r="N242" i="287"/>
  <c r="K242" i="287"/>
  <c r="K256" i="287" s="1"/>
  <c r="J242" i="287"/>
  <c r="J256" i="287" s="1"/>
  <c r="I242" i="287"/>
  <c r="G242" i="287"/>
  <c r="G256" i="287" s="1"/>
  <c r="F242" i="287"/>
  <c r="F256" i="287" s="1"/>
  <c r="E242" i="287"/>
  <c r="D242" i="287"/>
  <c r="D256" i="287" s="1"/>
  <c r="C242" i="287"/>
  <c r="C256" i="287" s="1"/>
  <c r="N241" i="287"/>
  <c r="L241" i="287"/>
  <c r="K241" i="287"/>
  <c r="J241" i="287"/>
  <c r="I241" i="287"/>
  <c r="H241" i="287"/>
  <c r="G241" i="287"/>
  <c r="F241" i="287"/>
  <c r="E241" i="287"/>
  <c r="D241" i="287"/>
  <c r="C241" i="287"/>
  <c r="N240" i="287"/>
  <c r="M240" i="287"/>
  <c r="L240" i="287"/>
  <c r="K240" i="287"/>
  <c r="J240" i="287"/>
  <c r="I240" i="287"/>
  <c r="G240" i="287"/>
  <c r="F240" i="287"/>
  <c r="E240" i="287"/>
  <c r="D240" i="287"/>
  <c r="C240" i="287"/>
  <c r="N239" i="287"/>
  <c r="K239" i="287"/>
  <c r="J239" i="287"/>
  <c r="I239" i="287"/>
  <c r="G239" i="287"/>
  <c r="F239" i="287"/>
  <c r="E239" i="287"/>
  <c r="D239" i="287"/>
  <c r="C239" i="287"/>
  <c r="L238" i="287"/>
  <c r="L242" i="287" s="1"/>
  <c r="L256" i="287" s="1"/>
  <c r="H238" i="287"/>
  <c r="O237" i="287"/>
  <c r="O241" i="287" s="1"/>
  <c r="L237" i="287"/>
  <c r="H237" i="287"/>
  <c r="M237" i="287" s="1"/>
  <c r="M241" i="287" s="1"/>
  <c r="O236" i="287"/>
  <c r="O240" i="287" s="1"/>
  <c r="L236" i="287"/>
  <c r="H236" i="287"/>
  <c r="M236" i="287" s="1"/>
  <c r="L235" i="287"/>
  <c r="L239" i="287" s="1"/>
  <c r="H235" i="287"/>
  <c r="N231" i="287"/>
  <c r="K231" i="287"/>
  <c r="J231" i="287"/>
  <c r="I231" i="287"/>
  <c r="G231" i="287"/>
  <c r="F231" i="287"/>
  <c r="E231" i="287"/>
  <c r="D231" i="287"/>
  <c r="C231" i="287"/>
  <c r="N230" i="287"/>
  <c r="K230" i="287"/>
  <c r="J230" i="287"/>
  <c r="I230" i="287"/>
  <c r="G230" i="287"/>
  <c r="F230" i="287"/>
  <c r="E230" i="287"/>
  <c r="D230" i="287"/>
  <c r="C230" i="287"/>
  <c r="N229" i="287"/>
  <c r="L229" i="287"/>
  <c r="K229" i="287"/>
  <c r="J229" i="287"/>
  <c r="I229" i="287"/>
  <c r="G229" i="287"/>
  <c r="F229" i="287"/>
  <c r="E229" i="287"/>
  <c r="D229" i="287"/>
  <c r="C229" i="287"/>
  <c r="L228" i="287"/>
  <c r="L231" i="287" s="1"/>
  <c r="H228" i="287"/>
  <c r="L227" i="287"/>
  <c r="L230" i="287" s="1"/>
  <c r="H227" i="287"/>
  <c r="L226" i="287"/>
  <c r="H226" i="287"/>
  <c r="M226" i="287" s="1"/>
  <c r="N224" i="287"/>
  <c r="L224" i="287"/>
  <c r="K224" i="287"/>
  <c r="J224" i="287"/>
  <c r="I224" i="287"/>
  <c r="H224" i="287"/>
  <c r="G224" i="287"/>
  <c r="F224" i="287"/>
  <c r="E224" i="287"/>
  <c r="D224" i="287"/>
  <c r="C224" i="287"/>
  <c r="N223" i="287"/>
  <c r="K223" i="287"/>
  <c r="J223" i="287"/>
  <c r="I223" i="287"/>
  <c r="H223" i="287"/>
  <c r="G223" i="287"/>
  <c r="F223" i="287"/>
  <c r="E223" i="287"/>
  <c r="E232" i="287" s="1"/>
  <c r="D223" i="287"/>
  <c r="C223" i="287"/>
  <c r="M222" i="287"/>
  <c r="M224" i="287" s="1"/>
  <c r="L222" i="287"/>
  <c r="H222" i="287"/>
  <c r="M221" i="287"/>
  <c r="M223" i="287" s="1"/>
  <c r="L221" i="287"/>
  <c r="L223" i="287" s="1"/>
  <c r="H221" i="287"/>
  <c r="N219" i="287"/>
  <c r="K219" i="287"/>
  <c r="J219" i="287"/>
  <c r="I219" i="287"/>
  <c r="G219" i="287"/>
  <c r="F219" i="287"/>
  <c r="E219" i="287"/>
  <c r="D219" i="287"/>
  <c r="C219" i="287"/>
  <c r="N218" i="287"/>
  <c r="K218" i="287"/>
  <c r="J218" i="287"/>
  <c r="I218" i="287"/>
  <c r="G218" i="287"/>
  <c r="F218" i="287"/>
  <c r="E218" i="287"/>
  <c r="D218" i="287"/>
  <c r="C218" i="287"/>
  <c r="L217" i="287"/>
  <c r="L219" i="287" s="1"/>
  <c r="H217" i="287"/>
  <c r="L216" i="287"/>
  <c r="L218" i="287" s="1"/>
  <c r="H216" i="287"/>
  <c r="N214" i="287"/>
  <c r="L214" i="287"/>
  <c r="K214" i="287"/>
  <c r="J214" i="287"/>
  <c r="I214" i="287"/>
  <c r="G214" i="287"/>
  <c r="F214" i="287"/>
  <c r="E214" i="287"/>
  <c r="D214" i="287"/>
  <c r="C214" i="287"/>
  <c r="N213" i="287"/>
  <c r="L213" i="287"/>
  <c r="K213" i="287"/>
  <c r="J213" i="287"/>
  <c r="I213" i="287"/>
  <c r="G213" i="287"/>
  <c r="F213" i="287"/>
  <c r="E213" i="287"/>
  <c r="D213" i="287"/>
  <c r="C213" i="287"/>
  <c r="N212" i="287"/>
  <c r="K212" i="287"/>
  <c r="J212" i="287"/>
  <c r="I212" i="287"/>
  <c r="G212" i="287"/>
  <c r="F212" i="287"/>
  <c r="E212" i="287"/>
  <c r="D212" i="287"/>
  <c r="C212" i="287"/>
  <c r="L211" i="287"/>
  <c r="L252" i="287" s="1"/>
  <c r="H211" i="287"/>
  <c r="L210" i="287"/>
  <c r="H210" i="287"/>
  <c r="M210" i="287" s="1"/>
  <c r="O210" i="287" s="1"/>
  <c r="O209" i="287"/>
  <c r="L209" i="287"/>
  <c r="H209" i="287"/>
  <c r="M209" i="287" s="1"/>
  <c r="O208" i="287"/>
  <c r="O249" i="287" s="1"/>
  <c r="L208" i="287"/>
  <c r="H208" i="287"/>
  <c r="M208" i="287" s="1"/>
  <c r="L207" i="287"/>
  <c r="L248" i="287" s="1"/>
  <c r="H207" i="287"/>
  <c r="L206" i="287"/>
  <c r="H206" i="287"/>
  <c r="M206" i="287" s="1"/>
  <c r="O206" i="287" s="1"/>
  <c r="O205" i="287"/>
  <c r="L205" i="287"/>
  <c r="H205" i="287"/>
  <c r="M205" i="287" s="1"/>
  <c r="L204" i="287"/>
  <c r="H204" i="287"/>
  <c r="L203" i="287"/>
  <c r="L212" i="287" s="1"/>
  <c r="H203" i="287"/>
  <c r="N201" i="287"/>
  <c r="L201" i="287"/>
  <c r="K201" i="287"/>
  <c r="J201" i="287"/>
  <c r="I201" i="287"/>
  <c r="H201" i="287"/>
  <c r="G201" i="287"/>
  <c r="F201" i="287"/>
  <c r="E201" i="287"/>
  <c r="D201" i="287"/>
  <c r="C201" i="287"/>
  <c r="N200" i="287"/>
  <c r="L200" i="287"/>
  <c r="K200" i="287"/>
  <c r="J200" i="287"/>
  <c r="I200" i="287"/>
  <c r="H200" i="287"/>
  <c r="G200" i="287"/>
  <c r="F200" i="287"/>
  <c r="E200" i="287"/>
  <c r="D200" i="287"/>
  <c r="C200" i="287"/>
  <c r="N199" i="287"/>
  <c r="K199" i="287"/>
  <c r="J199" i="287"/>
  <c r="I199" i="287"/>
  <c r="H199" i="287"/>
  <c r="G199" i="287"/>
  <c r="F199" i="287"/>
  <c r="E199" i="287"/>
  <c r="D199" i="287"/>
  <c r="C199" i="287"/>
  <c r="O198" i="287"/>
  <c r="O201" i="287" s="1"/>
  <c r="M198" i="287"/>
  <c r="M201" i="287" s="1"/>
  <c r="L198" i="287"/>
  <c r="H198" i="287"/>
  <c r="O197" i="287"/>
  <c r="O200" i="287" s="1"/>
  <c r="M197" i="287"/>
  <c r="M200" i="287" s="1"/>
  <c r="L197" i="287"/>
  <c r="H197" i="287"/>
  <c r="O196" i="287"/>
  <c r="O199" i="287" s="1"/>
  <c r="M196" i="287"/>
  <c r="M199" i="287" s="1"/>
  <c r="L196" i="287"/>
  <c r="L199" i="287" s="1"/>
  <c r="H196" i="287"/>
  <c r="N194" i="287"/>
  <c r="K194" i="287"/>
  <c r="J194" i="287"/>
  <c r="I194" i="287"/>
  <c r="G194" i="287"/>
  <c r="F194" i="287"/>
  <c r="E194" i="287"/>
  <c r="D194" i="287"/>
  <c r="C194" i="287"/>
  <c r="N193" i="287"/>
  <c r="K193" i="287"/>
  <c r="J193" i="287"/>
  <c r="I193" i="287"/>
  <c r="H193" i="287"/>
  <c r="G193" i="287"/>
  <c r="F193" i="287"/>
  <c r="E193" i="287"/>
  <c r="D193" i="287"/>
  <c r="D232" i="287" s="1"/>
  <c r="C193" i="287"/>
  <c r="L192" i="287"/>
  <c r="L194" i="287" s="1"/>
  <c r="H192" i="287"/>
  <c r="L191" i="287"/>
  <c r="L193" i="287" s="1"/>
  <c r="H191" i="287"/>
  <c r="N189" i="287"/>
  <c r="M189" i="287"/>
  <c r="L189" i="287"/>
  <c r="K189" i="287"/>
  <c r="J189" i="287"/>
  <c r="I189" i="287"/>
  <c r="H189" i="287"/>
  <c r="G189" i="287"/>
  <c r="F189" i="287"/>
  <c r="E189" i="287"/>
  <c r="D189" i="287"/>
  <c r="C189" i="287"/>
  <c r="N188" i="287"/>
  <c r="M188" i="287"/>
  <c r="K188" i="287"/>
  <c r="K232" i="287" s="1"/>
  <c r="J188" i="287"/>
  <c r="I188" i="287"/>
  <c r="H188" i="287"/>
  <c r="G188" i="287"/>
  <c r="G232" i="287" s="1"/>
  <c r="F188" i="287"/>
  <c r="E188" i="287"/>
  <c r="D188" i="287"/>
  <c r="C188" i="287"/>
  <c r="C232" i="287" s="1"/>
  <c r="O187" i="287"/>
  <c r="O189" i="287" s="1"/>
  <c r="M187" i="287"/>
  <c r="L187" i="287"/>
  <c r="H187" i="287"/>
  <c r="O186" i="287"/>
  <c r="O188" i="287" s="1"/>
  <c r="M186" i="287"/>
  <c r="L186" i="287"/>
  <c r="L188" i="287" s="1"/>
  <c r="H186" i="287"/>
  <c r="N184" i="287"/>
  <c r="K184" i="287"/>
  <c r="J184" i="287"/>
  <c r="I184" i="287"/>
  <c r="G184" i="287"/>
  <c r="F184" i="287"/>
  <c r="E184" i="287"/>
  <c r="D184" i="287"/>
  <c r="C184" i="287"/>
  <c r="N183" i="287"/>
  <c r="K183" i="287"/>
  <c r="J183" i="287"/>
  <c r="I183" i="287"/>
  <c r="G183" i="287"/>
  <c r="F183" i="287"/>
  <c r="E183" i="287"/>
  <c r="D183" i="287"/>
  <c r="C183" i="287"/>
  <c r="N182" i="287"/>
  <c r="K182" i="287"/>
  <c r="J182" i="287"/>
  <c r="I182" i="287"/>
  <c r="G182" i="287"/>
  <c r="F182" i="287"/>
  <c r="E182" i="287"/>
  <c r="D182" i="287"/>
  <c r="C182" i="287"/>
  <c r="M181" i="287"/>
  <c r="L181" i="287"/>
  <c r="L247" i="287" s="1"/>
  <c r="H181" i="287"/>
  <c r="H247" i="287" s="1"/>
  <c r="M180" i="287"/>
  <c r="L180" i="287"/>
  <c r="H180" i="287"/>
  <c r="H250" i="287" s="1"/>
  <c r="L178" i="287"/>
  <c r="L184" i="287" s="1"/>
  <c r="H178" i="287"/>
  <c r="L177" i="287"/>
  <c r="H177" i="287"/>
  <c r="M176" i="287"/>
  <c r="L176" i="287"/>
  <c r="L182" i="287" s="1"/>
  <c r="H176" i="287"/>
  <c r="H182" i="287" s="1"/>
  <c r="N174" i="287"/>
  <c r="I174" i="287"/>
  <c r="D174" i="287"/>
  <c r="N173" i="287"/>
  <c r="K173" i="287"/>
  <c r="J173" i="287"/>
  <c r="I173" i="287"/>
  <c r="G173" i="287"/>
  <c r="F173" i="287"/>
  <c r="E173" i="287"/>
  <c r="D173" i="287"/>
  <c r="C173" i="287"/>
  <c r="N172" i="287"/>
  <c r="K172" i="287"/>
  <c r="J172" i="287"/>
  <c r="I172" i="287"/>
  <c r="G172" i="287"/>
  <c r="F172" i="287"/>
  <c r="E172" i="287"/>
  <c r="D172" i="287"/>
  <c r="C172" i="287"/>
  <c r="N171" i="287"/>
  <c r="K171" i="287"/>
  <c r="J171" i="287"/>
  <c r="I171" i="287"/>
  <c r="G171" i="287"/>
  <c r="F171" i="287"/>
  <c r="E171" i="287"/>
  <c r="D171" i="287"/>
  <c r="C171" i="287"/>
  <c r="M170" i="287"/>
  <c r="L170" i="287"/>
  <c r="L173" i="287" s="1"/>
  <c r="H170" i="287"/>
  <c r="H173" i="287" s="1"/>
  <c r="M169" i="287"/>
  <c r="L169" i="287"/>
  <c r="L172" i="287" s="1"/>
  <c r="H169" i="287"/>
  <c r="H172" i="287" s="1"/>
  <c r="L168" i="287"/>
  <c r="L171" i="287" s="1"/>
  <c r="H168" i="287"/>
  <c r="N166" i="287"/>
  <c r="K166" i="287"/>
  <c r="J166" i="287"/>
  <c r="I166" i="287"/>
  <c r="H166" i="287"/>
  <c r="G166" i="287"/>
  <c r="F166" i="287"/>
  <c r="E166" i="287"/>
  <c r="D166" i="287"/>
  <c r="C166" i="287"/>
  <c r="N165" i="287"/>
  <c r="K165" i="287"/>
  <c r="J165" i="287"/>
  <c r="I165" i="287"/>
  <c r="G165" i="287"/>
  <c r="F165" i="287"/>
  <c r="E165" i="287"/>
  <c r="D165" i="287"/>
  <c r="C165" i="287"/>
  <c r="N164" i="287"/>
  <c r="K164" i="287"/>
  <c r="J164" i="287"/>
  <c r="I164" i="287"/>
  <c r="G164" i="287"/>
  <c r="F164" i="287"/>
  <c r="E164" i="287"/>
  <c r="D164" i="287"/>
  <c r="C164" i="287"/>
  <c r="L163" i="287"/>
  <c r="L166" i="287" s="1"/>
  <c r="H163" i="287"/>
  <c r="L162" i="287"/>
  <c r="L165" i="287" s="1"/>
  <c r="H162" i="287"/>
  <c r="L161" i="287"/>
  <c r="L164" i="287" s="1"/>
  <c r="H161" i="287"/>
  <c r="N159" i="287"/>
  <c r="L159" i="287"/>
  <c r="K159" i="287"/>
  <c r="J159" i="287"/>
  <c r="I159" i="287"/>
  <c r="H159" i="287"/>
  <c r="G159" i="287"/>
  <c r="F159" i="287"/>
  <c r="E159" i="287"/>
  <c r="D159" i="287"/>
  <c r="C159" i="287"/>
  <c r="N158" i="287"/>
  <c r="L158" i="287"/>
  <c r="K158" i="287"/>
  <c r="J158" i="287"/>
  <c r="I158" i="287"/>
  <c r="G158" i="287"/>
  <c r="F158" i="287"/>
  <c r="E158" i="287"/>
  <c r="D158" i="287"/>
  <c r="C158" i="287"/>
  <c r="N157" i="287"/>
  <c r="K157" i="287"/>
  <c r="K174" i="287" s="1"/>
  <c r="J157" i="287"/>
  <c r="J174" i="287" s="1"/>
  <c r="I157" i="287"/>
  <c r="G157" i="287"/>
  <c r="G174" i="287" s="1"/>
  <c r="F157" i="287"/>
  <c r="F174" i="287" s="1"/>
  <c r="E157" i="287"/>
  <c r="E174" i="287" s="1"/>
  <c r="D157" i="287"/>
  <c r="C157" i="287"/>
  <c r="C174" i="287" s="1"/>
  <c r="L156" i="287"/>
  <c r="H156" i="287"/>
  <c r="M156" i="287" s="1"/>
  <c r="L155" i="287"/>
  <c r="H155" i="287"/>
  <c r="L154" i="287"/>
  <c r="L157" i="287" s="1"/>
  <c r="H154" i="287"/>
  <c r="N150" i="287"/>
  <c r="K150" i="287"/>
  <c r="J150" i="287"/>
  <c r="I150" i="287"/>
  <c r="G150" i="287"/>
  <c r="F150" i="287"/>
  <c r="E150" i="287"/>
  <c r="D150" i="287"/>
  <c r="C150" i="287"/>
  <c r="N149" i="287"/>
  <c r="K149" i="287"/>
  <c r="J149" i="287"/>
  <c r="I149" i="287"/>
  <c r="G149" i="287"/>
  <c r="F149" i="287"/>
  <c r="E149" i="287"/>
  <c r="D149" i="287"/>
  <c r="C149" i="287"/>
  <c r="N148" i="287"/>
  <c r="K148" i="287"/>
  <c r="J148" i="287"/>
  <c r="I148" i="287"/>
  <c r="G148" i="287"/>
  <c r="F148" i="287"/>
  <c r="E148" i="287"/>
  <c r="D148" i="287"/>
  <c r="C148" i="287"/>
  <c r="L147" i="287"/>
  <c r="L150" i="287" s="1"/>
  <c r="H147" i="287"/>
  <c r="L146" i="287"/>
  <c r="L149" i="287" s="1"/>
  <c r="H146" i="287"/>
  <c r="L145" i="287"/>
  <c r="L148" i="287" s="1"/>
  <c r="H145" i="287"/>
  <c r="H148" i="287" s="1"/>
  <c r="N143" i="287"/>
  <c r="M143" i="287"/>
  <c r="L143" i="287"/>
  <c r="K143" i="287"/>
  <c r="J143" i="287"/>
  <c r="I143" i="287"/>
  <c r="H143" i="287"/>
  <c r="G143" i="287"/>
  <c r="F143" i="287"/>
  <c r="E143" i="287"/>
  <c r="D143" i="287"/>
  <c r="C143" i="287"/>
  <c r="N142" i="287"/>
  <c r="L142" i="287"/>
  <c r="K142" i="287"/>
  <c r="J142" i="287"/>
  <c r="I142" i="287"/>
  <c r="G142" i="287"/>
  <c r="F142" i="287"/>
  <c r="E142" i="287"/>
  <c r="D142" i="287"/>
  <c r="C142" i="287"/>
  <c r="N141" i="287"/>
  <c r="K141" i="287"/>
  <c r="J141" i="287"/>
  <c r="I141" i="287"/>
  <c r="G141" i="287"/>
  <c r="F141" i="287"/>
  <c r="E141" i="287"/>
  <c r="D141" i="287"/>
  <c r="C141" i="287"/>
  <c r="O140" i="287"/>
  <c r="O143" i="287" s="1"/>
  <c r="L140" i="287"/>
  <c r="H140" i="287"/>
  <c r="M140" i="287" s="1"/>
  <c r="L139" i="287"/>
  <c r="H139" i="287"/>
  <c r="L138" i="287"/>
  <c r="L141" i="287" s="1"/>
  <c r="H138" i="287"/>
  <c r="O136" i="287"/>
  <c r="N136" i="287"/>
  <c r="L136" i="287"/>
  <c r="K136" i="287"/>
  <c r="J136" i="287"/>
  <c r="I136" i="287"/>
  <c r="H136" i="287"/>
  <c r="G136" i="287"/>
  <c r="F136" i="287"/>
  <c r="E136" i="287"/>
  <c r="D136" i="287"/>
  <c r="C136" i="287"/>
  <c r="N135" i="287"/>
  <c r="L135" i="287"/>
  <c r="K135" i="287"/>
  <c r="J135" i="287"/>
  <c r="I135" i="287"/>
  <c r="H135" i="287"/>
  <c r="G135" i="287"/>
  <c r="F135" i="287"/>
  <c r="E135" i="287"/>
  <c r="D135" i="287"/>
  <c r="C135" i="287"/>
  <c r="N134" i="287"/>
  <c r="K134" i="287"/>
  <c r="J134" i="287"/>
  <c r="I134" i="287"/>
  <c r="H134" i="287"/>
  <c r="G134" i="287"/>
  <c r="F134" i="287"/>
  <c r="E134" i="287"/>
  <c r="D134" i="287"/>
  <c r="C134" i="287"/>
  <c r="O133" i="287"/>
  <c r="M133" i="287"/>
  <c r="M136" i="287" s="1"/>
  <c r="L133" i="287"/>
  <c r="H133" i="287"/>
  <c r="O132" i="287"/>
  <c r="O135" i="287" s="1"/>
  <c r="M132" i="287"/>
  <c r="M135" i="287" s="1"/>
  <c r="L132" i="287"/>
  <c r="H132" i="287"/>
  <c r="O131" i="287"/>
  <c r="O134" i="287" s="1"/>
  <c r="M131" i="287"/>
  <c r="M134" i="287" s="1"/>
  <c r="L131" i="287"/>
  <c r="L134" i="287" s="1"/>
  <c r="H131" i="287"/>
  <c r="N129" i="287"/>
  <c r="K129" i="287"/>
  <c r="J129" i="287"/>
  <c r="I129" i="287"/>
  <c r="G129" i="287"/>
  <c r="F129" i="287"/>
  <c r="E129" i="287"/>
  <c r="D129" i="287"/>
  <c r="C129" i="287"/>
  <c r="N128" i="287"/>
  <c r="L128" i="287"/>
  <c r="K128" i="287"/>
  <c r="J128" i="287"/>
  <c r="I128" i="287"/>
  <c r="H128" i="287"/>
  <c r="G128" i="287"/>
  <c r="F128" i="287"/>
  <c r="E128" i="287"/>
  <c r="D128" i="287"/>
  <c r="C128" i="287"/>
  <c r="N127" i="287"/>
  <c r="K127" i="287"/>
  <c r="J127" i="287"/>
  <c r="I127" i="287"/>
  <c r="H127" i="287"/>
  <c r="G127" i="287"/>
  <c r="F127" i="287"/>
  <c r="E127" i="287"/>
  <c r="D127" i="287"/>
  <c r="C127" i="287"/>
  <c r="M126" i="287"/>
  <c r="L126" i="287"/>
  <c r="L129" i="287" s="1"/>
  <c r="H126" i="287"/>
  <c r="H129" i="287" s="1"/>
  <c r="M125" i="287"/>
  <c r="L125" i="287"/>
  <c r="H125" i="287"/>
  <c r="L124" i="287"/>
  <c r="L127" i="287" s="1"/>
  <c r="H124" i="287"/>
  <c r="N122" i="287"/>
  <c r="K122" i="287"/>
  <c r="J122" i="287"/>
  <c r="I122" i="287"/>
  <c r="G122" i="287"/>
  <c r="F122" i="287"/>
  <c r="E122" i="287"/>
  <c r="D122" i="287"/>
  <c r="C122" i="287"/>
  <c r="N121" i="287"/>
  <c r="K121" i="287"/>
  <c r="J121" i="287"/>
  <c r="I121" i="287"/>
  <c r="G121" i="287"/>
  <c r="F121" i="287"/>
  <c r="E121" i="287"/>
  <c r="D121" i="287"/>
  <c r="C121" i="287"/>
  <c r="N120" i="287"/>
  <c r="L120" i="287"/>
  <c r="K120" i="287"/>
  <c r="J120" i="287"/>
  <c r="I120" i="287"/>
  <c r="H120" i="287"/>
  <c r="G120" i="287"/>
  <c r="F120" i="287"/>
  <c r="E120" i="287"/>
  <c r="D120" i="287"/>
  <c r="C120" i="287"/>
  <c r="L119" i="287"/>
  <c r="L122" i="287" s="1"/>
  <c r="H119" i="287"/>
  <c r="L118" i="287"/>
  <c r="L121" i="287" s="1"/>
  <c r="H118" i="287"/>
  <c r="L117" i="287"/>
  <c r="H117" i="287"/>
  <c r="M117" i="287" s="1"/>
  <c r="N115" i="287"/>
  <c r="L115" i="287"/>
  <c r="K115" i="287"/>
  <c r="J115" i="287"/>
  <c r="I115" i="287"/>
  <c r="H115" i="287"/>
  <c r="G115" i="287"/>
  <c r="F115" i="287"/>
  <c r="E115" i="287"/>
  <c r="D115" i="287"/>
  <c r="C115" i="287"/>
  <c r="N114" i="287"/>
  <c r="L114" i="287"/>
  <c r="K114" i="287"/>
  <c r="J114" i="287"/>
  <c r="I114" i="287"/>
  <c r="H114" i="287"/>
  <c r="G114" i="287"/>
  <c r="F114" i="287"/>
  <c r="E114" i="287"/>
  <c r="D114" i="287"/>
  <c r="C114" i="287"/>
  <c r="N113" i="287"/>
  <c r="K113" i="287"/>
  <c r="J113" i="287"/>
  <c r="I113" i="287"/>
  <c r="G113" i="287"/>
  <c r="F113" i="287"/>
  <c r="E113" i="287"/>
  <c r="D113" i="287"/>
  <c r="C113" i="287"/>
  <c r="O112" i="287"/>
  <c r="O115" i="287" s="1"/>
  <c r="L112" i="287"/>
  <c r="H112" i="287"/>
  <c r="M112" i="287" s="1"/>
  <c r="M115" i="287" s="1"/>
  <c r="O111" i="287"/>
  <c r="O114" i="287" s="1"/>
  <c r="L111" i="287"/>
  <c r="H111" i="287"/>
  <c r="M111" i="287" s="1"/>
  <c r="M114" i="287" s="1"/>
  <c r="L110" i="287"/>
  <c r="L113" i="287" s="1"/>
  <c r="H110" i="287"/>
  <c r="N108" i="287"/>
  <c r="K108" i="287"/>
  <c r="J108" i="287"/>
  <c r="I108" i="287"/>
  <c r="H108" i="287"/>
  <c r="G108" i="287"/>
  <c r="F108" i="287"/>
  <c r="E108" i="287"/>
  <c r="D108" i="287"/>
  <c r="C108" i="287"/>
  <c r="N107" i="287"/>
  <c r="K107" i="287"/>
  <c r="J107" i="287"/>
  <c r="I107" i="287"/>
  <c r="H107" i="287"/>
  <c r="G107" i="287"/>
  <c r="F107" i="287"/>
  <c r="E107" i="287"/>
  <c r="D107" i="287"/>
  <c r="C107" i="287"/>
  <c r="N106" i="287"/>
  <c r="K106" i="287"/>
  <c r="J106" i="287"/>
  <c r="I106" i="287"/>
  <c r="H106" i="287"/>
  <c r="G106" i="287"/>
  <c r="F106" i="287"/>
  <c r="E106" i="287"/>
  <c r="D106" i="287"/>
  <c r="C106" i="287"/>
  <c r="L105" i="287"/>
  <c r="H105" i="287"/>
  <c r="L104" i="287"/>
  <c r="M104" i="287" s="1"/>
  <c r="H104" i="287"/>
  <c r="L103" i="287"/>
  <c r="H103" i="287"/>
  <c r="N101" i="287"/>
  <c r="K101" i="287"/>
  <c r="J101" i="287"/>
  <c r="I101" i="287"/>
  <c r="G101" i="287"/>
  <c r="F101" i="287"/>
  <c r="E101" i="287"/>
  <c r="D101" i="287"/>
  <c r="C101" i="287"/>
  <c r="N100" i="287"/>
  <c r="K100" i="287"/>
  <c r="J100" i="287"/>
  <c r="I100" i="287"/>
  <c r="G100" i="287"/>
  <c r="F100" i="287"/>
  <c r="E100" i="287"/>
  <c r="D100" i="287"/>
  <c r="C100" i="287"/>
  <c r="N99" i="287"/>
  <c r="L99" i="287"/>
  <c r="K99" i="287"/>
  <c r="J99" i="287"/>
  <c r="I99" i="287"/>
  <c r="H99" i="287"/>
  <c r="G99" i="287"/>
  <c r="F99" i="287"/>
  <c r="E99" i="287"/>
  <c r="D99" i="287"/>
  <c r="C99" i="287"/>
  <c r="L98" i="287"/>
  <c r="L101" i="287" s="1"/>
  <c r="H98" i="287"/>
  <c r="M97" i="287"/>
  <c r="L97" i="287"/>
  <c r="L100" i="287" s="1"/>
  <c r="H97" i="287"/>
  <c r="H100" i="287" s="1"/>
  <c r="L96" i="287"/>
  <c r="M96" i="287" s="1"/>
  <c r="H96" i="287"/>
  <c r="N94" i="287"/>
  <c r="L94" i="287"/>
  <c r="K94" i="287"/>
  <c r="J94" i="287"/>
  <c r="I94" i="287"/>
  <c r="H94" i="287"/>
  <c r="G94" i="287"/>
  <c r="F94" i="287"/>
  <c r="E94" i="287"/>
  <c r="D94" i="287"/>
  <c r="C94" i="287"/>
  <c r="N93" i="287"/>
  <c r="K93" i="287"/>
  <c r="J93" i="287"/>
  <c r="I93" i="287"/>
  <c r="G93" i="287"/>
  <c r="F93" i="287"/>
  <c r="E93" i="287"/>
  <c r="D93" i="287"/>
  <c r="C93" i="287"/>
  <c r="N92" i="287"/>
  <c r="L92" i="287"/>
  <c r="K92" i="287"/>
  <c r="J92" i="287"/>
  <c r="I92" i="287"/>
  <c r="G92" i="287"/>
  <c r="F92" i="287"/>
  <c r="E92" i="287"/>
  <c r="D92" i="287"/>
  <c r="C92" i="287"/>
  <c r="L91" i="287"/>
  <c r="L246" i="287" s="1"/>
  <c r="H91" i="287"/>
  <c r="L89" i="287"/>
  <c r="H89" i="287"/>
  <c r="L88" i="287"/>
  <c r="L93" i="287" s="1"/>
  <c r="H88" i="287"/>
  <c r="L87" i="287"/>
  <c r="H87" i="287"/>
  <c r="M87" i="287" s="1"/>
  <c r="N85" i="287"/>
  <c r="L85" i="287"/>
  <c r="K85" i="287"/>
  <c r="J85" i="287"/>
  <c r="I85" i="287"/>
  <c r="G85" i="287"/>
  <c r="F85" i="287"/>
  <c r="E85" i="287"/>
  <c r="D85" i="287"/>
  <c r="C85" i="287"/>
  <c r="N84" i="287"/>
  <c r="L84" i="287"/>
  <c r="K84" i="287"/>
  <c r="J84" i="287"/>
  <c r="I84" i="287"/>
  <c r="G84" i="287"/>
  <c r="F84" i="287"/>
  <c r="E84" i="287"/>
  <c r="D84" i="287"/>
  <c r="C84" i="287"/>
  <c r="N83" i="287"/>
  <c r="K83" i="287"/>
  <c r="J83" i="287"/>
  <c r="I83" i="287"/>
  <c r="G83" i="287"/>
  <c r="F83" i="287"/>
  <c r="E83" i="287"/>
  <c r="D83" i="287"/>
  <c r="C83" i="287"/>
  <c r="L82" i="287"/>
  <c r="H82" i="287"/>
  <c r="L81" i="287"/>
  <c r="H81" i="287"/>
  <c r="M81" i="287" s="1"/>
  <c r="O81" i="287" s="1"/>
  <c r="O84" i="287" s="1"/>
  <c r="L80" i="287"/>
  <c r="L83" i="287" s="1"/>
  <c r="H80" i="287"/>
  <c r="N78" i="287"/>
  <c r="K78" i="287"/>
  <c r="J78" i="287"/>
  <c r="I78" i="287"/>
  <c r="H78" i="287"/>
  <c r="G78" i="287"/>
  <c r="F78" i="287"/>
  <c r="E78" i="287"/>
  <c r="D78" i="287"/>
  <c r="C78" i="287"/>
  <c r="N77" i="287"/>
  <c r="K77" i="287"/>
  <c r="J77" i="287"/>
  <c r="I77" i="287"/>
  <c r="H77" i="287"/>
  <c r="G77" i="287"/>
  <c r="F77" i="287"/>
  <c r="E77" i="287"/>
  <c r="D77" i="287"/>
  <c r="C77" i="287"/>
  <c r="N76" i="287"/>
  <c r="M76" i="287"/>
  <c r="L76" i="287"/>
  <c r="K76" i="287"/>
  <c r="J76" i="287"/>
  <c r="I76" i="287"/>
  <c r="I151" i="287" s="1"/>
  <c r="H76" i="287"/>
  <c r="G76" i="287"/>
  <c r="F76" i="287"/>
  <c r="E76" i="287"/>
  <c r="D76" i="287"/>
  <c r="C76" i="287"/>
  <c r="L75" i="287"/>
  <c r="L78" i="287" s="1"/>
  <c r="H75" i="287"/>
  <c r="L74" i="287"/>
  <c r="H74" i="287"/>
  <c r="M73" i="287"/>
  <c r="O73" i="287" s="1"/>
  <c r="O76" i="287" s="1"/>
  <c r="L73" i="287"/>
  <c r="H73" i="287"/>
  <c r="N71" i="287"/>
  <c r="K71" i="287"/>
  <c r="J71" i="287"/>
  <c r="I71" i="287"/>
  <c r="G71" i="287"/>
  <c r="F71" i="287"/>
  <c r="E71" i="287"/>
  <c r="D71" i="287"/>
  <c r="C71" i="287"/>
  <c r="N70" i="287"/>
  <c r="L70" i="287"/>
  <c r="K70" i="287"/>
  <c r="J70" i="287"/>
  <c r="I70" i="287"/>
  <c r="G70" i="287"/>
  <c r="F70" i="287"/>
  <c r="E70" i="287"/>
  <c r="D70" i="287"/>
  <c r="C70" i="287"/>
  <c r="N69" i="287"/>
  <c r="L69" i="287"/>
  <c r="K69" i="287"/>
  <c r="J69" i="287"/>
  <c r="I69" i="287"/>
  <c r="H69" i="287"/>
  <c r="G69" i="287"/>
  <c r="F69" i="287"/>
  <c r="E69" i="287"/>
  <c r="D69" i="287"/>
  <c r="C69" i="287"/>
  <c r="L68" i="287"/>
  <c r="L71" i="287" s="1"/>
  <c r="H68" i="287"/>
  <c r="L67" i="287"/>
  <c r="H67" i="287"/>
  <c r="M67" i="287" s="1"/>
  <c r="M66" i="287"/>
  <c r="O66" i="287" s="1"/>
  <c r="O69" i="287" s="1"/>
  <c r="L66" i="287"/>
  <c r="H66" i="287"/>
  <c r="N64" i="287"/>
  <c r="N63" i="287"/>
  <c r="K63" i="287"/>
  <c r="J63" i="287"/>
  <c r="I63" i="287"/>
  <c r="G63" i="287"/>
  <c r="F63" i="287"/>
  <c r="E63" i="287"/>
  <c r="D63" i="287"/>
  <c r="C63" i="287"/>
  <c r="N62" i="287"/>
  <c r="K62" i="287"/>
  <c r="J62" i="287"/>
  <c r="I62" i="287"/>
  <c r="G62" i="287"/>
  <c r="F62" i="287"/>
  <c r="E62" i="287"/>
  <c r="D62" i="287"/>
  <c r="C62" i="287"/>
  <c r="N61" i="287"/>
  <c r="K61" i="287"/>
  <c r="J61" i="287"/>
  <c r="I61" i="287"/>
  <c r="G61" i="287"/>
  <c r="F61" i="287"/>
  <c r="E61" i="287"/>
  <c r="D61" i="287"/>
  <c r="C61" i="287"/>
  <c r="M60" i="287"/>
  <c r="L60" i="287"/>
  <c r="L63" i="287" s="1"/>
  <c r="H60" i="287"/>
  <c r="H63" i="287" s="1"/>
  <c r="L59" i="287"/>
  <c r="H59" i="287"/>
  <c r="H62" i="287" s="1"/>
  <c r="L58" i="287"/>
  <c r="L61" i="287" s="1"/>
  <c r="H58" i="287"/>
  <c r="N56" i="287"/>
  <c r="L56" i="287"/>
  <c r="K56" i="287"/>
  <c r="J56" i="287"/>
  <c r="I56" i="287"/>
  <c r="H56" i="287"/>
  <c r="G56" i="287"/>
  <c r="F56" i="287"/>
  <c r="E56" i="287"/>
  <c r="D56" i="287"/>
  <c r="C56" i="287"/>
  <c r="N55" i="287"/>
  <c r="K55" i="287"/>
  <c r="J55" i="287"/>
  <c r="I55" i="287"/>
  <c r="G55" i="287"/>
  <c r="F55" i="287"/>
  <c r="E55" i="287"/>
  <c r="D55" i="287"/>
  <c r="C55" i="287"/>
  <c r="N54" i="287"/>
  <c r="K54" i="287"/>
  <c r="J54" i="287"/>
  <c r="I54" i="287"/>
  <c r="G54" i="287"/>
  <c r="F54" i="287"/>
  <c r="E54" i="287"/>
  <c r="D54" i="287"/>
  <c r="C54" i="287"/>
  <c r="L53" i="287"/>
  <c r="H53" i="287"/>
  <c r="L52" i="287"/>
  <c r="L55" i="287" s="1"/>
  <c r="H52" i="287"/>
  <c r="L51" i="287"/>
  <c r="L54" i="287" s="1"/>
  <c r="H51" i="287"/>
  <c r="N49" i="287"/>
  <c r="M49" i="287"/>
  <c r="L49" i="287"/>
  <c r="K49" i="287"/>
  <c r="J49" i="287"/>
  <c r="I49" i="287"/>
  <c r="H49" i="287"/>
  <c r="G49" i="287"/>
  <c r="F49" i="287"/>
  <c r="E49" i="287"/>
  <c r="D49" i="287"/>
  <c r="C49" i="287"/>
  <c r="N48" i="287"/>
  <c r="L48" i="287"/>
  <c r="K48" i="287"/>
  <c r="J48" i="287"/>
  <c r="I48" i="287"/>
  <c r="G48" i="287"/>
  <c r="F48" i="287"/>
  <c r="E48" i="287"/>
  <c r="D48" i="287"/>
  <c r="C48" i="287"/>
  <c r="N47" i="287"/>
  <c r="K47" i="287"/>
  <c r="J47" i="287"/>
  <c r="I47" i="287"/>
  <c r="G47" i="287"/>
  <c r="F47" i="287"/>
  <c r="E47" i="287"/>
  <c r="D47" i="287"/>
  <c r="C47" i="287"/>
  <c r="L46" i="287"/>
  <c r="H46" i="287"/>
  <c r="M46" i="287" s="1"/>
  <c r="O46" i="287" s="1"/>
  <c r="O49" i="287" s="1"/>
  <c r="L45" i="287"/>
  <c r="H45" i="287"/>
  <c r="M45" i="287" s="1"/>
  <c r="O45" i="287" s="1"/>
  <c r="O48" i="287" s="1"/>
  <c r="L44" i="287"/>
  <c r="L47" i="287" s="1"/>
  <c r="H44" i="287"/>
  <c r="N42" i="287"/>
  <c r="L42" i="287"/>
  <c r="K42" i="287"/>
  <c r="J42" i="287"/>
  <c r="I42" i="287"/>
  <c r="H42" i="287"/>
  <c r="G42" i="287"/>
  <c r="F42" i="287"/>
  <c r="E42" i="287"/>
  <c r="D42" i="287"/>
  <c r="C42" i="287"/>
  <c r="N41" i="287"/>
  <c r="L41" i="287"/>
  <c r="K41" i="287"/>
  <c r="J41" i="287"/>
  <c r="I41" i="287"/>
  <c r="H41" i="287"/>
  <c r="G41" i="287"/>
  <c r="F41" i="287"/>
  <c r="E41" i="287"/>
  <c r="D41" i="287"/>
  <c r="C41" i="287"/>
  <c r="N40" i="287"/>
  <c r="K40" i="287"/>
  <c r="J40" i="287"/>
  <c r="I40" i="287"/>
  <c r="H40" i="287"/>
  <c r="G40" i="287"/>
  <c r="F40" i="287"/>
  <c r="E40" i="287"/>
  <c r="D40" i="287"/>
  <c r="D64" i="287" s="1"/>
  <c r="C40" i="287"/>
  <c r="M39" i="287"/>
  <c r="L39" i="287"/>
  <c r="H39" i="287"/>
  <c r="M38" i="287"/>
  <c r="L38" i="287"/>
  <c r="H38" i="287"/>
  <c r="L37" i="287"/>
  <c r="L40" i="287" s="1"/>
  <c r="H37" i="287"/>
  <c r="N35" i="287"/>
  <c r="K35" i="287"/>
  <c r="J35" i="287"/>
  <c r="I35" i="287"/>
  <c r="G35" i="287"/>
  <c r="F35" i="287"/>
  <c r="E35" i="287"/>
  <c r="D35" i="287"/>
  <c r="C35" i="287"/>
  <c r="N34" i="287"/>
  <c r="K34" i="287"/>
  <c r="J34" i="287"/>
  <c r="I34" i="287"/>
  <c r="H34" i="287"/>
  <c r="G34" i="287"/>
  <c r="F34" i="287"/>
  <c r="E34" i="287"/>
  <c r="D34" i="287"/>
  <c r="C34" i="287"/>
  <c r="N33" i="287"/>
  <c r="M33" i="287"/>
  <c r="L33" i="287"/>
  <c r="K33" i="287"/>
  <c r="J33" i="287"/>
  <c r="I33" i="287"/>
  <c r="I64" i="287" s="1"/>
  <c r="H33" i="287"/>
  <c r="G33" i="287"/>
  <c r="F33" i="287"/>
  <c r="E33" i="287"/>
  <c r="D33" i="287"/>
  <c r="C33" i="287"/>
  <c r="M32" i="287"/>
  <c r="O32" i="287" s="1"/>
  <c r="O35" i="287" s="1"/>
  <c r="L32" i="287"/>
  <c r="L35" i="287" s="1"/>
  <c r="H32" i="287"/>
  <c r="H35" i="287" s="1"/>
  <c r="L31" i="287"/>
  <c r="H31" i="287"/>
  <c r="M30" i="287"/>
  <c r="O30" i="287" s="1"/>
  <c r="O33" i="287" s="1"/>
  <c r="L30" i="287"/>
  <c r="H30" i="287"/>
  <c r="N28" i="287"/>
  <c r="K28" i="287"/>
  <c r="J28" i="287"/>
  <c r="I28" i="287"/>
  <c r="G28" i="287"/>
  <c r="F28" i="287"/>
  <c r="E28" i="287"/>
  <c r="D28" i="287"/>
  <c r="C28" i="287"/>
  <c r="N27" i="287"/>
  <c r="K27" i="287"/>
  <c r="J27" i="287"/>
  <c r="I27" i="287"/>
  <c r="G27" i="287"/>
  <c r="F27" i="287"/>
  <c r="E27" i="287"/>
  <c r="D27" i="287"/>
  <c r="C27" i="287"/>
  <c r="N26" i="287"/>
  <c r="K26" i="287"/>
  <c r="J26" i="287"/>
  <c r="J64" i="287" s="1"/>
  <c r="I26" i="287"/>
  <c r="G26" i="287"/>
  <c r="G64" i="287" s="1"/>
  <c r="F26" i="287"/>
  <c r="F64" i="287" s="1"/>
  <c r="E26" i="287"/>
  <c r="D26" i="287"/>
  <c r="C26" i="287"/>
  <c r="C64" i="287" s="1"/>
  <c r="L25" i="287"/>
  <c r="L28" i="287" s="1"/>
  <c r="H25" i="287"/>
  <c r="L24" i="287"/>
  <c r="L27" i="287" s="1"/>
  <c r="H24" i="287"/>
  <c r="L23" i="287"/>
  <c r="L26" i="287" s="1"/>
  <c r="H23" i="287"/>
  <c r="H26" i="287" s="1"/>
  <c r="I21" i="287"/>
  <c r="I152" i="287" s="1"/>
  <c r="D21" i="287"/>
  <c r="N20" i="287"/>
  <c r="K20" i="287"/>
  <c r="J20" i="287"/>
  <c r="I20" i="287"/>
  <c r="G20" i="287"/>
  <c r="F20" i="287"/>
  <c r="E20" i="287"/>
  <c r="D20" i="287"/>
  <c r="C20" i="287"/>
  <c r="N19" i="287"/>
  <c r="K19" i="287"/>
  <c r="J19" i="287"/>
  <c r="I19" i="287"/>
  <c r="H19" i="287"/>
  <c r="G19" i="287"/>
  <c r="F19" i="287"/>
  <c r="E19" i="287"/>
  <c r="D19" i="287"/>
  <c r="C19" i="287"/>
  <c r="N18" i="287"/>
  <c r="M18" i="287"/>
  <c r="L18" i="287"/>
  <c r="K18" i="287"/>
  <c r="J18" i="287"/>
  <c r="I18" i="287"/>
  <c r="H18" i="287"/>
  <c r="G18" i="287"/>
  <c r="F18" i="287"/>
  <c r="E18" i="287"/>
  <c r="D18" i="287"/>
  <c r="C18" i="287"/>
  <c r="L17" i="287"/>
  <c r="L20" i="287" s="1"/>
  <c r="H17" i="287"/>
  <c r="H20" i="287" s="1"/>
  <c r="L16" i="287"/>
  <c r="H16" i="287"/>
  <c r="M15" i="287"/>
  <c r="O15" i="287" s="1"/>
  <c r="O18" i="287" s="1"/>
  <c r="L15" i="287"/>
  <c r="H15" i="287"/>
  <c r="N13" i="287"/>
  <c r="K13" i="287"/>
  <c r="J13" i="287"/>
  <c r="J255" i="287" s="1"/>
  <c r="I13" i="287"/>
  <c r="G13" i="287"/>
  <c r="F13" i="287"/>
  <c r="E13" i="287"/>
  <c r="E255" i="287" s="1"/>
  <c r="D13" i="287"/>
  <c r="C13" i="287"/>
  <c r="N12" i="287"/>
  <c r="N254" i="287" s="1"/>
  <c r="K12" i="287"/>
  <c r="K254" i="287" s="1"/>
  <c r="J12" i="287"/>
  <c r="I12" i="287"/>
  <c r="G12" i="287"/>
  <c r="G254" i="287" s="1"/>
  <c r="F12" i="287"/>
  <c r="F254" i="287" s="1"/>
  <c r="E12" i="287"/>
  <c r="D12" i="287"/>
  <c r="C12" i="287"/>
  <c r="C254" i="287" s="1"/>
  <c r="N11" i="287"/>
  <c r="N21" i="287" s="1"/>
  <c r="K11" i="287"/>
  <c r="K21" i="287" s="1"/>
  <c r="J11" i="287"/>
  <c r="J21" i="287" s="1"/>
  <c r="I11" i="287"/>
  <c r="H11" i="287"/>
  <c r="H21" i="287" s="1"/>
  <c r="G11" i="287"/>
  <c r="G21" i="287" s="1"/>
  <c r="F11" i="287"/>
  <c r="F21" i="287" s="1"/>
  <c r="E11" i="287"/>
  <c r="D11" i="287"/>
  <c r="C11" i="287"/>
  <c r="C21" i="287" s="1"/>
  <c r="M10" i="287"/>
  <c r="O10" i="287" s="1"/>
  <c r="O13" i="287" s="1"/>
  <c r="L10" i="287"/>
  <c r="L13" i="287" s="1"/>
  <c r="H10" i="287"/>
  <c r="H13" i="287" s="1"/>
  <c r="M9" i="287"/>
  <c r="L9" i="287"/>
  <c r="L12" i="287" s="1"/>
  <c r="H9" i="287"/>
  <c r="H12" i="287" s="1"/>
  <c r="L8" i="287"/>
  <c r="H8" i="287"/>
  <c r="J254" i="286"/>
  <c r="G254" i="286"/>
  <c r="F254" i="286"/>
  <c r="I251" i="286"/>
  <c r="I257" i="286" s="1"/>
  <c r="F251" i="286"/>
  <c r="F257" i="286" s="1"/>
  <c r="N250" i="286"/>
  <c r="M250" i="286"/>
  <c r="K250" i="286"/>
  <c r="J250" i="286"/>
  <c r="I250" i="286"/>
  <c r="H250" i="286"/>
  <c r="G250" i="286"/>
  <c r="F250" i="286"/>
  <c r="E250" i="286"/>
  <c r="D250" i="286"/>
  <c r="C250" i="286"/>
  <c r="N248" i="286"/>
  <c r="M248" i="286"/>
  <c r="I248" i="286"/>
  <c r="H248" i="286"/>
  <c r="G248" i="286"/>
  <c r="F248" i="286"/>
  <c r="E248" i="286"/>
  <c r="D248" i="286"/>
  <c r="C248" i="286"/>
  <c r="N247" i="286"/>
  <c r="M247" i="286"/>
  <c r="L247" i="286"/>
  <c r="I247" i="286"/>
  <c r="H247" i="286"/>
  <c r="G247" i="286"/>
  <c r="F247" i="286"/>
  <c r="E247" i="286"/>
  <c r="D247" i="286"/>
  <c r="C247" i="286"/>
  <c r="N246" i="286"/>
  <c r="N251" i="286" s="1"/>
  <c r="N257" i="286" s="1"/>
  <c r="M246" i="286"/>
  <c r="J246" i="286"/>
  <c r="I246" i="286"/>
  <c r="H246" i="286"/>
  <c r="G246" i="286"/>
  <c r="F246" i="286"/>
  <c r="E246" i="286"/>
  <c r="D246" i="286"/>
  <c r="C246" i="286"/>
  <c r="N245" i="286"/>
  <c r="M245" i="286"/>
  <c r="I245" i="286"/>
  <c r="H245" i="286"/>
  <c r="G245" i="286"/>
  <c r="F245" i="286"/>
  <c r="E245" i="286"/>
  <c r="D245" i="286"/>
  <c r="C245" i="286"/>
  <c r="N244" i="286"/>
  <c r="M244" i="286"/>
  <c r="I244" i="286"/>
  <c r="H244" i="286"/>
  <c r="G244" i="286"/>
  <c r="F244" i="286"/>
  <c r="E244" i="286"/>
  <c r="D244" i="286"/>
  <c r="C244" i="286"/>
  <c r="N242" i="286"/>
  <c r="M242" i="286"/>
  <c r="I242" i="286"/>
  <c r="H242" i="286"/>
  <c r="G242" i="286"/>
  <c r="G251" i="286" s="1"/>
  <c r="G257" i="286" s="1"/>
  <c r="F242" i="286"/>
  <c r="E242" i="286"/>
  <c r="E251" i="286" s="1"/>
  <c r="E257" i="286" s="1"/>
  <c r="D242" i="286"/>
  <c r="C242" i="286"/>
  <c r="C251" i="286" s="1"/>
  <c r="C257" i="286" s="1"/>
  <c r="N240" i="286"/>
  <c r="N254" i="286" s="1"/>
  <c r="M240" i="286"/>
  <c r="M254" i="286" s="1"/>
  <c r="K240" i="286"/>
  <c r="K254" i="286" s="1"/>
  <c r="J240" i="286"/>
  <c r="I240" i="286"/>
  <c r="I254" i="286" s="1"/>
  <c r="H240" i="286"/>
  <c r="H254" i="286" s="1"/>
  <c r="G240" i="286"/>
  <c r="F240" i="286"/>
  <c r="E240" i="286"/>
  <c r="E254" i="286" s="1"/>
  <c r="D240" i="286"/>
  <c r="D254" i="286" s="1"/>
  <c r="C240" i="286"/>
  <c r="C254" i="286" s="1"/>
  <c r="N239" i="286"/>
  <c r="M239" i="286"/>
  <c r="K239" i="286"/>
  <c r="J239" i="286"/>
  <c r="I239" i="286"/>
  <c r="H239" i="286"/>
  <c r="G239" i="286"/>
  <c r="F239" i="286"/>
  <c r="E239" i="286"/>
  <c r="D239" i="286"/>
  <c r="C239" i="286"/>
  <c r="N238" i="286"/>
  <c r="M238" i="286"/>
  <c r="I238" i="286"/>
  <c r="H238" i="286"/>
  <c r="G238" i="286"/>
  <c r="F238" i="286"/>
  <c r="E238" i="286"/>
  <c r="D238" i="286"/>
  <c r="C238" i="286"/>
  <c r="N237" i="286"/>
  <c r="M237" i="286"/>
  <c r="J237" i="286"/>
  <c r="I237" i="286"/>
  <c r="H237" i="286"/>
  <c r="G237" i="286"/>
  <c r="F237" i="286"/>
  <c r="E237" i="286"/>
  <c r="D237" i="286"/>
  <c r="C237" i="286"/>
  <c r="L236" i="286"/>
  <c r="L240" i="286" s="1"/>
  <c r="L254" i="286" s="1"/>
  <c r="K236" i="286"/>
  <c r="J236" i="286"/>
  <c r="L235" i="286"/>
  <c r="L239" i="286" s="1"/>
  <c r="K235" i="286"/>
  <c r="J235" i="286"/>
  <c r="L234" i="286"/>
  <c r="L238" i="286" s="1"/>
  <c r="K234" i="286"/>
  <c r="K238" i="286" s="1"/>
  <c r="J234" i="286"/>
  <c r="J238" i="286" s="1"/>
  <c r="L233" i="286"/>
  <c r="L237" i="286" s="1"/>
  <c r="K233" i="286"/>
  <c r="K237" i="286" s="1"/>
  <c r="J233" i="286"/>
  <c r="N229" i="286"/>
  <c r="M229" i="286"/>
  <c r="K229" i="286"/>
  <c r="I229" i="286"/>
  <c r="H229" i="286"/>
  <c r="G229" i="286"/>
  <c r="F229" i="286"/>
  <c r="E229" i="286"/>
  <c r="D229" i="286"/>
  <c r="C229" i="286"/>
  <c r="N228" i="286"/>
  <c r="M228" i="286"/>
  <c r="I228" i="286"/>
  <c r="H228" i="286"/>
  <c r="G228" i="286"/>
  <c r="F228" i="286"/>
  <c r="E228" i="286"/>
  <c r="D228" i="286"/>
  <c r="C228" i="286"/>
  <c r="N227" i="286"/>
  <c r="M227" i="286"/>
  <c r="K227" i="286"/>
  <c r="I227" i="286"/>
  <c r="H227" i="286"/>
  <c r="G227" i="286"/>
  <c r="F227" i="286"/>
  <c r="E227" i="286"/>
  <c r="D227" i="286"/>
  <c r="C227" i="286"/>
  <c r="L226" i="286"/>
  <c r="O226" i="286" s="1"/>
  <c r="O229" i="286" s="1"/>
  <c r="K226" i="286"/>
  <c r="J226" i="286"/>
  <c r="J229" i="286" s="1"/>
  <c r="L225" i="286"/>
  <c r="K225" i="286"/>
  <c r="K228" i="286" s="1"/>
  <c r="J225" i="286"/>
  <c r="J228" i="286" s="1"/>
  <c r="L224" i="286"/>
  <c r="K224" i="286"/>
  <c r="J224" i="286"/>
  <c r="J227" i="286" s="1"/>
  <c r="N222" i="286"/>
  <c r="M222" i="286"/>
  <c r="J222" i="286"/>
  <c r="I222" i="286"/>
  <c r="H222" i="286"/>
  <c r="G222" i="286"/>
  <c r="F222" i="286"/>
  <c r="E222" i="286"/>
  <c r="D222" i="286"/>
  <c r="C222" i="286"/>
  <c r="N221" i="286"/>
  <c r="M221" i="286"/>
  <c r="I221" i="286"/>
  <c r="H221" i="286"/>
  <c r="G221" i="286"/>
  <c r="F221" i="286"/>
  <c r="E221" i="286"/>
  <c r="D221" i="286"/>
  <c r="C221" i="286"/>
  <c r="K220" i="286"/>
  <c r="K222" i="286" s="1"/>
  <c r="J220" i="286"/>
  <c r="K219" i="286"/>
  <c r="K221" i="286" s="1"/>
  <c r="J219" i="286"/>
  <c r="N217" i="286"/>
  <c r="M217" i="286"/>
  <c r="I217" i="286"/>
  <c r="H217" i="286"/>
  <c r="G217" i="286"/>
  <c r="F217" i="286"/>
  <c r="E217" i="286"/>
  <c r="D217" i="286"/>
  <c r="C217" i="286"/>
  <c r="N216" i="286"/>
  <c r="M216" i="286"/>
  <c r="K216" i="286"/>
  <c r="I216" i="286"/>
  <c r="H216" i="286"/>
  <c r="G216" i="286"/>
  <c r="F216" i="286"/>
  <c r="E216" i="286"/>
  <c r="D216" i="286"/>
  <c r="C216" i="286"/>
  <c r="K215" i="286"/>
  <c r="K217" i="286" s="1"/>
  <c r="J215" i="286"/>
  <c r="L215" i="286" s="1"/>
  <c r="L217" i="286" s="1"/>
  <c r="K214" i="286"/>
  <c r="J214" i="286"/>
  <c r="L214" i="286" s="1"/>
  <c r="L216" i="286" s="1"/>
  <c r="O212" i="286"/>
  <c r="N212" i="286"/>
  <c r="M212" i="286"/>
  <c r="L212" i="286"/>
  <c r="K212" i="286"/>
  <c r="J212" i="286"/>
  <c r="I212" i="286"/>
  <c r="H212" i="286"/>
  <c r="G212" i="286"/>
  <c r="F212" i="286"/>
  <c r="E212" i="286"/>
  <c r="D212" i="286"/>
  <c r="C212" i="286"/>
  <c r="N211" i="286"/>
  <c r="M211" i="286"/>
  <c r="L211" i="286"/>
  <c r="K211" i="286"/>
  <c r="I211" i="286"/>
  <c r="H211" i="286"/>
  <c r="G211" i="286"/>
  <c r="F211" i="286"/>
  <c r="E211" i="286"/>
  <c r="D211" i="286"/>
  <c r="C211" i="286"/>
  <c r="N210" i="286"/>
  <c r="M210" i="286"/>
  <c r="L210" i="286"/>
  <c r="J210" i="286"/>
  <c r="I210" i="286"/>
  <c r="H210" i="286"/>
  <c r="G210" i="286"/>
  <c r="F210" i="286"/>
  <c r="E210" i="286"/>
  <c r="D210" i="286"/>
  <c r="C210" i="286"/>
  <c r="O209" i="286"/>
  <c r="O250" i="286" s="1"/>
  <c r="L209" i="286"/>
  <c r="L250" i="286" s="1"/>
  <c r="K209" i="286"/>
  <c r="J209" i="286"/>
  <c r="O207" i="286"/>
  <c r="L207" i="286"/>
  <c r="K207" i="286"/>
  <c r="J207" i="286"/>
  <c r="J248" i="286" s="1"/>
  <c r="O206" i="286"/>
  <c r="O247" i="286" s="1"/>
  <c r="L206" i="286"/>
  <c r="K206" i="286"/>
  <c r="K247" i="286" s="1"/>
  <c r="J206" i="286"/>
  <c r="J247" i="286" s="1"/>
  <c r="O205" i="286"/>
  <c r="O246" i="286" s="1"/>
  <c r="L205" i="286"/>
  <c r="L246" i="286" s="1"/>
  <c r="K205" i="286"/>
  <c r="K246" i="286" s="1"/>
  <c r="J205" i="286"/>
  <c r="O203" i="286"/>
  <c r="L203" i="286"/>
  <c r="K203" i="286"/>
  <c r="J203" i="286"/>
  <c r="O202" i="286"/>
  <c r="O211" i="286" s="1"/>
  <c r="L202" i="286"/>
  <c r="K202" i="286"/>
  <c r="J202" i="286"/>
  <c r="J211" i="286" s="1"/>
  <c r="O201" i="286"/>
  <c r="O210" i="286" s="1"/>
  <c r="L201" i="286"/>
  <c r="K201" i="286"/>
  <c r="K210" i="286" s="1"/>
  <c r="J201" i="286"/>
  <c r="N199" i="286"/>
  <c r="M199" i="286"/>
  <c r="K199" i="286"/>
  <c r="I199" i="286"/>
  <c r="H199" i="286"/>
  <c r="G199" i="286"/>
  <c r="F199" i="286"/>
  <c r="E199" i="286"/>
  <c r="D199" i="286"/>
  <c r="C199" i="286"/>
  <c r="N198" i="286"/>
  <c r="M198" i="286"/>
  <c r="K198" i="286"/>
  <c r="J198" i="286"/>
  <c r="I198" i="286"/>
  <c r="H198" i="286"/>
  <c r="G198" i="286"/>
  <c r="F198" i="286"/>
  <c r="E198" i="286"/>
  <c r="D198" i="286"/>
  <c r="C198" i="286"/>
  <c r="N197" i="286"/>
  <c r="M197" i="286"/>
  <c r="I197" i="286"/>
  <c r="H197" i="286"/>
  <c r="G197" i="286"/>
  <c r="F197" i="286"/>
  <c r="E197" i="286"/>
  <c r="D197" i="286"/>
  <c r="D230" i="286" s="1"/>
  <c r="C197" i="286"/>
  <c r="K196" i="286"/>
  <c r="J196" i="286"/>
  <c r="L196" i="286" s="1"/>
  <c r="L195" i="286"/>
  <c r="O195" i="286" s="1"/>
  <c r="O198" i="286" s="1"/>
  <c r="K195" i="286"/>
  <c r="J195" i="286"/>
  <c r="K194" i="286"/>
  <c r="K197" i="286" s="1"/>
  <c r="J194" i="286"/>
  <c r="J197" i="286" s="1"/>
  <c r="N192" i="286"/>
  <c r="M192" i="286"/>
  <c r="I192" i="286"/>
  <c r="H192" i="286"/>
  <c r="G192" i="286"/>
  <c r="F192" i="286"/>
  <c r="E192" i="286"/>
  <c r="D192" i="286"/>
  <c r="C192" i="286"/>
  <c r="N191" i="286"/>
  <c r="M191" i="286"/>
  <c r="K191" i="286"/>
  <c r="I191" i="286"/>
  <c r="H191" i="286"/>
  <c r="G191" i="286"/>
  <c r="F191" i="286"/>
  <c r="E191" i="286"/>
  <c r="D191" i="286"/>
  <c r="C191" i="286"/>
  <c r="C230" i="286" s="1"/>
  <c r="K190" i="286"/>
  <c r="K192" i="286" s="1"/>
  <c r="J190" i="286"/>
  <c r="K189" i="286"/>
  <c r="J189" i="286"/>
  <c r="N187" i="286"/>
  <c r="M187" i="286"/>
  <c r="I187" i="286"/>
  <c r="H187" i="286"/>
  <c r="G187" i="286"/>
  <c r="F187" i="286"/>
  <c r="E187" i="286"/>
  <c r="D187" i="286"/>
  <c r="C187" i="286"/>
  <c r="N186" i="286"/>
  <c r="M186" i="286"/>
  <c r="I186" i="286"/>
  <c r="H186" i="286"/>
  <c r="G186" i="286"/>
  <c r="G230" i="286" s="1"/>
  <c r="F186" i="286"/>
  <c r="E186" i="286"/>
  <c r="D186" i="286"/>
  <c r="C186" i="286"/>
  <c r="K185" i="286"/>
  <c r="K187" i="286" s="1"/>
  <c r="J185" i="286"/>
  <c r="K184" i="286"/>
  <c r="K186" i="286" s="1"/>
  <c r="K230" i="286" s="1"/>
  <c r="J184" i="286"/>
  <c r="N182" i="286"/>
  <c r="M182" i="286"/>
  <c r="J182" i="286"/>
  <c r="I182" i="286"/>
  <c r="H182" i="286"/>
  <c r="G182" i="286"/>
  <c r="F182" i="286"/>
  <c r="E182" i="286"/>
  <c r="D182" i="286"/>
  <c r="C182" i="286"/>
  <c r="N181" i="286"/>
  <c r="M181" i="286"/>
  <c r="I181" i="286"/>
  <c r="H181" i="286"/>
  <c r="G181" i="286"/>
  <c r="F181" i="286"/>
  <c r="E181" i="286"/>
  <c r="D181" i="286"/>
  <c r="C181" i="286"/>
  <c r="N180" i="286"/>
  <c r="M180" i="286"/>
  <c r="K180" i="286"/>
  <c r="I180" i="286"/>
  <c r="H180" i="286"/>
  <c r="G180" i="286"/>
  <c r="F180" i="286"/>
  <c r="E180" i="286"/>
  <c r="D180" i="286"/>
  <c r="C180" i="286"/>
  <c r="K179" i="286"/>
  <c r="K245" i="286" s="1"/>
  <c r="J179" i="286"/>
  <c r="K178" i="286"/>
  <c r="J178" i="286"/>
  <c r="K176" i="286"/>
  <c r="K182" i="286" s="1"/>
  <c r="J176" i="286"/>
  <c r="K175" i="286"/>
  <c r="K181" i="286" s="1"/>
  <c r="J175" i="286"/>
  <c r="L175" i="286" s="1"/>
  <c r="O174" i="286"/>
  <c r="K174" i="286"/>
  <c r="J174" i="286"/>
  <c r="L174" i="286" s="1"/>
  <c r="L172" i="286"/>
  <c r="G172" i="286"/>
  <c r="D172" i="286"/>
  <c r="C172" i="286"/>
  <c r="N171" i="286"/>
  <c r="M171" i="286"/>
  <c r="K171" i="286"/>
  <c r="I171" i="286"/>
  <c r="H171" i="286"/>
  <c r="G171" i="286"/>
  <c r="F171" i="286"/>
  <c r="E171" i="286"/>
  <c r="D171" i="286"/>
  <c r="C171" i="286"/>
  <c r="N170" i="286"/>
  <c r="M170" i="286"/>
  <c r="I170" i="286"/>
  <c r="H170" i="286"/>
  <c r="G170" i="286"/>
  <c r="F170" i="286"/>
  <c r="E170" i="286"/>
  <c r="D170" i="286"/>
  <c r="C170" i="286"/>
  <c r="N169" i="286"/>
  <c r="M169" i="286"/>
  <c r="K169" i="286"/>
  <c r="I169" i="286"/>
  <c r="H169" i="286"/>
  <c r="G169" i="286"/>
  <c r="F169" i="286"/>
  <c r="E169" i="286"/>
  <c r="D169" i="286"/>
  <c r="C169" i="286"/>
  <c r="K168" i="286"/>
  <c r="J168" i="286"/>
  <c r="K167" i="286"/>
  <c r="K170" i="286" s="1"/>
  <c r="J167" i="286"/>
  <c r="L167" i="286" s="1"/>
  <c r="L170" i="286" s="1"/>
  <c r="K166" i="286"/>
  <c r="J166" i="286"/>
  <c r="L166" i="286" s="1"/>
  <c r="L169" i="286" s="1"/>
  <c r="O164" i="286"/>
  <c r="N164" i="286"/>
  <c r="M164" i="286"/>
  <c r="L164" i="286"/>
  <c r="K164" i="286"/>
  <c r="J164" i="286"/>
  <c r="I164" i="286"/>
  <c r="H164" i="286"/>
  <c r="G164" i="286"/>
  <c r="F164" i="286"/>
  <c r="E164" i="286"/>
  <c r="D164" i="286"/>
  <c r="C164" i="286"/>
  <c r="N163" i="286"/>
  <c r="M163" i="286"/>
  <c r="L163" i="286"/>
  <c r="I163" i="286"/>
  <c r="H163" i="286"/>
  <c r="G163" i="286"/>
  <c r="F163" i="286"/>
  <c r="E163" i="286"/>
  <c r="D163" i="286"/>
  <c r="C163" i="286"/>
  <c r="N162" i="286"/>
  <c r="M162" i="286"/>
  <c r="J162" i="286"/>
  <c r="I162" i="286"/>
  <c r="H162" i="286"/>
  <c r="G162" i="286"/>
  <c r="F162" i="286"/>
  <c r="E162" i="286"/>
  <c r="D162" i="286"/>
  <c r="C162" i="286"/>
  <c r="O161" i="286"/>
  <c r="L161" i="286"/>
  <c r="K161" i="286"/>
  <c r="J161" i="286"/>
  <c r="O160" i="286"/>
  <c r="O163" i="286" s="1"/>
  <c r="L160" i="286"/>
  <c r="K160" i="286"/>
  <c r="K163" i="286" s="1"/>
  <c r="J160" i="286"/>
  <c r="J163" i="286" s="1"/>
  <c r="O159" i="286"/>
  <c r="O162" i="286" s="1"/>
  <c r="L159" i="286"/>
  <c r="L162" i="286" s="1"/>
  <c r="K159" i="286"/>
  <c r="K162" i="286" s="1"/>
  <c r="J159" i="286"/>
  <c r="N157" i="286"/>
  <c r="M157" i="286"/>
  <c r="J157" i="286"/>
  <c r="I157" i="286"/>
  <c r="H157" i="286"/>
  <c r="G157" i="286"/>
  <c r="F157" i="286"/>
  <c r="E157" i="286"/>
  <c r="D157" i="286"/>
  <c r="C157" i="286"/>
  <c r="N156" i="286"/>
  <c r="M156" i="286"/>
  <c r="I156" i="286"/>
  <c r="H156" i="286"/>
  <c r="G156" i="286"/>
  <c r="F156" i="286"/>
  <c r="E156" i="286"/>
  <c r="D156" i="286"/>
  <c r="C156" i="286"/>
  <c r="N155" i="286"/>
  <c r="M155" i="286"/>
  <c r="L155" i="286"/>
  <c r="I155" i="286"/>
  <c r="I172" i="286" s="1"/>
  <c r="H155" i="286"/>
  <c r="H172" i="286" s="1"/>
  <c r="G155" i="286"/>
  <c r="F155" i="286"/>
  <c r="E155" i="286"/>
  <c r="E172" i="286" s="1"/>
  <c r="D155" i="286"/>
  <c r="C155" i="286"/>
  <c r="K154" i="286"/>
  <c r="L154" i="286" s="1"/>
  <c r="J154" i="286"/>
  <c r="K153" i="286"/>
  <c r="K156" i="286" s="1"/>
  <c r="J153" i="286"/>
  <c r="J156" i="286" s="1"/>
  <c r="L152" i="286"/>
  <c r="O152" i="286" s="1"/>
  <c r="O155" i="286" s="1"/>
  <c r="K152" i="286"/>
  <c r="K155" i="286" s="1"/>
  <c r="K172" i="286" s="1"/>
  <c r="J152" i="286"/>
  <c r="J155" i="286" s="1"/>
  <c r="N148" i="286"/>
  <c r="M148" i="286"/>
  <c r="L148" i="286"/>
  <c r="K148" i="286"/>
  <c r="J148" i="286"/>
  <c r="I148" i="286"/>
  <c r="H148" i="286"/>
  <c r="G148" i="286"/>
  <c r="F148" i="286"/>
  <c r="E148" i="286"/>
  <c r="D148" i="286"/>
  <c r="C148" i="286"/>
  <c r="N147" i="286"/>
  <c r="M147" i="286"/>
  <c r="L147" i="286"/>
  <c r="I147" i="286"/>
  <c r="H147" i="286"/>
  <c r="G147" i="286"/>
  <c r="F147" i="286"/>
  <c r="E147" i="286"/>
  <c r="D147" i="286"/>
  <c r="C147" i="286"/>
  <c r="N146" i="286"/>
  <c r="M146" i="286"/>
  <c r="J146" i="286"/>
  <c r="I146" i="286"/>
  <c r="H146" i="286"/>
  <c r="G146" i="286"/>
  <c r="F146" i="286"/>
  <c r="E146" i="286"/>
  <c r="D146" i="286"/>
  <c r="C146" i="286"/>
  <c r="L145" i="286"/>
  <c r="O145" i="286" s="1"/>
  <c r="O148" i="286" s="1"/>
  <c r="K145" i="286"/>
  <c r="J145" i="286"/>
  <c r="L144" i="286"/>
  <c r="O144" i="286" s="1"/>
  <c r="O147" i="286" s="1"/>
  <c r="K144" i="286"/>
  <c r="K147" i="286" s="1"/>
  <c r="J144" i="286"/>
  <c r="J147" i="286" s="1"/>
  <c r="L143" i="286"/>
  <c r="L146" i="286" s="1"/>
  <c r="K143" i="286"/>
  <c r="K146" i="286" s="1"/>
  <c r="J143" i="286"/>
  <c r="N141" i="286"/>
  <c r="M141" i="286"/>
  <c r="J141" i="286"/>
  <c r="I141" i="286"/>
  <c r="H141" i="286"/>
  <c r="G141" i="286"/>
  <c r="F141" i="286"/>
  <c r="E141" i="286"/>
  <c r="D141" i="286"/>
  <c r="C141" i="286"/>
  <c r="N140" i="286"/>
  <c r="M140" i="286"/>
  <c r="I140" i="286"/>
  <c r="H140" i="286"/>
  <c r="G140" i="286"/>
  <c r="F140" i="286"/>
  <c r="E140" i="286"/>
  <c r="D140" i="286"/>
  <c r="C140" i="286"/>
  <c r="N139" i="286"/>
  <c r="M139" i="286"/>
  <c r="I139" i="286"/>
  <c r="H139" i="286"/>
  <c r="G139" i="286"/>
  <c r="F139" i="286"/>
  <c r="E139" i="286"/>
  <c r="D139" i="286"/>
  <c r="C139" i="286"/>
  <c r="L138" i="286"/>
  <c r="K138" i="286"/>
  <c r="K141" i="286" s="1"/>
  <c r="J138" i="286"/>
  <c r="K137" i="286"/>
  <c r="K140" i="286" s="1"/>
  <c r="J137" i="286"/>
  <c r="J140" i="286" s="1"/>
  <c r="K136" i="286"/>
  <c r="K139" i="286" s="1"/>
  <c r="J136" i="286"/>
  <c r="J139" i="286" s="1"/>
  <c r="N134" i="286"/>
  <c r="M134" i="286"/>
  <c r="I134" i="286"/>
  <c r="H134" i="286"/>
  <c r="G134" i="286"/>
  <c r="F134" i="286"/>
  <c r="E134" i="286"/>
  <c r="D134" i="286"/>
  <c r="C134" i="286"/>
  <c r="N133" i="286"/>
  <c r="M133" i="286"/>
  <c r="J133" i="286"/>
  <c r="I133" i="286"/>
  <c r="H133" i="286"/>
  <c r="G133" i="286"/>
  <c r="F133" i="286"/>
  <c r="E133" i="286"/>
  <c r="D133" i="286"/>
  <c r="C133" i="286"/>
  <c r="N132" i="286"/>
  <c r="M132" i="286"/>
  <c r="I132" i="286"/>
  <c r="H132" i="286"/>
  <c r="G132" i="286"/>
  <c r="F132" i="286"/>
  <c r="E132" i="286"/>
  <c r="D132" i="286"/>
  <c r="C132" i="286"/>
  <c r="K131" i="286"/>
  <c r="K134" i="286" s="1"/>
  <c r="J131" i="286"/>
  <c r="L131" i="286" s="1"/>
  <c r="K130" i="286"/>
  <c r="K133" i="286" s="1"/>
  <c r="J130" i="286"/>
  <c r="K129" i="286"/>
  <c r="K132" i="286" s="1"/>
  <c r="J129" i="286"/>
  <c r="N127" i="286"/>
  <c r="M127" i="286"/>
  <c r="K127" i="286"/>
  <c r="I127" i="286"/>
  <c r="H127" i="286"/>
  <c r="G127" i="286"/>
  <c r="F127" i="286"/>
  <c r="E127" i="286"/>
  <c r="D127" i="286"/>
  <c r="C127" i="286"/>
  <c r="N126" i="286"/>
  <c r="M126" i="286"/>
  <c r="I126" i="286"/>
  <c r="H126" i="286"/>
  <c r="G126" i="286"/>
  <c r="F126" i="286"/>
  <c r="E126" i="286"/>
  <c r="D126" i="286"/>
  <c r="C126" i="286"/>
  <c r="N125" i="286"/>
  <c r="M125" i="286"/>
  <c r="K125" i="286"/>
  <c r="I125" i="286"/>
  <c r="H125" i="286"/>
  <c r="G125" i="286"/>
  <c r="F125" i="286"/>
  <c r="E125" i="286"/>
  <c r="D125" i="286"/>
  <c r="C125" i="286"/>
  <c r="K124" i="286"/>
  <c r="J124" i="286"/>
  <c r="K123" i="286"/>
  <c r="K126" i="286" s="1"/>
  <c r="J123" i="286"/>
  <c r="L123" i="286" s="1"/>
  <c r="L126" i="286" s="1"/>
  <c r="O122" i="286"/>
  <c r="O125" i="286" s="1"/>
  <c r="K122" i="286"/>
  <c r="J122" i="286"/>
  <c r="L122" i="286" s="1"/>
  <c r="L125" i="286" s="1"/>
  <c r="N120" i="286"/>
  <c r="M120" i="286"/>
  <c r="K120" i="286"/>
  <c r="J120" i="286"/>
  <c r="I120" i="286"/>
  <c r="H120" i="286"/>
  <c r="G120" i="286"/>
  <c r="F120" i="286"/>
  <c r="E120" i="286"/>
  <c r="D120" i="286"/>
  <c r="C120" i="286"/>
  <c r="N119" i="286"/>
  <c r="M119" i="286"/>
  <c r="I119" i="286"/>
  <c r="H119" i="286"/>
  <c r="G119" i="286"/>
  <c r="F119" i="286"/>
  <c r="E119" i="286"/>
  <c r="D119" i="286"/>
  <c r="C119" i="286"/>
  <c r="N118" i="286"/>
  <c r="M118" i="286"/>
  <c r="J118" i="286"/>
  <c r="I118" i="286"/>
  <c r="H118" i="286"/>
  <c r="G118" i="286"/>
  <c r="F118" i="286"/>
  <c r="E118" i="286"/>
  <c r="D118" i="286"/>
  <c r="C118" i="286"/>
  <c r="O117" i="286"/>
  <c r="O120" i="286" s="1"/>
  <c r="L117" i="286"/>
  <c r="L120" i="286" s="1"/>
  <c r="K117" i="286"/>
  <c r="J117" i="286"/>
  <c r="O116" i="286"/>
  <c r="O119" i="286" s="1"/>
  <c r="L116" i="286"/>
  <c r="L119" i="286" s="1"/>
  <c r="K116" i="286"/>
  <c r="K119" i="286" s="1"/>
  <c r="J116" i="286"/>
  <c r="J119" i="286" s="1"/>
  <c r="O115" i="286"/>
  <c r="O118" i="286" s="1"/>
  <c r="L115" i="286"/>
  <c r="L118" i="286" s="1"/>
  <c r="K115" i="286"/>
  <c r="K118" i="286" s="1"/>
  <c r="J115" i="286"/>
  <c r="N113" i="286"/>
  <c r="M113" i="286"/>
  <c r="J113" i="286"/>
  <c r="I113" i="286"/>
  <c r="H113" i="286"/>
  <c r="G113" i="286"/>
  <c r="F113" i="286"/>
  <c r="E113" i="286"/>
  <c r="D113" i="286"/>
  <c r="C113" i="286"/>
  <c r="O112" i="286"/>
  <c r="N112" i="286"/>
  <c r="M112" i="286"/>
  <c r="L112" i="286"/>
  <c r="K112" i="286"/>
  <c r="I112" i="286"/>
  <c r="H112" i="286"/>
  <c r="G112" i="286"/>
  <c r="F112" i="286"/>
  <c r="E112" i="286"/>
  <c r="D112" i="286"/>
  <c r="C112" i="286"/>
  <c r="N111" i="286"/>
  <c r="M111" i="286"/>
  <c r="I111" i="286"/>
  <c r="H111" i="286"/>
  <c r="G111" i="286"/>
  <c r="F111" i="286"/>
  <c r="E111" i="286"/>
  <c r="D111" i="286"/>
  <c r="C111" i="286"/>
  <c r="K110" i="286"/>
  <c r="L110" i="286" s="1"/>
  <c r="J110" i="286"/>
  <c r="L109" i="286"/>
  <c r="O109" i="286" s="1"/>
  <c r="K109" i="286"/>
  <c r="J109" i="286"/>
  <c r="J112" i="286" s="1"/>
  <c r="L108" i="286"/>
  <c r="O108" i="286" s="1"/>
  <c r="O111" i="286" s="1"/>
  <c r="K108" i="286"/>
  <c r="K111" i="286" s="1"/>
  <c r="J108" i="286"/>
  <c r="J111" i="286" s="1"/>
  <c r="N106" i="286"/>
  <c r="M106" i="286"/>
  <c r="J106" i="286"/>
  <c r="I106" i="286"/>
  <c r="H106" i="286"/>
  <c r="G106" i="286"/>
  <c r="F106" i="286"/>
  <c r="E106" i="286"/>
  <c r="D106" i="286"/>
  <c r="C106" i="286"/>
  <c r="N105" i="286"/>
  <c r="M105" i="286"/>
  <c r="K105" i="286"/>
  <c r="I105" i="286"/>
  <c r="H105" i="286"/>
  <c r="G105" i="286"/>
  <c r="F105" i="286"/>
  <c r="E105" i="286"/>
  <c r="D105" i="286"/>
  <c r="C105" i="286"/>
  <c r="N104" i="286"/>
  <c r="M104" i="286"/>
  <c r="I104" i="286"/>
  <c r="H104" i="286"/>
  <c r="G104" i="286"/>
  <c r="F104" i="286"/>
  <c r="E104" i="286"/>
  <c r="D104" i="286"/>
  <c r="C104" i="286"/>
  <c r="C149" i="286" s="1"/>
  <c r="K103" i="286"/>
  <c r="K106" i="286" s="1"/>
  <c r="J103" i="286"/>
  <c r="K102" i="286"/>
  <c r="J102" i="286"/>
  <c r="L102" i="286" s="1"/>
  <c r="K101" i="286"/>
  <c r="K104" i="286" s="1"/>
  <c r="J101" i="286"/>
  <c r="N99" i="286"/>
  <c r="M99" i="286"/>
  <c r="K99" i="286"/>
  <c r="I99" i="286"/>
  <c r="H99" i="286"/>
  <c r="G99" i="286"/>
  <c r="F99" i="286"/>
  <c r="E99" i="286"/>
  <c r="D99" i="286"/>
  <c r="C99" i="286"/>
  <c r="N98" i="286"/>
  <c r="M98" i="286"/>
  <c r="J98" i="286"/>
  <c r="I98" i="286"/>
  <c r="H98" i="286"/>
  <c r="G98" i="286"/>
  <c r="F98" i="286"/>
  <c r="E98" i="286"/>
  <c r="D98" i="286"/>
  <c r="C98" i="286"/>
  <c r="N97" i="286"/>
  <c r="M97" i="286"/>
  <c r="K97" i="286"/>
  <c r="I97" i="286"/>
  <c r="H97" i="286"/>
  <c r="G97" i="286"/>
  <c r="F97" i="286"/>
  <c r="F149" i="286" s="1"/>
  <c r="E97" i="286"/>
  <c r="D97" i="286"/>
  <c r="C97" i="286"/>
  <c r="K96" i="286"/>
  <c r="J96" i="286"/>
  <c r="O95" i="286"/>
  <c r="O98" i="286" s="1"/>
  <c r="K95" i="286"/>
  <c r="K98" i="286" s="1"/>
  <c r="J95" i="286"/>
  <c r="L95" i="286" s="1"/>
  <c r="L98" i="286" s="1"/>
  <c r="K94" i="286"/>
  <c r="J94" i="286"/>
  <c r="L94" i="286" s="1"/>
  <c r="L97" i="286" s="1"/>
  <c r="N92" i="286"/>
  <c r="M92" i="286"/>
  <c r="L92" i="286"/>
  <c r="K92" i="286"/>
  <c r="J92" i="286"/>
  <c r="I92" i="286"/>
  <c r="H92" i="286"/>
  <c r="G92" i="286"/>
  <c r="F92" i="286"/>
  <c r="E92" i="286"/>
  <c r="D92" i="286"/>
  <c r="C92" i="286"/>
  <c r="N91" i="286"/>
  <c r="M91" i="286"/>
  <c r="L91" i="286"/>
  <c r="I91" i="286"/>
  <c r="H91" i="286"/>
  <c r="G91" i="286"/>
  <c r="F91" i="286"/>
  <c r="E91" i="286"/>
  <c r="D91" i="286"/>
  <c r="C91" i="286"/>
  <c r="N90" i="286"/>
  <c r="M90" i="286"/>
  <c r="J90" i="286"/>
  <c r="I90" i="286"/>
  <c r="H90" i="286"/>
  <c r="G90" i="286"/>
  <c r="F90" i="286"/>
  <c r="E90" i="286"/>
  <c r="D90" i="286"/>
  <c r="C90" i="286"/>
  <c r="L89" i="286"/>
  <c r="L244" i="286" s="1"/>
  <c r="K89" i="286"/>
  <c r="K244" i="286" s="1"/>
  <c r="J89" i="286"/>
  <c r="J244" i="286" s="1"/>
  <c r="L87" i="286"/>
  <c r="O87" i="286" s="1"/>
  <c r="O92" i="286" s="1"/>
  <c r="K87" i="286"/>
  <c r="J87" i="286"/>
  <c r="L86" i="286"/>
  <c r="O86" i="286" s="1"/>
  <c r="K86" i="286"/>
  <c r="K91" i="286" s="1"/>
  <c r="J86" i="286"/>
  <c r="J91" i="286" s="1"/>
  <c r="L85" i="286"/>
  <c r="L90" i="286" s="1"/>
  <c r="K85" i="286"/>
  <c r="K90" i="286" s="1"/>
  <c r="J85" i="286"/>
  <c r="N83" i="286"/>
  <c r="M83" i="286"/>
  <c r="J83" i="286"/>
  <c r="I83" i="286"/>
  <c r="H83" i="286"/>
  <c r="G83" i="286"/>
  <c r="F83" i="286"/>
  <c r="E83" i="286"/>
  <c r="D83" i="286"/>
  <c r="C83" i="286"/>
  <c r="N82" i="286"/>
  <c r="M82" i="286"/>
  <c r="I82" i="286"/>
  <c r="H82" i="286"/>
  <c r="G82" i="286"/>
  <c r="F82" i="286"/>
  <c r="E82" i="286"/>
  <c r="D82" i="286"/>
  <c r="C82" i="286"/>
  <c r="N81" i="286"/>
  <c r="M81" i="286"/>
  <c r="I81" i="286"/>
  <c r="H81" i="286"/>
  <c r="G81" i="286"/>
  <c r="F81" i="286"/>
  <c r="E81" i="286"/>
  <c r="D81" i="286"/>
  <c r="C81" i="286"/>
  <c r="L80" i="286"/>
  <c r="K80" i="286"/>
  <c r="K83" i="286" s="1"/>
  <c r="J80" i="286"/>
  <c r="K79" i="286"/>
  <c r="L79" i="286" s="1"/>
  <c r="J79" i="286"/>
  <c r="J82" i="286" s="1"/>
  <c r="K78" i="286"/>
  <c r="K81" i="286" s="1"/>
  <c r="J78" i="286"/>
  <c r="J81" i="286" s="1"/>
  <c r="N76" i="286"/>
  <c r="M76" i="286"/>
  <c r="I76" i="286"/>
  <c r="H76" i="286"/>
  <c r="G76" i="286"/>
  <c r="F76" i="286"/>
  <c r="E76" i="286"/>
  <c r="D76" i="286"/>
  <c r="C76" i="286"/>
  <c r="N75" i="286"/>
  <c r="M75" i="286"/>
  <c r="J75" i="286"/>
  <c r="I75" i="286"/>
  <c r="H75" i="286"/>
  <c r="G75" i="286"/>
  <c r="F75" i="286"/>
  <c r="E75" i="286"/>
  <c r="D75" i="286"/>
  <c r="C75" i="286"/>
  <c r="N74" i="286"/>
  <c r="M74" i="286"/>
  <c r="I74" i="286"/>
  <c r="H74" i="286"/>
  <c r="G74" i="286"/>
  <c r="F74" i="286"/>
  <c r="E74" i="286"/>
  <c r="D74" i="286"/>
  <c r="C74" i="286"/>
  <c r="K73" i="286"/>
  <c r="K76" i="286" s="1"/>
  <c r="J73" i="286"/>
  <c r="L73" i="286" s="1"/>
  <c r="K72" i="286"/>
  <c r="K75" i="286" s="1"/>
  <c r="J72" i="286"/>
  <c r="K71" i="286"/>
  <c r="K74" i="286" s="1"/>
  <c r="J71" i="286"/>
  <c r="N69" i="286"/>
  <c r="M69" i="286"/>
  <c r="K69" i="286"/>
  <c r="I69" i="286"/>
  <c r="H69" i="286"/>
  <c r="G69" i="286"/>
  <c r="F69" i="286"/>
  <c r="E69" i="286"/>
  <c r="D69" i="286"/>
  <c r="C69" i="286"/>
  <c r="N68" i="286"/>
  <c r="M68" i="286"/>
  <c r="I68" i="286"/>
  <c r="H68" i="286"/>
  <c r="G68" i="286"/>
  <c r="F68" i="286"/>
  <c r="E68" i="286"/>
  <c r="D68" i="286"/>
  <c r="C68" i="286"/>
  <c r="N67" i="286"/>
  <c r="N149" i="286" s="1"/>
  <c r="M67" i="286"/>
  <c r="M149" i="286" s="1"/>
  <c r="K67" i="286"/>
  <c r="I67" i="286"/>
  <c r="I149" i="286" s="1"/>
  <c r="H67" i="286"/>
  <c r="H149" i="286" s="1"/>
  <c r="G67" i="286"/>
  <c r="G149" i="286" s="1"/>
  <c r="F67" i="286"/>
  <c r="E67" i="286"/>
  <c r="E149" i="286" s="1"/>
  <c r="D67" i="286"/>
  <c r="D149" i="286" s="1"/>
  <c r="C67" i="286"/>
  <c r="K66" i="286"/>
  <c r="J66" i="286"/>
  <c r="K65" i="286"/>
  <c r="K68" i="286" s="1"/>
  <c r="J65" i="286"/>
  <c r="L65" i="286" s="1"/>
  <c r="L68" i="286" s="1"/>
  <c r="O64" i="286"/>
  <c r="O67" i="286" s="1"/>
  <c r="K64" i="286"/>
  <c r="J64" i="286"/>
  <c r="L64" i="286" s="1"/>
  <c r="L67" i="286" s="1"/>
  <c r="N61" i="286"/>
  <c r="M61" i="286"/>
  <c r="K61" i="286"/>
  <c r="I61" i="286"/>
  <c r="H61" i="286"/>
  <c r="G61" i="286"/>
  <c r="F61" i="286"/>
  <c r="E61" i="286"/>
  <c r="D61" i="286"/>
  <c r="C61" i="286"/>
  <c r="N60" i="286"/>
  <c r="M60" i="286"/>
  <c r="I60" i="286"/>
  <c r="H60" i="286"/>
  <c r="G60" i="286"/>
  <c r="F60" i="286"/>
  <c r="E60" i="286"/>
  <c r="D60" i="286"/>
  <c r="C60" i="286"/>
  <c r="N59" i="286"/>
  <c r="M59" i="286"/>
  <c r="K59" i="286"/>
  <c r="I59" i="286"/>
  <c r="H59" i="286"/>
  <c r="G59" i="286"/>
  <c r="F59" i="286"/>
  <c r="E59" i="286"/>
  <c r="D59" i="286"/>
  <c r="C59" i="286"/>
  <c r="K58" i="286"/>
  <c r="J58" i="286"/>
  <c r="K57" i="286"/>
  <c r="K60" i="286" s="1"/>
  <c r="J57" i="286"/>
  <c r="L57" i="286" s="1"/>
  <c r="L60" i="286" s="1"/>
  <c r="K56" i="286"/>
  <c r="J56" i="286"/>
  <c r="L56" i="286" s="1"/>
  <c r="L59" i="286" s="1"/>
  <c r="O54" i="286"/>
  <c r="N54" i="286"/>
  <c r="M54" i="286"/>
  <c r="L54" i="286"/>
  <c r="K54" i="286"/>
  <c r="J54" i="286"/>
  <c r="I54" i="286"/>
  <c r="H54" i="286"/>
  <c r="G54" i="286"/>
  <c r="F54" i="286"/>
  <c r="E54" i="286"/>
  <c r="D54" i="286"/>
  <c r="C54" i="286"/>
  <c r="N53" i="286"/>
  <c r="M53" i="286"/>
  <c r="L53" i="286"/>
  <c r="I53" i="286"/>
  <c r="H53" i="286"/>
  <c r="G53" i="286"/>
  <c r="F53" i="286"/>
  <c r="E53" i="286"/>
  <c r="D53" i="286"/>
  <c r="C53" i="286"/>
  <c r="N52" i="286"/>
  <c r="M52" i="286"/>
  <c r="J52" i="286"/>
  <c r="I52" i="286"/>
  <c r="H52" i="286"/>
  <c r="G52" i="286"/>
  <c r="F52" i="286"/>
  <c r="E52" i="286"/>
  <c r="D52" i="286"/>
  <c r="C52" i="286"/>
  <c r="O51" i="286"/>
  <c r="L51" i="286"/>
  <c r="K51" i="286"/>
  <c r="J51" i="286"/>
  <c r="O50" i="286"/>
  <c r="O53" i="286" s="1"/>
  <c r="L50" i="286"/>
  <c r="K50" i="286"/>
  <c r="K53" i="286" s="1"/>
  <c r="J50" i="286"/>
  <c r="J53" i="286" s="1"/>
  <c r="O49" i="286"/>
  <c r="O52" i="286" s="1"/>
  <c r="L49" i="286"/>
  <c r="L52" i="286" s="1"/>
  <c r="K49" i="286"/>
  <c r="K52" i="286" s="1"/>
  <c r="J49" i="286"/>
  <c r="N47" i="286"/>
  <c r="M47" i="286"/>
  <c r="J47" i="286"/>
  <c r="I47" i="286"/>
  <c r="H47" i="286"/>
  <c r="G47" i="286"/>
  <c r="F47" i="286"/>
  <c r="E47" i="286"/>
  <c r="D47" i="286"/>
  <c r="C47" i="286"/>
  <c r="N46" i="286"/>
  <c r="M46" i="286"/>
  <c r="I46" i="286"/>
  <c r="H46" i="286"/>
  <c r="G46" i="286"/>
  <c r="F46" i="286"/>
  <c r="E46" i="286"/>
  <c r="D46" i="286"/>
  <c r="C46" i="286"/>
  <c r="N45" i="286"/>
  <c r="M45" i="286"/>
  <c r="L45" i="286"/>
  <c r="I45" i="286"/>
  <c r="H45" i="286"/>
  <c r="G45" i="286"/>
  <c r="F45" i="286"/>
  <c r="E45" i="286"/>
  <c r="D45" i="286"/>
  <c r="C45" i="286"/>
  <c r="K44" i="286"/>
  <c r="L44" i="286" s="1"/>
  <c r="J44" i="286"/>
  <c r="K43" i="286"/>
  <c r="K46" i="286" s="1"/>
  <c r="J43" i="286"/>
  <c r="J46" i="286" s="1"/>
  <c r="L42" i="286"/>
  <c r="O42" i="286" s="1"/>
  <c r="O45" i="286" s="1"/>
  <c r="K42" i="286"/>
  <c r="K45" i="286" s="1"/>
  <c r="J42" i="286"/>
  <c r="J45" i="286" s="1"/>
  <c r="N40" i="286"/>
  <c r="M40" i="286"/>
  <c r="I40" i="286"/>
  <c r="H40" i="286"/>
  <c r="G40" i="286"/>
  <c r="F40" i="286"/>
  <c r="E40" i="286"/>
  <c r="D40" i="286"/>
  <c r="C40" i="286"/>
  <c r="N39" i="286"/>
  <c r="M39" i="286"/>
  <c r="I39" i="286"/>
  <c r="H39" i="286"/>
  <c r="G39" i="286"/>
  <c r="F39" i="286"/>
  <c r="E39" i="286"/>
  <c r="D39" i="286"/>
  <c r="C39" i="286"/>
  <c r="N38" i="286"/>
  <c r="M38" i="286"/>
  <c r="I38" i="286"/>
  <c r="H38" i="286"/>
  <c r="G38" i="286"/>
  <c r="F38" i="286"/>
  <c r="E38" i="286"/>
  <c r="D38" i="286"/>
  <c r="D62" i="286" s="1"/>
  <c r="C38" i="286"/>
  <c r="K37" i="286"/>
  <c r="K40" i="286" s="1"/>
  <c r="J37" i="286"/>
  <c r="L37" i="286" s="1"/>
  <c r="K36" i="286"/>
  <c r="K39" i="286" s="1"/>
  <c r="J36" i="286"/>
  <c r="J39" i="286" s="1"/>
  <c r="K35" i="286"/>
  <c r="K38" i="286" s="1"/>
  <c r="J35" i="286"/>
  <c r="N33" i="286"/>
  <c r="M33" i="286"/>
  <c r="K33" i="286"/>
  <c r="I33" i="286"/>
  <c r="H33" i="286"/>
  <c r="G33" i="286"/>
  <c r="F33" i="286"/>
  <c r="E33" i="286"/>
  <c r="D33" i="286"/>
  <c r="C33" i="286"/>
  <c r="N32" i="286"/>
  <c r="M32" i="286"/>
  <c r="I32" i="286"/>
  <c r="H32" i="286"/>
  <c r="G32" i="286"/>
  <c r="F32" i="286"/>
  <c r="E32" i="286"/>
  <c r="D32" i="286"/>
  <c r="C32" i="286"/>
  <c r="N31" i="286"/>
  <c r="M31" i="286"/>
  <c r="K31" i="286"/>
  <c r="I31" i="286"/>
  <c r="H31" i="286"/>
  <c r="G31" i="286"/>
  <c r="G62" i="286" s="1"/>
  <c r="F31" i="286"/>
  <c r="E31" i="286"/>
  <c r="D31" i="286"/>
  <c r="C31" i="286"/>
  <c r="C62" i="286" s="1"/>
  <c r="K30" i="286"/>
  <c r="J30" i="286"/>
  <c r="K29" i="286"/>
  <c r="K32" i="286" s="1"/>
  <c r="J29" i="286"/>
  <c r="J32" i="286" s="1"/>
  <c r="K28" i="286"/>
  <c r="J28" i="286"/>
  <c r="J31" i="286" s="1"/>
  <c r="N26" i="286"/>
  <c r="M26" i="286"/>
  <c r="L26" i="286"/>
  <c r="K26" i="286"/>
  <c r="J26" i="286"/>
  <c r="I26" i="286"/>
  <c r="H26" i="286"/>
  <c r="G26" i="286"/>
  <c r="F26" i="286"/>
  <c r="E26" i="286"/>
  <c r="D26" i="286"/>
  <c r="D253" i="286" s="1"/>
  <c r="C26" i="286"/>
  <c r="N25" i="286"/>
  <c r="M25" i="286"/>
  <c r="L25" i="286"/>
  <c r="K25" i="286"/>
  <c r="I25" i="286"/>
  <c r="H25" i="286"/>
  <c r="G25" i="286"/>
  <c r="F25" i="286"/>
  <c r="E25" i="286"/>
  <c r="D25" i="286"/>
  <c r="C25" i="286"/>
  <c r="N24" i="286"/>
  <c r="M24" i="286"/>
  <c r="L24" i="286"/>
  <c r="J24" i="286"/>
  <c r="I24" i="286"/>
  <c r="H24" i="286"/>
  <c r="H62" i="286" s="1"/>
  <c r="G24" i="286"/>
  <c r="F24" i="286"/>
  <c r="F62" i="286" s="1"/>
  <c r="E24" i="286"/>
  <c r="D24" i="286"/>
  <c r="C24" i="286"/>
  <c r="O23" i="286"/>
  <c r="O26" i="286" s="1"/>
  <c r="L23" i="286"/>
  <c r="K23" i="286"/>
  <c r="J23" i="286"/>
  <c r="O22" i="286"/>
  <c r="O25" i="286" s="1"/>
  <c r="L22" i="286"/>
  <c r="K22" i="286"/>
  <c r="J22" i="286"/>
  <c r="J25" i="286" s="1"/>
  <c r="O21" i="286"/>
  <c r="O24" i="286" s="1"/>
  <c r="L21" i="286"/>
  <c r="K21" i="286"/>
  <c r="K24" i="286" s="1"/>
  <c r="K62" i="286" s="1"/>
  <c r="J21" i="286"/>
  <c r="F19" i="286"/>
  <c r="N18" i="286"/>
  <c r="M18" i="286"/>
  <c r="J18" i="286"/>
  <c r="I18" i="286"/>
  <c r="H18" i="286"/>
  <c r="G18" i="286"/>
  <c r="F18" i="286"/>
  <c r="E18" i="286"/>
  <c r="D18" i="286"/>
  <c r="C18" i="286"/>
  <c r="N17" i="286"/>
  <c r="M17" i="286"/>
  <c r="I17" i="286"/>
  <c r="I252" i="286" s="1"/>
  <c r="H17" i="286"/>
  <c r="G17" i="286"/>
  <c r="F17" i="286"/>
  <c r="E17" i="286"/>
  <c r="D17" i="286"/>
  <c r="C17" i="286"/>
  <c r="N16" i="286"/>
  <c r="N19" i="286" s="1"/>
  <c r="M16" i="286"/>
  <c r="J16" i="286"/>
  <c r="I16" i="286"/>
  <c r="H16" i="286"/>
  <c r="G16" i="286"/>
  <c r="F16" i="286"/>
  <c r="E16" i="286"/>
  <c r="D16" i="286"/>
  <c r="C16" i="286"/>
  <c r="K15" i="286"/>
  <c r="K18" i="286" s="1"/>
  <c r="J15" i="286"/>
  <c r="K14" i="286"/>
  <c r="L14" i="286" s="1"/>
  <c r="J14" i="286"/>
  <c r="J17" i="286" s="1"/>
  <c r="K13" i="286"/>
  <c r="K16" i="286" s="1"/>
  <c r="J13" i="286"/>
  <c r="N11" i="286"/>
  <c r="M11" i="286"/>
  <c r="M253" i="286" s="1"/>
  <c r="I11" i="286"/>
  <c r="H11" i="286"/>
  <c r="H253" i="286" s="1"/>
  <c r="G11" i="286"/>
  <c r="G253" i="286" s="1"/>
  <c r="F11" i="286"/>
  <c r="E11" i="286"/>
  <c r="D11" i="286"/>
  <c r="C11" i="286"/>
  <c r="N10" i="286"/>
  <c r="M10" i="286"/>
  <c r="M252" i="286" s="1"/>
  <c r="I10" i="286"/>
  <c r="H10" i="286"/>
  <c r="G10" i="286"/>
  <c r="F10" i="286"/>
  <c r="E10" i="286"/>
  <c r="E252" i="286" s="1"/>
  <c r="D10" i="286"/>
  <c r="D252" i="286" s="1"/>
  <c r="C10" i="286"/>
  <c r="N9" i="286"/>
  <c r="M9" i="286"/>
  <c r="M19" i="286" s="1"/>
  <c r="K9" i="286"/>
  <c r="K19" i="286" s="1"/>
  <c r="I9" i="286"/>
  <c r="I19" i="286" s="1"/>
  <c r="H9" i="286"/>
  <c r="G9" i="286"/>
  <c r="G19" i="286" s="1"/>
  <c r="F9" i="286"/>
  <c r="E9" i="286"/>
  <c r="E19" i="286" s="1"/>
  <c r="D9" i="286"/>
  <c r="C9" i="286"/>
  <c r="C19" i="286" s="1"/>
  <c r="K8" i="286"/>
  <c r="K11" i="286" s="1"/>
  <c r="J8" i="286"/>
  <c r="J11" i="286" s="1"/>
  <c r="K7" i="286"/>
  <c r="K10" i="286" s="1"/>
  <c r="J7" i="286"/>
  <c r="J10" i="286" s="1"/>
  <c r="K6" i="286"/>
  <c r="J6" i="286"/>
  <c r="C15" i="285"/>
  <c r="K27" i="284"/>
  <c r="J27" i="284"/>
  <c r="I27" i="284"/>
  <c r="H27" i="284"/>
  <c r="H26" i="284"/>
  <c r="H65" i="283" s="1"/>
  <c r="G26" i="284"/>
  <c r="G65" i="283" s="1"/>
  <c r="F26" i="284"/>
  <c r="D26" i="284"/>
  <c r="D65" i="283" s="1"/>
  <c r="J65" i="283" s="1"/>
  <c r="C26" i="284"/>
  <c r="C65" i="283" s="1"/>
  <c r="I65" i="283" s="1"/>
  <c r="J25" i="284"/>
  <c r="I25" i="284"/>
  <c r="E25" i="284"/>
  <c r="K25" i="284" s="1"/>
  <c r="J24" i="284"/>
  <c r="I24" i="284"/>
  <c r="E24" i="284"/>
  <c r="K24" i="284" s="1"/>
  <c r="J23" i="284"/>
  <c r="J26" i="284" s="1"/>
  <c r="I23" i="284"/>
  <c r="I26" i="284" s="1"/>
  <c r="H23" i="284"/>
  <c r="E23" i="284"/>
  <c r="I22" i="284"/>
  <c r="J21" i="284"/>
  <c r="G21" i="284"/>
  <c r="G22" i="284" s="1"/>
  <c r="G56" i="283" s="1"/>
  <c r="F21" i="284"/>
  <c r="D21" i="284"/>
  <c r="D22" i="284" s="1"/>
  <c r="D56" i="283" s="1"/>
  <c r="C21" i="284"/>
  <c r="C22" i="284" s="1"/>
  <c r="J20" i="284"/>
  <c r="I20" i="284"/>
  <c r="H20" i="284"/>
  <c r="E20" i="284"/>
  <c r="J19" i="284"/>
  <c r="I19" i="284"/>
  <c r="I21" i="284" s="1"/>
  <c r="H19" i="284"/>
  <c r="H21" i="284" s="1"/>
  <c r="E19" i="284"/>
  <c r="E21" i="284" s="1"/>
  <c r="I18" i="284"/>
  <c r="G18" i="284"/>
  <c r="F18" i="284"/>
  <c r="F22" i="284" s="1"/>
  <c r="D18" i="284"/>
  <c r="C18" i="284"/>
  <c r="J17" i="284"/>
  <c r="J18" i="284" s="1"/>
  <c r="I17" i="284"/>
  <c r="H17" i="284"/>
  <c r="E17" i="284"/>
  <c r="K17" i="284" s="1"/>
  <c r="J16" i="284"/>
  <c r="I16" i="284"/>
  <c r="H16" i="284"/>
  <c r="E16" i="284"/>
  <c r="E18" i="284" s="1"/>
  <c r="J15" i="284"/>
  <c r="I15" i="284"/>
  <c r="H15" i="284"/>
  <c r="H18" i="284" s="1"/>
  <c r="E15" i="284"/>
  <c r="I14" i="284"/>
  <c r="G14" i="284"/>
  <c r="F14" i="284"/>
  <c r="D14" i="284"/>
  <c r="C14" i="284"/>
  <c r="J13" i="284"/>
  <c r="I13" i="284"/>
  <c r="H13" i="284"/>
  <c r="E13" i="284"/>
  <c r="K13" i="284" s="1"/>
  <c r="J12" i="284"/>
  <c r="I12" i="284"/>
  <c r="H12" i="284"/>
  <c r="E12" i="284"/>
  <c r="K12" i="284" s="1"/>
  <c r="J11" i="284"/>
  <c r="I11" i="284"/>
  <c r="H11" i="284"/>
  <c r="E11" i="284"/>
  <c r="K11" i="284" s="1"/>
  <c r="J10" i="284"/>
  <c r="J14" i="284" s="1"/>
  <c r="I10" i="284"/>
  <c r="H10" i="284"/>
  <c r="E10" i="284"/>
  <c r="K10" i="284" s="1"/>
  <c r="J9" i="284"/>
  <c r="I9" i="284"/>
  <c r="H9" i="284"/>
  <c r="H14" i="284" s="1"/>
  <c r="E9" i="284"/>
  <c r="E14" i="284" s="1"/>
  <c r="F65" i="283"/>
  <c r="G64" i="283"/>
  <c r="G66" i="283" s="1"/>
  <c r="F64" i="283"/>
  <c r="K63" i="283"/>
  <c r="J63" i="283"/>
  <c r="I63" i="283"/>
  <c r="E63" i="283"/>
  <c r="K62" i="283"/>
  <c r="C10" i="285" s="1"/>
  <c r="J62" i="283"/>
  <c r="I62" i="283"/>
  <c r="E62" i="283"/>
  <c r="K61" i="283"/>
  <c r="C9" i="285" s="1"/>
  <c r="J61" i="283"/>
  <c r="I61" i="283"/>
  <c r="H61" i="283"/>
  <c r="H60" i="283"/>
  <c r="G60" i="283"/>
  <c r="F60" i="283"/>
  <c r="E60" i="283"/>
  <c r="E64" i="283" s="1"/>
  <c r="D60" i="283"/>
  <c r="C60" i="283"/>
  <c r="C64" i="283" s="1"/>
  <c r="K59" i="283"/>
  <c r="J59" i="283"/>
  <c r="I59" i="283"/>
  <c r="K58" i="283"/>
  <c r="J58" i="283"/>
  <c r="I58" i="283"/>
  <c r="F56" i="283"/>
  <c r="C56" i="283"/>
  <c r="J51" i="283"/>
  <c r="G51" i="283"/>
  <c r="J49" i="283"/>
  <c r="I49" i="283"/>
  <c r="H49" i="283"/>
  <c r="E49" i="283"/>
  <c r="K49" i="283" s="1"/>
  <c r="J48" i="283"/>
  <c r="I48" i="283"/>
  <c r="H48" i="283"/>
  <c r="E48" i="283"/>
  <c r="J47" i="283"/>
  <c r="G47" i="283"/>
  <c r="F47" i="283"/>
  <c r="F51" i="283" s="1"/>
  <c r="D47" i="283"/>
  <c r="C47" i="283"/>
  <c r="J46" i="283"/>
  <c r="I46" i="283"/>
  <c r="I47" i="283" s="1"/>
  <c r="H46" i="283"/>
  <c r="H47" i="283" s="1"/>
  <c r="E46" i="283"/>
  <c r="E47" i="283" s="1"/>
  <c r="J45" i="283"/>
  <c r="I45" i="283"/>
  <c r="H45" i="283"/>
  <c r="E45" i="283"/>
  <c r="J44" i="283"/>
  <c r="I44" i="283"/>
  <c r="H44" i="283"/>
  <c r="E44" i="283"/>
  <c r="K44" i="283" s="1"/>
  <c r="J43" i="283"/>
  <c r="I43" i="283"/>
  <c r="H43" i="283"/>
  <c r="E43" i="283"/>
  <c r="K43" i="283" s="1"/>
  <c r="J42" i="283"/>
  <c r="I42" i="283"/>
  <c r="H42" i="283"/>
  <c r="E42" i="283"/>
  <c r="K42" i="283" s="1"/>
  <c r="G40" i="283"/>
  <c r="F40" i="283"/>
  <c r="D40" i="283"/>
  <c r="C40" i="283"/>
  <c r="J39" i="283"/>
  <c r="I39" i="283"/>
  <c r="H39" i="283"/>
  <c r="E39" i="283"/>
  <c r="K39" i="283" s="1"/>
  <c r="J38" i="283"/>
  <c r="I38" i="283"/>
  <c r="H38" i="283"/>
  <c r="K38" i="283" s="1"/>
  <c r="E38" i="283"/>
  <c r="J37" i="283"/>
  <c r="I37" i="283"/>
  <c r="H37" i="283"/>
  <c r="K37" i="283" s="1"/>
  <c r="E37" i="283"/>
  <c r="J36" i="283"/>
  <c r="I36" i="283"/>
  <c r="I40" i="283" s="1"/>
  <c r="H36" i="283"/>
  <c r="E36" i="283"/>
  <c r="K36" i="283" s="1"/>
  <c r="J35" i="283"/>
  <c r="J40" i="283" s="1"/>
  <c r="I35" i="283"/>
  <c r="H35" i="283"/>
  <c r="E35" i="283"/>
  <c r="K35" i="283" s="1"/>
  <c r="J34" i="283"/>
  <c r="I34" i="283"/>
  <c r="H34" i="283"/>
  <c r="E34" i="283"/>
  <c r="E40" i="283" s="1"/>
  <c r="I33" i="283"/>
  <c r="D33" i="283"/>
  <c r="D41" i="283" s="1"/>
  <c r="D50" i="283" s="1"/>
  <c r="I32" i="283"/>
  <c r="G32" i="283"/>
  <c r="G33" i="283" s="1"/>
  <c r="F32" i="283"/>
  <c r="D32" i="283"/>
  <c r="C32" i="283"/>
  <c r="C33" i="283" s="1"/>
  <c r="J31" i="283"/>
  <c r="J32" i="283" s="1"/>
  <c r="J33" i="283" s="1"/>
  <c r="I31" i="283"/>
  <c r="H31" i="283"/>
  <c r="E31" i="283"/>
  <c r="K31" i="283" s="1"/>
  <c r="J30" i="283"/>
  <c r="I30" i="283"/>
  <c r="H30" i="283"/>
  <c r="H32" i="283" s="1"/>
  <c r="E30" i="283"/>
  <c r="K30" i="283" s="1"/>
  <c r="K32" i="283" s="1"/>
  <c r="J29" i="283"/>
  <c r="I29" i="283"/>
  <c r="H29" i="283"/>
  <c r="K29" i="283" s="1"/>
  <c r="E29" i="283"/>
  <c r="I28" i="283"/>
  <c r="G28" i="283"/>
  <c r="F28" i="283"/>
  <c r="D28" i="283"/>
  <c r="C28" i="283"/>
  <c r="J27" i="283"/>
  <c r="J28" i="283" s="1"/>
  <c r="I27" i="283"/>
  <c r="H27" i="283"/>
  <c r="H28" i="283" s="1"/>
  <c r="E27" i="283"/>
  <c r="E28" i="283" s="1"/>
  <c r="K26" i="283"/>
  <c r="G26" i="283"/>
  <c r="F26" i="283"/>
  <c r="E26" i="283"/>
  <c r="D26" i="283"/>
  <c r="C26" i="283"/>
  <c r="J25" i="283"/>
  <c r="J26" i="283" s="1"/>
  <c r="I25" i="283"/>
  <c r="I26" i="283" s="1"/>
  <c r="H25" i="283"/>
  <c r="K25" i="283" s="1"/>
  <c r="E25" i="283"/>
  <c r="I24" i="283"/>
  <c r="I41" i="283" s="1"/>
  <c r="G24" i="283"/>
  <c r="F24" i="283"/>
  <c r="D24" i="283"/>
  <c r="C24" i="283"/>
  <c r="J23" i="283"/>
  <c r="J24" i="283" s="1"/>
  <c r="I23" i="283"/>
  <c r="H23" i="283"/>
  <c r="H24" i="283" s="1"/>
  <c r="E23" i="283"/>
  <c r="E24" i="283" s="1"/>
  <c r="G22" i="283"/>
  <c r="F22" i="283"/>
  <c r="D22" i="283"/>
  <c r="D51" i="283" s="1"/>
  <c r="C22" i="283"/>
  <c r="C51" i="283" s="1"/>
  <c r="J21" i="283"/>
  <c r="I21" i="283"/>
  <c r="H21" i="283"/>
  <c r="H22" i="283" s="1"/>
  <c r="H51" i="283" s="1"/>
  <c r="E21" i="283"/>
  <c r="J20" i="283"/>
  <c r="J22" i="283" s="1"/>
  <c r="I20" i="283"/>
  <c r="I22" i="283" s="1"/>
  <c r="H20" i="283"/>
  <c r="E20" i="283"/>
  <c r="E22" i="283" s="1"/>
  <c r="E51" i="283" s="1"/>
  <c r="G19" i="283"/>
  <c r="F19" i="283"/>
  <c r="C19" i="283"/>
  <c r="J18" i="283"/>
  <c r="I18" i="283"/>
  <c r="H18" i="283"/>
  <c r="E18" i="283"/>
  <c r="K18" i="283" s="1"/>
  <c r="G17" i="283"/>
  <c r="F17" i="283"/>
  <c r="E17" i="283"/>
  <c r="E19" i="283" s="1"/>
  <c r="D17" i="283"/>
  <c r="D19" i="283" s="1"/>
  <c r="C17" i="283"/>
  <c r="J16" i="283"/>
  <c r="I16" i="283"/>
  <c r="H16" i="283"/>
  <c r="E16" i="283"/>
  <c r="K16" i="283" s="1"/>
  <c r="J15" i="283"/>
  <c r="I15" i="283"/>
  <c r="H15" i="283"/>
  <c r="E15" i="283"/>
  <c r="K15" i="283" s="1"/>
  <c r="J14" i="283"/>
  <c r="I14" i="283"/>
  <c r="H14" i="283"/>
  <c r="E14" i="283"/>
  <c r="J13" i="283"/>
  <c r="I13" i="283"/>
  <c r="H13" i="283"/>
  <c r="E13" i="283"/>
  <c r="J12" i="283"/>
  <c r="I12" i="283"/>
  <c r="H12" i="283"/>
  <c r="E12" i="283"/>
  <c r="K12" i="283" s="1"/>
  <c r="J11" i="283"/>
  <c r="I11" i="283"/>
  <c r="H11" i="283"/>
  <c r="E11" i="283"/>
  <c r="K11" i="283" s="1"/>
  <c r="J10" i="283"/>
  <c r="I10" i="283"/>
  <c r="H10" i="283"/>
  <c r="K10" i="283" s="1"/>
  <c r="E10" i="283"/>
  <c r="J9" i="283"/>
  <c r="I9" i="283"/>
  <c r="I17" i="283" s="1"/>
  <c r="I19" i="283" s="1"/>
  <c r="H9" i="283"/>
  <c r="K9" i="283" s="1"/>
  <c r="E9" i="283"/>
  <c r="AH27" i="282"/>
  <c r="AD27" i="282"/>
  <c r="Z27" i="282"/>
  <c r="AL27" i="282" s="1"/>
  <c r="Y26" i="282"/>
  <c r="U26" i="282"/>
  <c r="T26" i="282"/>
  <c r="S26" i="282"/>
  <c r="Q26" i="282"/>
  <c r="P26" i="282"/>
  <c r="O26" i="282"/>
  <c r="M26" i="282"/>
  <c r="L26" i="282"/>
  <c r="I26" i="282"/>
  <c r="H26" i="282"/>
  <c r="G26" i="282"/>
  <c r="E26" i="282"/>
  <c r="D26" i="282"/>
  <c r="C26" i="282"/>
  <c r="AK25" i="282"/>
  <c r="AG25" i="282"/>
  <c r="AF25" i="282"/>
  <c r="AE25" i="282"/>
  <c r="AC25" i="282"/>
  <c r="AB25" i="282"/>
  <c r="AA25" i="282"/>
  <c r="Y25" i="282"/>
  <c r="X25" i="282"/>
  <c r="AJ25" i="282" s="1"/>
  <c r="W25" i="282"/>
  <c r="V25" i="282"/>
  <c r="AH25" i="282" s="1"/>
  <c r="R25" i="282"/>
  <c r="AD25" i="282" s="1"/>
  <c r="M25" i="282"/>
  <c r="L25" i="282"/>
  <c r="K25" i="282"/>
  <c r="N25" i="282" s="1"/>
  <c r="J25" i="282"/>
  <c r="F25" i="282"/>
  <c r="AK24" i="282"/>
  <c r="AG24" i="282"/>
  <c r="AF24" i="282"/>
  <c r="AE24" i="282"/>
  <c r="AC24" i="282"/>
  <c r="AB24" i="282"/>
  <c r="AA24" i="282"/>
  <c r="Y24" i="282"/>
  <c r="X24" i="282"/>
  <c r="AJ24" i="282" s="1"/>
  <c r="W24" i="282"/>
  <c r="V24" i="282"/>
  <c r="R24" i="282"/>
  <c r="AD24" i="282" s="1"/>
  <c r="M24" i="282"/>
  <c r="L24" i="282"/>
  <c r="K24" i="282"/>
  <c r="N24" i="282" s="1"/>
  <c r="J24" i="282"/>
  <c r="F24" i="282"/>
  <c r="AG23" i="282"/>
  <c r="AG26" i="282" s="1"/>
  <c r="AF23" i="282"/>
  <c r="AF26" i="282" s="1"/>
  <c r="AE23" i="282"/>
  <c r="AE26" i="282" s="1"/>
  <c r="AC23" i="282"/>
  <c r="AC26" i="282" s="1"/>
  <c r="AB23" i="282"/>
  <c r="AB26" i="282" s="1"/>
  <c r="AA23" i="282"/>
  <c r="AA26" i="282" s="1"/>
  <c r="Y23" i="282"/>
  <c r="AK23" i="282" s="1"/>
  <c r="X23" i="282"/>
  <c r="X26" i="282" s="1"/>
  <c r="W23" i="282"/>
  <c r="W26" i="282" s="1"/>
  <c r="V23" i="282"/>
  <c r="V26" i="282" s="1"/>
  <c r="R23" i="282"/>
  <c r="N23" i="282"/>
  <c r="N26" i="282" s="1"/>
  <c r="M23" i="282"/>
  <c r="L23" i="282"/>
  <c r="K23" i="282"/>
  <c r="J23" i="282"/>
  <c r="J26" i="282" s="1"/>
  <c r="F23" i="282"/>
  <c r="F26" i="282" s="1"/>
  <c r="Q22" i="282"/>
  <c r="U21" i="282"/>
  <c r="T21" i="282"/>
  <c r="T22" i="282" s="1"/>
  <c r="S21" i="282"/>
  <c r="S22" i="282" s="1"/>
  <c r="R21" i="282"/>
  <c r="Q21" i="282"/>
  <c r="P21" i="282"/>
  <c r="P22" i="282" s="1"/>
  <c r="O21" i="282"/>
  <c r="O22" i="282" s="1"/>
  <c r="L21" i="282"/>
  <c r="K21" i="282"/>
  <c r="I21" i="282"/>
  <c r="H21" i="282"/>
  <c r="G21" i="282"/>
  <c r="E21" i="282"/>
  <c r="E22" i="282" s="1"/>
  <c r="D21" i="282"/>
  <c r="D22" i="282" s="1"/>
  <c r="C21" i="282"/>
  <c r="AG20" i="282"/>
  <c r="AF20" i="282"/>
  <c r="AE20" i="282"/>
  <c r="AC20" i="282"/>
  <c r="AB20" i="282"/>
  <c r="AA20" i="282"/>
  <c r="Y20" i="282"/>
  <c r="X20" i="282"/>
  <c r="W20" i="282"/>
  <c r="V20" i="282"/>
  <c r="R20" i="282"/>
  <c r="M20" i="282"/>
  <c r="N20" i="282" s="1"/>
  <c r="L20" i="282"/>
  <c r="K20" i="282"/>
  <c r="J20" i="282"/>
  <c r="F20" i="282"/>
  <c r="AJ19" i="282"/>
  <c r="AG19" i="282"/>
  <c r="AG21" i="282" s="1"/>
  <c r="AF19" i="282"/>
  <c r="AF21" i="282" s="1"/>
  <c r="AE19" i="282"/>
  <c r="AE21" i="282" s="1"/>
  <c r="AC19" i="282"/>
  <c r="AC21" i="282" s="1"/>
  <c r="AB19" i="282"/>
  <c r="AA19" i="282"/>
  <c r="AD19" i="282" s="1"/>
  <c r="Y19" i="282"/>
  <c r="Y21" i="282" s="1"/>
  <c r="X19" i="282"/>
  <c r="W19" i="282"/>
  <c r="V19" i="282"/>
  <c r="V21" i="282" s="1"/>
  <c r="R19" i="282"/>
  <c r="M19" i="282"/>
  <c r="L19" i="282"/>
  <c r="K19" i="282"/>
  <c r="J19" i="282"/>
  <c r="F19" i="282"/>
  <c r="AB18" i="282"/>
  <c r="W18" i="282"/>
  <c r="U18" i="282"/>
  <c r="AG18" i="282" s="1"/>
  <c r="T18" i="282"/>
  <c r="S18" i="282"/>
  <c r="Q18" i="282"/>
  <c r="AC18" i="282" s="1"/>
  <c r="P18" i="282"/>
  <c r="O18" i="282"/>
  <c r="I18" i="282"/>
  <c r="H18" i="282"/>
  <c r="E18" i="282"/>
  <c r="D18" i="282"/>
  <c r="C18" i="282"/>
  <c r="AJ17" i="282"/>
  <c r="AI17" i="282"/>
  <c r="AG17" i="282"/>
  <c r="AF17" i="282"/>
  <c r="AE17" i="282"/>
  <c r="AH17" i="282" s="1"/>
  <c r="AC17" i="282"/>
  <c r="AB17" i="282"/>
  <c r="AA17" i="282"/>
  <c r="Y17" i="282"/>
  <c r="X17" i="282"/>
  <c r="W17" i="282"/>
  <c r="V17" i="282"/>
  <c r="R17" i="282"/>
  <c r="M17" i="282"/>
  <c r="K17" i="282"/>
  <c r="J17" i="282"/>
  <c r="H17" i="282"/>
  <c r="L17" i="282" s="1"/>
  <c r="N17" i="282" s="1"/>
  <c r="F17" i="282"/>
  <c r="AI16" i="282"/>
  <c r="AG16" i="282"/>
  <c r="AF16" i="282"/>
  <c r="AE16" i="282"/>
  <c r="AH16" i="282" s="1"/>
  <c r="AC16" i="282"/>
  <c r="AB16" i="282"/>
  <c r="AA16" i="282"/>
  <c r="Y16" i="282"/>
  <c r="AK16" i="282" s="1"/>
  <c r="X16" i="282"/>
  <c r="AJ16" i="282" s="1"/>
  <c r="W16" i="282"/>
  <c r="V16" i="282"/>
  <c r="R16" i="282"/>
  <c r="N16" i="282"/>
  <c r="M16" i="282"/>
  <c r="L16" i="282"/>
  <c r="K16" i="282"/>
  <c r="J16" i="282"/>
  <c r="G16" i="282"/>
  <c r="G18" i="282" s="1"/>
  <c r="F16" i="282"/>
  <c r="AK15" i="282"/>
  <c r="AG15" i="282"/>
  <c r="AF15" i="282"/>
  <c r="AE15" i="282"/>
  <c r="AC15" i="282"/>
  <c r="AB15" i="282"/>
  <c r="AA15" i="282"/>
  <c r="Y15" i="282"/>
  <c r="Y18" i="282" s="1"/>
  <c r="X15" i="282"/>
  <c r="W15" i="282"/>
  <c r="V15" i="282"/>
  <c r="R15" i="282"/>
  <c r="R18" i="282" s="1"/>
  <c r="N15" i="282"/>
  <c r="M15" i="282"/>
  <c r="L15" i="282"/>
  <c r="K15" i="282"/>
  <c r="J15" i="282"/>
  <c r="J18" i="282" s="1"/>
  <c r="H15" i="282"/>
  <c r="F15" i="282"/>
  <c r="F18" i="282" s="1"/>
  <c r="U14" i="282"/>
  <c r="U22" i="282" s="1"/>
  <c r="T14" i="282"/>
  <c r="S14" i="282"/>
  <c r="Q14" i="282"/>
  <c r="P14" i="282"/>
  <c r="O14" i="282"/>
  <c r="I14" i="282"/>
  <c r="G14" i="282"/>
  <c r="G22" i="282" s="1"/>
  <c r="E14" i="282"/>
  <c r="D14" i="282"/>
  <c r="C14" i="282"/>
  <c r="AG13" i="282"/>
  <c r="AE13" i="282"/>
  <c r="AD13" i="282"/>
  <c r="AC13" i="282"/>
  <c r="AB13" i="282"/>
  <c r="AA13" i="282"/>
  <c r="Z13" i="282"/>
  <c r="Y13" i="282"/>
  <c r="X13" i="282"/>
  <c r="W13" i="282"/>
  <c r="V13" i="282"/>
  <c r="R13" i="282"/>
  <c r="R14" i="282" s="1"/>
  <c r="M13" i="282"/>
  <c r="K13" i="282"/>
  <c r="H13" i="282"/>
  <c r="F13" i="282"/>
  <c r="AG12" i="282"/>
  <c r="AF12" i="282"/>
  <c r="AE12" i="282"/>
  <c r="AC12" i="282"/>
  <c r="AB12" i="282"/>
  <c r="AA12" i="282"/>
  <c r="Y12" i="282"/>
  <c r="X12" i="282"/>
  <c r="AJ12" i="282" s="1"/>
  <c r="W12" i="282"/>
  <c r="Z12" i="282" s="1"/>
  <c r="V12" i="282"/>
  <c r="R12" i="282"/>
  <c r="M12" i="282"/>
  <c r="N12" i="282" s="1"/>
  <c r="L12" i="282"/>
  <c r="K12" i="282"/>
  <c r="J12" i="282"/>
  <c r="F12" i="282"/>
  <c r="AG11" i="282"/>
  <c r="AE11" i="282"/>
  <c r="AC11" i="282"/>
  <c r="AB11" i="282"/>
  <c r="AA11" i="282"/>
  <c r="AD11" i="282" s="1"/>
  <c r="Y11" i="282"/>
  <c r="X11" i="282"/>
  <c r="W11" i="282"/>
  <c r="V11" i="282"/>
  <c r="R11" i="282"/>
  <c r="M11" i="282"/>
  <c r="L11" i="282"/>
  <c r="K11" i="282"/>
  <c r="H11" i="282"/>
  <c r="F11" i="282"/>
  <c r="AI10" i="282"/>
  <c r="AG10" i="282"/>
  <c r="AF10" i="282"/>
  <c r="AE10" i="282"/>
  <c r="AC10" i="282"/>
  <c r="AB10" i="282"/>
  <c r="AA10" i="282"/>
  <c r="Y10" i="282"/>
  <c r="X10" i="282"/>
  <c r="AJ10" i="282" s="1"/>
  <c r="W10" i="282"/>
  <c r="V10" i="282"/>
  <c r="R10" i="282"/>
  <c r="N10" i="282"/>
  <c r="M10" i="282"/>
  <c r="AK10" i="282" s="1"/>
  <c r="L10" i="282"/>
  <c r="K10" i="282"/>
  <c r="J10" i="282"/>
  <c r="F10" i="282"/>
  <c r="AG9" i="282"/>
  <c r="AG14" i="282" s="1"/>
  <c r="AF9" i="282"/>
  <c r="AE9" i="282"/>
  <c r="AC9" i="282"/>
  <c r="AB9" i="282"/>
  <c r="AA9" i="282"/>
  <c r="Y9" i="282"/>
  <c r="X9" i="282"/>
  <c r="W9" i="282"/>
  <c r="V9" i="282"/>
  <c r="R9" i="282"/>
  <c r="M9" i="282"/>
  <c r="L9" i="282"/>
  <c r="K9" i="282"/>
  <c r="J9" i="282"/>
  <c r="F9" i="282"/>
  <c r="F14" i="282" s="1"/>
  <c r="AG65" i="281"/>
  <c r="AF65" i="281"/>
  <c r="AC65" i="281"/>
  <c r="AB65" i="281"/>
  <c r="AA65" i="281"/>
  <c r="Y65" i="281"/>
  <c r="AK65" i="281" s="1"/>
  <c r="X65" i="281"/>
  <c r="AJ65" i="281" s="1"/>
  <c r="W65" i="281"/>
  <c r="V65" i="281"/>
  <c r="R65" i="281"/>
  <c r="I65" i="281"/>
  <c r="M65" i="281" s="1"/>
  <c r="H65" i="281"/>
  <c r="L65" i="281" s="1"/>
  <c r="G65" i="281"/>
  <c r="AE65" i="281" s="1"/>
  <c r="F65" i="281"/>
  <c r="AJ64" i="281"/>
  <c r="AB64" i="281"/>
  <c r="T64" i="281"/>
  <c r="S64" i="281"/>
  <c r="O64" i="281"/>
  <c r="L64" i="281"/>
  <c r="H64" i="281"/>
  <c r="G64" i="281"/>
  <c r="D64" i="281"/>
  <c r="C64" i="281"/>
  <c r="AH63" i="281"/>
  <c r="AF63" i="281"/>
  <c r="AE63" i="281"/>
  <c r="AD63" i="281"/>
  <c r="AB63" i="281"/>
  <c r="AA63" i="281"/>
  <c r="Y63" i="281"/>
  <c r="X63" i="281"/>
  <c r="AJ63" i="281" s="1"/>
  <c r="W63" i="281"/>
  <c r="V63" i="281"/>
  <c r="R63" i="281"/>
  <c r="M63" i="281"/>
  <c r="L63" i="281"/>
  <c r="K63" i="281"/>
  <c r="J63" i="281"/>
  <c r="F63" i="281"/>
  <c r="AJ62" i="281"/>
  <c r="AI62" i="281"/>
  <c r="AL62" i="281" s="1"/>
  <c r="AF62" i="281"/>
  <c r="AE62" i="281"/>
  <c r="AH62" i="281" s="1"/>
  <c r="AD62" i="281"/>
  <c r="AB62" i="281"/>
  <c r="AA62" i="281"/>
  <c r="Y62" i="281"/>
  <c r="Z62" i="281" s="1"/>
  <c r="X62" i="281"/>
  <c r="W62" i="281"/>
  <c r="V62" i="281"/>
  <c r="R62" i="281"/>
  <c r="M62" i="281"/>
  <c r="L62" i="281"/>
  <c r="K62" i="281"/>
  <c r="J62" i="281"/>
  <c r="F62" i="281"/>
  <c r="AG61" i="281"/>
  <c r="AH61" i="281" s="1"/>
  <c r="AF61" i="281"/>
  <c r="AE61" i="281"/>
  <c r="AC61" i="281"/>
  <c r="AD61" i="281" s="1"/>
  <c r="AB61" i="281"/>
  <c r="AA61" i="281"/>
  <c r="Y61" i="281"/>
  <c r="X61" i="281"/>
  <c r="AJ61" i="281" s="1"/>
  <c r="W61" i="281"/>
  <c r="AI61" i="281" s="1"/>
  <c r="V61" i="281"/>
  <c r="R61" i="281"/>
  <c r="M61" i="281"/>
  <c r="L61" i="281"/>
  <c r="K61" i="281"/>
  <c r="N61" i="281" s="1"/>
  <c r="J61" i="281"/>
  <c r="AK60" i="281"/>
  <c r="AG60" i="281"/>
  <c r="AC60" i="281"/>
  <c r="AB60" i="281"/>
  <c r="X60" i="281"/>
  <c r="X64" i="281" s="1"/>
  <c r="U60" i="281"/>
  <c r="U64" i="281" s="1"/>
  <c r="T60" i="281"/>
  <c r="S60" i="281"/>
  <c r="Q60" i="281"/>
  <c r="Q64" i="281" s="1"/>
  <c r="P60" i="281"/>
  <c r="P64" i="281" s="1"/>
  <c r="O60" i="281"/>
  <c r="M60" i="281"/>
  <c r="M64" i="281" s="1"/>
  <c r="L60" i="281"/>
  <c r="I60" i="281"/>
  <c r="I64" i="281" s="1"/>
  <c r="H60" i="281"/>
  <c r="G60" i="281"/>
  <c r="E60" i="281"/>
  <c r="E64" i="281" s="1"/>
  <c r="D60" i="281"/>
  <c r="C60" i="281"/>
  <c r="AJ59" i="281"/>
  <c r="AI59" i="281"/>
  <c r="AL59" i="281" s="1"/>
  <c r="AF59" i="281"/>
  <c r="AE59" i="281"/>
  <c r="AH59" i="281" s="1"/>
  <c r="AD59" i="281"/>
  <c r="AB59" i="281"/>
  <c r="AA59" i="281"/>
  <c r="Y59" i="281"/>
  <c r="Z59" i="281" s="1"/>
  <c r="X59" i="281"/>
  <c r="W59" i="281"/>
  <c r="V59" i="281"/>
  <c r="R59" i="281"/>
  <c r="M59" i="281"/>
  <c r="L59" i="281"/>
  <c r="K59" i="281"/>
  <c r="J59" i="281"/>
  <c r="F59" i="281"/>
  <c r="AF58" i="281"/>
  <c r="AF60" i="281" s="1"/>
  <c r="AF64" i="281" s="1"/>
  <c r="AE58" i="281"/>
  <c r="AB58" i="281"/>
  <c r="AA58" i="281"/>
  <c r="Z58" i="281"/>
  <c r="Z60" i="281" s="1"/>
  <c r="Y58" i="281"/>
  <c r="X58" i="281"/>
  <c r="W58" i="281"/>
  <c r="V58" i="281"/>
  <c r="V60" i="281" s="1"/>
  <c r="V64" i="281" s="1"/>
  <c r="V66" i="281" s="1"/>
  <c r="R58" i="281"/>
  <c r="M58" i="281"/>
  <c r="L58" i="281"/>
  <c r="AJ58" i="281" s="1"/>
  <c r="AJ60" i="281" s="1"/>
  <c r="K58" i="281"/>
  <c r="J58" i="281"/>
  <c r="J60" i="281" s="1"/>
  <c r="J64" i="281" s="1"/>
  <c r="F58" i="281"/>
  <c r="F60" i="281" s="1"/>
  <c r="F64" i="281" s="1"/>
  <c r="F66" i="281" s="1"/>
  <c r="AF51" i="281"/>
  <c r="U51" i="281"/>
  <c r="D51" i="281"/>
  <c r="AG49" i="281"/>
  <c r="AF49" i="281"/>
  <c r="AE49" i="281"/>
  <c r="AC49" i="281"/>
  <c r="AB49" i="281"/>
  <c r="AA49" i="281"/>
  <c r="Y49" i="281"/>
  <c r="X49" i="281"/>
  <c r="W49" i="281"/>
  <c r="V49" i="281"/>
  <c r="AH49" i="281" s="1"/>
  <c r="R49" i="281"/>
  <c r="AD49" i="281" s="1"/>
  <c r="M49" i="281"/>
  <c r="L49" i="281"/>
  <c r="AJ49" i="281" s="1"/>
  <c r="K49" i="281"/>
  <c r="J49" i="281"/>
  <c r="F49" i="281"/>
  <c r="AG48" i="281"/>
  <c r="AF48" i="281"/>
  <c r="AE48" i="281"/>
  <c r="AC48" i="281"/>
  <c r="AB48" i="281"/>
  <c r="AA48" i="281"/>
  <c r="Y48" i="281"/>
  <c r="AK48" i="281" s="1"/>
  <c r="X48" i="281"/>
  <c r="W48" i="281"/>
  <c r="V48" i="281"/>
  <c r="R48" i="281"/>
  <c r="AD48" i="281" s="1"/>
  <c r="M48" i="281"/>
  <c r="L48" i="281"/>
  <c r="K48" i="281"/>
  <c r="N48" i="281" s="1"/>
  <c r="J48" i="281"/>
  <c r="F48" i="281"/>
  <c r="AK47" i="281"/>
  <c r="AF47" i="281"/>
  <c r="Y47" i="281"/>
  <c r="X47" i="281"/>
  <c r="U47" i="281"/>
  <c r="T47" i="281"/>
  <c r="S47" i="281"/>
  <c r="Q47" i="281"/>
  <c r="P47" i="281"/>
  <c r="O47" i="281"/>
  <c r="M47" i="281"/>
  <c r="J47" i="281"/>
  <c r="I47" i="281"/>
  <c r="H47" i="281"/>
  <c r="G47" i="281"/>
  <c r="F47" i="281"/>
  <c r="E47" i="281"/>
  <c r="D47" i="281"/>
  <c r="C47" i="281"/>
  <c r="AG46" i="281"/>
  <c r="AG47" i="281" s="1"/>
  <c r="AF46" i="281"/>
  <c r="AE46" i="281"/>
  <c r="AE47" i="281" s="1"/>
  <c r="AD46" i="281"/>
  <c r="AD47" i="281" s="1"/>
  <c r="AC46" i="281"/>
  <c r="AC47" i="281" s="1"/>
  <c r="AB46" i="281"/>
  <c r="AB47" i="281" s="1"/>
  <c r="AA46" i="281"/>
  <c r="AA47" i="281" s="1"/>
  <c r="Z46" i="281"/>
  <c r="Z47" i="281" s="1"/>
  <c r="Y46" i="281"/>
  <c r="AK46" i="281" s="1"/>
  <c r="X46" i="281"/>
  <c r="W46" i="281"/>
  <c r="W47" i="281" s="1"/>
  <c r="V46" i="281"/>
  <c r="V47" i="281" s="1"/>
  <c r="R46" i="281"/>
  <c r="R47" i="281" s="1"/>
  <c r="M46" i="281"/>
  <c r="L46" i="281"/>
  <c r="L47" i="281" s="1"/>
  <c r="K46" i="281"/>
  <c r="J46" i="281"/>
  <c r="F46" i="281"/>
  <c r="AH45" i="281"/>
  <c r="AG45" i="281"/>
  <c r="AF45" i="281"/>
  <c r="AE45" i="281"/>
  <c r="AD45" i="281"/>
  <c r="AC45" i="281"/>
  <c r="AB45" i="281"/>
  <c r="AA45" i="281"/>
  <c r="Z45" i="281"/>
  <c r="Y45" i="281"/>
  <c r="AK45" i="281" s="1"/>
  <c r="X45" i="281"/>
  <c r="W45" i="281"/>
  <c r="V45" i="281"/>
  <c r="R45" i="281"/>
  <c r="M45" i="281"/>
  <c r="L45" i="281"/>
  <c r="K45" i="281"/>
  <c r="J45" i="281"/>
  <c r="F45" i="281"/>
  <c r="AH44" i="281"/>
  <c r="AG44" i="281"/>
  <c r="AF44" i="281"/>
  <c r="AE44" i="281"/>
  <c r="AC44" i="281"/>
  <c r="Y44" i="281"/>
  <c r="AK44" i="281" s="1"/>
  <c r="V44" i="281"/>
  <c r="R44" i="281"/>
  <c r="P44" i="281"/>
  <c r="AB44" i="281" s="1"/>
  <c r="O44" i="281"/>
  <c r="AA44" i="281" s="1"/>
  <c r="AD44" i="281" s="1"/>
  <c r="N44" i="281"/>
  <c r="M44" i="281"/>
  <c r="L44" i="281"/>
  <c r="K44" i="281"/>
  <c r="J44" i="281"/>
  <c r="F44" i="281"/>
  <c r="AI43" i="281"/>
  <c r="AG43" i="281"/>
  <c r="AF43" i="281"/>
  <c r="AE43" i="281"/>
  <c r="AH43" i="281" s="1"/>
  <c r="AC43" i="281"/>
  <c r="AB43" i="281"/>
  <c r="AA43" i="281"/>
  <c r="Y43" i="281"/>
  <c r="AK43" i="281" s="1"/>
  <c r="X43" i="281"/>
  <c r="AJ43" i="281" s="1"/>
  <c r="W43" i="281"/>
  <c r="V43" i="281"/>
  <c r="R43" i="281"/>
  <c r="N43" i="281"/>
  <c r="M43" i="281"/>
  <c r="L43" i="281"/>
  <c r="K43" i="281"/>
  <c r="J43" i="281"/>
  <c r="F43" i="281"/>
  <c r="AG42" i="281"/>
  <c r="AF42" i="281"/>
  <c r="AE42" i="281"/>
  <c r="AC42" i="281"/>
  <c r="AB42" i="281"/>
  <c r="AA42" i="281"/>
  <c r="Y42" i="281"/>
  <c r="X42" i="281"/>
  <c r="W42" i="281"/>
  <c r="Z42" i="281" s="1"/>
  <c r="V42" i="281"/>
  <c r="R42" i="281"/>
  <c r="M42" i="281"/>
  <c r="L42" i="281"/>
  <c r="K42" i="281"/>
  <c r="J42" i="281"/>
  <c r="F42" i="281"/>
  <c r="G41" i="281"/>
  <c r="U40" i="281"/>
  <c r="T40" i="281"/>
  <c r="S40" i="281"/>
  <c r="Q40" i="281"/>
  <c r="P40" i="281"/>
  <c r="O40" i="281"/>
  <c r="I40" i="281"/>
  <c r="H40" i="281"/>
  <c r="G40" i="281"/>
  <c r="E40" i="281"/>
  <c r="D40" i="281"/>
  <c r="C40" i="281"/>
  <c r="AJ39" i="281"/>
  <c r="AG39" i="281"/>
  <c r="AF39" i="281"/>
  <c r="AE39" i="281"/>
  <c r="AC39" i="281"/>
  <c r="AB39" i="281"/>
  <c r="AA39" i="281"/>
  <c r="Y39" i="281"/>
  <c r="X39" i="281"/>
  <c r="W39" i="281"/>
  <c r="V39" i="281"/>
  <c r="M39" i="281"/>
  <c r="L39" i="281"/>
  <c r="K39" i="281"/>
  <c r="N39" i="281" s="1"/>
  <c r="J39" i="281"/>
  <c r="F39" i="281"/>
  <c r="AG38" i="281"/>
  <c r="AF38" i="281"/>
  <c r="AE38" i="281"/>
  <c r="AH38" i="281" s="1"/>
  <c r="AC38" i="281"/>
  <c r="AB38" i="281"/>
  <c r="AA38" i="281"/>
  <c r="AD38" i="281" s="1"/>
  <c r="Y38" i="281"/>
  <c r="AK38" i="281" s="1"/>
  <c r="X38" i="281"/>
  <c r="W38" i="281"/>
  <c r="Z38" i="281" s="1"/>
  <c r="V38" i="281"/>
  <c r="M38" i="281"/>
  <c r="L38" i="281"/>
  <c r="K38" i="281"/>
  <c r="N38" i="281" s="1"/>
  <c r="J38" i="281"/>
  <c r="F38" i="281"/>
  <c r="AG37" i="281"/>
  <c r="AF37" i="281"/>
  <c r="AE37" i="281"/>
  <c r="AC37" i="281"/>
  <c r="AB37" i="281"/>
  <c r="AA37" i="281"/>
  <c r="Y37" i="281"/>
  <c r="X37" i="281"/>
  <c r="W37" i="281"/>
  <c r="AI37" i="281" s="1"/>
  <c r="V37" i="281"/>
  <c r="M37" i="281"/>
  <c r="N37" i="281" s="1"/>
  <c r="L37" i="281"/>
  <c r="K37" i="281"/>
  <c r="J37" i="281"/>
  <c r="F37" i="281"/>
  <c r="AI36" i="281"/>
  <c r="AG36" i="281"/>
  <c r="AF36" i="281"/>
  <c r="AE36" i="281"/>
  <c r="AC36" i="281"/>
  <c r="AB36" i="281"/>
  <c r="AB40" i="281" s="1"/>
  <c r="AA36" i="281"/>
  <c r="Y36" i="281"/>
  <c r="X36" i="281"/>
  <c r="W36" i="281"/>
  <c r="V36" i="281"/>
  <c r="M36" i="281"/>
  <c r="AK36" i="281" s="1"/>
  <c r="L36" i="281"/>
  <c r="K36" i="281"/>
  <c r="J36" i="281"/>
  <c r="F36" i="281"/>
  <c r="AH35" i="281"/>
  <c r="AG35" i="281"/>
  <c r="AF35" i="281"/>
  <c r="AF40" i="281" s="1"/>
  <c r="AE35" i="281"/>
  <c r="AD35" i="281"/>
  <c r="AC35" i="281"/>
  <c r="AB35" i="281"/>
  <c r="AA35" i="281"/>
  <c r="Z35" i="281"/>
  <c r="Y35" i="281"/>
  <c r="X35" i="281"/>
  <c r="X40" i="281" s="1"/>
  <c r="W35" i="281"/>
  <c r="AI35" i="281" s="1"/>
  <c r="V35" i="281"/>
  <c r="M35" i="281"/>
  <c r="L35" i="281"/>
  <c r="K35" i="281"/>
  <c r="J35" i="281"/>
  <c r="F35" i="281"/>
  <c r="AG34" i="281"/>
  <c r="AF34" i="281"/>
  <c r="AE34" i="281"/>
  <c r="AE40" i="281" s="1"/>
  <c r="AC34" i="281"/>
  <c r="AB34" i="281"/>
  <c r="AA34" i="281"/>
  <c r="AD34" i="281" s="1"/>
  <c r="Y34" i="281"/>
  <c r="AK34" i="281" s="1"/>
  <c r="X34" i="281"/>
  <c r="W34" i="281"/>
  <c r="W40" i="281" s="1"/>
  <c r="V34" i="281"/>
  <c r="V40" i="281" s="1"/>
  <c r="R34" i="281"/>
  <c r="R40" i="281" s="1"/>
  <c r="M34" i="281"/>
  <c r="L34" i="281"/>
  <c r="L40" i="281" s="1"/>
  <c r="K34" i="281"/>
  <c r="J34" i="281"/>
  <c r="F34" i="281"/>
  <c r="Q33" i="281"/>
  <c r="F33" i="281"/>
  <c r="AE32" i="281"/>
  <c r="U32" i="281"/>
  <c r="U33" i="281" s="1"/>
  <c r="T32" i="281"/>
  <c r="S32" i="281"/>
  <c r="S33" i="281" s="1"/>
  <c r="Q32" i="281"/>
  <c r="P32" i="281"/>
  <c r="P33" i="281" s="1"/>
  <c r="P41" i="281" s="1"/>
  <c r="P50" i="281" s="1"/>
  <c r="P52" i="281" s="1"/>
  <c r="O32" i="281"/>
  <c r="M32" i="281"/>
  <c r="I32" i="281"/>
  <c r="H32" i="281"/>
  <c r="H33" i="281" s="1"/>
  <c r="G32" i="281"/>
  <c r="G33" i="281" s="1"/>
  <c r="F32" i="281"/>
  <c r="E32" i="281"/>
  <c r="D32" i="281"/>
  <c r="D33" i="281" s="1"/>
  <c r="C32" i="281"/>
  <c r="C33" i="281" s="1"/>
  <c r="AH31" i="281"/>
  <c r="AG31" i="281"/>
  <c r="AF31" i="281"/>
  <c r="AE31" i="281"/>
  <c r="AD31" i="281"/>
  <c r="AC31" i="281"/>
  <c r="AB31" i="281"/>
  <c r="AA31" i="281"/>
  <c r="Z31" i="281"/>
  <c r="Y31" i="281"/>
  <c r="AK31" i="281" s="1"/>
  <c r="X31" i="281"/>
  <c r="W31" i="281"/>
  <c r="AI31" i="281" s="1"/>
  <c r="V31" i="281"/>
  <c r="R31" i="281"/>
  <c r="R32" i="281" s="1"/>
  <c r="M31" i="281"/>
  <c r="L31" i="281"/>
  <c r="K31" i="281"/>
  <c r="N31" i="281" s="1"/>
  <c r="J31" i="281"/>
  <c r="F31" i="281"/>
  <c r="AK30" i="281"/>
  <c r="AK32" i="281" s="1"/>
  <c r="AK33" i="281" s="1"/>
  <c r="AG30" i="281"/>
  <c r="AG32" i="281" s="1"/>
  <c r="AG33" i="281" s="1"/>
  <c r="AF30" i="281"/>
  <c r="AF32" i="281" s="1"/>
  <c r="AE30" i="281"/>
  <c r="AH30" i="281" s="1"/>
  <c r="AC30" i="281"/>
  <c r="AC32" i="281" s="1"/>
  <c r="AC33" i="281" s="1"/>
  <c r="AB30" i="281"/>
  <c r="AB32" i="281" s="1"/>
  <c r="AB33" i="281" s="1"/>
  <c r="AA30" i="281"/>
  <c r="Y30" i="281"/>
  <c r="Y32" i="281" s="1"/>
  <c r="X30" i="281"/>
  <c r="X32" i="281" s="1"/>
  <c r="X33" i="281" s="1"/>
  <c r="W30" i="281"/>
  <c r="V30" i="281"/>
  <c r="N30" i="281"/>
  <c r="M30" i="281"/>
  <c r="L30" i="281"/>
  <c r="K30" i="281"/>
  <c r="J30" i="281"/>
  <c r="J32" i="281" s="1"/>
  <c r="J33" i="281" s="1"/>
  <c r="F30" i="281"/>
  <c r="AJ29" i="281"/>
  <c r="AH29" i="281"/>
  <c r="AG29" i="281"/>
  <c r="AF29" i="281"/>
  <c r="AE29" i="281"/>
  <c r="AD29" i="281"/>
  <c r="AC29" i="281"/>
  <c r="AB29" i="281"/>
  <c r="AA29" i="281"/>
  <c r="Z29" i="281"/>
  <c r="Y29" i="281"/>
  <c r="AK29" i="281" s="1"/>
  <c r="X29" i="281"/>
  <c r="W29" i="281"/>
  <c r="V29" i="281"/>
  <c r="M29" i="281"/>
  <c r="L29" i="281"/>
  <c r="K29" i="281"/>
  <c r="N29" i="281" s="1"/>
  <c r="J29" i="281"/>
  <c r="F29" i="281"/>
  <c r="AF28" i="281"/>
  <c r="AA28" i="281"/>
  <c r="U28" i="281"/>
  <c r="T28" i="281"/>
  <c r="S28" i="281"/>
  <c r="Q28" i="281"/>
  <c r="P28" i="281"/>
  <c r="O28" i="281"/>
  <c r="O33" i="281" s="1"/>
  <c r="L28" i="281"/>
  <c r="I28" i="281"/>
  <c r="I33" i="281" s="1"/>
  <c r="H28" i="281"/>
  <c r="G28" i="281"/>
  <c r="E28" i="281"/>
  <c r="E33" i="281" s="1"/>
  <c r="D28" i="281"/>
  <c r="C28" i="281"/>
  <c r="AJ27" i="281"/>
  <c r="AJ28" i="281" s="1"/>
  <c r="AG27" i="281"/>
  <c r="AG28" i="281" s="1"/>
  <c r="AF27" i="281"/>
  <c r="AE27" i="281"/>
  <c r="AH27" i="281" s="1"/>
  <c r="AH28" i="281" s="1"/>
  <c r="AC27" i="281"/>
  <c r="AC28" i="281" s="1"/>
  <c r="AB27" i="281"/>
  <c r="AB28" i="281" s="1"/>
  <c r="AA27" i="281"/>
  <c r="Y27" i="281"/>
  <c r="AK27" i="281" s="1"/>
  <c r="AK28" i="281" s="1"/>
  <c r="X27" i="281"/>
  <c r="X28" i="281" s="1"/>
  <c r="W27" i="281"/>
  <c r="W28" i="281" s="1"/>
  <c r="V27" i="281"/>
  <c r="V28" i="281" s="1"/>
  <c r="R27" i="281"/>
  <c r="R28" i="281" s="1"/>
  <c r="M27" i="281"/>
  <c r="M28" i="281" s="1"/>
  <c r="L27" i="281"/>
  <c r="K27" i="281"/>
  <c r="K28" i="281" s="1"/>
  <c r="J27" i="281"/>
  <c r="J28" i="281" s="1"/>
  <c r="F27" i="281"/>
  <c r="F28" i="281" s="1"/>
  <c r="AE26" i="281"/>
  <c r="Y26" i="281"/>
  <c r="X26" i="281"/>
  <c r="U26" i="281"/>
  <c r="T26" i="281"/>
  <c r="S26" i="281"/>
  <c r="Q26" i="281"/>
  <c r="P26" i="281"/>
  <c r="O26" i="281"/>
  <c r="L26" i="281"/>
  <c r="I26" i="281"/>
  <c r="H26" i="281"/>
  <c r="G26" i="281"/>
  <c r="E26" i="281"/>
  <c r="D26" i="281"/>
  <c r="C26" i="281"/>
  <c r="AG25" i="281"/>
  <c r="AG26" i="281" s="1"/>
  <c r="AF25" i="281"/>
  <c r="AF26" i="281" s="1"/>
  <c r="AE25" i="281"/>
  <c r="AC25" i="281"/>
  <c r="AC26" i="281" s="1"/>
  <c r="AB25" i="281"/>
  <c r="AB26" i="281" s="1"/>
  <c r="AA25" i="281"/>
  <c r="AA26" i="281" s="1"/>
  <c r="Y25" i="281"/>
  <c r="X25" i="281"/>
  <c r="AJ25" i="281" s="1"/>
  <c r="AJ26" i="281" s="1"/>
  <c r="W25" i="281"/>
  <c r="V25" i="281"/>
  <c r="V26" i="281" s="1"/>
  <c r="R25" i="281"/>
  <c r="R26" i="281" s="1"/>
  <c r="M25" i="281"/>
  <c r="AK25" i="281" s="1"/>
  <c r="AK26" i="281" s="1"/>
  <c r="L25" i="281"/>
  <c r="K25" i="281"/>
  <c r="K26" i="281" s="1"/>
  <c r="J25" i="281"/>
  <c r="J26" i="281" s="1"/>
  <c r="F25" i="281"/>
  <c r="F26" i="281" s="1"/>
  <c r="AG24" i="281"/>
  <c r="AC24" i="281"/>
  <c r="AB24" i="281"/>
  <c r="X24" i="281"/>
  <c r="X41" i="281" s="1"/>
  <c r="U24" i="281"/>
  <c r="T24" i="281"/>
  <c r="S24" i="281"/>
  <c r="R24" i="281"/>
  <c r="Q24" i="281"/>
  <c r="P24" i="281"/>
  <c r="O24" i="281"/>
  <c r="O41" i="281" s="1"/>
  <c r="O50" i="281" s="1"/>
  <c r="O52" i="281" s="1"/>
  <c r="I24" i="281"/>
  <c r="I41" i="281" s="1"/>
  <c r="I50" i="281" s="1"/>
  <c r="I52" i="281" s="1"/>
  <c r="H24" i="281"/>
  <c r="H41" i="281" s="1"/>
  <c r="H50" i="281" s="1"/>
  <c r="H52" i="281" s="1"/>
  <c r="G24" i="281"/>
  <c r="E24" i="281"/>
  <c r="D24" i="281"/>
  <c r="D41" i="281" s="1"/>
  <c r="D50" i="281" s="1"/>
  <c r="D52" i="281" s="1"/>
  <c r="C24" i="281"/>
  <c r="C41" i="281" s="1"/>
  <c r="AJ23" i="281"/>
  <c r="AJ24" i="281" s="1"/>
  <c r="AG23" i="281"/>
  <c r="AF23" i="281"/>
  <c r="AF24" i="281" s="1"/>
  <c r="AE23" i="281"/>
  <c r="AC23" i="281"/>
  <c r="AB23" i="281"/>
  <c r="AA23" i="281"/>
  <c r="Y23" i="281"/>
  <c r="Y24" i="281" s="1"/>
  <c r="X23" i="281"/>
  <c r="W23" i="281"/>
  <c r="Z23" i="281" s="1"/>
  <c r="Z24" i="281" s="1"/>
  <c r="V23" i="281"/>
  <c r="V24" i="281" s="1"/>
  <c r="M23" i="281"/>
  <c r="M24" i="281" s="1"/>
  <c r="L23" i="281"/>
  <c r="L24" i="281" s="1"/>
  <c r="K23" i="281"/>
  <c r="K24" i="281" s="1"/>
  <c r="J23" i="281"/>
  <c r="J24" i="281" s="1"/>
  <c r="F23" i="281"/>
  <c r="F24" i="281" s="1"/>
  <c r="AA22" i="281"/>
  <c r="U22" i="281"/>
  <c r="T22" i="281"/>
  <c r="T51" i="281" s="1"/>
  <c r="S22" i="281"/>
  <c r="S51" i="281" s="1"/>
  <c r="R22" i="281"/>
  <c r="R51" i="281" s="1"/>
  <c r="Q22" i="281"/>
  <c r="Q51" i="281" s="1"/>
  <c r="P22" i="281"/>
  <c r="P51" i="281" s="1"/>
  <c r="O22" i="281"/>
  <c r="O51" i="281" s="1"/>
  <c r="K22" i="281"/>
  <c r="J22" i="281"/>
  <c r="J51" i="281" s="1"/>
  <c r="I22" i="281"/>
  <c r="I51" i="281" s="1"/>
  <c r="H22" i="281"/>
  <c r="H51" i="281" s="1"/>
  <c r="G22" i="281"/>
  <c r="G51" i="281" s="1"/>
  <c r="E22" i="281"/>
  <c r="E51" i="281" s="1"/>
  <c r="D22" i="281"/>
  <c r="C22" i="281"/>
  <c r="C51" i="281" s="1"/>
  <c r="AG21" i="281"/>
  <c r="AF21" i="281"/>
  <c r="AE21" i="281"/>
  <c r="AE22" i="281" s="1"/>
  <c r="AE51" i="281" s="1"/>
  <c r="AC21" i="281"/>
  <c r="AB21" i="281"/>
  <c r="AA21" i="281"/>
  <c r="Y21" i="281"/>
  <c r="X21" i="281"/>
  <c r="W21" i="281"/>
  <c r="W22" i="281" s="1"/>
  <c r="W51" i="281" s="1"/>
  <c r="V21" i="281"/>
  <c r="AH21" i="281" s="1"/>
  <c r="R21" i="281"/>
  <c r="M21" i="281"/>
  <c r="AK21" i="281" s="1"/>
  <c r="L21" i="281"/>
  <c r="AJ21" i="281" s="1"/>
  <c r="K21" i="281"/>
  <c r="J21" i="281"/>
  <c r="F21" i="281"/>
  <c r="AD21" i="281" s="1"/>
  <c r="AG20" i="281"/>
  <c r="AG22" i="281" s="1"/>
  <c r="AG51" i="281" s="1"/>
  <c r="AF20" i="281"/>
  <c r="AF22" i="281" s="1"/>
  <c r="AE20" i="281"/>
  <c r="AD20" i="281"/>
  <c r="AC20" i="281"/>
  <c r="AC22" i="281" s="1"/>
  <c r="AC51" i="281" s="1"/>
  <c r="AB20" i="281"/>
  <c r="AB22" i="281" s="1"/>
  <c r="AB51" i="281" s="1"/>
  <c r="AA20" i="281"/>
  <c r="Z20" i="281"/>
  <c r="Y20" i="281"/>
  <c r="Y22" i="281" s="1"/>
  <c r="Y51" i="281" s="1"/>
  <c r="X20" i="281"/>
  <c r="X22" i="281" s="1"/>
  <c r="X51" i="281" s="1"/>
  <c r="W20" i="281"/>
  <c r="AI20" i="281" s="1"/>
  <c r="V20" i="281"/>
  <c r="V22" i="281" s="1"/>
  <c r="V51" i="281" s="1"/>
  <c r="R20" i="281"/>
  <c r="M20" i="281"/>
  <c r="L20" i="281"/>
  <c r="K20" i="281"/>
  <c r="N20" i="281" s="1"/>
  <c r="AL20" i="281" s="1"/>
  <c r="J20" i="281"/>
  <c r="F20" i="281"/>
  <c r="S19" i="281"/>
  <c r="R19" i="281"/>
  <c r="O19" i="281"/>
  <c r="AG18" i="281"/>
  <c r="AF18" i="281"/>
  <c r="AE18" i="281"/>
  <c r="AC18" i="281"/>
  <c r="AB18" i="281"/>
  <c r="AA18" i="281"/>
  <c r="Y18" i="281"/>
  <c r="X18" i="281"/>
  <c r="W18" i="281"/>
  <c r="W19" i="281" s="1"/>
  <c r="V18" i="281"/>
  <c r="AH18" i="281" s="1"/>
  <c r="R18" i="281"/>
  <c r="M18" i="281"/>
  <c r="AK18" i="281" s="1"/>
  <c r="L18" i="281"/>
  <c r="AJ18" i="281" s="1"/>
  <c r="K18" i="281"/>
  <c r="J18" i="281"/>
  <c r="F18" i="281"/>
  <c r="AD18" i="281" s="1"/>
  <c r="Z17" i="281"/>
  <c r="Y17" i="281"/>
  <c r="Y19" i="281" s="1"/>
  <c r="X17" i="281"/>
  <c r="X19" i="281" s="1"/>
  <c r="W17" i="281"/>
  <c r="V17" i="281"/>
  <c r="V19" i="281" s="1"/>
  <c r="U17" i="281"/>
  <c r="U19" i="281" s="1"/>
  <c r="T17" i="281"/>
  <c r="T19" i="281" s="1"/>
  <c r="S17" i="281"/>
  <c r="R17" i="281"/>
  <c r="Q17" i="281"/>
  <c r="Q19" i="281" s="1"/>
  <c r="P17" i="281"/>
  <c r="P19" i="281" s="1"/>
  <c r="O17" i="281"/>
  <c r="I17" i="281"/>
  <c r="I19" i="281" s="1"/>
  <c r="H17" i="281"/>
  <c r="H19" i="281" s="1"/>
  <c r="G17" i="281"/>
  <c r="G19" i="281" s="1"/>
  <c r="E17" i="281"/>
  <c r="E19" i="281" s="1"/>
  <c r="D17" i="281"/>
  <c r="D19" i="281" s="1"/>
  <c r="C17" i="281"/>
  <c r="C19" i="281" s="1"/>
  <c r="AG16" i="281"/>
  <c r="AF16" i="281"/>
  <c r="AE16" i="281"/>
  <c r="AD16" i="281"/>
  <c r="AC16" i="281"/>
  <c r="AB16" i="281"/>
  <c r="AA16" i="281"/>
  <c r="N16" i="281"/>
  <c r="AL16" i="281" s="1"/>
  <c r="M16" i="281"/>
  <c r="AK16" i="281" s="1"/>
  <c r="L16" i="281"/>
  <c r="AJ16" i="281" s="1"/>
  <c r="K16" i="281"/>
  <c r="AI16" i="281" s="1"/>
  <c r="J16" i="281"/>
  <c r="AH16" i="281" s="1"/>
  <c r="F16" i="281"/>
  <c r="AG15" i="281"/>
  <c r="AF15" i="281"/>
  <c r="AE15" i="281"/>
  <c r="AC15" i="281"/>
  <c r="AB15" i="281"/>
  <c r="AA15" i="281"/>
  <c r="M15" i="281"/>
  <c r="AK15" i="281" s="1"/>
  <c r="L15" i="281"/>
  <c r="AJ15" i="281" s="1"/>
  <c r="K15" i="281"/>
  <c r="AI15" i="281" s="1"/>
  <c r="J15" i="281"/>
  <c r="AH15" i="281" s="1"/>
  <c r="F15" i="281"/>
  <c r="AD15" i="281" s="1"/>
  <c r="AG14" i="281"/>
  <c r="AF14" i="281"/>
  <c r="AE14" i="281"/>
  <c r="AD14" i="281"/>
  <c r="AC14" i="281"/>
  <c r="AB14" i="281"/>
  <c r="AA14" i="281"/>
  <c r="N14" i="281"/>
  <c r="AL14" i="281" s="1"/>
  <c r="M14" i="281"/>
  <c r="AK14" i="281" s="1"/>
  <c r="L14" i="281"/>
  <c r="AJ14" i="281" s="1"/>
  <c r="K14" i="281"/>
  <c r="AI14" i="281" s="1"/>
  <c r="J14" i="281"/>
  <c r="AH14" i="281" s="1"/>
  <c r="F14" i="281"/>
  <c r="AG13" i="281"/>
  <c r="AF13" i="281"/>
  <c r="AE13" i="281"/>
  <c r="AC13" i="281"/>
  <c r="AB13" i="281"/>
  <c r="AA13" i="281"/>
  <c r="M13" i="281"/>
  <c r="AK13" i="281" s="1"/>
  <c r="L13" i="281"/>
  <c r="AJ13" i="281" s="1"/>
  <c r="K13" i="281"/>
  <c r="AI13" i="281" s="1"/>
  <c r="J13" i="281"/>
  <c r="AH13" i="281" s="1"/>
  <c r="F13" i="281"/>
  <c r="AD13" i="281" s="1"/>
  <c r="AG12" i="281"/>
  <c r="AF12" i="281"/>
  <c r="AE12" i="281"/>
  <c r="AE17" i="281" s="1"/>
  <c r="AE19" i="281" s="1"/>
  <c r="AD12" i="281"/>
  <c r="AC12" i="281"/>
  <c r="AB12" i="281"/>
  <c r="AA12" i="281"/>
  <c r="M12" i="281"/>
  <c r="AK12" i="281" s="1"/>
  <c r="L12" i="281"/>
  <c r="AJ12" i="281" s="1"/>
  <c r="K12" i="281"/>
  <c r="N12" i="281" s="1"/>
  <c r="AL12" i="281" s="1"/>
  <c r="J12" i="281"/>
  <c r="J17" i="281" s="1"/>
  <c r="J19" i="281" s="1"/>
  <c r="F12" i="281"/>
  <c r="AG11" i="281"/>
  <c r="AF11" i="281"/>
  <c r="AE11" i="281"/>
  <c r="AH11" i="281" s="1"/>
  <c r="AC11" i="281"/>
  <c r="AB11" i="281"/>
  <c r="AA11" i="281"/>
  <c r="M11" i="281"/>
  <c r="AK11" i="281" s="1"/>
  <c r="L11" i="281"/>
  <c r="AJ11" i="281" s="1"/>
  <c r="K11" i="281"/>
  <c r="AI11" i="281" s="1"/>
  <c r="J11" i="281"/>
  <c r="F11" i="281"/>
  <c r="AG10" i="281"/>
  <c r="AF10" i="281"/>
  <c r="AE10" i="281"/>
  <c r="AH10" i="281" s="1"/>
  <c r="AC10" i="281"/>
  <c r="AB10" i="281"/>
  <c r="AA10" i="281"/>
  <c r="AA17" i="281" s="1"/>
  <c r="AA19" i="281" s="1"/>
  <c r="M10" i="281"/>
  <c r="AK10" i="281" s="1"/>
  <c r="L10" i="281"/>
  <c r="AJ10" i="281" s="1"/>
  <c r="K10" i="281"/>
  <c r="AI10" i="281" s="1"/>
  <c r="AL10" i="281" s="1"/>
  <c r="J10" i="281"/>
  <c r="F10" i="281"/>
  <c r="AG9" i="281"/>
  <c r="AF9" i="281"/>
  <c r="AF17" i="281" s="1"/>
  <c r="AF19" i="281" s="1"/>
  <c r="AE9" i="281"/>
  <c r="AH9" i="281" s="1"/>
  <c r="AC9" i="281"/>
  <c r="AB9" i="281"/>
  <c r="AA9" i="281"/>
  <c r="AD9" i="281" s="1"/>
  <c r="M9" i="281"/>
  <c r="M17" i="281" s="1"/>
  <c r="M19" i="281" s="1"/>
  <c r="L9" i="281"/>
  <c r="K9" i="281"/>
  <c r="AI9" i="281" s="1"/>
  <c r="J9" i="281"/>
  <c r="F9" i="281"/>
  <c r="F17" i="281" s="1"/>
  <c r="F19" i="281" s="1"/>
  <c r="E12" i="294" l="1"/>
  <c r="D14" i="294"/>
  <c r="E29" i="293"/>
  <c r="I29" i="293"/>
  <c r="M29" i="293"/>
  <c r="J29" i="293"/>
  <c r="F29" i="293"/>
  <c r="F12" i="292"/>
  <c r="F21" i="292" s="1"/>
  <c r="F40" i="292"/>
  <c r="F45" i="292" s="1"/>
  <c r="B26" i="293"/>
  <c r="B29" i="293" s="1"/>
  <c r="B30" i="293" s="1"/>
  <c r="C28" i="293" s="1"/>
  <c r="C30" i="293" s="1"/>
  <c r="D28" i="293" s="1"/>
  <c r="D30" i="293" s="1"/>
  <c r="E28" i="293" s="1"/>
  <c r="E30" i="293" s="1"/>
  <c r="F28" i="293" s="1"/>
  <c r="F30" i="293" s="1"/>
  <c r="G28" i="293" s="1"/>
  <c r="G30" i="293" s="1"/>
  <c r="H28" i="293" s="1"/>
  <c r="H30" i="293" s="1"/>
  <c r="I28" i="293" s="1"/>
  <c r="I30" i="293" s="1"/>
  <c r="J28" i="293" s="1"/>
  <c r="J30" i="293" s="1"/>
  <c r="K28" i="293" s="1"/>
  <c r="K30" i="293" s="1"/>
  <c r="L28" i="293" s="1"/>
  <c r="L30" i="293" s="1"/>
  <c r="M28" i="293" s="1"/>
  <c r="M30" i="293" s="1"/>
  <c r="C16" i="293"/>
  <c r="C29" i="293" s="1"/>
  <c r="F30" i="292"/>
  <c r="F37" i="292" s="1"/>
  <c r="N9" i="293"/>
  <c r="N16" i="293" s="1"/>
  <c r="E94" i="291"/>
  <c r="G218" i="289"/>
  <c r="G234" i="289" s="1"/>
  <c r="D113" i="290"/>
  <c r="P60" i="288"/>
  <c r="P80" i="288" s="1"/>
  <c r="P82" i="288" s="1"/>
  <c r="D207" i="289"/>
  <c r="D218" i="289" s="1"/>
  <c r="O60" i="288"/>
  <c r="O80" i="288" s="1"/>
  <c r="O82" i="288" s="1"/>
  <c r="E9" i="289"/>
  <c r="L113" i="286"/>
  <c r="O110" i="286"/>
  <c r="O113" i="286" s="1"/>
  <c r="L17" i="286"/>
  <c r="O14" i="286"/>
  <c r="O17" i="286" s="1"/>
  <c r="F150" i="286"/>
  <c r="K149" i="286"/>
  <c r="K150" i="286" s="1"/>
  <c r="K231" i="286" s="1"/>
  <c r="K241" i="286" s="1"/>
  <c r="O79" i="286"/>
  <c r="O82" i="286" s="1"/>
  <c r="L82" i="286"/>
  <c r="C150" i="286"/>
  <c r="C231" i="286" s="1"/>
  <c r="C241" i="286" s="1"/>
  <c r="G150" i="286"/>
  <c r="G231" i="286" s="1"/>
  <c r="G241" i="286" s="1"/>
  <c r="M150" i="286"/>
  <c r="L47" i="286"/>
  <c r="O44" i="286"/>
  <c r="O47" i="286" s="1"/>
  <c r="O91" i="286"/>
  <c r="L157" i="286"/>
  <c r="O154" i="286"/>
  <c r="O157" i="286" s="1"/>
  <c r="K47" i="286"/>
  <c r="L76" i="286"/>
  <c r="O73" i="286"/>
  <c r="O76" i="286" s="1"/>
  <c r="J97" i="286"/>
  <c r="L124" i="286"/>
  <c r="J127" i="286"/>
  <c r="J132" i="286"/>
  <c r="L129" i="286"/>
  <c r="L141" i="286"/>
  <c r="O138" i="286"/>
  <c r="O141" i="286" s="1"/>
  <c r="K157" i="286"/>
  <c r="J186" i="286"/>
  <c r="L184" i="286"/>
  <c r="L229" i="286"/>
  <c r="H27" i="287"/>
  <c r="M24" i="287"/>
  <c r="M48" i="287"/>
  <c r="M70" i="287"/>
  <c r="O67" i="287"/>
  <c r="O70" i="287" s="1"/>
  <c r="H70" i="287"/>
  <c r="M82" i="287"/>
  <c r="H85" i="287"/>
  <c r="J242" i="286"/>
  <c r="J9" i="286"/>
  <c r="J19" i="286" s="1"/>
  <c r="L8" i="286"/>
  <c r="N252" i="286"/>
  <c r="I253" i="286"/>
  <c r="L13" i="286"/>
  <c r="L15" i="286"/>
  <c r="K17" i="286"/>
  <c r="K252" i="286" s="1"/>
  <c r="L40" i="286"/>
  <c r="O37" i="286"/>
  <c r="O40" i="286" s="1"/>
  <c r="J60" i="286"/>
  <c r="J252" i="286" s="1"/>
  <c r="K113" i="286"/>
  <c r="K253" i="286" s="1"/>
  <c r="J134" i="286"/>
  <c r="L137" i="286"/>
  <c r="J169" i="286"/>
  <c r="J172" i="286" s="1"/>
  <c r="O175" i="286"/>
  <c r="J192" i="286"/>
  <c r="L190" i="286"/>
  <c r="L194" i="286"/>
  <c r="J199" i="286"/>
  <c r="L244" i="287"/>
  <c r="L253" i="287" s="1"/>
  <c r="L258" i="287" s="1"/>
  <c r="M12" i="287"/>
  <c r="O9" i="287"/>
  <c r="O12" i="287" s="1"/>
  <c r="G152" i="287"/>
  <c r="G233" i="287" s="1"/>
  <c r="G243" i="287" s="1"/>
  <c r="O96" i="287"/>
  <c r="O99" i="287" s="1"/>
  <c r="M99" i="287"/>
  <c r="M128" i="287"/>
  <c r="O125" i="287"/>
  <c r="O128" i="287" s="1"/>
  <c r="M138" i="287"/>
  <c r="H141" i="287"/>
  <c r="H158" i="287"/>
  <c r="M155" i="287"/>
  <c r="K242" i="286"/>
  <c r="L7" i="286"/>
  <c r="C252" i="286"/>
  <c r="G252" i="286"/>
  <c r="F253" i="286"/>
  <c r="M62" i="286"/>
  <c r="J40" i="286"/>
  <c r="J253" i="286" s="1"/>
  <c r="L43" i="286"/>
  <c r="O57" i="286"/>
  <c r="O60" i="286" s="1"/>
  <c r="J67" i="286"/>
  <c r="J68" i="286"/>
  <c r="L72" i="286"/>
  <c r="L78" i="286"/>
  <c r="K82" i="286"/>
  <c r="O85" i="286"/>
  <c r="O90" i="286" s="1"/>
  <c r="O89" i="286"/>
  <c r="O244" i="286" s="1"/>
  <c r="O94" i="286"/>
  <c r="O97" i="286" s="1"/>
  <c r="L96" i="286"/>
  <c r="J99" i="286"/>
  <c r="J104" i="286"/>
  <c r="L101" i="286"/>
  <c r="L103" i="286"/>
  <c r="L111" i="286"/>
  <c r="J125" i="286"/>
  <c r="J126" i="286"/>
  <c r="L130" i="286"/>
  <c r="L136" i="286"/>
  <c r="O143" i="286"/>
  <c r="O146" i="286" s="1"/>
  <c r="L153" i="286"/>
  <c r="M172" i="286"/>
  <c r="O167" i="286"/>
  <c r="O170" i="286" s="1"/>
  <c r="J180" i="286"/>
  <c r="J181" i="286"/>
  <c r="J187" i="286"/>
  <c r="L185" i="286"/>
  <c r="E230" i="286"/>
  <c r="I230" i="286"/>
  <c r="L198" i="286"/>
  <c r="O215" i="286"/>
  <c r="O217" i="286" s="1"/>
  <c r="J216" i="286"/>
  <c r="J217" i="286"/>
  <c r="J221" i="286"/>
  <c r="L219" i="286"/>
  <c r="L220" i="286"/>
  <c r="L227" i="286"/>
  <c r="O224" i="286"/>
  <c r="O227" i="286" s="1"/>
  <c r="O233" i="286"/>
  <c r="O237" i="286" s="1"/>
  <c r="O234" i="286"/>
  <c r="O238" i="286" s="1"/>
  <c r="O235" i="286"/>
  <c r="O239" i="286" s="1"/>
  <c r="O236" i="286"/>
  <c r="O240" i="286" s="1"/>
  <c r="O254" i="286" s="1"/>
  <c r="M8" i="287"/>
  <c r="L11" i="287"/>
  <c r="L21" i="287" s="1"/>
  <c r="N255" i="287"/>
  <c r="M17" i="287"/>
  <c r="M35" i="287"/>
  <c r="M37" i="287"/>
  <c r="L62" i="287"/>
  <c r="M59" i="287"/>
  <c r="M75" i="287"/>
  <c r="H92" i="287"/>
  <c r="M103" i="287"/>
  <c r="L106" i="287"/>
  <c r="L151" i="287" s="1"/>
  <c r="L108" i="287"/>
  <c r="L255" i="287" s="1"/>
  <c r="M105" i="287"/>
  <c r="H113" i="287"/>
  <c r="M110" i="287"/>
  <c r="M124" i="287"/>
  <c r="O221" i="287"/>
  <c r="O223" i="287" s="1"/>
  <c r="O222" i="287"/>
  <c r="O224" i="287" s="1"/>
  <c r="L66" i="286"/>
  <c r="J69" i="286"/>
  <c r="J74" i="286"/>
  <c r="L71" i="286"/>
  <c r="L83" i="286"/>
  <c r="O80" i="286"/>
  <c r="O83" i="286" s="1"/>
  <c r="O102" i="286"/>
  <c r="O105" i="286" s="1"/>
  <c r="L105" i="286"/>
  <c r="L134" i="286"/>
  <c r="O131" i="286"/>
  <c r="O134" i="286" s="1"/>
  <c r="I233" i="287"/>
  <c r="I243" i="287" s="1"/>
  <c r="L34" i="287"/>
  <c r="M31" i="287"/>
  <c r="H83" i="287"/>
  <c r="H151" i="287" s="1"/>
  <c r="M80" i="287"/>
  <c r="M100" i="287"/>
  <c r="O97" i="287"/>
  <c r="O100" i="287" s="1"/>
  <c r="F252" i="286"/>
  <c r="E253" i="286"/>
  <c r="N253" i="286"/>
  <c r="L30" i="286"/>
  <c r="J33" i="286"/>
  <c r="J38" i="286"/>
  <c r="J62" i="286" s="1"/>
  <c r="L35" i="286"/>
  <c r="J59" i="286"/>
  <c r="J76" i="286"/>
  <c r="N172" i="286"/>
  <c r="J170" i="286"/>
  <c r="H230" i="286"/>
  <c r="L199" i="286"/>
  <c r="O196" i="286"/>
  <c r="O199" i="286" s="1"/>
  <c r="L228" i="286"/>
  <c r="O225" i="286"/>
  <c r="O228" i="286" s="1"/>
  <c r="O38" i="287"/>
  <c r="O41" i="287" s="1"/>
  <c r="M41" i="287"/>
  <c r="O60" i="287"/>
  <c r="O63" i="287" s="1"/>
  <c r="M63" i="287"/>
  <c r="D151" i="287"/>
  <c r="D152" i="287" s="1"/>
  <c r="D233" i="287" s="1"/>
  <c r="D243" i="287" s="1"/>
  <c r="M203" i="287"/>
  <c r="H212" i="287"/>
  <c r="M211" i="287"/>
  <c r="H252" i="287"/>
  <c r="H214" i="287"/>
  <c r="J253" i="287"/>
  <c r="J258" i="287" s="1"/>
  <c r="L6" i="286"/>
  <c r="D19" i="286"/>
  <c r="D150" i="286" s="1"/>
  <c r="D231" i="286" s="1"/>
  <c r="D241" i="286" s="1"/>
  <c r="H19" i="286"/>
  <c r="H150" i="286" s="1"/>
  <c r="H231" i="286" s="1"/>
  <c r="H241" i="286" s="1"/>
  <c r="H252" i="286"/>
  <c r="C253" i="286"/>
  <c r="E62" i="286"/>
  <c r="E150" i="286" s="1"/>
  <c r="E231" i="286" s="1"/>
  <c r="E241" i="286" s="1"/>
  <c r="I62" i="286"/>
  <c r="I150" i="286" s="1"/>
  <c r="I231" i="286" s="1"/>
  <c r="I241" i="286" s="1"/>
  <c r="N62" i="286"/>
  <c r="N150" i="286" s="1"/>
  <c r="N231" i="286" s="1"/>
  <c r="N241" i="286" s="1"/>
  <c r="L28" i="286"/>
  <c r="L29" i="286"/>
  <c r="L36" i="286"/>
  <c r="O56" i="286"/>
  <c r="O59" i="286" s="1"/>
  <c r="L58" i="286"/>
  <c r="J61" i="286"/>
  <c r="O65" i="286"/>
  <c r="O68" i="286" s="1"/>
  <c r="J105" i="286"/>
  <c r="O123" i="286"/>
  <c r="O126" i="286" s="1"/>
  <c r="F172" i="286"/>
  <c r="O166" i="286"/>
  <c r="O169" i="286" s="1"/>
  <c r="O172" i="286" s="1"/>
  <c r="L168" i="286"/>
  <c r="J171" i="286"/>
  <c r="L176" i="286"/>
  <c r="M230" i="286"/>
  <c r="J191" i="286"/>
  <c r="L189" i="286"/>
  <c r="K248" i="286"/>
  <c r="O214" i="286"/>
  <c r="O216" i="286" s="1"/>
  <c r="M251" i="286"/>
  <c r="M257" i="286" s="1"/>
  <c r="E21" i="287"/>
  <c r="I255" i="287"/>
  <c r="L19" i="287"/>
  <c r="L254" i="287" s="1"/>
  <c r="M16" i="287"/>
  <c r="L64" i="287"/>
  <c r="K64" i="287"/>
  <c r="K152" i="287" s="1"/>
  <c r="K233" i="287" s="1"/>
  <c r="K243" i="287" s="1"/>
  <c r="K255" i="287"/>
  <c r="H48" i="287"/>
  <c r="L77" i="287"/>
  <c r="M74" i="287"/>
  <c r="O87" i="287"/>
  <c r="H246" i="287"/>
  <c r="M91" i="287"/>
  <c r="L179" i="286"/>
  <c r="N230" i="286"/>
  <c r="D251" i="286"/>
  <c r="D257" i="286" s="1"/>
  <c r="H251" i="286"/>
  <c r="H257" i="286" s="1"/>
  <c r="J245" i="286"/>
  <c r="F255" i="287"/>
  <c r="H61" i="287"/>
  <c r="M58" i="287"/>
  <c r="H71" i="287"/>
  <c r="M68" i="287"/>
  <c r="E151" i="287"/>
  <c r="M69" i="287"/>
  <c r="H84" i="287"/>
  <c r="H101" i="287"/>
  <c r="M98" i="287"/>
  <c r="L107" i="287"/>
  <c r="O117" i="287"/>
  <c r="O120" i="287" s="1"/>
  <c r="M120" i="287"/>
  <c r="H122" i="287"/>
  <c r="M119" i="287"/>
  <c r="H149" i="287"/>
  <c r="M146" i="287"/>
  <c r="M159" i="287"/>
  <c r="O156" i="287"/>
  <c r="O159" i="287" s="1"/>
  <c r="O176" i="287"/>
  <c r="M182" i="287"/>
  <c r="L232" i="287"/>
  <c r="H194" i="287"/>
  <c r="M192" i="287"/>
  <c r="L178" i="286"/>
  <c r="O178" i="286" s="1"/>
  <c r="O248" i="286" s="1"/>
  <c r="F230" i="286"/>
  <c r="J254" i="287"/>
  <c r="C255" i="287"/>
  <c r="M13" i="287"/>
  <c r="M23" i="287"/>
  <c r="H28" i="287"/>
  <c r="H255" i="287" s="1"/>
  <c r="M25" i="287"/>
  <c r="E64" i="287"/>
  <c r="M42" i="287"/>
  <c r="O39" i="287"/>
  <c r="O42" i="287" s="1"/>
  <c r="H47" i="287"/>
  <c r="H64" i="287" s="1"/>
  <c r="H152" i="287" s="1"/>
  <c r="M44" i="287"/>
  <c r="M51" i="287"/>
  <c r="H54" i="287"/>
  <c r="M84" i="287"/>
  <c r="O104" i="287"/>
  <c r="O107" i="287" s="1"/>
  <c r="M107" i="287"/>
  <c r="H142" i="287"/>
  <c r="M139" i="287"/>
  <c r="M161" i="287"/>
  <c r="H164" i="287"/>
  <c r="M163" i="287"/>
  <c r="H183" i="287"/>
  <c r="M177" i="287"/>
  <c r="M216" i="287"/>
  <c r="H218" i="287"/>
  <c r="H232" i="287" s="1"/>
  <c r="D254" i="287"/>
  <c r="G255" i="287"/>
  <c r="M53" i="287"/>
  <c r="F151" i="287"/>
  <c r="F152" i="287" s="1"/>
  <c r="F233" i="287" s="1"/>
  <c r="F243" i="287" s="1"/>
  <c r="J151" i="287"/>
  <c r="J152" i="287" s="1"/>
  <c r="J233" i="287" s="1"/>
  <c r="J243" i="287" s="1"/>
  <c r="N151" i="287"/>
  <c r="N152" i="287" s="1"/>
  <c r="N233" i="287" s="1"/>
  <c r="N243" i="287" s="1"/>
  <c r="M89" i="287"/>
  <c r="M154" i="287"/>
  <c r="H157" i="287"/>
  <c r="H165" i="287"/>
  <c r="M162" i="287"/>
  <c r="O170" i="287"/>
  <c r="O173" i="287" s="1"/>
  <c r="M173" i="287"/>
  <c r="L250" i="287"/>
  <c r="L183" i="287"/>
  <c r="M247" i="287"/>
  <c r="O181" i="287"/>
  <c r="O247" i="287" s="1"/>
  <c r="I232" i="287"/>
  <c r="H248" i="287"/>
  <c r="M207" i="287"/>
  <c r="H229" i="287"/>
  <c r="M235" i="287"/>
  <c r="H239" i="287"/>
  <c r="M238" i="287"/>
  <c r="H242" i="287"/>
  <c r="H256" i="287" s="1"/>
  <c r="H244" i="287"/>
  <c r="E254" i="287"/>
  <c r="I254" i="287"/>
  <c r="D255" i="287"/>
  <c r="H55" i="287"/>
  <c r="M52" i="287"/>
  <c r="C151" i="287"/>
  <c r="C152" i="287" s="1"/>
  <c r="C233" i="287" s="1"/>
  <c r="C243" i="287" s="1"/>
  <c r="G151" i="287"/>
  <c r="K151" i="287"/>
  <c r="H93" i="287"/>
  <c r="M88" i="287"/>
  <c r="H121" i="287"/>
  <c r="M118" i="287"/>
  <c r="M129" i="287"/>
  <c r="O126" i="287"/>
  <c r="O129" i="287" s="1"/>
  <c r="M145" i="287"/>
  <c r="H150" i="287"/>
  <c r="M147" i="287"/>
  <c r="L174" i="287"/>
  <c r="H171" i="287"/>
  <c r="M168" i="287"/>
  <c r="M172" i="287"/>
  <c r="O169" i="287"/>
  <c r="O172" i="287" s="1"/>
  <c r="H184" i="287"/>
  <c r="M178" i="287"/>
  <c r="M250" i="287"/>
  <c r="O180" i="287"/>
  <c r="O250" i="287" s="1"/>
  <c r="O226" i="287"/>
  <c r="O229" i="287" s="1"/>
  <c r="M229" i="287"/>
  <c r="H231" i="287"/>
  <c r="M228" i="287"/>
  <c r="I253" i="287"/>
  <c r="I258" i="287" s="1"/>
  <c r="N232" i="287"/>
  <c r="H219" i="287"/>
  <c r="M217" i="287"/>
  <c r="K253" i="287"/>
  <c r="K258" i="287" s="1"/>
  <c r="F232" i="287"/>
  <c r="J232" i="287"/>
  <c r="M191" i="287"/>
  <c r="H213" i="287"/>
  <c r="M204" i="287"/>
  <c r="H230" i="287"/>
  <c r="M227" i="287"/>
  <c r="H240" i="287"/>
  <c r="H249" i="287"/>
  <c r="AD22" i="281"/>
  <c r="AD51" i="281" s="1"/>
  <c r="M41" i="281"/>
  <c r="M50" i="281" s="1"/>
  <c r="M52" i="281" s="1"/>
  <c r="AF41" i="281"/>
  <c r="AE33" i="281"/>
  <c r="AI12" i="281"/>
  <c r="AI17" i="281" s="1"/>
  <c r="AI19" i="281" s="1"/>
  <c r="F22" i="281"/>
  <c r="F51" i="281" s="1"/>
  <c r="C50" i="281"/>
  <c r="C52" i="281" s="1"/>
  <c r="T41" i="281"/>
  <c r="T50" i="281" s="1"/>
  <c r="T52" i="281" s="1"/>
  <c r="AI34" i="281"/>
  <c r="AK37" i="281"/>
  <c r="AJ46" i="281"/>
  <c r="AJ47" i="281" s="1"/>
  <c r="AL48" i="281"/>
  <c r="AF13" i="282"/>
  <c r="AH13" i="282" s="1"/>
  <c r="J13" i="282"/>
  <c r="L13" i="282"/>
  <c r="AJ13" i="282" s="1"/>
  <c r="Z20" i="282"/>
  <c r="AI20" i="282"/>
  <c r="AL20" i="282" s="1"/>
  <c r="AH20" i="281"/>
  <c r="AH22" i="281" s="1"/>
  <c r="AA51" i="281"/>
  <c r="N25" i="281"/>
  <c r="N26" i="281" s="1"/>
  <c r="M26" i="281"/>
  <c r="N32" i="281"/>
  <c r="K32" i="281"/>
  <c r="K33" i="281" s="1"/>
  <c r="K41" i="281" s="1"/>
  <c r="K50" i="281" s="1"/>
  <c r="AA40" i="281"/>
  <c r="G50" i="281"/>
  <c r="G52" i="281" s="1"/>
  <c r="AB50" i="281"/>
  <c r="AB52" i="281" s="1"/>
  <c r="AE60" i="281"/>
  <c r="AE64" i="281" s="1"/>
  <c r="AH58" i="281"/>
  <c r="AH60" i="281" s="1"/>
  <c r="AH64" i="281" s="1"/>
  <c r="AE22" i="282"/>
  <c r="AB17" i="281"/>
  <c r="AB19" i="281" s="1"/>
  <c r="AG17" i="281"/>
  <c r="AG19" i="281" s="1"/>
  <c r="N10" i="281"/>
  <c r="AD10" i="281"/>
  <c r="AD17" i="281" s="1"/>
  <c r="AD19" i="281" s="1"/>
  <c r="AD11" i="281"/>
  <c r="N18" i="281"/>
  <c r="AL18" i="281" s="1"/>
  <c r="Z18" i="281"/>
  <c r="Z19" i="281" s="1"/>
  <c r="L22" i="281"/>
  <c r="L51" i="281" s="1"/>
  <c r="AJ20" i="281"/>
  <c r="AJ22" i="281" s="1"/>
  <c r="AJ51" i="281" s="1"/>
  <c r="N21" i="281"/>
  <c r="AL21" i="281" s="1"/>
  <c r="AL22" i="281" s="1"/>
  <c r="Z21" i="281"/>
  <c r="Z22" i="281" s="1"/>
  <c r="L41" i="281"/>
  <c r="AI23" i="281"/>
  <c r="W24" i="281"/>
  <c r="AG41" i="281"/>
  <c r="AG50" i="281" s="1"/>
  <c r="AG52" i="281" s="1"/>
  <c r="V32" i="281"/>
  <c r="V33" i="281" s="1"/>
  <c r="V41" i="281" s="1"/>
  <c r="V50" i="281" s="1"/>
  <c r="V52" i="281" s="1"/>
  <c r="V55" i="281" s="1"/>
  <c r="V54" i="281" s="1"/>
  <c r="V67" i="281" s="1"/>
  <c r="AA32" i="281"/>
  <c r="AA33" i="281" s="1"/>
  <c r="AF33" i="281"/>
  <c r="M33" i="281"/>
  <c r="AK40" i="281"/>
  <c r="Z36" i="281"/>
  <c r="AH37" i="281"/>
  <c r="AD39" i="281"/>
  <c r="N42" i="281"/>
  <c r="X50" i="281"/>
  <c r="X52" i="281" s="1"/>
  <c r="AJ42" i="281"/>
  <c r="AI42" i="281"/>
  <c r="AK9" i="282"/>
  <c r="M14" i="282"/>
  <c r="N9" i="282"/>
  <c r="V14" i="282"/>
  <c r="AA14" i="282"/>
  <c r="K23" i="283"/>
  <c r="K24" i="283" s="1"/>
  <c r="K34" i="283"/>
  <c r="K40" i="283" s="1"/>
  <c r="AK9" i="281"/>
  <c r="AK17" i="281" s="1"/>
  <c r="AK19" i="281" s="1"/>
  <c r="K17" i="281"/>
  <c r="K19" i="281" s="1"/>
  <c r="AA24" i="281"/>
  <c r="AD23" i="281"/>
  <c r="AD24" i="281" s="1"/>
  <c r="AB41" i="281"/>
  <c r="Z25" i="281"/>
  <c r="Z26" i="281" s="1"/>
  <c r="W26" i="281"/>
  <c r="AJ37" i="281"/>
  <c r="AL37" i="281" s="1"/>
  <c r="Z37" i="281"/>
  <c r="AI38" i="281"/>
  <c r="AL43" i="281"/>
  <c r="AF50" i="281"/>
  <c r="AF52" i="281" s="1"/>
  <c r="AC41" i="281"/>
  <c r="AC50" i="281" s="1"/>
  <c r="AC52" i="281" s="1"/>
  <c r="AI25" i="281"/>
  <c r="AE28" i="281"/>
  <c r="AH32" i="281"/>
  <c r="AH33" i="281" s="1"/>
  <c r="AK35" i="281"/>
  <c r="L17" i="281"/>
  <c r="L19" i="281" s="1"/>
  <c r="L50" i="281" s="1"/>
  <c r="L52" i="281" s="1"/>
  <c r="AC17" i="281"/>
  <c r="AC19" i="281" s="1"/>
  <c r="AJ9" i="281"/>
  <c r="AJ17" i="281" s="1"/>
  <c r="AJ19" i="281" s="1"/>
  <c r="AL11" i="281"/>
  <c r="AH12" i="281"/>
  <c r="AH17" i="281" s="1"/>
  <c r="AH19" i="281" s="1"/>
  <c r="AI18" i="281"/>
  <c r="M22" i="281"/>
  <c r="M51" i="281" s="1"/>
  <c r="AK20" i="281"/>
  <c r="AK22" i="281" s="1"/>
  <c r="AK51" i="281" s="1"/>
  <c r="AI21" i="281"/>
  <c r="AI22" i="281" s="1"/>
  <c r="AI51" i="281" s="1"/>
  <c r="AH23" i="281"/>
  <c r="AH24" i="281" s="1"/>
  <c r="AE24" i="281"/>
  <c r="AE41" i="281" s="1"/>
  <c r="AE50" i="281" s="1"/>
  <c r="AE52" i="281" s="1"/>
  <c r="S41" i="281"/>
  <c r="S50" i="281" s="1"/>
  <c r="S52" i="281" s="1"/>
  <c r="N27" i="281"/>
  <c r="N28" i="281" s="1"/>
  <c r="AI27" i="281"/>
  <c r="Y28" i="281"/>
  <c r="Y33" i="281" s="1"/>
  <c r="Y41" i="281" s="1"/>
  <c r="Y50" i="281" s="1"/>
  <c r="Y52" i="281" s="1"/>
  <c r="AI29" i="281"/>
  <c r="AL29" i="281" s="1"/>
  <c r="W32" i="281"/>
  <c r="W33" i="281" s="1"/>
  <c r="R33" i="281"/>
  <c r="R41" i="281" s="1"/>
  <c r="R50" i="281" s="1"/>
  <c r="R52" i="281" s="1"/>
  <c r="R55" i="281" s="1"/>
  <c r="R54" i="281" s="1"/>
  <c r="R67" i="281" s="1"/>
  <c r="T33" i="281"/>
  <c r="N34" i="281"/>
  <c r="K40" i="281"/>
  <c r="Z34" i="281"/>
  <c r="Z40" i="281" s="1"/>
  <c r="AH34" i="281"/>
  <c r="N36" i="281"/>
  <c r="AJ36" i="281"/>
  <c r="AL36" i="281"/>
  <c r="AD37" i="281"/>
  <c r="Z39" i="281"/>
  <c r="AI39" i="281"/>
  <c r="AL39" i="281" s="1"/>
  <c r="N45" i="281"/>
  <c r="N46" i="281"/>
  <c r="AH46" i="281"/>
  <c r="AH47" i="281" s="1"/>
  <c r="AK49" i="281"/>
  <c r="Z49" i="281"/>
  <c r="AK61" i="281"/>
  <c r="AL61" i="281" s="1"/>
  <c r="Z61" i="281"/>
  <c r="K60" i="281"/>
  <c r="K64" i="281" s="1"/>
  <c r="N58" i="281"/>
  <c r="N60" i="281" s="1"/>
  <c r="Z64" i="281"/>
  <c r="AI63" i="281"/>
  <c r="AL63" i="281" s="1"/>
  <c r="N63" i="281"/>
  <c r="AL10" i="282"/>
  <c r="AJ11" i="282"/>
  <c r="N11" i="282"/>
  <c r="N13" i="282"/>
  <c r="K14" i="282"/>
  <c r="N18" i="282"/>
  <c r="AJ15" i="282"/>
  <c r="AJ18" i="282" s="1"/>
  <c r="X18" i="282"/>
  <c r="Z15" i="282"/>
  <c r="Z18" i="282" s="1"/>
  <c r="AL16" i="282"/>
  <c r="AA18" i="282"/>
  <c r="AD17" i="282"/>
  <c r="V22" i="282"/>
  <c r="V56" i="281" s="1"/>
  <c r="X21" i="282"/>
  <c r="AJ20" i="282"/>
  <c r="AJ21" i="282" s="1"/>
  <c r="AJ22" i="282" s="1"/>
  <c r="AA21" i="282"/>
  <c r="AA22" i="282" s="1"/>
  <c r="J22" i="284"/>
  <c r="N9" i="281"/>
  <c r="N11" i="281"/>
  <c r="N13" i="281"/>
  <c r="AL13" i="281" s="1"/>
  <c r="N15" i="281"/>
  <c r="AL15" i="281" s="1"/>
  <c r="N23" i="281"/>
  <c r="N24" i="281" s="1"/>
  <c r="AK23" i="281"/>
  <c r="AK24" i="281" s="1"/>
  <c r="E41" i="281"/>
  <c r="E50" i="281" s="1"/>
  <c r="E52" i="281" s="1"/>
  <c r="AH25" i="281"/>
  <c r="AH26" i="281" s="1"/>
  <c r="AD27" i="281"/>
  <c r="AD28" i="281" s="1"/>
  <c r="Z30" i="281"/>
  <c r="Z32" i="281" s="1"/>
  <c r="AD30" i="281"/>
  <c r="AD32" i="281" s="1"/>
  <c r="AJ31" i="281"/>
  <c r="AL31" i="281" s="1"/>
  <c r="F40" i="281"/>
  <c r="F41" i="281" s="1"/>
  <c r="F50" i="281" s="1"/>
  <c r="F52" i="281" s="1"/>
  <c r="F55" i="281" s="1"/>
  <c r="F54" i="281" s="1"/>
  <c r="F67" i="281" s="1"/>
  <c r="M40" i="281"/>
  <c r="AJ34" i="281"/>
  <c r="N35" i="281"/>
  <c r="J40" i="281"/>
  <c r="J41" i="281" s="1"/>
  <c r="J50" i="281" s="1"/>
  <c r="J52" i="281" s="1"/>
  <c r="J55" i="281" s="1"/>
  <c r="J54" i="281" s="1"/>
  <c r="J67" i="281" s="1"/>
  <c r="AH36" i="281"/>
  <c r="AJ38" i="281"/>
  <c r="AK42" i="281"/>
  <c r="AH42" i="281"/>
  <c r="AD43" i="281"/>
  <c r="AJ45" i="281"/>
  <c r="AH48" i="281"/>
  <c r="AJ48" i="281"/>
  <c r="Z48" i="281"/>
  <c r="AI49" i="281"/>
  <c r="N49" i="281"/>
  <c r="AL49" i="281" s="1"/>
  <c r="W60" i="281"/>
  <c r="W64" i="281" s="1"/>
  <c r="AI58" i="281"/>
  <c r="AA60" i="281"/>
  <c r="AA64" i="281" s="1"/>
  <c r="AD58" i="281"/>
  <c r="AD60" i="281" s="1"/>
  <c r="AD64" i="281" s="1"/>
  <c r="AD66" i="281" s="1"/>
  <c r="Y60" i="281"/>
  <c r="Y64" i="281" s="1"/>
  <c r="AG64" i="281"/>
  <c r="AI12" i="282"/>
  <c r="AI15" i="282"/>
  <c r="K18" i="282"/>
  <c r="K22" i="282" s="1"/>
  <c r="AE18" i="282"/>
  <c r="AB21" i="282"/>
  <c r="AB22" i="282" s="1"/>
  <c r="AI11" i="282"/>
  <c r="Z11" i="282"/>
  <c r="Q41" i="281"/>
  <c r="Q50" i="281" s="1"/>
  <c r="Q52" i="281" s="1"/>
  <c r="U41" i="281"/>
  <c r="U50" i="281" s="1"/>
  <c r="U52" i="281" s="1"/>
  <c r="AD25" i="281"/>
  <c r="AD26" i="281" s="1"/>
  <c r="Z27" i="281"/>
  <c r="Z28" i="281" s="1"/>
  <c r="L32" i="281"/>
  <c r="L33" i="281" s="1"/>
  <c r="AI30" i="281"/>
  <c r="Y40" i="281"/>
  <c r="AC40" i="281"/>
  <c r="AG40" i="281"/>
  <c r="AJ35" i="281"/>
  <c r="AL35" i="281" s="1"/>
  <c r="AD36" i="281"/>
  <c r="AD40" i="281" s="1"/>
  <c r="AK39" i="281"/>
  <c r="AH39" i="281"/>
  <c r="AD42" i="281"/>
  <c r="Z43" i="281"/>
  <c r="AI48" i="281"/>
  <c r="Z9" i="282"/>
  <c r="W14" i="282"/>
  <c r="AI9" i="282"/>
  <c r="AB14" i="282"/>
  <c r="AE14" i="282"/>
  <c r="AH11" i="282"/>
  <c r="AI13" i="282"/>
  <c r="AL13" i="282" s="1"/>
  <c r="AJ23" i="282"/>
  <c r="AJ26" i="282" s="1"/>
  <c r="J41" i="283"/>
  <c r="F41" i="283"/>
  <c r="F50" i="283" s="1"/>
  <c r="F52" i="283" s="1"/>
  <c r="F55" i="283" s="1"/>
  <c r="F54" i="283" s="1"/>
  <c r="F67" i="283" s="1"/>
  <c r="AJ30" i="281"/>
  <c r="AJ32" i="281" s="1"/>
  <c r="AJ33" i="281" s="1"/>
  <c r="W44" i="281"/>
  <c r="AI45" i="281"/>
  <c r="AL45" i="281" s="1"/>
  <c r="N59" i="281"/>
  <c r="N62" i="281"/>
  <c r="Z63" i="281"/>
  <c r="J65" i="281"/>
  <c r="J66" i="281" s="1"/>
  <c r="AD65" i="281"/>
  <c r="J14" i="282"/>
  <c r="X14" i="282"/>
  <c r="AJ9" i="282"/>
  <c r="AJ14" i="282" s="1"/>
  <c r="AC14" i="282"/>
  <c r="AC22" i="282" s="1"/>
  <c r="H14" i="282"/>
  <c r="H22" i="282" s="1"/>
  <c r="AF11" i="282"/>
  <c r="J11" i="282"/>
  <c r="AH12" i="282"/>
  <c r="AF18" i="282"/>
  <c r="AH15" i="282"/>
  <c r="AH18" i="282" s="1"/>
  <c r="Z17" i="282"/>
  <c r="L18" i="282"/>
  <c r="Z19" i="282"/>
  <c r="Z21" i="282" s="1"/>
  <c r="W21" i="282"/>
  <c r="AI19" i="282"/>
  <c r="AG22" i="282"/>
  <c r="C22" i="282"/>
  <c r="K14" i="283"/>
  <c r="E32" i="283"/>
  <c r="E33" i="283" s="1"/>
  <c r="E41" i="283" s="1"/>
  <c r="E50" i="283" s="1"/>
  <c r="E52" i="283" s="1"/>
  <c r="E55" i="283" s="1"/>
  <c r="E54" i="283" s="1"/>
  <c r="C66" i="283"/>
  <c r="K9" i="284"/>
  <c r="K14" i="284" s="1"/>
  <c r="X44" i="281"/>
  <c r="AJ44" i="281" s="1"/>
  <c r="K47" i="281"/>
  <c r="K51" i="281" s="1"/>
  <c r="AI46" i="281"/>
  <c r="AI47" i="281" s="1"/>
  <c r="R60" i="281"/>
  <c r="R64" i="281" s="1"/>
  <c r="R66" i="281" s="1"/>
  <c r="AC64" i="281"/>
  <c r="AH65" i="281"/>
  <c r="K65" i="281"/>
  <c r="N65" i="281" s="1"/>
  <c r="Z10" i="282"/>
  <c r="AD12" i="282"/>
  <c r="Y14" i="282"/>
  <c r="Y22" i="282" s="1"/>
  <c r="AK13" i="282"/>
  <c r="AD15" i="282"/>
  <c r="F21" i="282"/>
  <c r="F22" i="282" s="1"/>
  <c r="F56" i="281" s="1"/>
  <c r="M21" i="282"/>
  <c r="N19" i="282"/>
  <c r="N21" i="282" s="1"/>
  <c r="I22" i="282"/>
  <c r="D52" i="283"/>
  <c r="D55" i="283" s="1"/>
  <c r="D54" i="283" s="1"/>
  <c r="D67" i="283" s="1"/>
  <c r="J60" i="283"/>
  <c r="J64" i="283" s="1"/>
  <c r="J66" i="283" s="1"/>
  <c r="D64" i="283"/>
  <c r="D66" i="283" s="1"/>
  <c r="H64" i="283"/>
  <c r="H66" i="283" s="1"/>
  <c r="K60" i="283"/>
  <c r="Z65" i="281"/>
  <c r="AH9" i="282"/>
  <c r="AH10" i="282"/>
  <c r="AK12" i="282"/>
  <c r="V18" i="282"/>
  <c r="AD16" i="282"/>
  <c r="AK17" i="282"/>
  <c r="AL17" i="282" s="1"/>
  <c r="J21" i="282"/>
  <c r="J22" i="282" s="1"/>
  <c r="J56" i="281" s="1"/>
  <c r="N56" i="281" s="1"/>
  <c r="AK20" i="282"/>
  <c r="AH20" i="282"/>
  <c r="AK26" i="282"/>
  <c r="J17" i="283"/>
  <c r="J19" i="283" s="1"/>
  <c r="I51" i="283"/>
  <c r="H33" i="283"/>
  <c r="F33" i="283"/>
  <c r="E22" i="284"/>
  <c r="E56" i="283" s="1"/>
  <c r="K20" i="284"/>
  <c r="L14" i="282"/>
  <c r="AD9" i="282"/>
  <c r="AD10" i="282"/>
  <c r="AK11" i="282"/>
  <c r="M18" i="282"/>
  <c r="AK18" i="282" s="1"/>
  <c r="Z16" i="282"/>
  <c r="AH19" i="282"/>
  <c r="AH21" i="282" s="1"/>
  <c r="AD20" i="282"/>
  <c r="AD21" i="282" s="1"/>
  <c r="K13" i="283"/>
  <c r="K27" i="283"/>
  <c r="K28" i="283" s="1"/>
  <c r="K33" i="283" s="1"/>
  <c r="J50" i="283"/>
  <c r="J52" i="283" s="1"/>
  <c r="J55" i="283" s="1"/>
  <c r="J54" i="283" s="1"/>
  <c r="J67" i="283" s="1"/>
  <c r="I56" i="283"/>
  <c r="H22" i="284"/>
  <c r="H56" i="283" s="1"/>
  <c r="J56" i="283"/>
  <c r="AK19" i="282"/>
  <c r="AK21" i="282" s="1"/>
  <c r="K26" i="282"/>
  <c r="R26" i="282"/>
  <c r="AD23" i="282"/>
  <c r="AD26" i="282" s="1"/>
  <c r="AH24" i="282"/>
  <c r="AI25" i="282"/>
  <c r="C41" i="283"/>
  <c r="C50" i="283" s="1"/>
  <c r="C52" i="283" s="1"/>
  <c r="C55" i="283" s="1"/>
  <c r="C54" i="283" s="1"/>
  <c r="G41" i="283"/>
  <c r="G50" i="283" s="1"/>
  <c r="G52" i="283" s="1"/>
  <c r="G55" i="283" s="1"/>
  <c r="G54" i="283" s="1"/>
  <c r="G67" i="283" s="1"/>
  <c r="H26" i="283"/>
  <c r="H41" i="283" s="1"/>
  <c r="H50" i="283" s="1"/>
  <c r="H52" i="283" s="1"/>
  <c r="H55" i="283" s="1"/>
  <c r="H54" i="283" s="1"/>
  <c r="H67" i="283" s="1"/>
  <c r="H40" i="283"/>
  <c r="K45" i="283"/>
  <c r="K46" i="283"/>
  <c r="K47" i="283" s="1"/>
  <c r="K15" i="284"/>
  <c r="K18" i="284" s="1"/>
  <c r="K16" i="284"/>
  <c r="K23" i="284"/>
  <c r="R22" i="282"/>
  <c r="R56" i="281" s="1"/>
  <c r="AI24" i="282"/>
  <c r="K17" i="283"/>
  <c r="K19" i="283" s="1"/>
  <c r="H17" i="283"/>
  <c r="H19" i="283" s="1"/>
  <c r="K21" i="283"/>
  <c r="I50" i="283"/>
  <c r="I52" i="283" s="1"/>
  <c r="I55" i="283" s="1"/>
  <c r="I54" i="283" s="1"/>
  <c r="I67" i="283" s="1"/>
  <c r="I60" i="283"/>
  <c r="I64" i="283" s="1"/>
  <c r="I66" i="283" s="1"/>
  <c r="F66" i="283"/>
  <c r="Z23" i="282"/>
  <c r="AH23" i="282"/>
  <c r="AH26" i="282" s="1"/>
  <c r="Z24" i="282"/>
  <c r="AL24" i="282" s="1"/>
  <c r="Z25" i="282"/>
  <c r="AL25" i="282" s="1"/>
  <c r="K20" i="283"/>
  <c r="K22" i="283" s="1"/>
  <c r="K51" i="283" s="1"/>
  <c r="K48" i="283"/>
  <c r="E26" i="284"/>
  <c r="E65" i="283" s="1"/>
  <c r="AI23" i="282"/>
  <c r="K19" i="284"/>
  <c r="K21" i="284" s="1"/>
  <c r="D15" i="294" l="1"/>
  <c r="E15" i="294" s="1"/>
  <c r="E17" i="294" s="1"/>
  <c r="E14" i="294"/>
  <c r="E218" i="289"/>
  <c r="D234" i="289"/>
  <c r="E234" i="289" s="1"/>
  <c r="O207" i="287"/>
  <c r="O248" i="287" s="1"/>
  <c r="M248" i="287"/>
  <c r="O163" i="287"/>
  <c r="O166" i="287" s="1"/>
  <c r="M166" i="287"/>
  <c r="O25" i="287"/>
  <c r="O28" i="287" s="1"/>
  <c r="M28" i="287"/>
  <c r="O98" i="287"/>
  <c r="O101" i="287" s="1"/>
  <c r="M101" i="287"/>
  <c r="L182" i="286"/>
  <c r="O176" i="286"/>
  <c r="O182" i="286" s="1"/>
  <c r="O80" i="287"/>
  <c r="O83" i="287" s="1"/>
  <c r="M83" i="287"/>
  <c r="O190" i="286"/>
  <c r="O192" i="286" s="1"/>
  <c r="L192" i="286"/>
  <c r="M231" i="286"/>
  <c r="M241" i="286" s="1"/>
  <c r="O191" i="287"/>
  <c r="O193" i="287" s="1"/>
  <c r="M193" i="287"/>
  <c r="H253" i="287"/>
  <c r="H258" i="287" s="1"/>
  <c r="O162" i="287"/>
  <c r="O165" i="287" s="1"/>
  <c r="M165" i="287"/>
  <c r="M56" i="287"/>
  <c r="O53" i="287"/>
  <c r="O56" i="287" s="1"/>
  <c r="O216" i="287"/>
  <c r="O218" i="287" s="1"/>
  <c r="M218" i="287"/>
  <c r="L191" i="286"/>
  <c r="O189" i="286"/>
  <c r="O191" i="286" s="1"/>
  <c r="O58" i="286"/>
  <c r="O61" i="286" s="1"/>
  <c r="L61" i="286"/>
  <c r="L31" i="286"/>
  <c r="O28" i="286"/>
  <c r="O31" i="286" s="1"/>
  <c r="O62" i="286" s="1"/>
  <c r="O6" i="286"/>
  <c r="L242" i="286"/>
  <c r="L9" i="286"/>
  <c r="M252" i="287"/>
  <c r="O211" i="287"/>
  <c r="O110" i="287"/>
  <c r="O113" i="287" s="1"/>
  <c r="M113" i="287"/>
  <c r="M62" i="287"/>
  <c r="O59" i="287"/>
  <c r="O62" i="287" s="1"/>
  <c r="O17" i="287"/>
  <c r="O20" i="287" s="1"/>
  <c r="M20" i="287"/>
  <c r="O220" i="286"/>
  <c r="O222" i="286" s="1"/>
  <c r="L222" i="286"/>
  <c r="O153" i="286"/>
  <c r="O156" i="286" s="1"/>
  <c r="L156" i="286"/>
  <c r="O101" i="286"/>
  <c r="O104" i="286" s="1"/>
  <c r="L104" i="286"/>
  <c r="O78" i="286"/>
  <c r="O81" i="286" s="1"/>
  <c r="L81" i="286"/>
  <c r="O7" i="286"/>
  <c r="O10" i="286" s="1"/>
  <c r="L10" i="286"/>
  <c r="L18" i="286"/>
  <c r="O15" i="286"/>
  <c r="O18" i="286" s="1"/>
  <c r="L11" i="286"/>
  <c r="O8" i="286"/>
  <c r="O11" i="286" s="1"/>
  <c r="O82" i="287"/>
  <c r="O85" i="287" s="1"/>
  <c r="M85" i="287"/>
  <c r="L248" i="286"/>
  <c r="F231" i="286"/>
  <c r="F241" i="286" s="1"/>
  <c r="M219" i="287"/>
  <c r="O217" i="287"/>
  <c r="O219" i="287" s="1"/>
  <c r="O228" i="287"/>
  <c r="O231" i="287" s="1"/>
  <c r="M231" i="287"/>
  <c r="O145" i="287"/>
  <c r="O148" i="287" s="1"/>
  <c r="M148" i="287"/>
  <c r="M239" i="287"/>
  <c r="O235" i="287"/>
  <c r="O239" i="287" s="1"/>
  <c r="M183" i="287"/>
  <c r="O177" i="287"/>
  <c r="O183" i="287" s="1"/>
  <c r="O161" i="287"/>
  <c r="O164" i="287" s="1"/>
  <c r="M164" i="287"/>
  <c r="M54" i="287"/>
  <c r="O51" i="287"/>
  <c r="O54" i="287" s="1"/>
  <c r="O23" i="287"/>
  <c r="O26" i="287" s="1"/>
  <c r="M26" i="287"/>
  <c r="O182" i="287"/>
  <c r="M19" i="287"/>
  <c r="M254" i="287" s="1"/>
  <c r="O16" i="287"/>
  <c r="O19" i="287" s="1"/>
  <c r="P19" i="287" s="1"/>
  <c r="L171" i="286"/>
  <c r="O168" i="286"/>
  <c r="O171" i="286" s="1"/>
  <c r="O30" i="286"/>
  <c r="O33" i="286" s="1"/>
  <c r="L33" i="286"/>
  <c r="M34" i="287"/>
  <c r="O31" i="287"/>
  <c r="O34" i="287" s="1"/>
  <c r="O66" i="286"/>
  <c r="O69" i="286" s="1"/>
  <c r="L69" i="286"/>
  <c r="M214" i="287"/>
  <c r="O103" i="287"/>
  <c r="O106" i="287" s="1"/>
  <c r="M106" i="287"/>
  <c r="M244" i="287"/>
  <c r="O8" i="287"/>
  <c r="M11" i="287"/>
  <c r="M21" i="287" s="1"/>
  <c r="O219" i="286"/>
  <c r="O221" i="286" s="1"/>
  <c r="L221" i="286"/>
  <c r="O185" i="286"/>
  <c r="O187" i="286" s="1"/>
  <c r="L187" i="286"/>
  <c r="L180" i="286"/>
  <c r="O72" i="286"/>
  <c r="O75" i="286" s="1"/>
  <c r="L75" i="286"/>
  <c r="K251" i="286"/>
  <c r="K257" i="286" s="1"/>
  <c r="M141" i="287"/>
  <c r="O138" i="287"/>
  <c r="O141" i="287" s="1"/>
  <c r="O137" i="286"/>
  <c r="O140" i="286" s="1"/>
  <c r="L140" i="286"/>
  <c r="L16" i="286"/>
  <c r="O13" i="286"/>
  <c r="O16" i="286" s="1"/>
  <c r="M27" i="287"/>
  <c r="O24" i="287"/>
  <c r="O27" i="287" s="1"/>
  <c r="O184" i="286"/>
  <c r="O186" i="286" s="1"/>
  <c r="L186" i="286"/>
  <c r="O124" i="286"/>
  <c r="O127" i="286" s="1"/>
  <c r="L127" i="286"/>
  <c r="O147" i="287"/>
  <c r="O150" i="287" s="1"/>
  <c r="M150" i="287"/>
  <c r="O52" i="287"/>
  <c r="O55" i="287" s="1"/>
  <c r="O254" i="287" s="1"/>
  <c r="M55" i="287"/>
  <c r="M157" i="287"/>
  <c r="O154" i="287"/>
  <c r="O157" i="287" s="1"/>
  <c r="M246" i="287"/>
  <c r="O91" i="287"/>
  <c r="O246" i="287" s="1"/>
  <c r="O74" i="287"/>
  <c r="O77" i="287" s="1"/>
  <c r="M77" i="287"/>
  <c r="L32" i="286"/>
  <c r="O29" i="286"/>
  <c r="O32" i="286" s="1"/>
  <c r="O124" i="287"/>
  <c r="O127" i="287" s="1"/>
  <c r="M127" i="287"/>
  <c r="M78" i="287"/>
  <c r="O75" i="287"/>
  <c r="O78" i="287" s="1"/>
  <c r="O130" i="286"/>
  <c r="O133" i="286" s="1"/>
  <c r="L133" i="286"/>
  <c r="L106" i="286"/>
  <c r="O103" i="286"/>
  <c r="O106" i="286" s="1"/>
  <c r="L99" i="286"/>
  <c r="O96" i="286"/>
  <c r="O99" i="286" s="1"/>
  <c r="J149" i="286"/>
  <c r="J150" i="286" s="1"/>
  <c r="J231" i="286" s="1"/>
  <c r="J241" i="286" s="1"/>
  <c r="M230" i="287"/>
  <c r="O227" i="287"/>
  <c r="O230" i="287" s="1"/>
  <c r="M184" i="287"/>
  <c r="O178" i="287"/>
  <c r="O184" i="287" s="1"/>
  <c r="O168" i="287"/>
  <c r="O171" i="287" s="1"/>
  <c r="M171" i="287"/>
  <c r="M121" i="287"/>
  <c r="O118" i="287"/>
  <c r="O121" i="287" s="1"/>
  <c r="M94" i="287"/>
  <c r="O89" i="287"/>
  <c r="O94" i="287" s="1"/>
  <c r="M194" i="287"/>
  <c r="O192" i="287"/>
  <c r="O194" i="287" s="1"/>
  <c r="M149" i="287"/>
  <c r="O146" i="287"/>
  <c r="O149" i="287" s="1"/>
  <c r="O68" i="287"/>
  <c r="O71" i="287" s="1"/>
  <c r="M71" i="287"/>
  <c r="M255" i="287" s="1"/>
  <c r="E152" i="287"/>
  <c r="E233" i="287" s="1"/>
  <c r="E243" i="287" s="1"/>
  <c r="M213" i="287"/>
  <c r="O204" i="287"/>
  <c r="O213" i="287" s="1"/>
  <c r="M93" i="287"/>
  <c r="O88" i="287"/>
  <c r="O93" i="287" s="1"/>
  <c r="M242" i="287"/>
  <c r="M256" i="287" s="1"/>
  <c r="O238" i="287"/>
  <c r="O242" i="287" s="1"/>
  <c r="H174" i="287"/>
  <c r="H233" i="287" s="1"/>
  <c r="H243" i="287" s="1"/>
  <c r="O139" i="287"/>
  <c r="O142" i="287" s="1"/>
  <c r="M142" i="287"/>
  <c r="O44" i="287"/>
  <c r="O47" i="287" s="1"/>
  <c r="M47" i="287"/>
  <c r="O119" i="287"/>
  <c r="O122" i="287" s="1"/>
  <c r="M122" i="287"/>
  <c r="M151" i="287"/>
  <c r="O58" i="287"/>
  <c r="O61" i="287" s="1"/>
  <c r="M61" i="287"/>
  <c r="L245" i="286"/>
  <c r="O179" i="286"/>
  <c r="O245" i="286" s="1"/>
  <c r="M92" i="287"/>
  <c r="O36" i="286"/>
  <c r="O39" i="286" s="1"/>
  <c r="L39" i="286"/>
  <c r="M212" i="287"/>
  <c r="O203" i="287"/>
  <c r="O35" i="286"/>
  <c r="O38" i="286" s="1"/>
  <c r="L38" i="286"/>
  <c r="O71" i="286"/>
  <c r="O74" i="286" s="1"/>
  <c r="O149" i="286" s="1"/>
  <c r="L74" i="286"/>
  <c r="M108" i="287"/>
  <c r="O105" i="287"/>
  <c r="O108" i="287" s="1"/>
  <c r="O37" i="287"/>
  <c r="O40" i="287" s="1"/>
  <c r="M40" i="287"/>
  <c r="L152" i="287"/>
  <c r="L233" i="287" s="1"/>
  <c r="L243" i="287" s="1"/>
  <c r="O136" i="286"/>
  <c r="O139" i="286" s="1"/>
  <c r="L139" i="286"/>
  <c r="O43" i="286"/>
  <c r="O46" i="286" s="1"/>
  <c r="L46" i="286"/>
  <c r="O155" i="287"/>
  <c r="O158" i="287" s="1"/>
  <c r="M158" i="287"/>
  <c r="P11" i="287"/>
  <c r="O194" i="286"/>
  <c r="O197" i="286" s="1"/>
  <c r="L197" i="286"/>
  <c r="L181" i="286"/>
  <c r="J251" i="286"/>
  <c r="J257" i="286" s="1"/>
  <c r="H254" i="287"/>
  <c r="J230" i="286"/>
  <c r="O129" i="286"/>
  <c r="O132" i="286" s="1"/>
  <c r="L132" i="286"/>
  <c r="K52" i="281"/>
  <c r="AD22" i="282"/>
  <c r="AD56" i="281" s="1"/>
  <c r="AH22" i="282"/>
  <c r="AH56" i="281" s="1"/>
  <c r="C8" i="285"/>
  <c r="C11" i="285" s="1"/>
  <c r="K64" i="283"/>
  <c r="AI18" i="282"/>
  <c r="AL15" i="282"/>
  <c r="AL18" i="282" s="1"/>
  <c r="AK14" i="282"/>
  <c r="AK22" i="282" s="1"/>
  <c r="AL34" i="281"/>
  <c r="AI40" i="281"/>
  <c r="AI32" i="281"/>
  <c r="AL30" i="281"/>
  <c r="AL32" i="281" s="1"/>
  <c r="AL33" i="281" s="1"/>
  <c r="AL12" i="282"/>
  <c r="N17" i="281"/>
  <c r="N19" i="281" s="1"/>
  <c r="AA41" i="281"/>
  <c r="AA50" i="281" s="1"/>
  <c r="AA52" i="281" s="1"/>
  <c r="AL42" i="281"/>
  <c r="AH66" i="281"/>
  <c r="AI26" i="282"/>
  <c r="C14" i="285"/>
  <c r="C16" i="285" s="1"/>
  <c r="K26" i="284"/>
  <c r="C67" i="283"/>
  <c r="AF14" i="282"/>
  <c r="AF22" i="282" s="1"/>
  <c r="K56" i="283"/>
  <c r="AH14" i="282"/>
  <c r="AD18" i="282"/>
  <c r="AK64" i="281"/>
  <c r="AL19" i="282"/>
  <c r="AL21" i="282" s="1"/>
  <c r="AI21" i="282"/>
  <c r="Z14" i="282"/>
  <c r="Z22" i="282" s="1"/>
  <c r="Z56" i="281" s="1"/>
  <c r="AL11" i="282"/>
  <c r="AI60" i="281"/>
  <c r="AI64" i="281" s="1"/>
  <c r="AL58" i="281"/>
  <c r="AL60" i="281" s="1"/>
  <c r="AL64" i="281" s="1"/>
  <c r="AJ40" i="281"/>
  <c r="AJ41" i="281" s="1"/>
  <c r="AJ50" i="281" s="1"/>
  <c r="AJ52" i="281" s="1"/>
  <c r="AD33" i="281"/>
  <c r="AD41" i="281" s="1"/>
  <c r="AD50" i="281" s="1"/>
  <c r="AD52" i="281" s="1"/>
  <c r="AD55" i="281" s="1"/>
  <c r="AD54" i="281" s="1"/>
  <c r="AD67" i="281" s="1"/>
  <c r="X22" i="282"/>
  <c r="N40" i="281"/>
  <c r="AL38" i="281"/>
  <c r="N14" i="282"/>
  <c r="N22" i="282" s="1"/>
  <c r="W41" i="281"/>
  <c r="W50" i="281" s="1"/>
  <c r="W52" i="281" s="1"/>
  <c r="N22" i="281"/>
  <c r="N33" i="281"/>
  <c r="N41" i="281" s="1"/>
  <c r="N50" i="281" s="1"/>
  <c r="AL9" i="282"/>
  <c r="AI14" i="282"/>
  <c r="N64" i="281"/>
  <c r="N66" i="281" s="1"/>
  <c r="AL27" i="281"/>
  <c r="AL28" i="281" s="1"/>
  <c r="AI28" i="281"/>
  <c r="AL25" i="281"/>
  <c r="AL26" i="281" s="1"/>
  <c r="AI26" i="281"/>
  <c r="AL23" i="281"/>
  <c r="AL24" i="281" s="1"/>
  <c r="AI24" i="281"/>
  <c r="K22" i="284"/>
  <c r="C13" i="285" s="1"/>
  <c r="Z26" i="282"/>
  <c r="AL23" i="282"/>
  <c r="AL26" i="282" s="1"/>
  <c r="L22" i="282"/>
  <c r="K41" i="283"/>
  <c r="K50" i="283" s="1"/>
  <c r="K52" i="283" s="1"/>
  <c r="K55" i="283" s="1"/>
  <c r="K65" i="283"/>
  <c r="E66" i="283"/>
  <c r="E67" i="283" s="1"/>
  <c r="AD14" i="282"/>
  <c r="M22" i="282"/>
  <c r="AI65" i="281"/>
  <c r="AL65" i="281" s="1"/>
  <c r="W22" i="282"/>
  <c r="AI44" i="281"/>
  <c r="AL44" i="281" s="1"/>
  <c r="Z44" i="281"/>
  <c r="Z33" i="281"/>
  <c r="Z41" i="281" s="1"/>
  <c r="Z50" i="281" s="1"/>
  <c r="Z52" i="281" s="1"/>
  <c r="Z55" i="281" s="1"/>
  <c r="AK41" i="281"/>
  <c r="AK50" i="281" s="1"/>
  <c r="AK52" i="281" s="1"/>
  <c r="Z66" i="281"/>
  <c r="AL46" i="281"/>
  <c r="AL47" i="281" s="1"/>
  <c r="AL51" i="281" s="1"/>
  <c r="N47" i="281"/>
  <c r="AH40" i="281"/>
  <c r="AH41" i="281" s="1"/>
  <c r="AH50" i="281" s="1"/>
  <c r="AH52" i="281" s="1"/>
  <c r="AH55" i="281" s="1"/>
  <c r="AH54" i="281" s="1"/>
  <c r="AH67" i="281" s="1"/>
  <c r="Z51" i="281"/>
  <c r="AL9" i="281"/>
  <c r="AL17" i="281" s="1"/>
  <c r="AL19" i="281" s="1"/>
  <c r="AH51" i="281"/>
  <c r="O253" i="286" l="1"/>
  <c r="O256" i="287"/>
  <c r="P239" i="287"/>
  <c r="O174" i="287"/>
  <c r="L230" i="286"/>
  <c r="M152" i="287"/>
  <c r="O92" i="287"/>
  <c r="O151" i="287" s="1"/>
  <c r="L253" i="286"/>
  <c r="M174" i="287"/>
  <c r="O230" i="286"/>
  <c r="O181" i="286"/>
  <c r="O252" i="286" s="1"/>
  <c r="O244" i="287"/>
  <c r="O253" i="287" s="1"/>
  <c r="O258" i="287" s="1"/>
  <c r="O11" i="287"/>
  <c r="O21" i="287" s="1"/>
  <c r="L19" i="286"/>
  <c r="L62" i="286"/>
  <c r="M232" i="287"/>
  <c r="O64" i="287"/>
  <c r="O180" i="286"/>
  <c r="L252" i="286"/>
  <c r="O252" i="287"/>
  <c r="O214" i="287"/>
  <c r="O255" i="287" s="1"/>
  <c r="P253" i="287" s="1"/>
  <c r="O242" i="286"/>
  <c r="O251" i="286" s="1"/>
  <c r="O257" i="286" s="1"/>
  <c r="O9" i="286"/>
  <c r="O19" i="286" s="1"/>
  <c r="O150" i="286" s="1"/>
  <c r="O231" i="286" s="1"/>
  <c r="O241" i="286" s="1"/>
  <c r="L149" i="286"/>
  <c r="O212" i="287"/>
  <c r="O232" i="287" s="1"/>
  <c r="M253" i="287"/>
  <c r="M258" i="287" s="1"/>
  <c r="M64" i="287"/>
  <c r="L251" i="286"/>
  <c r="L257" i="286" s="1"/>
  <c r="N52" i="281"/>
  <c r="N55" i="281" s="1"/>
  <c r="N54" i="281" s="1"/>
  <c r="N67" i="281" s="1"/>
  <c r="Z54" i="281"/>
  <c r="Z67" i="281" s="1"/>
  <c r="K54" i="283"/>
  <c r="C7" i="285"/>
  <c r="C18" i="285" s="1"/>
  <c r="C20" i="285" s="1"/>
  <c r="N51" i="281"/>
  <c r="AI33" i="281"/>
  <c r="AI41" i="281" s="1"/>
  <c r="AI50" i="281" s="1"/>
  <c r="AI52" i="281" s="1"/>
  <c r="AL14" i="282"/>
  <c r="AL66" i="281"/>
  <c r="AI22" i="282"/>
  <c r="K66" i="283"/>
  <c r="AL22" i="282"/>
  <c r="AL56" i="281" s="1"/>
  <c r="AL40" i="281"/>
  <c r="AL41" i="281" s="1"/>
  <c r="AL50" i="281" s="1"/>
  <c r="AL52" i="281" s="1"/>
  <c r="AL55" i="281" s="1"/>
  <c r="AL54" i="281" s="1"/>
  <c r="AL67" i="281" s="1"/>
  <c r="C19" i="285"/>
  <c r="O152" i="287" l="1"/>
  <c r="O233" i="287" s="1"/>
  <c r="O243" i="287" s="1"/>
  <c r="M233" i="287"/>
  <c r="M243" i="287" s="1"/>
  <c r="L150" i="286"/>
  <c r="L231" i="286" s="1"/>
  <c r="L241" i="286" s="1"/>
  <c r="K67" i="283"/>
  <c r="E7" i="272" l="1"/>
  <c r="B7" i="272"/>
  <c r="C7" i="272"/>
  <c r="D7" i="272"/>
  <c r="F7" i="272"/>
  <c r="G14" i="280" l="1"/>
  <c r="C39" i="270" l="1"/>
  <c r="C30" i="270"/>
  <c r="C25" i="270"/>
  <c r="C26" i="270" s="1"/>
  <c r="C40" i="270" s="1"/>
  <c r="C42" i="270" s="1"/>
  <c r="C12" i="270"/>
  <c r="C5" i="270"/>
  <c r="D15" i="275"/>
  <c r="C15" i="275"/>
  <c r="E30" i="275"/>
  <c r="E35" i="275"/>
  <c r="E36" i="275"/>
  <c r="E37" i="275"/>
  <c r="E38" i="275"/>
  <c r="E39" i="275"/>
  <c r="E40" i="275"/>
  <c r="E41" i="275"/>
  <c r="E42" i="275"/>
  <c r="E28" i="275"/>
  <c r="E27" i="275"/>
  <c r="E25" i="275"/>
  <c r="E22" i="275"/>
  <c r="C9" i="275"/>
  <c r="E11" i="272" l="1"/>
  <c r="E12" i="272"/>
  <c r="Q30" i="280" l="1"/>
  <c r="P30" i="280"/>
  <c r="N30" i="280"/>
  <c r="L30" i="280"/>
  <c r="K30" i="280"/>
  <c r="I30" i="280"/>
  <c r="F30" i="280"/>
  <c r="D30" i="280"/>
  <c r="R29" i="280"/>
  <c r="O29" i="280"/>
  <c r="U29" i="280" s="1"/>
  <c r="M29" i="280"/>
  <c r="J29" i="280"/>
  <c r="T29" i="280" s="1"/>
  <c r="H29" i="280"/>
  <c r="S29" i="280" s="1"/>
  <c r="E29" i="280"/>
  <c r="S28" i="280"/>
  <c r="R28" i="280"/>
  <c r="O28" i="280"/>
  <c r="U28" i="280" s="1"/>
  <c r="M28" i="280"/>
  <c r="J28" i="280"/>
  <c r="T28" i="280" s="1"/>
  <c r="H28" i="280"/>
  <c r="E28" i="280"/>
  <c r="R27" i="280"/>
  <c r="O27" i="280"/>
  <c r="U27" i="280" s="1"/>
  <c r="M27" i="280"/>
  <c r="T27" i="280" s="1"/>
  <c r="J27" i="280"/>
  <c r="H27" i="280"/>
  <c r="E27" i="280"/>
  <c r="S27" i="280" s="1"/>
  <c r="R26" i="280"/>
  <c r="O26" i="280"/>
  <c r="U26" i="280" s="1"/>
  <c r="M26" i="280"/>
  <c r="J26" i="280"/>
  <c r="T26" i="280" s="1"/>
  <c r="H26" i="280"/>
  <c r="E26" i="280"/>
  <c r="S26" i="280" s="1"/>
  <c r="R25" i="280"/>
  <c r="O25" i="280"/>
  <c r="U25" i="280" s="1"/>
  <c r="M25" i="280"/>
  <c r="J25" i="280"/>
  <c r="T25" i="280" s="1"/>
  <c r="H25" i="280"/>
  <c r="S25" i="280" s="1"/>
  <c r="E25" i="280"/>
  <c r="S24" i="280"/>
  <c r="R24" i="280"/>
  <c r="O24" i="280"/>
  <c r="U24" i="280" s="1"/>
  <c r="M24" i="280"/>
  <c r="J24" i="280"/>
  <c r="T24" i="280" s="1"/>
  <c r="H24" i="280"/>
  <c r="E24" i="280"/>
  <c r="R23" i="280"/>
  <c r="O23" i="280"/>
  <c r="U23" i="280" s="1"/>
  <c r="M23" i="280"/>
  <c r="T23" i="280" s="1"/>
  <c r="J23" i="280"/>
  <c r="H23" i="280"/>
  <c r="E23" i="280"/>
  <c r="S23" i="280" s="1"/>
  <c r="R22" i="280"/>
  <c r="O22" i="280"/>
  <c r="U22" i="280" s="1"/>
  <c r="M22" i="280"/>
  <c r="J22" i="280"/>
  <c r="T22" i="280" s="1"/>
  <c r="H22" i="280"/>
  <c r="E22" i="280"/>
  <c r="S22" i="280" s="1"/>
  <c r="R21" i="280"/>
  <c r="O21" i="280"/>
  <c r="U21" i="280" s="1"/>
  <c r="M21" i="280"/>
  <c r="J21" i="280"/>
  <c r="T21" i="280" s="1"/>
  <c r="H21" i="280"/>
  <c r="S21" i="280" s="1"/>
  <c r="E21" i="280"/>
  <c r="S20" i="280"/>
  <c r="R20" i="280"/>
  <c r="O20" i="280"/>
  <c r="U20" i="280" s="1"/>
  <c r="M20" i="280"/>
  <c r="J20" i="280"/>
  <c r="T20" i="280" s="1"/>
  <c r="H20" i="280"/>
  <c r="E20" i="280"/>
  <c r="R19" i="280"/>
  <c r="O19" i="280"/>
  <c r="U19" i="280" s="1"/>
  <c r="M19" i="280"/>
  <c r="T19" i="280" s="1"/>
  <c r="J19" i="280"/>
  <c r="H19" i="280"/>
  <c r="E19" i="280"/>
  <c r="S19" i="280" s="1"/>
  <c r="R18" i="280"/>
  <c r="O18" i="280"/>
  <c r="U18" i="280" s="1"/>
  <c r="M18" i="280"/>
  <c r="J18" i="280"/>
  <c r="T18" i="280" s="1"/>
  <c r="H18" i="280"/>
  <c r="E18" i="280"/>
  <c r="S18" i="280" s="1"/>
  <c r="R17" i="280"/>
  <c r="O17" i="280"/>
  <c r="U17" i="280" s="1"/>
  <c r="M17" i="280"/>
  <c r="J17" i="280"/>
  <c r="T17" i="280" s="1"/>
  <c r="H17" i="280"/>
  <c r="S17" i="280" s="1"/>
  <c r="E17" i="280"/>
  <c r="S16" i="280"/>
  <c r="R16" i="280"/>
  <c r="O16" i="280"/>
  <c r="U16" i="280" s="1"/>
  <c r="M16" i="280"/>
  <c r="J16" i="280"/>
  <c r="T16" i="280" s="1"/>
  <c r="H16" i="280"/>
  <c r="E16" i="280"/>
  <c r="R15" i="280"/>
  <c r="O15" i="280"/>
  <c r="U15" i="280" s="1"/>
  <c r="M15" i="280"/>
  <c r="T15" i="280" s="1"/>
  <c r="J15" i="280"/>
  <c r="H15" i="280"/>
  <c r="E15" i="280"/>
  <c r="S15" i="280" s="1"/>
  <c r="R14" i="280"/>
  <c r="O14" i="280"/>
  <c r="U14" i="280" s="1"/>
  <c r="M14" i="280"/>
  <c r="J14" i="280"/>
  <c r="T14" i="280" s="1"/>
  <c r="G30" i="280"/>
  <c r="E14" i="280"/>
  <c r="S13" i="280"/>
  <c r="R13" i="280"/>
  <c r="O13" i="280"/>
  <c r="U13" i="280" s="1"/>
  <c r="M13" i="280"/>
  <c r="J13" i="280"/>
  <c r="T13" i="280" s="1"/>
  <c r="H13" i="280"/>
  <c r="E13" i="280"/>
  <c r="R12" i="280"/>
  <c r="O12" i="280"/>
  <c r="U12" i="280" s="1"/>
  <c r="M12" i="280"/>
  <c r="T12" i="280" s="1"/>
  <c r="J12" i="280"/>
  <c r="H12" i="280"/>
  <c r="E12" i="280"/>
  <c r="S12" i="280" s="1"/>
  <c r="R11" i="280"/>
  <c r="O11" i="280"/>
  <c r="U11" i="280" s="1"/>
  <c r="M11" i="280"/>
  <c r="J11" i="280"/>
  <c r="T11" i="280" s="1"/>
  <c r="H11" i="280"/>
  <c r="E11" i="280"/>
  <c r="E30" i="280" s="1"/>
  <c r="R10" i="280"/>
  <c r="O10" i="280"/>
  <c r="U10" i="280" s="1"/>
  <c r="M10" i="280"/>
  <c r="J10" i="280"/>
  <c r="T10" i="280" s="1"/>
  <c r="H10" i="280"/>
  <c r="S10" i="280" s="1"/>
  <c r="E10" i="280"/>
  <c r="S9" i="280"/>
  <c r="R9" i="280"/>
  <c r="R30" i="280" s="1"/>
  <c r="O9" i="280"/>
  <c r="O30" i="280" s="1"/>
  <c r="M9" i="280"/>
  <c r="M30" i="280" s="1"/>
  <c r="J9" i="280"/>
  <c r="J30" i="280" s="1"/>
  <c r="H9" i="280"/>
  <c r="E9" i="280"/>
  <c r="T9" i="280" l="1"/>
  <c r="T30" i="280" s="1"/>
  <c r="H14" i="280"/>
  <c r="S14" i="280" s="1"/>
  <c r="U9" i="280"/>
  <c r="U30" i="280" s="1"/>
  <c r="S11" i="280"/>
  <c r="H30" i="280" l="1"/>
  <c r="S30" i="280"/>
  <c r="B53" i="271" l="1"/>
  <c r="B35" i="271"/>
  <c r="C17" i="279"/>
  <c r="D17" i="279"/>
  <c r="B17" i="279"/>
  <c r="B8" i="265"/>
  <c r="B8" i="269" l="1"/>
  <c r="D30" i="236" l="1"/>
  <c r="C30" i="236"/>
  <c r="F27" i="236"/>
  <c r="E27" i="236"/>
  <c r="D27" i="236"/>
  <c r="C27" i="236"/>
  <c r="F24" i="236"/>
  <c r="G38" i="237" l="1"/>
  <c r="I30" i="237"/>
  <c r="I29" i="237"/>
  <c r="I28" i="237"/>
  <c r="I27" i="237"/>
  <c r="I26" i="237"/>
  <c r="I25" i="237"/>
  <c r="I24" i="237"/>
  <c r="I23" i="237"/>
  <c r="I22" i="237"/>
  <c r="I21" i="237"/>
  <c r="I20" i="237"/>
  <c r="I19" i="237"/>
  <c r="I18" i="237"/>
  <c r="I17" i="237"/>
  <c r="I16" i="237"/>
  <c r="I15" i="237"/>
  <c r="I14" i="237"/>
  <c r="I13" i="237"/>
  <c r="I12" i="237"/>
  <c r="I11" i="237"/>
  <c r="I10" i="237"/>
  <c r="I9" i="237"/>
  <c r="I8" i="237"/>
  <c r="I7" i="237"/>
  <c r="I6" i="237"/>
  <c r="I5" i="237"/>
  <c r="I4" i="237"/>
  <c r="I3" i="237"/>
  <c r="E27" i="259" l="1"/>
  <c r="C16" i="279" l="1"/>
  <c r="B16" i="279"/>
  <c r="D15" i="279"/>
  <c r="D14" i="279"/>
  <c r="C13" i="279"/>
  <c r="B13" i="279"/>
  <c r="D12" i="279"/>
  <c r="D13" i="279" s="1"/>
  <c r="C7" i="279"/>
  <c r="B7" i="279"/>
  <c r="D6" i="279"/>
  <c r="D5" i="279"/>
  <c r="D4" i="279"/>
  <c r="G10" i="272"/>
  <c r="G6" i="272"/>
  <c r="G5" i="272"/>
  <c r="D11" i="272"/>
  <c r="F42" i="269"/>
  <c r="F33" i="269"/>
  <c r="F28" i="269"/>
  <c r="F15" i="269"/>
  <c r="F8" i="269"/>
  <c r="F29" i="269" s="1"/>
  <c r="F43" i="269" s="1"/>
  <c r="F45" i="269" s="1"/>
  <c r="B54" i="271"/>
  <c r="B49" i="271"/>
  <c r="B44" i="271"/>
  <c r="B37" i="271"/>
  <c r="B33" i="271"/>
  <c r="B27" i="271"/>
  <c r="B2" i="271"/>
  <c r="E42" i="269"/>
  <c r="D42" i="269"/>
  <c r="C42" i="269"/>
  <c r="B42" i="269"/>
  <c r="E33" i="269"/>
  <c r="D33" i="269"/>
  <c r="C33" i="269"/>
  <c r="B33" i="269"/>
  <c r="E28" i="269"/>
  <c r="D28" i="269"/>
  <c r="C28" i="269"/>
  <c r="B28" i="269"/>
  <c r="E15" i="269"/>
  <c r="D15" i="269"/>
  <c r="C15" i="269"/>
  <c r="B15" i="269"/>
  <c r="E8" i="269"/>
  <c r="D8" i="269"/>
  <c r="C8" i="269"/>
  <c r="D39" i="270"/>
  <c r="B39" i="270"/>
  <c r="D30" i="270"/>
  <c r="B30" i="270"/>
  <c r="D25" i="270"/>
  <c r="B25" i="270"/>
  <c r="D12" i="270"/>
  <c r="B12" i="270"/>
  <c r="D5" i="270"/>
  <c r="B5" i="270"/>
  <c r="E48" i="275"/>
  <c r="E47" i="275"/>
  <c r="E46" i="275"/>
  <c r="E45" i="275"/>
  <c r="D43" i="275"/>
  <c r="D13" i="275" s="1"/>
  <c r="C43" i="275"/>
  <c r="E29" i="275"/>
  <c r="E24" i="275"/>
  <c r="E23" i="275"/>
  <c r="E15" i="275"/>
  <c r="E17" i="275" s="1"/>
  <c r="C13" i="275"/>
  <c r="D7" i="275"/>
  <c r="D9" i="275" s="1"/>
  <c r="C7" i="275"/>
  <c r="C11" i="272"/>
  <c r="B11" i="272"/>
  <c r="B12" i="272" s="1"/>
  <c r="B5" i="264"/>
  <c r="E7" i="236"/>
  <c r="D7" i="236"/>
  <c r="F6" i="236"/>
  <c r="C13" i="262"/>
  <c r="I37" i="237"/>
  <c r="C7" i="262"/>
  <c r="C4" i="262"/>
  <c r="F4" i="236"/>
  <c r="F7" i="236" s="1"/>
  <c r="F5" i="236"/>
  <c r="C7" i="236"/>
  <c r="C18" i="236" s="1"/>
  <c r="F9" i="236"/>
  <c r="F10" i="236" s="1"/>
  <c r="C10" i="236"/>
  <c r="D10" i="236"/>
  <c r="E10" i="236"/>
  <c r="F12" i="236"/>
  <c r="F13" i="236"/>
  <c r="F14" i="236"/>
  <c r="F17" i="236" s="1"/>
  <c r="F15" i="236"/>
  <c r="F16" i="236"/>
  <c r="C17" i="236"/>
  <c r="D17" i="236"/>
  <c r="D18" i="236" s="1"/>
  <c r="E17" i="236"/>
  <c r="F20" i="236"/>
  <c r="F21" i="236"/>
  <c r="F22" i="236"/>
  <c r="F23" i="236"/>
  <c r="F25" i="236"/>
  <c r="F26" i="236"/>
  <c r="F28" i="236"/>
  <c r="F29" i="236"/>
  <c r="G31" i="237"/>
  <c r="H31" i="237"/>
  <c r="H38" i="237" s="1"/>
  <c r="I31" i="237"/>
  <c r="I38" i="237" s="1"/>
  <c r="G37" i="237"/>
  <c r="C18" i="262"/>
  <c r="C8" i="262" s="1"/>
  <c r="C9" i="262" s="1"/>
  <c r="H37" i="237"/>
  <c r="G7" i="272"/>
  <c r="F11" i="272"/>
  <c r="F12" i="272" s="1"/>
  <c r="E13" i="275" l="1"/>
  <c r="E43" i="275"/>
  <c r="G11" i="272"/>
  <c r="G12" i="272" s="1"/>
  <c r="C12" i="272"/>
  <c r="D12" i="272"/>
  <c r="D16" i="279"/>
  <c r="D7" i="279"/>
  <c r="C29" i="269"/>
  <c r="C43" i="269" s="1"/>
  <c r="C45" i="269" s="1"/>
  <c r="D29" i="269"/>
  <c r="D43" i="269" s="1"/>
  <c r="D45" i="269" s="1"/>
  <c r="E29" i="269"/>
  <c r="E43" i="269" s="1"/>
  <c r="E45" i="269" s="1"/>
  <c r="B29" i="269"/>
  <c r="B43" i="269" s="1"/>
  <c r="B45" i="269" s="1"/>
  <c r="D26" i="270"/>
  <c r="D40" i="270" s="1"/>
  <c r="D42" i="270" s="1"/>
  <c r="F18" i="236"/>
  <c r="E18" i="236"/>
  <c r="E30" i="236" s="1"/>
  <c r="B59" i="271"/>
  <c r="B26" i="270"/>
  <c r="B40" i="270" s="1"/>
  <c r="B42" i="270" s="1"/>
  <c r="F30" i="236" l="1"/>
  <c r="E31" i="275" l="1"/>
  <c r="E32" i="275"/>
  <c r="E33" i="275"/>
  <c r="D21" i="275"/>
  <c r="D12" i="275" s="1"/>
  <c r="D14" i="275" s="1"/>
  <c r="E21" i="275"/>
  <c r="E34" i="275"/>
  <c r="C21" i="275"/>
  <c r="C12" i="275" s="1"/>
  <c r="E12" i="275" l="1"/>
  <c r="C14" i="275"/>
  <c r="E14" i="275" s="1"/>
</calcChain>
</file>

<file path=xl/sharedStrings.xml><?xml version="1.0" encoding="utf-8"?>
<sst xmlns="http://schemas.openxmlformats.org/spreadsheetml/2006/main" count="2841" uniqueCount="1258">
  <si>
    <t>10.</t>
  </si>
  <si>
    <t>11.</t>
  </si>
  <si>
    <t>12.</t>
  </si>
  <si>
    <t>13.</t>
  </si>
  <si>
    <t>Zombori u. 21.</t>
  </si>
  <si>
    <t>Fehérvári Rugby Club</t>
  </si>
  <si>
    <t xml:space="preserve">sportklub 1050 </t>
  </si>
  <si>
    <t>14.</t>
  </si>
  <si>
    <t>Sziget u. 27.</t>
  </si>
  <si>
    <t>Fm.-i Állattenyésztők Tenyésztő és Termelésell.</t>
  </si>
  <si>
    <t>bemutatót. 1050</t>
  </si>
  <si>
    <t>15.</t>
  </si>
  <si>
    <t>Cserepes köz 3. 2.j.</t>
  </si>
  <si>
    <t xml:space="preserve">Fm.-i Állattenyésztők Tenyésztő és Termelésell. </t>
  </si>
  <si>
    <t>gyüjtemény 1050</t>
  </si>
  <si>
    <t>16.</t>
  </si>
  <si>
    <t>Tolnai u.8. 2.j.</t>
  </si>
  <si>
    <t>Fm-i és Szfv.i Nyugdíjasok Egyesülete</t>
  </si>
  <si>
    <t>17.</t>
  </si>
  <si>
    <t>Széchenyi u. 3-5.</t>
  </si>
  <si>
    <t xml:space="preserve">Fm-i Osteoporosis Klub </t>
  </si>
  <si>
    <t>klubh. 1050</t>
  </si>
  <si>
    <t>18.</t>
  </si>
  <si>
    <t>Csanádi tér 1-2.</t>
  </si>
  <si>
    <t xml:space="preserve">Fogyasztóvédelmi Egyesület </t>
  </si>
  <si>
    <t>19.</t>
  </si>
  <si>
    <t>20.</t>
  </si>
  <si>
    <t>Köfém ltp. 1.</t>
  </si>
  <si>
    <t>21.</t>
  </si>
  <si>
    <t>Király sor 35.</t>
  </si>
  <si>
    <t xml:space="preserve">Krajczáros Alapítvány </t>
  </si>
  <si>
    <t>raktár 300</t>
  </si>
  <si>
    <t>22.</t>
  </si>
  <si>
    <t>23.</t>
  </si>
  <si>
    <t>Semmelweis u. 8.</t>
  </si>
  <si>
    <t>Lakásbérlők Érdekvédelmi Egyesülete</t>
  </si>
  <si>
    <t>24.</t>
  </si>
  <si>
    <t>25.</t>
  </si>
  <si>
    <t>26.</t>
  </si>
  <si>
    <t>Jancsár u.9. 1.j.</t>
  </si>
  <si>
    <t>Sclerosis Multiplex Társaság Magyar</t>
  </si>
  <si>
    <t>27.</t>
  </si>
  <si>
    <t>Tolnai u.34. 3.j.</t>
  </si>
  <si>
    <t xml:space="preserve">Sclerosis Multiplexesek Egyesülete Fm.-i </t>
  </si>
  <si>
    <t>28.</t>
  </si>
  <si>
    <t>Selyem u. 1.</t>
  </si>
  <si>
    <t>STOMA Alapítvány</t>
  </si>
  <si>
    <t>klub 1050</t>
  </si>
  <si>
    <t>29.</t>
  </si>
  <si>
    <t>Oskola u. 3. fsz.5.</t>
  </si>
  <si>
    <t>30.</t>
  </si>
  <si>
    <t>Tolnai u.10. 1.j.</t>
  </si>
  <si>
    <t>31.</t>
  </si>
  <si>
    <t>József A.u.8.</t>
  </si>
  <si>
    <t>Király sor 45.</t>
  </si>
  <si>
    <t>Szociál Klub Alapítvány a Rászorultakért</t>
  </si>
  <si>
    <t>Csanádi tér 2-3.</t>
  </si>
  <si>
    <t>Városi Polgárőrség</t>
  </si>
  <si>
    <t>Kossuth u. 14.</t>
  </si>
  <si>
    <t>Vörösmarty Társaság</t>
  </si>
  <si>
    <t>Sziget 21.</t>
  </si>
  <si>
    <t>Wichern Alapítvány</t>
  </si>
  <si>
    <t>Bátky Zs. u. 5.</t>
  </si>
  <si>
    <t>Smart Grant Közhasznú Alapítvány</t>
  </si>
  <si>
    <t>Jövő Családjaiért Kulturális Közhasznú Egyesület</t>
  </si>
  <si>
    <t>Civil szervezetek összesen:</t>
  </si>
  <si>
    <t>Egyéb szervezetek</t>
  </si>
  <si>
    <t>Fm-i Rendőrkapitányság</t>
  </si>
  <si>
    <t>Sarló u. 12.</t>
  </si>
  <si>
    <t>Sarló u. 16.</t>
  </si>
  <si>
    <t>Egyéb szervezetek összesen:</t>
  </si>
  <si>
    <r>
      <t>Alapterület ( m</t>
    </r>
    <r>
      <rPr>
        <b/>
        <vertAlign val="superscript"/>
        <sz val="12"/>
        <rFont val="Times New Roman"/>
        <family val="1"/>
        <charset val="238"/>
      </rPr>
      <t>2</t>
    </r>
    <r>
      <rPr>
        <b/>
        <sz val="12"/>
        <rFont val="Times New Roman"/>
        <family val="1"/>
        <charset val="238"/>
      </rPr>
      <t xml:space="preserve"> )</t>
    </r>
  </si>
  <si>
    <t>Európai uniós és hazai forrásból megvalósuló projektek</t>
  </si>
  <si>
    <t>Státusz</t>
  </si>
  <si>
    <t>Saját erő</t>
  </si>
  <si>
    <t>Támogatás</t>
  </si>
  <si>
    <t>Önk. forrás</t>
  </si>
  <si>
    <t>EU-s forrás</t>
  </si>
  <si>
    <t>Hazai forrás</t>
  </si>
  <si>
    <t>Végrehajtás alatt</t>
  </si>
  <si>
    <t>Mártírok útja csapadékcsatorna főgyűjtő átépítése (KDOP.4.1.1/E)</t>
  </si>
  <si>
    <t>Mártírok útja útfelújítása (KDOP.4.2.1/B)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</si>
  <si>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</si>
  <si>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</si>
  <si>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</si>
  <si>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</si>
  <si>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</si>
  <si>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</si>
  <si>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</si>
  <si>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</si>
  <si>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</si>
  <si>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Napsugár Óvoda</t>
  </si>
  <si>
    <t>Ligetsori Óvoda</t>
  </si>
  <si>
    <t>Egyesített Szociális Intézmény</t>
  </si>
  <si>
    <t>Polgármesteri Hivatal</t>
  </si>
  <si>
    <t>Személyi juttatás</t>
  </si>
  <si>
    <t>Munkaadókat terhelő járulékok és szociális hozzájárulási adó</t>
  </si>
  <si>
    <t>Dologi kiadás</t>
  </si>
  <si>
    <t>Ellátottak pénzbeli juttatása</t>
  </si>
  <si>
    <t>g.=b. +…+ f.</t>
  </si>
  <si>
    <t>h.</t>
  </si>
  <si>
    <t>i.</t>
  </si>
  <si>
    <t>j.</t>
  </si>
  <si>
    <t>k.=h. +i.+ j.</t>
  </si>
  <si>
    <t>l.</t>
  </si>
  <si>
    <t>m.</t>
  </si>
  <si>
    <t>n.</t>
  </si>
  <si>
    <t>Igazgatási tevékenység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</si>
  <si>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</si>
  <si>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</si>
  <si>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</si>
  <si>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</si>
  <si>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</si>
  <si>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</si>
  <si>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Vízgazdálkodási Fejlesztési Alap</t>
  </si>
  <si>
    <t>IX.</t>
  </si>
  <si>
    <t>Tartalékok összesen</t>
  </si>
  <si>
    <t>C.</t>
  </si>
  <si>
    <t>KIADÁSOK MINDÖSSZESEN (I-IX.)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</si>
  <si>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</si>
  <si>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</si>
  <si>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</si>
  <si>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</si>
  <si>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</si>
  <si>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</si>
  <si>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</si>
  <si>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</si>
  <si>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</si>
  <si>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</si>
  <si>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</si>
  <si>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</si>
  <si>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</si>
  <si>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</si>
  <si>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Kiadások</t>
  </si>
  <si>
    <t>Igazgatási és egyéb központosított kiadások</t>
  </si>
  <si>
    <t>Intézményi felújítás</t>
  </si>
  <si>
    <t>Tartalék</t>
  </si>
  <si>
    <t>Bevétel-Kiadás különbözet havi bontásban</t>
  </si>
  <si>
    <t>Záró Pénzkészlet (Nyitó pénzkészlet+ Bevétel-Kiadás különbözete)</t>
  </si>
  <si>
    <t>Költségvetési szervek  kiadásai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</si>
  <si>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</si>
  <si>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</si>
  <si>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</si>
  <si>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</si>
  <si>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</si>
  <si>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</si>
  <si>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</si>
  <si>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</si>
  <si>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</si>
  <si>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Működési célú pénzeszköz átvétel</t>
  </si>
  <si>
    <t>Felhalmozási bevételek</t>
  </si>
  <si>
    <t>Felújítások</t>
  </si>
  <si>
    <t>Felhalmozási célú pénzeszköz átvétel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</si>
  <si>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</si>
  <si>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</si>
  <si>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</si>
  <si>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</si>
  <si>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</si>
  <si>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</si>
  <si>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 "Lánczos Kornél-Szekfű Gyula" Ösztöndíj Közalapítvány működési támogatása</t>
  </si>
  <si>
    <t xml:space="preserve">              Tóth István és Tóth Terézia Ösztöndíj Közalapítvány működési támogatása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</si>
  <si>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</si>
  <si>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</si>
  <si>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</si>
  <si>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</si>
  <si>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</si>
  <si>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</si>
  <si>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</si>
  <si>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</si>
  <si>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</si>
  <si>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</si>
  <si>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</si>
  <si>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 xml:space="preserve">              Közbiztonsági feladatokra (Fejér Megyei Rendőr-Főkapitányság)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</si>
  <si>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</si>
  <si>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</si>
  <si>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</si>
  <si>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</si>
  <si>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</si>
  <si>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</si>
  <si>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</si>
  <si>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</si>
  <si>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</si>
  <si>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</si>
  <si>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</si>
  <si>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</si>
  <si>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</si>
  <si>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</si>
  <si>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</si>
  <si>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</si>
  <si>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</si>
  <si>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</si>
  <si>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</si>
  <si>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</si>
  <si>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</si>
  <si>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</si>
  <si>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</si>
  <si>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</si>
  <si>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</si>
  <si>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</si>
  <si>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</si>
  <si>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</si>
  <si>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</si>
  <si>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</si>
  <si>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</si>
  <si>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</si>
  <si>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</si>
  <si>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</si>
  <si>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</si>
  <si>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</si>
  <si>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</si>
  <si>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</si>
  <si>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</si>
  <si>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</si>
  <si>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</si>
  <si>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</si>
  <si>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</si>
  <si>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</si>
  <si>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</si>
  <si>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</si>
  <si>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</si>
  <si>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</si>
  <si>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          Bory-Vár Alapítvány - Bory-Vár karbantartás</t>
  </si>
  <si>
    <t xml:space="preserve">         Fricsay Richárd Katonazenekari Fesztivál és Gála</t>
  </si>
  <si>
    <t xml:space="preserve">         Könyvkiadás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</si>
  <si>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</si>
  <si>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</si>
  <si>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</si>
  <si>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</si>
  <si>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</si>
  <si>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</si>
  <si>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</si>
  <si>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"Aranyeső" Alapítvány az egészséges emberért támogatása - Hétpettyes Óvoda</t>
  </si>
  <si>
    <t xml:space="preserve">              Székesfehérvári Református Egyházközség támogatása - Olajfa Református Óvoda</t>
  </si>
  <si>
    <t>Tagdíjak, testületek</t>
  </si>
  <si>
    <t xml:space="preserve">             A székesfehérvári oktatásszakmai munka önkormányzati támogatásának kerete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</si>
  <si>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</si>
  <si>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</si>
  <si>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</si>
  <si>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</si>
  <si>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</si>
  <si>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</si>
  <si>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</si>
  <si>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</si>
  <si>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</si>
  <si>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</si>
  <si>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</si>
  <si>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</si>
  <si>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</si>
  <si>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</si>
  <si>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</si>
  <si>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</si>
  <si>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2016. év</t>
  </si>
  <si>
    <t>További évek összesen</t>
  </si>
  <si>
    <t>Mindösszesen</t>
  </si>
  <si>
    <t>a.</t>
  </si>
  <si>
    <t>b.</t>
  </si>
  <si>
    <t>c.</t>
  </si>
  <si>
    <t>d.</t>
  </si>
  <si>
    <t>e.</t>
  </si>
  <si>
    <t>f.</t>
  </si>
  <si>
    <t>g.=b.+…+f.</t>
  </si>
  <si>
    <t>I. Beruházási, felhalmozási kiadások</t>
  </si>
  <si>
    <t>Alba Geotrade Zrt. EKN. vezetés, bemérések</t>
  </si>
  <si>
    <t>Szemünk Fénye Program</t>
  </si>
  <si>
    <t>I. Beruházási, felhalmozási kiadások összesen</t>
  </si>
  <si>
    <t>Összesen:</t>
  </si>
  <si>
    <t>Mindösszesen:</t>
  </si>
  <si>
    <t>Jogcím</t>
  </si>
  <si>
    <t>Kedvezmény összege</t>
  </si>
  <si>
    <t>Mentesség összege</t>
  </si>
  <si>
    <t>Elengedett összeg</t>
  </si>
  <si>
    <t>Összesen</t>
  </si>
  <si>
    <t>Helyi adók</t>
  </si>
  <si>
    <t>Iparűzési adó</t>
  </si>
  <si>
    <t>~ Foglalkoztatás növeléséhez kapcsolódó adóalap-mentesség</t>
  </si>
  <si>
    <t xml:space="preserve">1990. évi C. törvény 39/D.§ </t>
  </si>
  <si>
    <t>~ Vállalkozói szintű adóalap-mentesség</t>
  </si>
  <si>
    <t>57/2009. (XII.4.) Önkormányzati rendelet 2.§ (3)</t>
  </si>
  <si>
    <t>Iparűzési adó összesen:</t>
  </si>
  <si>
    <t>Építményadó</t>
  </si>
  <si>
    <t>~ Adóalany- feltételes- mentesség</t>
  </si>
  <si>
    <t xml:space="preserve">1990. évi C. törvény 3.§ (2) </t>
  </si>
  <si>
    <t>Építményadó összesen:</t>
  </si>
  <si>
    <t>Idegenforgalmi adó</t>
  </si>
  <si>
    <t>~ 18. életévét be nem töltött magánszemély mentessége</t>
  </si>
  <si>
    <t>1990. évi C. törvény 31.§ (1) a) pont</t>
  </si>
  <si>
    <t>~ Gyógyintézetben, szociális intézményben ellátott magánszemély mentessége</t>
  </si>
  <si>
    <t>1990. évi C. törvény 31.§ (1) b) pont</t>
  </si>
  <si>
    <t>~ Hallgatói jogviszonyhoz, szakképzéshez, munkavégzéshez kapcsolódó mentesség</t>
  </si>
  <si>
    <t>1990. évi C. törvény 31.§ (1) c) pont</t>
  </si>
  <si>
    <t>~ Üdülő tulajdonosi, bérlői jogviszonyhoz kapcsolódó mentesség</t>
  </si>
  <si>
    <t>1990. évi C. törvény 31.§ (1) d) pont</t>
  </si>
  <si>
    <t>~ 70. életévét betöltött magánszemély mentessége</t>
  </si>
  <si>
    <t>47/2010. (XII.14.) Önkormányzati rendelet 4.§ (1)</t>
  </si>
  <si>
    <t>Idegenforgalmi adó összesen:</t>
  </si>
  <si>
    <t>I.Helyi adók összesen</t>
  </si>
  <si>
    <t>Gépjármű adó</t>
  </si>
  <si>
    <t xml:space="preserve"> </t>
  </si>
  <si>
    <t>~ Költségvetési szerv, egyház, tűzoltóság tulajdonában lévő gépjármű után</t>
  </si>
  <si>
    <t>1991. évi LXXXII. törvény 5.§ a.), d.), e.)</t>
  </si>
  <si>
    <t>~ Társadalmi szerv, alapítvány tulajdonában lévő gépjármű után</t>
  </si>
  <si>
    <t>1991. évi LXXXII. törvény 5.§ b.)</t>
  </si>
  <si>
    <t>~ Helyi és helyközi tömegközlekedést bonyolító gépjármű után</t>
  </si>
  <si>
    <t>1991. évi LXXXII. törvény 5.§ c.)</t>
  </si>
  <si>
    <t>~ Súlyos mozgáskorlátozott személyek mentessége</t>
  </si>
  <si>
    <t>1991. évi LXXXII. törvény 5.§ f.)</t>
  </si>
  <si>
    <t>~ Környezetvédelmi besoroláshoz kapcsolódó kedvezmény</t>
  </si>
  <si>
    <t>1991. évi LXXXII. Törvény 8.§ (1), (2)</t>
  </si>
  <si>
    <t>II.Gépjármű adó összesen</t>
  </si>
  <si>
    <t>III.Elengedett bérleti díj</t>
  </si>
  <si>
    <t>IV.Egyéb nyújtott kedvezmény, elengedett kölcsön</t>
  </si>
  <si>
    <t>Ssz.</t>
  </si>
  <si>
    <t>Bérlemény helye</t>
  </si>
  <si>
    <t>Bérlő megnevezése</t>
  </si>
  <si>
    <t>Szerződés lejárata</t>
  </si>
  <si>
    <t>Bérleti díj                      (Ft/hó)</t>
  </si>
  <si>
    <t>Elengedett bérleti díj (Ft/hó)</t>
  </si>
  <si>
    <t>Elengedett bérleti díj (Ft-ban)</t>
  </si>
  <si>
    <t>Civil szervezetek</t>
  </si>
  <si>
    <t>1.</t>
  </si>
  <si>
    <t>2.</t>
  </si>
  <si>
    <t>Prohászka O. u. 26.</t>
  </si>
  <si>
    <t>Alba Regia Box Club</t>
  </si>
  <si>
    <t xml:space="preserve">sportklub1050 </t>
  </si>
  <si>
    <t>3.</t>
  </si>
  <si>
    <t>Tolnai u.12. 1.j.</t>
  </si>
  <si>
    <t>iroda1050</t>
  </si>
  <si>
    <t>4.</t>
  </si>
  <si>
    <t>Jancsár u.13. 2.j.</t>
  </si>
  <si>
    <t>Alba Regia Széchenyi Hunyadi Horgász Egyesületek</t>
  </si>
  <si>
    <t>iroda 1050</t>
  </si>
  <si>
    <t>5.</t>
  </si>
  <si>
    <t>Köfém ltp.1.</t>
  </si>
  <si>
    <t>Aranybulla Könyvtár Alapítvány</t>
  </si>
  <si>
    <t>könyvtár 1050</t>
  </si>
  <si>
    <t>6.</t>
  </si>
  <si>
    <t>Sütő u. 38. 2.j.</t>
  </si>
  <si>
    <t xml:space="preserve">Aranyeső Alapítvány </t>
  </si>
  <si>
    <t>helyiség1050</t>
  </si>
  <si>
    <t>7.</t>
  </si>
  <si>
    <t>Jancsár u.11. 2.j.</t>
  </si>
  <si>
    <t>Arév Baráti Kör Egyesület,Nyugdijas,Horg.</t>
  </si>
  <si>
    <t>8.</t>
  </si>
  <si>
    <t>Budai út 2.</t>
  </si>
  <si>
    <t>Egészség és Kultúra Egyesület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</si>
  <si>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</si>
  <si>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</si>
  <si>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</si>
  <si>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</si>
  <si>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</si>
  <si>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</si>
  <si>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</si>
  <si>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</si>
  <si>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</si>
  <si>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</si>
  <si>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</si>
  <si>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</si>
  <si>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</si>
  <si>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</si>
  <si>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</si>
  <si>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</si>
  <si>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</si>
  <si>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</si>
  <si>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</si>
  <si>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</si>
  <si>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</si>
  <si>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 xml:space="preserve">II. Hiány fedezete </t>
  </si>
  <si>
    <t>B8</t>
  </si>
  <si>
    <t>Szennyvízcsatorna építések</t>
  </si>
  <si>
    <t>Útszabályozás kártalanítás</t>
  </si>
  <si>
    <t>Székesfehérvár Vizi Társulat éves tagdíja</t>
  </si>
  <si>
    <t>Egyéb</t>
  </si>
  <si>
    <t>Tervezési munkák</t>
  </si>
  <si>
    <t>Hatósági és egyéb díjak</t>
  </si>
  <si>
    <t>Tervfelülvizsgálatok, közműegyeztetések</t>
  </si>
  <si>
    <t>Pályázat előkészítésére és önerő keret</t>
  </si>
  <si>
    <t>Belvárosi épületek rekonstrukcióját szolgáló fejlesztési alap (vissza nem térítendő támogatás)</t>
  </si>
  <si>
    <t>Meglévő erősáramú légvezetékes hálózat áthelyezése és átalakítása</t>
  </si>
  <si>
    <t>Fejlesztési, felhalmozási ráfordítások mindösszesen:</t>
  </si>
  <si>
    <t>(eFt-ban)</t>
  </si>
  <si>
    <t>Tervezett felújítási munka</t>
  </si>
  <si>
    <t>Tetőszigetelés</t>
  </si>
  <si>
    <t>Vörösmarty Mihály Könyvtár</t>
  </si>
  <si>
    <t>Polgármesteri Hivatal épületeit érintő felújítások</t>
  </si>
  <si>
    <t>Vis Maior</t>
  </si>
  <si>
    <t>4, Ellátottak pénzbeli juttatása</t>
  </si>
  <si>
    <t>5, Egyéb működési célú kiadások</t>
  </si>
  <si>
    <t>3. Előző évi működési célú költségvetési  maradvány igénybevétele</t>
  </si>
  <si>
    <t>Állami hozzájárulás jogcíme</t>
  </si>
  <si>
    <t>Támogatás mértéke (Ft)</t>
  </si>
  <si>
    <t>Jogosultság alapja (fő)</t>
  </si>
  <si>
    <t>Állami hozzájárulás összege (eFt)</t>
  </si>
  <si>
    <t>Nem közművel összegyűjtött háztartási szennyvíz ártalmatlanítása</t>
  </si>
  <si>
    <t>2. sz. melléklet II.1.</t>
  </si>
  <si>
    <t>Óvodapedagógusok, és az óvodapedagógusok nevelő munkáját közvetlenül segítők bértámogatása</t>
  </si>
  <si>
    <t>2. sz. melléklet II.2.</t>
  </si>
  <si>
    <t>Óvodaműködtetési támogatás</t>
  </si>
  <si>
    <t>Szociális étkeztetés</t>
  </si>
  <si>
    <t>2. sz. melléklet III.3.f)</t>
  </si>
  <si>
    <t>Időskorúak nappali intézményi ellátása</t>
  </si>
  <si>
    <t>2. sz. melléklet III.3.g)</t>
  </si>
  <si>
    <t>Fogyatékos és demens személyek nappali intézményi ellátása</t>
  </si>
  <si>
    <t>2. sz. melléklet III.3.i)</t>
  </si>
  <si>
    <t>Hajléktalanok nappali intézményi ellátása</t>
  </si>
  <si>
    <t>2. sz. melléklet III.3.j)</t>
  </si>
  <si>
    <t>Gyermekek napközbeni ellátása</t>
  </si>
  <si>
    <t>2. sz. melléklet III.3.k)</t>
  </si>
  <si>
    <t>Hajléktalanok átmeneti intézményei</t>
  </si>
  <si>
    <t>2. sz. melléklet III.4.a)</t>
  </si>
  <si>
    <t>2. sz. melléklet III.4.b)</t>
  </si>
  <si>
    <t>2. sz. melléklet III.5.a)</t>
  </si>
  <si>
    <t xml:space="preserve">2. sz. melléklet IV.1.a) </t>
  </si>
  <si>
    <t>Megyei hatókörű városi múzeumok feladatainak támogatása</t>
  </si>
  <si>
    <t xml:space="preserve">2. sz. melléklet IV.1.b) </t>
  </si>
  <si>
    <t>Megyei könyvtárak feladatainak támogatása</t>
  </si>
  <si>
    <t xml:space="preserve">2. sz. melléklet IV.1.c) </t>
  </si>
  <si>
    <t>A települési önkormányzatok által fenntartott, illetve támogatott előadó-művészeti szervezetek támogatása</t>
  </si>
  <si>
    <t>2. sz. melléklet összesen: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</si>
  <si>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</si>
  <si>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</si>
  <si>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</si>
  <si>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</si>
  <si>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</si>
  <si>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</si>
  <si>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</si>
  <si>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</si>
  <si>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</si>
  <si>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</si>
  <si>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</si>
  <si>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</si>
  <si>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</si>
  <si>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</si>
  <si>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</si>
  <si>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</si>
  <si>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</si>
  <si>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</si>
  <si>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</si>
  <si>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</si>
  <si>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</si>
  <si>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</si>
  <si>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</si>
  <si>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</si>
  <si>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</si>
  <si>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</si>
  <si>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</si>
  <si>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</si>
  <si>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</si>
  <si>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</si>
  <si>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</si>
  <si>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</si>
  <si>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</si>
  <si>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</si>
  <si>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</si>
  <si>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</si>
  <si>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</si>
  <si>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FORRÁSOK</t>
  </si>
  <si>
    <t>Épületek bérl. díj bevétele</t>
  </si>
  <si>
    <t>Ebből:</t>
  </si>
  <si>
    <t>Lakások</t>
  </si>
  <si>
    <t>Nem lakás célú helyiségek</t>
  </si>
  <si>
    <t>Nem lakáscélú helyiségek bérleti díj ÁFA bevétele</t>
  </si>
  <si>
    <t>Önkormányzati egyéb bevételből biztosított forrás</t>
  </si>
  <si>
    <t>ÖSSZES FORRÁS</t>
  </si>
  <si>
    <t>FELHASZNÁLÁSOK</t>
  </si>
  <si>
    <t>Önkormányzati ingatlankezelés üzemeltetési költsége</t>
  </si>
  <si>
    <t>Önkormányzati ingatlankezelés alapdíja</t>
  </si>
  <si>
    <t>Önkormányzati ingatlankezelés egyéb díja</t>
  </si>
  <si>
    <t>~ebből közös költség</t>
  </si>
  <si>
    <t>ÁFA befizetés</t>
  </si>
  <si>
    <t>ÖSSZES FELHASZNÁLÁS</t>
  </si>
  <si>
    <t>Összeg</t>
  </si>
  <si>
    <t>2. sz. melléklet IV.1.h)</t>
  </si>
  <si>
    <t>Megyei könyvtár kistelepülési könyvtári célú kiegészítő támogatása</t>
  </si>
  <si>
    <t>Kelemen B. utca 65.</t>
  </si>
  <si>
    <t>~ Méltányossági törlés</t>
  </si>
  <si>
    <t>2003. évi XCII. Törvény 134.§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</si>
  <si>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</si>
  <si>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</si>
  <si>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</si>
  <si>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</si>
  <si>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</si>
  <si>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</si>
  <si>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</si>
  <si>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</si>
  <si>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</si>
  <si>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</si>
  <si>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</si>
  <si>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</si>
  <si>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</si>
  <si>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</si>
  <si>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</si>
  <si>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</si>
  <si>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</si>
  <si>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</si>
  <si>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</si>
  <si>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</si>
  <si>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</si>
  <si>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</si>
  <si>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</si>
  <si>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</si>
  <si>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  Tanévnyitó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</si>
  <si>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</si>
  <si>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</si>
  <si>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Fehérvári Zenei Napok - A Tehetséges Zenészekért Alapítvány</t>
  </si>
  <si>
    <t xml:space="preserve">           Fejér Megyei Diáknapok -  Fejér Megyei Művelődési Központ</t>
  </si>
  <si>
    <t xml:space="preserve"> - Kulturális feladatokhoz kapcsolódó egyéb rendezvények</t>
  </si>
  <si>
    <t xml:space="preserve">         Székesfehérvári művészektől vásárlás</t>
  </si>
  <si>
    <t xml:space="preserve">         Világháborús megemlékezések</t>
  </si>
  <si>
    <t>Sportszakosztályi és csarnoküzemeltetési támogatások</t>
  </si>
  <si>
    <t>Egyéb sportcélú támogatások</t>
  </si>
  <si>
    <t xml:space="preserve">             Magyar Labdarúgó Szövetség Fejér Megyei Igazgatósága - "Alba Liga" kispályás labdarúgó bajnokság támogatása</t>
  </si>
  <si>
    <t xml:space="preserve">              Intézményi kafetéria juttatás fedezetére</t>
  </si>
  <si>
    <t xml:space="preserve">              Közszolgáltatások biztonságának fenntartására elkülönített keret</t>
  </si>
  <si>
    <t xml:space="preserve">              Önkormányzati feladatellátást szolgáló támogatási keret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</si>
  <si>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</si>
  <si>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</si>
  <si>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</si>
  <si>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</si>
  <si>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</si>
  <si>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</si>
  <si>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</si>
  <si>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Egyházak, egyházi intézmények támogatása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</si>
  <si>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</si>
  <si>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</si>
  <si>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Politikai Foglyok Szövetsége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</si>
  <si>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</si>
  <si>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</si>
  <si>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</si>
  <si>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</si>
  <si>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</si>
  <si>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</si>
  <si>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</si>
  <si>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Cím</t>
  </si>
  <si>
    <t>Egyéb felhalmozási célú kiadások</t>
  </si>
  <si>
    <t>Költségvetési kiadások összesen</t>
  </si>
  <si>
    <t>Finanszírozási kiadások</t>
  </si>
  <si>
    <t>Kiadások  összesen</t>
  </si>
  <si>
    <t>K5</t>
  </si>
  <si>
    <t>g.</t>
  </si>
  <si>
    <t>k.</t>
  </si>
  <si>
    <t>l.=i.+j.+k.</t>
  </si>
  <si>
    <t>m.=h.+l.</t>
  </si>
  <si>
    <t>o.=m.+n.</t>
  </si>
  <si>
    <t>Humán Szolgáltató Intézet</t>
  </si>
  <si>
    <t>Frim Jakab Képességfejlesztő Szakosított Otthon</t>
  </si>
  <si>
    <t>Eü. Ellátás összesen</t>
  </si>
  <si>
    <t>Százszorszép Bölcsőde</t>
  </si>
  <si>
    <t>3.sz.Bölcsőde</t>
  </si>
  <si>
    <t>Napraforgó Bölcsőde</t>
  </si>
  <si>
    <t>Nyitnikék Bölcsőde</t>
  </si>
  <si>
    <t>7. sz. Bölcsőde</t>
  </si>
  <si>
    <t>8. sz. Bölcsőde</t>
  </si>
  <si>
    <t>Bölcsőde összesen</t>
  </si>
  <si>
    <t>Árpád Úti Óvoda</t>
  </si>
  <si>
    <t>Belvárosi Brunszvik T. Óvoda</t>
  </si>
  <si>
    <t>Gyöngyvirág Óvoda-Székesfehérvár-Kindergarten Maiglöckchen</t>
  </si>
  <si>
    <t>Felsővárosi Óvoda</t>
  </si>
  <si>
    <t>Hosszúsétatéri Óvoda</t>
  </si>
  <si>
    <t>Maroshegyi Óvoda</t>
  </si>
  <si>
    <t>Szárazréti Óvoda</t>
  </si>
  <si>
    <t>Tulipános Óvoda</t>
  </si>
  <si>
    <t>Szivárvány Óvoda</t>
  </si>
  <si>
    <t>Óvodák összesen</t>
  </si>
  <si>
    <t>Humán Szolg. összesen</t>
  </si>
  <si>
    <t>Kríziskezelő Központ</t>
  </si>
  <si>
    <t>Szociális ellátás összesen</t>
  </si>
  <si>
    <t xml:space="preserve">Székesfehérvári Intézményi Központ </t>
  </si>
  <si>
    <t>Városi Levéltár és Kutatóintézet</t>
  </si>
  <si>
    <t>Városi Képtár-Deák Gyűjtemény</t>
  </si>
  <si>
    <t>Szent István Király Múzeum</t>
  </si>
  <si>
    <t>Vörösmarty Színház</t>
  </si>
  <si>
    <t>A Szabadművelődés Háza</t>
  </si>
  <si>
    <t>Kulturális ellátás összesen</t>
  </si>
  <si>
    <t>Intézmények összesen:</t>
  </si>
  <si>
    <t xml:space="preserve">Polgármesteri Hivatal </t>
  </si>
  <si>
    <t>Működési célú támogatások államháztartáson belülről</t>
  </si>
  <si>
    <t>Felhalmozási célú támogatások államháztartáson belülről</t>
  </si>
  <si>
    <t xml:space="preserve"> Közhatalmi bevételek</t>
  </si>
  <si>
    <t>Működési célú átvett pénzeszközök</t>
  </si>
  <si>
    <t>Felhalmozási célú átvett pénzeszközök</t>
  </si>
  <si>
    <t>Költségvetési  bevételek összesen</t>
  </si>
  <si>
    <t>Önkormányzati támogatás</t>
  </si>
  <si>
    <t>Maradvány igénybevétele</t>
  </si>
  <si>
    <t>(B1+B3+B4+B6)</t>
  </si>
  <si>
    <t>(B2+B5+B7)</t>
  </si>
  <si>
    <t>j.=c.+e +f.+h.</t>
  </si>
  <si>
    <t>k.=d.+g.+i.</t>
  </si>
  <si>
    <t>l.=j.+k.</t>
  </si>
  <si>
    <t>n.=l.+m.</t>
  </si>
  <si>
    <t>Eü. ellátás összesen</t>
  </si>
  <si>
    <t xml:space="preserve">Humán Szolgáltató összesen </t>
  </si>
  <si>
    <t>Élelmezés</t>
  </si>
  <si>
    <t>Élelmezés  ÁFA</t>
  </si>
  <si>
    <t>3. sz. Bölcsőde</t>
  </si>
  <si>
    <t>Belvárosi Bunszvik T.Óvoda</t>
  </si>
  <si>
    <t>Humán Szolgáltató összesen</t>
  </si>
  <si>
    <t>Székesfehérvári Intézményi Központ</t>
  </si>
  <si>
    <t>Intézmények összesen</t>
  </si>
  <si>
    <t>~ Levéltári Konferencia</t>
  </si>
  <si>
    <t>~ Moskovszky Konferencia, Réber Konferencia</t>
  </si>
  <si>
    <t>~ Magyar Kultúra Napja</t>
  </si>
  <si>
    <t>~ Aranybulla Művészeti Napok</t>
  </si>
  <si>
    <t>~ Katalin Nap</t>
  </si>
  <si>
    <t>~ Fehérvári Filmes Hetek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</si>
  <si>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</si>
  <si>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</si>
  <si>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</si>
  <si>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</si>
  <si>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</si>
  <si>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</si>
  <si>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</si>
  <si>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</si>
  <si>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</si>
  <si>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</si>
  <si>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</si>
  <si>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Ybl Miklós-program: Intézményfelújítások </t>
  </si>
  <si>
    <t>Ybl Miklós-program: Intézményfelújítások</t>
  </si>
  <si>
    <t>Közlekedési kiadások</t>
  </si>
  <si>
    <t>~ ebből: HEROSZ Egyesület</t>
  </si>
  <si>
    <t>2017. év</t>
  </si>
  <si>
    <t>II. Helyi közösségi közlekedéssel kapcsolatos kiadások</t>
  </si>
  <si>
    <t>Alba Volán Zrt. - 2006. január 1. napjától 2012. december 31. napjáig terjedő időszak veszteségének kiegyenlése</t>
  </si>
  <si>
    <t>II. Helyi közösségi közlekedéssel kapcsolatos kiadások összesen</t>
  </si>
  <si>
    <t>Költségvetési szervek összesen: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</si>
  <si>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</si>
  <si>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</si>
  <si>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</si>
  <si>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</si>
  <si>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 xml:space="preserve">              Ingatlangazdálkodási Alap</t>
  </si>
  <si>
    <t xml:space="preserve"> belül a kiemelt dologi előirányzatok (eFt-ban)</t>
  </si>
  <si>
    <t>~ ebből: Székesfehérvári Városfejlesztési Közhasznú Nonprofit Kft.- Ingatlangazdálkodási kiadások lakás és nem lakás célú helyiségek felújítási kerettel</t>
  </si>
  <si>
    <t>Közüzemi díjak</t>
  </si>
  <si>
    <t>Közüzemi díjak ÁFA</t>
  </si>
  <si>
    <t>KÖLTSÉGVETÉSI SZERVEK</t>
  </si>
  <si>
    <t xml:space="preserve"> Eü. ellátás összesen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</si>
  <si>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</si>
  <si>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</si>
  <si>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</si>
  <si>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</si>
  <si>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</si>
  <si>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</si>
  <si>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</si>
  <si>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</si>
  <si>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</si>
  <si>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</si>
  <si>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</si>
  <si>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</si>
  <si>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</si>
  <si>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</si>
  <si>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</si>
  <si>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</si>
  <si>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</si>
  <si>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</si>
  <si>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</si>
  <si>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</si>
  <si>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</si>
  <si>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</si>
  <si>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</si>
  <si>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</si>
  <si>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</si>
  <si>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</si>
  <si>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</si>
  <si>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</si>
  <si>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Fejlesztési kiadások, Vízgazdálkodási Fejlesztési Alap</t>
  </si>
  <si>
    <t>Pályázat tervezett kiírása</t>
  </si>
  <si>
    <t>Pályázat célja</t>
  </si>
  <si>
    <t>Maximálisan felosztható összeg</t>
  </si>
  <si>
    <t>Támogatási keretek, alapok</t>
  </si>
  <si>
    <t>2. Irányító szervi támogatás</t>
  </si>
  <si>
    <t>1. Irányító szervi támogatás folyósítása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</si>
  <si>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</si>
  <si>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</si>
  <si>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</si>
  <si>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</si>
  <si>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</si>
  <si>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B817</t>
  </si>
  <si>
    <t>9. Finanszírozási kiadások összesen:</t>
  </si>
  <si>
    <t>III. Finanszírozási egyenleg(8-9)</t>
  </si>
  <si>
    <t>Egyenleg (I-III.)</t>
  </si>
  <si>
    <t>3, Települési önkormányzatok szociális, gyermekjóléti és gyermekétkeztetési feladatainak támogatása</t>
  </si>
  <si>
    <t>15, Vagyoni típusú adók összesen: (14)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</si>
  <si>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</si>
  <si>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</si>
  <si>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</si>
  <si>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</si>
  <si>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</si>
  <si>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</si>
  <si>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</si>
  <si>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</si>
  <si>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</si>
  <si>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</si>
  <si>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</si>
  <si>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</si>
  <si>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</si>
  <si>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29, Egyéb közhatalmi bevételek összesen (23+24+25+26+27+28):</t>
  </si>
  <si>
    <t>30, Közhatalmi bevételek összesen (13+15+22+29):</t>
  </si>
  <si>
    <t>31, Működési bevételek</t>
  </si>
  <si>
    <t>32, Ingatlanok értékesítése</t>
  </si>
  <si>
    <t>33, Felhalmozási bevételek összesen (32):</t>
  </si>
  <si>
    <t>K915</t>
  </si>
  <si>
    <t>K916</t>
  </si>
  <si>
    <t>15, Irányító szervi támogatás folyósítása</t>
  </si>
  <si>
    <t>17, Finanszírozási kiadások összesen:</t>
  </si>
  <si>
    <t>I. Költségvetési egyenleg (1-2) az Áht. Szerint</t>
  </si>
  <si>
    <t>II. Finanszírozási bevételek összesen (1+2+3)</t>
  </si>
  <si>
    <t>IV. Finanszírozási kiadások összesen (1+2)</t>
  </si>
  <si>
    <t>Kiegészítő támogatás az óvodapedagógusok minősítéséből adódó többletkiadásokhoz</t>
  </si>
  <si>
    <t>2. sz. melléklet II.5.</t>
  </si>
  <si>
    <t>Házi segítségnyújtás- társulási feladatellátás</t>
  </si>
  <si>
    <t>2. sz. melléklet III.3.b)</t>
  </si>
  <si>
    <t>2. sz. melléklet III.3.c)</t>
  </si>
  <si>
    <t>A települési önkormnyzatok által biztosított egyes szociális szakosított ellátások, valamint a gyermekek átmeneti gondosásával kapcsolatos feladatok támogatása- A finanszírozás szempontjából elismert szakmai dolgozók bértámogatása</t>
  </si>
  <si>
    <t>Gyermekétkeztetés támogatása - A finanszírozás szempontjából elismert dolgozók bértámogatása</t>
  </si>
  <si>
    <t>A települési önkormnyzatok által biztosított egyes szociális szakosított ellátások, valamint a gyermekek átmeneti gondosásával kapcsolatos feladatok támogatása- Intézmény-üzemeltetési támogatás</t>
  </si>
  <si>
    <t>Gyermekétkeztetés üzemeltetési támogatása</t>
  </si>
  <si>
    <t>2. sz. melléklet III.5.b)</t>
  </si>
  <si>
    <t>2. sz. melléklet I.2.</t>
  </si>
  <si>
    <t>Megyeszékhely megyei jogú városok közművelődési feladatainak támogatása</t>
  </si>
  <si>
    <t xml:space="preserve">2. sz. melléklet IV.2. </t>
  </si>
  <si>
    <t>2. sz. melléklet III. d)</t>
  </si>
  <si>
    <t>Alba Regia Ifjúsági és Szabadidő Egyesület</t>
  </si>
  <si>
    <t>SZALON-Európai Civilek Kulturális Egyesület</t>
  </si>
  <si>
    <t>Székesfehérvári Munkások Egyesülete</t>
  </si>
  <si>
    <t>Székesfehérvári Álláskeresők Egyesülete</t>
  </si>
  <si>
    <t>Székesfehérvár környezeti, történelmi értékeit és hagyományait bemutató programok támogatása</t>
  </si>
  <si>
    <t>Székesfehérváron megvalósuló szociális és esélyegyenlőségi programok támogatása</t>
  </si>
  <si>
    <t>Székesfehérváron élő lakóközösségek számára közösségfejlesztő programok és szolgáltatások támogatása</t>
  </si>
  <si>
    <t>Székesfehérvári civil szervezetek működési költségeinek támogatása</t>
  </si>
  <si>
    <t>Faültetési terv megvalósítása</t>
  </si>
  <si>
    <t>Új Belváros - Várkörút rehabilitációja (KDOP-3.1.1/D1-14)</t>
  </si>
  <si>
    <t>Saára Gyula program 2015</t>
  </si>
  <si>
    <t>Mészöly Géza u. Orvosi rendelő</t>
  </si>
  <si>
    <t>Akadálymentesítéshez, lift kialakításához kapcsolódó munkák</t>
  </si>
  <si>
    <t>Tartalék keret</t>
  </si>
  <si>
    <t>Kiszolgáló helyiségek nyílászáró cseréje</t>
  </si>
  <si>
    <t>Tetőszigetelés javítás</t>
  </si>
  <si>
    <t>Tetőfelújítás</t>
  </si>
  <si>
    <t>K5 (K501-K512)</t>
  </si>
  <si>
    <t>K5 (K513)</t>
  </si>
  <si>
    <t>16, Pénzeszközök lekötött bankbetétként elhelyezése</t>
  </si>
  <si>
    <t>2. Pénzeszközök lekötött bankbetétként elhelyezése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</si>
  <si>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</si>
  <si>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</si>
  <si>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</si>
  <si>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</si>
  <si>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>7. Lekötött bankbetétek megszüntetése</t>
  </si>
  <si>
    <t>3. Lekötött bankbetétek megszüntetése</t>
  </si>
  <si>
    <t>sorszám</t>
  </si>
  <si>
    <t>Létszámadatok</t>
  </si>
  <si>
    <t>Szakközépiskolai létszám</t>
  </si>
  <si>
    <t>Szakképzés létszáma</t>
  </si>
  <si>
    <t>3.=1.+2.</t>
  </si>
  <si>
    <t>Állami feladatelláttást érintő létszám összesen</t>
  </si>
  <si>
    <t>Intézménybe járó összes tanuló létszám</t>
  </si>
  <si>
    <t>5.=3./4.</t>
  </si>
  <si>
    <t>Állami feladatellátást érintő tanulói létszám arány</t>
  </si>
  <si>
    <t>Éves összesen</t>
  </si>
  <si>
    <t>6.=12.</t>
  </si>
  <si>
    <t>7.=33.</t>
  </si>
  <si>
    <t>8.=6.-7.</t>
  </si>
  <si>
    <t>Különbség (kiadás-bevétel) eFt</t>
  </si>
  <si>
    <t>9.=8.*5.</t>
  </si>
  <si>
    <t>,</t>
  </si>
  <si>
    <t>12.=13.+14.+15.+16.+17.+18.+19.+20.+21.+22.+23.+24.+25.+26.+27.+28.+29.+30.+31.+32.</t>
  </si>
  <si>
    <t xml:space="preserve"> 1  Hajtó- és kenőanyagok beszerzési kiadásai az üzemeltetési, működtetési feladatokhoz</t>
  </si>
  <si>
    <t xml:space="preserve"> 2  Kisértékű tárgyi eszközök, szellemi termékek, munka és tűzvédelmi berendezések beszerzési kiadásai az üzemeltetési, működtetési feladatokhoz</t>
  </si>
  <si>
    <t xml:space="preserve"> 3  A települési önkormányzat által a működtetéshez, üzemeltetéshez foglalkoztatottak (így különösen a portás, a fűtő, a takarító és karbantartó) munkaruha, védőruha, formaruha és egyenruha beszerzésének kiadásaihoz</t>
  </si>
  <si>
    <t xml:space="preserve"> 4  Egyéb anyagbeszerzés (így különösen tisztítószer, toalettpapír, szalvéta, kéztörlő) az üzemeltetéshez</t>
  </si>
  <si>
    <t xml:space="preserve"> 5  Nem adatátviteli célú távközlési szerződések alapdíjai (telefon, telefax, telex), a további díjak a részletes számla szerinti használat arányában, ha azok az üzemeltetéssel és működtetéssel kapcsolatban merülnek fel</t>
  </si>
  <si>
    <t xml:space="preserve"> 6  Bérleti és lízing díjak üzemeltetési, működtetési feladatokhoz</t>
  </si>
  <si>
    <t xml:space="preserve"> 7  Gázenergia-szolgáltatás díja</t>
  </si>
  <si>
    <t xml:space="preserve"> 8  Villamosenergia-szolgáltatás díja</t>
  </si>
  <si>
    <t xml:space="preserve"> 9  Távhő- és melegvíz-szolgáltatás díja</t>
  </si>
  <si>
    <t xml:space="preserve"> 10  Víz- és csatornadíjak</t>
  </si>
  <si>
    <t xml:space="preserve"> 11  Karbantartási, kisjavítási szolgáltatások kiadásai üzemeltetési, működtetési feladatokhoz (ideértve a beléptető rendszerek karbantartását is)</t>
  </si>
  <si>
    <t xml:space="preserve"> 12 Egyéb üzemeltetési, fenntartási szolgáltatási kiadások (így különösen az orvosi rendelő, a foglalkozás egészségügyi szolgálat takarítási és őrzési díjai, a szemétszállítás, a kéményseprés, a rovar- és rágcsálóirtás, a veszélyes hulladékkezelés, a technikai személyzet munka és tűzvédelemi oktatása)</t>
  </si>
  <si>
    <t xml:space="preserve"> 13 Egyéb üzemeltetési, fenntartási szolgáltatási kiadások (így különösen postai levél, csomag, távirat, egyéb küldemény) amelyek az üzemeltetés, működtetés érdekében merülnek fel</t>
  </si>
  <si>
    <t xml:space="preserve"> 14 Továbbszámlázott (közvetített) szolgáltatások kiadásai államháztartáson belülre és államháztartáson kívülre a vagyonműködtetéssel, üzemeltetéssel összefüggően</t>
  </si>
  <si>
    <t xml:space="preserve"> 15  Pénzügyi szolgáltatások kiadásai a vagyonműködtetéssel, üzemeltetéssel összefüggően megrendelt pénzügyi szolgáltatások körében</t>
  </si>
  <si>
    <t xml:space="preserve"> 16  Általános forgalmi adó befizetése a működtető önkormányzat felelősségi körébe tartozóan vásárolt, kiszámlázott, értékesített termékekés szolgáltatások után, beleértve a fordított adó miatti befizetési kötelezettségeket is</t>
  </si>
  <si>
    <t xml:space="preserve"> 17  Munkáltató által fizetett személyi jövedelemadó, ha az önkormányzat, vagy költségvetési szerve, vagy gazdasági társasága, vagy társulása a munkáltató</t>
  </si>
  <si>
    <t xml:space="preserve"> 18  Rehabilitációs hozzájárulás, ha az önkormányzat, vagy költségvetési szerve, vagy gazdasági társasága, vagy társulása a munkáltató</t>
  </si>
  <si>
    <t xml:space="preserve"> 19  Helyi adók, egyéb vám, illeték és adójellegű befizetések (így különösen a cégautó utáni befizetés, ha az autó üzembentartója a települési önkormányzat vagy annak költségvetési szerve, gazdasági társasága vagy társulása)</t>
  </si>
  <si>
    <t>32.</t>
  </si>
  <si>
    <t xml:space="preserve"> 20  Díjak, egyéb befizetések (így különösen vagyon- és épületbiztosítás)</t>
  </si>
  <si>
    <t>33.=34.+35.+36.+37.</t>
  </si>
  <si>
    <t>34.</t>
  </si>
  <si>
    <t xml:space="preserve"> 21  Egyéb saját bevétel (így különösen a tanulói, oktatói kártérítés, ha a tanuló, oktató, vagy a szakmai munkát kisegítő személyzet a működtető vagyonában okoz kárt, a fenntartó által szervezett programokhoz és képzésekhez kapcsolódó szállásdíjak, a járulékos üzemeltetési költségek megtérítésével összefüggő egyéb költségek)</t>
  </si>
  <si>
    <t>35.</t>
  </si>
  <si>
    <t xml:space="preserve"> 22  Az üzemeltetéssel, működtetéssel összefüggően továbbszámlázott (közvetített) szolgáltatások értéke</t>
  </si>
  <si>
    <t>36.</t>
  </si>
  <si>
    <t xml:space="preserve"> 23 Az üzemeltetett vagyonnal, eszközökkel összefüggésben felmerült bérleti díjbevétel (így különösen az eszközbérlet)</t>
  </si>
  <si>
    <t>37.</t>
  </si>
  <si>
    <t xml:space="preserve"> 24  Általános forgalmi adó visszatérülései, visszatérítései a működtető önkormányzat felelősségi körébe tartozóan vásárolt, kiszámlázott, értékesített termékek és szolgáltatások után, beleértve a fordított adó miatti visszatérüléseket is</t>
  </si>
  <si>
    <t>Intézmény megnevezése: Hermann László Zeneművészeti Szakközépiskola és Alapfokú Művészetoktatási Intézmény</t>
  </si>
  <si>
    <t>Különbség (kiadás-bevétel)</t>
  </si>
  <si>
    <t>Székesfehérvári Intézményi Központ (SZIK) telephely éves dologi kiadásai (229/2012.(VIII.28.) Korm. rendelet 8. sz. mellékletalapján)</t>
  </si>
  <si>
    <t>SZIK  telephely éves bevételei a (229/2012.(VIII.28.) Korm. rendelet 8. sz. melléklet alapján)</t>
  </si>
  <si>
    <t xml:space="preserve">SZIK  telephely éves dologi kiadásai (229/2012.
 (VIII.28.) Korm. rendelet  8. sz. melléklete alapján) </t>
  </si>
  <si>
    <t>Intézmény neve: Tóparti Gimnázium és Művészeti Szakközépiskola</t>
  </si>
  <si>
    <t>09-12. hó
 (Eredeti előirányzat*4/12)</t>
  </si>
  <si>
    <t>01-08. hó 
(Eredeti előirányzat*8/12)</t>
  </si>
  <si>
    <t>09-12. hó 
(Eredeti előirányzat*4/12)</t>
  </si>
  <si>
    <t>01-08. hó
 ( Eredeti előirányzat*8/12)</t>
  </si>
  <si>
    <t>SZIK telephely éves bevételei  (229/2012.
 (VIII.28.) Korm. rendelet 8. sz. melléklete alapján)</t>
  </si>
  <si>
    <t xml:space="preserve">SZIK telephely éves bevételei  (229/2012. (VIII.28.) Korm. rendelet 8. sz. melléklete alapján) </t>
  </si>
  <si>
    <t>Székesfehérvár Megyei Jogú Város Önkormányzata és a Klebersberg Intézményfenntartó Központ (KLIK) által kötött vagyonhasználati szerződés 30-33. pontja alapján a működési költségek és költségvetési bevételek elszámolása intézményenként (Ft-ban)</t>
  </si>
  <si>
    <t>Lekötött bankbetétek megszüntetése</t>
  </si>
  <si>
    <t>Nyítnikék Bölcsőde</t>
  </si>
  <si>
    <t>Rákóczi Utcai Óvoda</t>
  </si>
  <si>
    <t>Tolnai Utcai Óvoda</t>
  </si>
  <si>
    <t>Alba Regia Szimfonikus Zenekar</t>
  </si>
  <si>
    <t xml:space="preserve">Intézmények összesen </t>
  </si>
  <si>
    <t>~ Egészségfejlesztési terv</t>
  </si>
  <si>
    <t>~ Osszárium megnyítása</t>
  </si>
  <si>
    <t>~ Városházi történelmi órák</t>
  </si>
  <si>
    <t>~ Fehérvár köszönti katonáit</t>
  </si>
  <si>
    <t>~ Október 23-ai megemlékezés gálaműsora</t>
  </si>
  <si>
    <t>2018. év</t>
  </si>
  <si>
    <t>Előkészítés alatt</t>
  </si>
  <si>
    <t>Projektzárás alatt</t>
  </si>
  <si>
    <t xml:space="preserve">              Templom felújítási munkálatok támogatása -Székesfehérvári Egyházmegye</t>
  </si>
  <si>
    <t>~ ebből: Városrészi polgárőr feladatok támogatása</t>
  </si>
  <si>
    <t xml:space="preserve">VÁROSFEJLESZTÉS </t>
  </si>
  <si>
    <t xml:space="preserve">              Tervtanács működtetése és építészeti díj zsűrijére </t>
  </si>
  <si>
    <t xml:space="preserve">              Településrendezési eszközök módosítása </t>
  </si>
  <si>
    <t xml:space="preserve">             Székesfehérvár Egészségügyi Ellátásáért Közalapítvány működési támogatása</t>
  </si>
  <si>
    <t xml:space="preserve">              Egészségügyi feladatok, Fejér Megyei Szent György Egyetemi Oktató Kórház támogatása, fejlesztéshez való hozzájárulás</t>
  </si>
  <si>
    <t xml:space="preserve">              EGÉSZSÉGDOKK Közhasznú Alapítvány működési támogatása - a székesfehérvári addiktológia tevékenység végzése érdekében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</si>
  <si>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</si>
  <si>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</si>
  <si>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</si>
  <si>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</si>
  <si>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</si>
  <si>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</si>
  <si>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</si>
  <si>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</si>
  <si>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</si>
  <si>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</si>
  <si>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</si>
  <si>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   Színes Diploma átadó ünnepség megrendezésére - Pedagógusok Szakszervezete Fejér Megyei Szervezete</t>
  </si>
  <si>
    <t xml:space="preserve">           Fehérvári Programszervező Kft.</t>
  </si>
  <si>
    <t>Pénzeszközök lekötött bankbetétként elhelyezése</t>
  </si>
  <si>
    <t xml:space="preserve">              Fehérvári Pályakezdő Orvosok Egyesülete</t>
  </si>
  <si>
    <t>A-3-0 csapadékcsatorna rekonstrukciója</t>
  </si>
  <si>
    <t>ifj. Ocskay Gábor Jégcsarnok érintésvédelmi-, tűzvédelmi-, és villámvédelmi munkák elvégzésével kapcsolatos költségekre, valamint tüzivíz tározó kialakítása</t>
  </si>
  <si>
    <t>Projekt megnevezése</t>
  </si>
  <si>
    <t xml:space="preserve">              Térfigyelő kamerarendszer bővítése (közbiztonság növelését szolgáló fejlesztések megvalósítása)</t>
  </si>
  <si>
    <t>Bevétel összesen*</t>
  </si>
  <si>
    <t>Kiadás összesen*</t>
  </si>
  <si>
    <t>* Megjegyzés: Tartalmazza a finanszírozási célú bevételeket és kiadásokat, kivéve az irányító szervi támogatást a duplikáció elkerülése okán.</t>
  </si>
  <si>
    <t xml:space="preserve">              Székesfehérvár Fejlődéséért Alapítvány támogatása - a székesfehérvári lakcímmel rendelkező lakosok egészségmegőrzése, betegségmegelőzése, gyógyító, egészségügyi, rehabilitációs tevékenység a lakosság egészségügyi állapota színvonalának emelése céljából, életminőséget javító szolgáltatások megvalósítása érdekében</t>
  </si>
  <si>
    <t>~ ebből: Székesfehérvári Többcélú Kistérségi Társulás feladatellátásához való működési hozzájárulás</t>
  </si>
  <si>
    <t>Lakáselidegenítés tervezett előirányzatainak felhasználása (eFt-ban)</t>
  </si>
  <si>
    <t>BEVÉTELEK</t>
  </si>
  <si>
    <t>Önkormányzati bevételből</t>
  </si>
  <si>
    <t>Tárgyévi lakásértékesítések bevételei</t>
  </si>
  <si>
    <t>Előző években értékesített lakások tárgyévi törlesztő részlete</t>
  </si>
  <si>
    <t>KIADÁSOK</t>
  </si>
  <si>
    <t>Életjáradék lakásért</t>
  </si>
  <si>
    <t>Lakáselidegenítés kiadásai összesen:</t>
  </si>
  <si>
    <t>Egyéb lakáselidegenítési kiadások összesen:</t>
  </si>
  <si>
    <t>Nyitó pénzkészlet (költségvetési maradvány és lekötött bankbetét nélkül)</t>
  </si>
  <si>
    <t>KLIK Hozzájárulás  (különség* állami feladatellátást érintő tanulói létszámarány)</t>
  </si>
  <si>
    <t>Fehérvári Programszervező Kft. által szervezett önkormányzati rendezvények részbeni fedezetének biztosítására</t>
  </si>
  <si>
    <t>~ Koronázási Ünnepi Játékok Koronázási Szertartásjátéka</t>
  </si>
  <si>
    <t>összevont 2016. évi bevételeiről eFt-ban</t>
  </si>
  <si>
    <t>összevont 2016. évi kiadásairól eFt-ban</t>
  </si>
  <si>
    <t>összevont 2016. évi bevételi és kiadási  egyenlege eFt-ban</t>
  </si>
  <si>
    <t>2016. évi költségvetési törvény melléklete</t>
  </si>
  <si>
    <t>2016. évi előirányzat</t>
  </si>
  <si>
    <t>14, Építményadó</t>
  </si>
  <si>
    <t>2. sz. melléklet II.4.</t>
  </si>
  <si>
    <t>Köznevelési intézmények működtetéséhez kapcsolódó támogatás</t>
  </si>
  <si>
    <t>2. sz. melléklet III.3.a)</t>
  </si>
  <si>
    <t>Családsegítés - és gyermekjóléti szolgálat</t>
  </si>
  <si>
    <t>2. sz. melléklet III.5.c)</t>
  </si>
  <si>
    <t>Rászoruló gyermekek intézményen kívüli szünidei étkeztetésének támogatása</t>
  </si>
  <si>
    <t>700 m3</t>
  </si>
  <si>
    <t>2016. évi tervezett   előirányzat</t>
  </si>
  <si>
    <t>1991. évi LXXXII. törvény 5.§ g)</t>
  </si>
  <si>
    <t>~ Környzetkímélő gépkocsi után</t>
  </si>
  <si>
    <t>Intézmények 2016. évi felújítása eFt-ban</t>
  </si>
  <si>
    <t>I. számú Idősek Otthona tetőszerkezet és kémények felújítása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</si>
  <si>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</si>
  <si>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</si>
  <si>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</si>
  <si>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Esze Tamás utcai Orvosi rendelő</t>
  </si>
  <si>
    <t xml:space="preserve">Hosszúsétatéri Óvoda </t>
  </si>
  <si>
    <t>Fűtési rendszer felújítása</t>
  </si>
  <si>
    <t xml:space="preserve">Ligetsori Óvoda </t>
  </si>
  <si>
    <t>Felsővárosi Óvoda Ybl Miklós Lakótelepi Tagóvodája</t>
  </si>
  <si>
    <t>Tetőfelújítási munkák</t>
  </si>
  <si>
    <t>Arany János Óvoda, Általános Iskola, Speciális Szakiskola és Egységes Gyógypedagógiai Módszertani Intézmény</t>
  </si>
  <si>
    <t>Általános Iskola felújításához kapcsolódó előkészítési feladatok</t>
  </si>
  <si>
    <t>Tóvárosi Általános Iskola</t>
  </si>
  <si>
    <t>Belső udvar, illetve a kézilabda pálya felújítása</t>
  </si>
  <si>
    <t>Homlokzat és nyílászáró felújítás</t>
  </si>
  <si>
    <t>Feladat megnevezése</t>
  </si>
  <si>
    <t>Szennyvízcsatorna összesen:</t>
  </si>
  <si>
    <t>Útfelújítások</t>
  </si>
  <si>
    <t>Mártírok útja útfelújítása (KDOP 4.2.1/B)</t>
  </si>
  <si>
    <t>Saára Gyula program 2014</t>
  </si>
  <si>
    <t>Képviselői javaslattal kialakításra kerülő fejlesztések kerete</t>
  </si>
  <si>
    <t>ebből: Királysor- Géza u. körforgalom</t>
  </si>
  <si>
    <t xml:space="preserve">          Budai u. - Donát u. buszöböl bővítés + forgalmi rend módosítás</t>
  </si>
  <si>
    <t xml:space="preserve">          Martinovics utca kiegészítő útfelújítási munkák</t>
  </si>
  <si>
    <t xml:space="preserve">          Várkapu utca átépítése</t>
  </si>
  <si>
    <t xml:space="preserve">          Beregszászi utca - Donát utcai csomópont útfelújítása</t>
  </si>
  <si>
    <t xml:space="preserve">          Alsóvárosi kerékpárút mellett közvilágítás tervezése</t>
  </si>
  <si>
    <t xml:space="preserve">          Hídfelújítások (Rózsaliget és kapcsolódó hidak)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</si>
  <si>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</si>
  <si>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</si>
  <si>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</si>
  <si>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</si>
  <si>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</si>
  <si>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</si>
  <si>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</si>
  <si>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</si>
  <si>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Attila utca felújítása</t>
  </si>
  <si>
    <t xml:space="preserve">         Holicsi utca felújítása</t>
  </si>
  <si>
    <t xml:space="preserve">         Mart aszfalt program</t>
  </si>
  <si>
    <t xml:space="preserve">         Arany János utca felújítása és kapcsolódó terek felújtása (előkészítési feladatok)</t>
  </si>
  <si>
    <t xml:space="preserve">         Korponai u. felújítása</t>
  </si>
  <si>
    <t xml:space="preserve">         Brassói u. járda és szegély helyreállítás költségeire</t>
  </si>
  <si>
    <t>Egyéb javaslat</t>
  </si>
  <si>
    <t>Országzászló tér tervezési feladatok</t>
  </si>
  <si>
    <t xml:space="preserve">Várkörúti szoborpark felújítása </t>
  </si>
  <si>
    <t>Útfelújítások összesen:</t>
  </si>
  <si>
    <t>Csapadékvíz elvezetés, árvíz-belvíz védekezés</t>
  </si>
  <si>
    <t>Mártírok útja csapadékcsatorna főgyűjtő átépítése (KDOP 4.1.1)</t>
  </si>
  <si>
    <t>Csapadékcsatorna üzemeltetés</t>
  </si>
  <si>
    <t>Szilva utca csapadékvíz elvezetése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</si>
  <si>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</si>
  <si>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</si>
  <si>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</si>
  <si>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</si>
  <si>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</si>
  <si>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Alba Geotrade Zrt. EKN. Vezetés, bemérések</t>
  </si>
  <si>
    <t>Szemünk Fénye program</t>
  </si>
  <si>
    <t>Székesfehérvári Sóstó Természetvédelmi Terület és Vidámparki Csónakázótó rehabilitációjára, figyelemmel a 1285/2015.(IV.30.) Korm. Határozatra, valamint a megvalósítás ütemezésére</t>
  </si>
  <si>
    <t>Belvárosi épületek rekonstrukcióját szolgáló fejlesztési alap (visszatérítendő támogatás)</t>
  </si>
  <si>
    <t>544/2015. (VII.23.) kgy.határozathoz kapcsolódó fejlesztési keret</t>
  </si>
  <si>
    <t>"ART" mozihálózat digitális fejlesztése</t>
  </si>
  <si>
    <t>Zöld Város-Fehérvár Tüdeje Program- Alsóvárosi rét megvásárlása (826/2015.(XI.30.) kgy.hat.alapján)</t>
  </si>
  <si>
    <t>Egyéb összesen:</t>
  </si>
  <si>
    <t>Fő és gyűjtőutak felújítása - Ligetsor (Ligetsor felújítás és parkolómező, körforgalom, iskola-óvoda előtti tér, sétány)</t>
  </si>
  <si>
    <t>Fő és gyűjtőutak felújítása- Berényi u. II. ütem (Berényi u. II. ütem +csapadék + Mikszáth körforgalom)</t>
  </si>
  <si>
    <t xml:space="preserve">Balatoni út Úrhidai úti körforgalomtól kivezető szakasza az elkerülő út csomóponti ágáig </t>
  </si>
  <si>
    <t>Pozsonyi út felújítása Fiskális és Berényi út között</t>
  </si>
  <si>
    <t>Zombori út felújítása</t>
  </si>
  <si>
    <t>1973/2015.(XII.23.) Korm.határozat megvalósítására</t>
  </si>
  <si>
    <t>Koch László utcai parkolóház építése és kapcsolódó egyéb létesítmények</t>
  </si>
  <si>
    <t>2016.évre áthúzódó</t>
  </si>
  <si>
    <t>2016.évi tervezett  előirányzat összesen</t>
  </si>
  <si>
    <t>2016.évi tervezett előirányzat összesen</t>
  </si>
  <si>
    <t>Multifunkcionális csarnok  megvalósításához szükséges tervezési, előkészítési feladatok, kapcsolódó ingatlanvásárlás</t>
  </si>
  <si>
    <t>Árpádház programhoz kapcsolódó tervezési, előkészítési feladatok</t>
  </si>
  <si>
    <t>Székesfehérvár-Csala 22 kV-os vezeték kiváltása</t>
  </si>
  <si>
    <t>2016. január 1.</t>
  </si>
  <si>
    <t>2016. február 15.</t>
  </si>
  <si>
    <t>Székesfehérvári Család- és Gyermekjóléti Központ</t>
  </si>
  <si>
    <t>Zöld Város-Fehérvár Tüdeje Programhoz kapcsolódó tervezési, előkészítési feladatok</t>
  </si>
  <si>
    <t>Közvilágítás korszerűsítése</t>
  </si>
  <si>
    <t xml:space="preserve">         Budai út Rendőrség felöli oldalán a megsüllyedt térkőburkolat cseréje</t>
  </si>
  <si>
    <t>Székesfehérvári Munkácsy Mihály Általános Iskola előtti tér felújítása</t>
  </si>
  <si>
    <t>Integrált Területi Program (ITP) keretében megvalósítani tervezett fejlesztések</t>
  </si>
  <si>
    <t>ITP keretében megvalósítani tervezett fejlesztések összesen:</t>
  </si>
  <si>
    <t>A-0-0 főgyűjtő A-0-0-I/5 szakaszának megépítése</t>
  </si>
  <si>
    <t>Varga csatorna burkolat kiépítése, Bőrgyár utca</t>
  </si>
  <si>
    <t>Integrált Területi Program (ITP) keretében megvalósítani tervezett felújítások</t>
  </si>
  <si>
    <t>ITP keretében megvalósítani tervezett felújítások összesen:</t>
  </si>
  <si>
    <t>Óvodai, iskolai udvarokon játszóterek telepítési költségeinek kerete</t>
  </si>
  <si>
    <t>Udvar részek balesetveszélyes elemeinek cseréje és felújítása, játszóeszközök felújítása, akadálymentesítés, terasz árnyékoló rendszer felújítása</t>
  </si>
  <si>
    <t>Autóbusz-hálózat átalakításával összefüggő feladatok</t>
  </si>
  <si>
    <t>Költségvetési szervek 2016. évi kiadási előirányzatán</t>
  </si>
  <si>
    <t>Államigazgatási feladat</t>
  </si>
  <si>
    <t>Államigaz-gatási feladat</t>
  </si>
  <si>
    <t>álláshely</t>
  </si>
  <si>
    <t>3. számú Bölcsőde</t>
  </si>
  <si>
    <t>2016. évi terv</t>
  </si>
  <si>
    <t>Önkormányzati intézmény udvarok zöldfelület felmérésének és fenntartási munkáinak elvégzése</t>
  </si>
  <si>
    <t>Fakataszter felmérése</t>
  </si>
  <si>
    <t>Természetvédelmi területek kezelése</t>
  </si>
  <si>
    <t>Környezetvédelmi Programban vállalt feladatok megvalósítása</t>
  </si>
  <si>
    <t>ebből: ~ Környezetvédelmi Nevelési Alap  létrehozása és működtetése</t>
  </si>
  <si>
    <r>
      <t xml:space="preserve">* </t>
    </r>
    <r>
      <rPr>
        <u/>
        <sz val="12"/>
        <rFont val="Times New Roman"/>
        <family val="1"/>
        <charset val="238"/>
      </rPr>
      <t>Megjegyzés:</t>
    </r>
    <r>
      <rPr>
        <sz val="12"/>
        <rFont val="Times New Roman"/>
        <family val="1"/>
        <charset val="238"/>
      </rPr>
      <t xml:space="preserve"> az 524/2009. (VIII.19.) közgyűlési határozat, valamint a 2016. évi működési támogatás részbeni fedezetének biztosítására.</t>
    </r>
  </si>
  <si>
    <t>Székesfehérvári Turisztikai Közhasznú Nonprofit Kft. 2016. évi működésére *</t>
  </si>
  <si>
    <t>Székesfehérvári Városfejlesztési Közhasznú Nonprofit Kft. 2016. évi üzleti tervében jóváhagyott önkormányzati tulajdonú lakások felújítására</t>
  </si>
  <si>
    <t>Épület energiahatékonysági rekonstrukciója, akadálymentesítése, külső terek felújítása, eszközök beszerzése a TOP 6.2. intézkedés kiírására figyelemmel</t>
  </si>
  <si>
    <t>Székesfehérvári Mikrovállalkozások Kamattámogatási Programja</t>
  </si>
  <si>
    <t>Közműellátási és egyéb városüzemeltetési feladatok</t>
  </si>
  <si>
    <t>~ I.Világháborús kültéri tablókiállítás és emlékülés</t>
  </si>
  <si>
    <t>~ Székesfehérvár Művészete Projekt</t>
  </si>
  <si>
    <t xml:space="preserve">~ Bazilikatörténeti konferencia </t>
  </si>
  <si>
    <t>~ Pénztörténeti konferencia megrendezéséhez</t>
  </si>
  <si>
    <t xml:space="preserve">~ Ünnepi Könyvhét intézményi programjai </t>
  </si>
  <si>
    <t>~ Múzeumi nagykiállítások</t>
  </si>
  <si>
    <t>~ Kralovánszky Alán emléktáblájának állításához</t>
  </si>
  <si>
    <t>~ Gorsium Florália rendezvény megvalósításához kapcsolódó önkormányzati önerőre és a rendezvény előfinanszírozására</t>
  </si>
  <si>
    <t>forrásösszetételének bemutatása 2016.-2018. évekre (eFt-ban)</t>
  </si>
  <si>
    <t>Duális képzés feltételrendszerieinek kialakítása (TÁMOP-4.1.1)</t>
  </si>
  <si>
    <t>Közbiztonság fejlesztése Székesfehérváron a településbiztonság és az ifjúságvédelem előtérbe helyezésével</t>
  </si>
  <si>
    <t>3. számú Bölcsőde - az épület energiahatékonysági rekonstrukciója, akadálymentesítése, külső terek felújítása, eszközök beszerzése a TOP 6.2 intézkedés kiírására figyelemmel</t>
  </si>
  <si>
    <t>Tulipános Óvoda - az épület energiahatékonysági rekonstrukciója, akadálymentesítése, külső terek felújítása, eszközök beszerzése a TOP 6.2 intézkedés kiírására figyelemmel</t>
  </si>
  <si>
    <t>2019. év</t>
  </si>
  <si>
    <t xml:space="preserve">              Fejér Megyei Katasztrófavédelmi Igazgatóság - Polgári Védelmi Kirendeltségének 2016. évi támogatására</t>
  </si>
  <si>
    <t xml:space="preserve">              Közbiztonság fejlesztése Székesfehérváron a településbiztonság és az ifjúságvédelem előtérbe helyezésével</t>
  </si>
  <si>
    <t>Salétrom utcában közösségi tér kialakítása -  I. ütem Civil központ mögötti parktól a Salétrom utca 9. melletti sportpályáig</t>
  </si>
  <si>
    <t>~ ebből: Helyi közösségi közlekedés finanszírozásának kerete</t>
  </si>
  <si>
    <t>~ ebből: Erdőtelepítés ültetési és fenntartási feladatai</t>
  </si>
  <si>
    <t xml:space="preserve">              Mozgássérültek Fejér Megyei Egyesülete által fenntartott Viktória Rehabilitációs Központ egészségügyi és szociális ellátással kapcsolatos működési támogatása</t>
  </si>
  <si>
    <t xml:space="preserve">              Alba Civitan Rehabilitációs Nonprofit Kft.  működési támogatása</t>
  </si>
  <si>
    <t xml:space="preserve">              Székesfehérvár Megyei Jogú Város Önkormányzat Egészségtervének felülvizsgálata</t>
  </si>
  <si>
    <t xml:space="preserve">           "Szín-Tér"/Színjátszó-Versmondó/ Egyesület</t>
  </si>
  <si>
    <t xml:space="preserve">         XIV. Alba Regia Nemzetközi Gyermekkórusfesztivál - „Kodály Zoltán Általános Iskola és Művészeti Központ” Alapítvány</t>
  </si>
  <si>
    <t xml:space="preserve">         Kákics Kulturális Egyesület</t>
  </si>
  <si>
    <t xml:space="preserve">         XIII. Országos Alba Regia Kamarazenei Verseny - Klebelsberg Intézményfenntartó Központ Székesfehérvári Tankerülete</t>
  </si>
  <si>
    <t xml:space="preserve">         "Quartettissimo Fesztivál- Károlyi József Alapítvány"</t>
  </si>
  <si>
    <t xml:space="preserve">          Zenetörténeti konferencia- Károlyi József Alapítvány </t>
  </si>
  <si>
    <t xml:space="preserve">         Kulturális célú kiadások év közben jelentkező többletfeladatok</t>
  </si>
  <si>
    <t xml:space="preserve">         Városházi rendezvények - Díszterem</t>
  </si>
  <si>
    <t xml:space="preserve">         Nemzeti Emlékhely Napja</t>
  </si>
  <si>
    <t xml:space="preserve">         Megemlékezések az '56-os forradalom 60.évfordulója alkalmából</t>
  </si>
  <si>
    <t xml:space="preserve">         Szent Márton-év programjainak támogatása</t>
  </si>
  <si>
    <t xml:space="preserve">         Nemzetközi Bonsai Kiállítás és Vásár - Európai Bonsai Szövetség Kongresszusa</t>
  </si>
  <si>
    <t xml:space="preserve">         Alba-Regia Camp nemzetközi cserkésztábor</t>
  </si>
  <si>
    <t xml:space="preserve">         Bella István Emlékévhez hozzájárulás</t>
  </si>
  <si>
    <t xml:space="preserve">         Megemlékezés a Szentlélek katonatemető kialakításának 25. évfordulója alkalmából</t>
  </si>
  <si>
    <t xml:space="preserve">         Székelyföldi Verstábor - Fortis Hungarorum Kulturális Egyesület</t>
  </si>
  <si>
    <t xml:space="preserve">         Jazz Fesztivál megrendezése- M.A.P.! Workshop Kft.</t>
  </si>
  <si>
    <t xml:space="preserve">         Tapintható térkép</t>
  </si>
  <si>
    <t xml:space="preserve">         Városrészi rendezvények</t>
  </si>
  <si>
    <t xml:space="preserve">         Száz éves a repülés Fehérváron</t>
  </si>
  <si>
    <t xml:space="preserve">         Farkas Ferenc emléktábla </t>
  </si>
  <si>
    <t>~ ebből: Fehérvár FC Kft.- I. félév</t>
  </si>
  <si>
    <t xml:space="preserve">             Alba Volán Sportclub Öttusa Szakosztály - Olimpiai kvótát szerzett sportolók felkészítésére is</t>
  </si>
  <si>
    <t xml:space="preserve">             Hullám 91. Úszó és Vízilabda Egyesület-Olimpiai kvótát szerzett sportolók felkészítésére</t>
  </si>
  <si>
    <t xml:space="preserve">             Track&amp;Race Sportügynökség Kft.- "Gyulai István Memorial-Atlétikai Magyar Nagydíj"</t>
  </si>
  <si>
    <t xml:space="preserve">             Alba Regia Atlétikai Klub-2016. évi Atlétikai Magyar Bajnokság</t>
  </si>
  <si>
    <t xml:space="preserve">             Alba Regia Atlétikai Klub- 2016. évi Magyar Csapatbajnokság Döntő és Országos Serdülő Csapatbajnokság</t>
  </si>
  <si>
    <t xml:space="preserve">             Kodolányi Főiskola Röplabda Klub Egyesület- III. Alba Regia Röplabda Gála megrendezésének támogatása</t>
  </si>
  <si>
    <t xml:space="preserve">            Országos Mini-futball Szövetség - miniEuro 2016 kispályás labdarúgó EB megrendezése</t>
  </si>
  <si>
    <t xml:space="preserve">            MÁV Előre Sport Club </t>
  </si>
  <si>
    <t xml:space="preserve">            Zichy-ligeti műjégpálya - üzemeltetés</t>
  </si>
  <si>
    <t xml:space="preserve">              Ifjúsági Alap</t>
  </si>
  <si>
    <t xml:space="preserve">            Rászoruló gyermekek intézményen kívüli szünidei étkeztetésének támogatása</t>
  </si>
  <si>
    <t xml:space="preserve">             Gazdasági területen dolgozó közalkalmazottak illetményrendezése 2016. július 1. napjától</t>
  </si>
  <si>
    <t xml:space="preserve">              Székesfehérvári felsőoktatás támogatási, fejlesztési tartalékkerete</t>
  </si>
  <si>
    <t xml:space="preserve">TÁMOGATÁSI KERETEK, ALAPOK </t>
  </si>
  <si>
    <t>2016. február 15-ét követően</t>
  </si>
  <si>
    <t>Székesfehérvári gyermekek nyári táboroztatásának és programjainak támogatása</t>
  </si>
  <si>
    <t>2016. március 15-ét követően</t>
  </si>
  <si>
    <t>2016. április 1-jét követően</t>
  </si>
  <si>
    <t>2016. április 15-ét követően</t>
  </si>
  <si>
    <t>2016. május 1-jét követően</t>
  </si>
  <si>
    <t>Székesfehérvári civil szervezetek eszköz és infrastruktúrafejlesztéssel kapcsolatos költségeinek támogatása</t>
  </si>
  <si>
    <t>2016. augusztus 15-ét követően</t>
  </si>
  <si>
    <t>Szociális és esélyegyenlőségi programok és feladatok támogatása</t>
  </si>
  <si>
    <t>2016. október 1-jét követően</t>
  </si>
  <si>
    <t>500
 és az 1-6. sorszámú pályázatokon fel nem osztott összeg</t>
  </si>
  <si>
    <t>Önkormányzati tulajdonú lakás- és nem lakáscélú helyiségek üzemeltetési költségei és azok forrásai
2016. évben
(eFt-ban)</t>
  </si>
  <si>
    <t>Fizetendő 2016.01-02 hónapban, az előző évi 1/12-e:</t>
  </si>
  <si>
    <t>Fizetendő 2016. márciustól havonta (Éves hozzájárulás-január, és február havi befizetés)/10</t>
  </si>
  <si>
    <t xml:space="preserve">          Balatoni úti járda töltésmegerősítés tervezése</t>
  </si>
  <si>
    <t xml:space="preserve">          Balatoni úti járda töltésmegerősítés kiviteli terv készítés</t>
  </si>
  <si>
    <t>ebből: Kégl György és Távírda utca felújítása közvilágítással</t>
  </si>
  <si>
    <t xml:space="preserve">          Zrínyi utca felújítása Mártírok útja és Erzsébet út között</t>
  </si>
  <si>
    <t xml:space="preserve">         Pozsonyi út kiviteli tervek (Zsolnai út és Nagyszombati út között)</t>
  </si>
  <si>
    <t xml:space="preserve">         Budai út Királysori és Hadiárva utcai buszöblök bővítése, valamint a közöttük lévő útszakasz teljes szélességű felújítása</t>
  </si>
  <si>
    <t xml:space="preserve">         Déli tehermentesítő Bakony utca - Elkerülő út közötti és Szalontai utcai bekötés talajmechanika, szakági tervezések (kiviteli szinten)</t>
  </si>
  <si>
    <t>Fekete Sas Szálló udvarának ideiglenes megnyitása, 17 közforgalmú parkoló kialakítása</t>
  </si>
  <si>
    <t>Fürdősor - Malom támfal helyreállítás</t>
  </si>
  <si>
    <t>Aszalvölgyi árok kotrása a Balatoni út és a Lugosi utcai árok közötti szakaszon</t>
  </si>
  <si>
    <t>Tornacsarnok építéséhez önkormányzati önrész (192/2014. (IV.17.) kgy.hat. és 240/2015. (IV.17.) kgy.hat. alapján)</t>
  </si>
  <si>
    <t>Általános Iskolák tornatermeinek felújítási munkáira (238/2015. (IV.17.) kgy.hat. alapján)</t>
  </si>
  <si>
    <t>Székesfehérvári Stadionrekonstrukciós program megvalósítására, figyelemmel a 1285/2015.(IV.30.) Korm. határozatra, valamint a megvalósítás ütemezésére</t>
  </si>
  <si>
    <t>Hulladéktömörítő és -szállító gépjárművek beszerzésére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</si>
  <si>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</si>
  <si>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</si>
  <si>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2016. február 1.</t>
  </si>
  <si>
    <t>Nyílászáró csere, homlokzat felújítás, belső felújítás burkolással és tisztasági festéssel, vizesblokkok felújítása</t>
  </si>
  <si>
    <t>Fejlesztési kiadások 2016. évi feladatonkénti megbontása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</si>
  <si>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</si>
  <si>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</si>
  <si>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</si>
  <si>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</si>
  <si>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</si>
  <si>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</si>
  <si>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</si>
  <si>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Működési költségvetési bevételek összesen</t>
  </si>
  <si>
    <t>Működési költségvetési kiadások összesen</t>
  </si>
  <si>
    <t>7. számú Bölcsőde</t>
  </si>
  <si>
    <t>Hosszúsétatéri Óvoda Tóvárosi Tagóvodája</t>
  </si>
  <si>
    <t>Tolnai Utcai Óvoda Sziget utcai Tagóvodája</t>
  </si>
  <si>
    <t>Székesfehérvári István Király Általános Iskola</t>
  </si>
  <si>
    <t>Székesfehérvári Németh László Általános Iskola</t>
  </si>
  <si>
    <t>Székesfehérvári Bory Jenő Általános Iskola</t>
  </si>
  <si>
    <t xml:space="preserve">Székesfehérvári II. Rákóczi Ferenc Magyar-Angol Két Tanítási Nyelvű Általános Iskola </t>
  </si>
  <si>
    <t xml:space="preserve">Székesfehérvári Vasvári Pál Általános Iskola </t>
  </si>
  <si>
    <t xml:space="preserve">Székesfehérvári Teleki Blanka Gimnázium és Általános Iskola Sziget utcai Tagintézménye </t>
  </si>
  <si>
    <t>Székesfehérvári Teleki Blanka Gimnázium és Általános Iskola</t>
  </si>
  <si>
    <t xml:space="preserve">Rákóczi Utcai Óvoda </t>
  </si>
  <si>
    <t>Székesfehérvári Stadionrekonstrukciós program megvalósítására, figyelemmel a 1285/2015.(IV.30.) Korm. Határozatra, valamint a megvalósítás ütemezésére *</t>
  </si>
  <si>
    <t>* megjegyzés: a támogatás összege Áfá-t nem tartalmaz.</t>
  </si>
  <si>
    <t>Előző évi felhalmozási célú költségvetési maradvány igénybevétele</t>
  </si>
  <si>
    <t>Előző évi működési célú költségvetési maradvány igénybevétele</t>
  </si>
  <si>
    <t>Közterületi ingatlanok megosztása, művelési ág rendezés</t>
  </si>
  <si>
    <t>Rákóczi Utcai Óvoda  - az épület energiahatékonysági rekonstrukciója, akadálymentesítése, külső terek felújítása, eszközök beszerzése a TOP 6.2 intézkedés kiírására figyelemmel</t>
  </si>
  <si>
    <t xml:space="preserve">              Vadásztölténygyári Vasas Ifjúsági és Sport Egyesület- Futballfesztivál megrendezésének támogatása</t>
  </si>
  <si>
    <t xml:space="preserve">             Maroshegyi Ifjúsági Egyesület</t>
  </si>
  <si>
    <t xml:space="preserve">             Honvédség és Társadalom Baráti Kör Székesfehérvári Szervezete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</si>
  <si>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</si>
  <si>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</si>
  <si>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Katonai Emlékpark Közhasznú Nonprofit Kft.- A Katonai Emlékpark kiemelt- elsősorban pedagógiai-programjainak támogatása</t>
  </si>
  <si>
    <t xml:space="preserve">             Székesfehérvári Városszépítő- és Védő Egyesület - Székesfehérvár Hosszútemető műemlék jellegű sírjainak karbantartására, felújítására</t>
  </si>
  <si>
    <t xml:space="preserve">           "Színes Fehérvár" Projekt</t>
  </si>
  <si>
    <t xml:space="preserve">            Fehérvári életpályamodell kidolgozása</t>
  </si>
  <si>
    <t xml:space="preserve">            Ifjúsági koncepcióval kapcsolatos kutatás</t>
  </si>
  <si>
    <t xml:space="preserve">            Székesfehérvári Diáktanács ifjúsági pályázatának megvalósítására</t>
  </si>
  <si>
    <t xml:space="preserve">            Ifjúsági feladatok és a Székesfehérvári Diáktanács működése</t>
  </si>
  <si>
    <t xml:space="preserve">           Gazdaságfejlesztés és azt elősegítő marketing tevékenység</t>
  </si>
  <si>
    <t xml:space="preserve">           Fehérvár kártya</t>
  </si>
  <si>
    <t xml:space="preserve">             Székesfehérvár Ifjúságáért díj megrendezése</t>
  </si>
  <si>
    <t xml:space="preserve">             "Székesfehérvári felsőoktatási intézmények támogatása"</t>
  </si>
  <si>
    <t xml:space="preserve">             Felsőoktatási ösztöndíj rendszer</t>
  </si>
  <si>
    <t xml:space="preserve">             Alba Regia Felsőoktatási Expo megrendezéséhez</t>
  </si>
  <si>
    <t xml:space="preserve">             Klebersberg Intézményfenntartó Központ Székesfehérvári Tankerülete- oktatásszakmai munkájának önkormányzati támogatása</t>
  </si>
  <si>
    <t xml:space="preserve">             Székesfehérvári Szakképzési Centrum - oktatásszakmai munkájának önkormányzati támogatása</t>
  </si>
  <si>
    <t xml:space="preserve">             Székesfehérvári Szakképzési Centrummal való együttműködés</t>
  </si>
  <si>
    <t xml:space="preserve">             Önálló Főiskolai Közalapítvány működési támogatása</t>
  </si>
  <si>
    <t xml:space="preserve">            Városi rendezvények</t>
  </si>
  <si>
    <t xml:space="preserve">           Barátság Mozi működtetése, üzemeltetése - Fejér Megyei Művelődési Központ</t>
  </si>
  <si>
    <t xml:space="preserve">            I. világháborúhoz kapcsolódó filmalkotás elkészítése </t>
  </si>
  <si>
    <t xml:space="preserve">            Köztéri szobor, szökőkút létrehozása</t>
  </si>
  <si>
    <t xml:space="preserve">             HT HAJÓ Innovációs Zrt. - Spirit of Hungary óceáni vitorlázó projekt támogatása</t>
  </si>
  <si>
    <t xml:space="preserve">             Székesfehérvári Szakképzési Centrum Széchenyi István Műszaki Szakközépiskolája - Iskolai Teremlabdarúgó Világbajnokságon történő részvétel támogatása</t>
  </si>
  <si>
    <t>Gyermekjóléti központ</t>
  </si>
  <si>
    <t>Székesfehérvár Megyei Jogú Város Önkormányzat és Költségvetési szervei</t>
  </si>
  <si>
    <t>2016. évi bevételei eFt-ban</t>
  </si>
  <si>
    <t>I. módosítás</t>
  </si>
  <si>
    <t>Javasolt módosítás</t>
  </si>
  <si>
    <t>Módosított előirányzat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</si>
  <si>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</si>
  <si>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</si>
  <si>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</si>
  <si>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</si>
  <si>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</si>
  <si>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</si>
  <si>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</si>
  <si>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</si>
  <si>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</si>
  <si>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7/a, Forgatási célú belföldi értékpapírok beváltása, értékesítése</t>
  </si>
  <si>
    <t>B8121</t>
  </si>
  <si>
    <t>8. Finanszírozási bevételek összesen (5+6+7+7/a):</t>
  </si>
  <si>
    <t>2016. évi kiadásai eFt-ban</t>
  </si>
  <si>
    <t>16/a, Forgatási célú belföldi értékpapírok vásárlása</t>
  </si>
  <si>
    <t>K9121</t>
  </si>
  <si>
    <t>b/2</t>
  </si>
  <si>
    <t>b/3</t>
  </si>
  <si>
    <t>c/2</t>
  </si>
  <si>
    <t>c/3</t>
  </si>
  <si>
    <t>d/1=b/1+c/1</t>
  </si>
  <si>
    <t>d/2=b/2+c/2</t>
  </si>
  <si>
    <t>d/3=b/3+c/3</t>
  </si>
  <si>
    <t>d/2</t>
  </si>
  <si>
    <t>d/3</t>
  </si>
  <si>
    <t>cím</t>
  </si>
  <si>
    <t>Felhalmozási költségvetési bevételek összesen</t>
  </si>
  <si>
    <t>Finanszírozási bevételek</t>
  </si>
  <si>
    <t>Bevételek  összesen</t>
  </si>
  <si>
    <t>(B1-7.)</t>
  </si>
  <si>
    <t>(B1-8.)</t>
  </si>
  <si>
    <t>~ ebből:Kötelező feladate.i.</t>
  </si>
  <si>
    <t xml:space="preserve">            Önként vállalt feladat e.i.</t>
  </si>
  <si>
    <t>összesen:</t>
  </si>
  <si>
    <t>Ebből: Kötelező feladat összesen</t>
  </si>
  <si>
    <t xml:space="preserve">           Önként vállalt feladat összesen</t>
  </si>
  <si>
    <t>~ Ybl Miklós Lakótelepi Tagóvoda udvarán játszóeszközök telepítési költségeire</t>
  </si>
  <si>
    <t>~ Intézményi feladatellátáshoz kapcsolódó előirányzat rendezés</t>
  </si>
  <si>
    <t>~ Városi diákolimpiai versenyek játékvezetői díjaira</t>
  </si>
  <si>
    <t>~ ebből:Önként vállalt feladat e.i.</t>
  </si>
  <si>
    <t>Ebből: Önként vállalt feladat összesen</t>
  </si>
  <si>
    <t>~ Üres álláshely finanszírozása 2016. március 1. napjától</t>
  </si>
  <si>
    <t>~ Üres álláshely finanszírozása 2016. március 21. napjától</t>
  </si>
  <si>
    <t>~ Tác-Gorsium üzemeltetési költségeire, valamint a fogadóépületi büfé kialakítására</t>
  </si>
  <si>
    <t>Kulturális ellátás összesen:</t>
  </si>
  <si>
    <t xml:space="preserve">            Államigazgatási feladat e.i.</t>
  </si>
  <si>
    <t xml:space="preserve">           Államigazgatási feladat
           összesen</t>
  </si>
  <si>
    <t>~ Ybl Miklós Lakótelepi Tagóvoda udvarán játszóeszközök telepítési költségeire (Felsővárosi Óvoda)</t>
  </si>
  <si>
    <t>~ Városi diákolimpiai versenyek játékvezetői díjaira (SZIK)</t>
  </si>
  <si>
    <t>~ Üres álláshely finanszírozása 2016. március 1. napjától (Szent István Király Múzeum)</t>
  </si>
  <si>
    <t>~ Üres álláshely finanszírozása 2016. március 21. napjától (Szent István Király Múzeum)</t>
  </si>
  <si>
    <t>~ Tác-Gorsium üzemeltetési költségeire, valamint a fogadóépületi büfé kialakítására (Szent István Király Múzeum)</t>
  </si>
  <si>
    <t>Költségvetési szervek 2016.évi kiadási előirányzata (eFt-ban)</t>
  </si>
  <si>
    <t xml:space="preserve"> INTÉZMÉNYEK</t>
  </si>
  <si>
    <t>Munkaadókat terhelő járulékok és szocilis hozzájárulási adó</t>
  </si>
  <si>
    <t>Ellátottak pénzbeli juttatásai</t>
  </si>
  <si>
    <t>Egyéb működési célú  kiadások</t>
  </si>
  <si>
    <t>Felhalmozási költségvetési kiadások  összesen</t>
  </si>
  <si>
    <t>(K1-5.)</t>
  </si>
  <si>
    <t>(K6-8.)</t>
  </si>
  <si>
    <t>(K1-9.)</t>
  </si>
  <si>
    <t>h.=c.+d.+e.+f.+g.</t>
  </si>
  <si>
    <t xml:space="preserve">~ Ybl Miklós Lakótelepi Tagóvoda udvarán játszóeszközök telepítési költségeire </t>
  </si>
  <si>
    <t>Rákóczi Úti Óvoda</t>
  </si>
  <si>
    <t>Tolnai Úti Óvoda</t>
  </si>
  <si>
    <t>Önkormányzat 2016. évi költségvetési kiadásai (eFt-ban)</t>
  </si>
  <si>
    <t>Működési költségvetés összesen</t>
  </si>
  <si>
    <t>Felhalmozási költségvetés összesen</t>
  </si>
  <si>
    <t>Önkormányzat eredeti előirányzata</t>
  </si>
  <si>
    <t xml:space="preserve">I. </t>
  </si>
  <si>
    <t>~ Igazgatási tevékenységet érintő belső átcsoportosítás</t>
  </si>
  <si>
    <t xml:space="preserve">  Székesfehérvári Jótékonysági Estély 2016.</t>
  </si>
  <si>
    <t>~ Intézményhez lebontva</t>
  </si>
  <si>
    <t xml:space="preserve">   Óvodai, iskolai udvarokon játszóterek telepítési költségeinek kerete - Felsővárosi Óvoda Ybl Miklós Lakótelepi Tagóvodája</t>
  </si>
  <si>
    <t>~ Főösszeget nem érintő belső átcsoportosítás</t>
  </si>
  <si>
    <t xml:space="preserve">   Tartalék keret</t>
  </si>
  <si>
    <t xml:space="preserve">   Kríziskezelő Központ- Közegészségügyi hiányosságok megszüntetése</t>
  </si>
  <si>
    <t>~ Igazgatási tevékenységet érintő átcsoportosítás céltartalékról</t>
  </si>
  <si>
    <t xml:space="preserve">   Pályázat előkészítésére és önerő keret</t>
  </si>
  <si>
    <t>~ Igazgatási tevékenységet érintő átcsoportosítás általános tartalékról</t>
  </si>
  <si>
    <t xml:space="preserve">   Tác-Gorsium szabadtéri nézőtér, színpadtér felújítása és a megközelítést szolgáló út kavics réteggel történő felújítása</t>
  </si>
  <si>
    <t xml:space="preserve">   Tapintható térkép</t>
  </si>
  <si>
    <t xml:space="preserve">    Székesfehérvári Turisztikai Közhasznú Nonprofit Kft. - törzstőke emeléséhez kapcsolódó pénzbeli hozzájárulás (70/2016.(II.12.) kgy.hat.alapján)</t>
  </si>
  <si>
    <t xml:space="preserve">    Fehérvári Programszervező Kft.</t>
  </si>
  <si>
    <t xml:space="preserve">    Cecei Csók István emlékház fejlesztéséhez hozzájárulás</t>
  </si>
  <si>
    <t>Diáksportkör kiadásai</t>
  </si>
  <si>
    <t xml:space="preserve">   Városi diákolimpiai versenyek játékvezetői díjaira</t>
  </si>
  <si>
    <t xml:space="preserve">    Fehérvári Vízilabda Sportegyesület</t>
  </si>
  <si>
    <t>~ Igazgatási tevékenységet érintő átcsoportosítás</t>
  </si>
  <si>
    <t xml:space="preserve">   Székesfehérvári Turisztikai Közhasznú Nonprofit Kft. - törzstőke emeléséhez kapcsolódó pénzbeli hozzájárulás (70/2016.(II.12.) kgy.hat.alapján)</t>
  </si>
  <si>
    <t xml:space="preserve">    Tác-Gorsium szabadtéri nézőtér, színpadtér felújítása és a megközelítést szolgáló út kavics réteggel történő felújítása</t>
  </si>
  <si>
    <t>~ Bevétel miatti növekedés</t>
  </si>
  <si>
    <t xml:space="preserve">   Költségvetési szerveknél foglalkoztatottak bérkompenzációja</t>
  </si>
  <si>
    <t xml:space="preserve">  Kiegészítő támogatás a bölcsödében foglalkoztatott felsőfokú végzettségű kisgyermeknevelők béréhez</t>
  </si>
  <si>
    <t xml:space="preserve">   Önkormányzati feladatellátást szolgáló támogatási keret - Pályázat előkészítésére és önerő keret</t>
  </si>
  <si>
    <t>~ Intézményekhez lebontva</t>
  </si>
  <si>
    <t xml:space="preserve">   Költségvetési szervek működési költségeinek  fedezetére, valamint az új illetve átszervezéssel érintett intézmények megalakulásával és átszervezésével kapcsolatos eseti költségeinek fedezetére - Üres álláshelyek finanszírozására (Szent István Király Múzeum)</t>
  </si>
  <si>
    <t xml:space="preserve">   Költségvetési szervek működési költségeinek  fedezetére, valamint az új illetve átszervezéssel érintett intézmények megalakulásával és átszervezésével kapcsolatos eseti költségeinek fedezetére - Tác-Gorsium üzemeltetési költségeire, valamint a fogadóépületi büfé kialakítására (Szent István Király Múzeum)</t>
  </si>
  <si>
    <t>Az Önkormányzat költségvetési kiadásai feladatonkénti bontásban</t>
  </si>
  <si>
    <t>Eredeti előirányzat       (1)</t>
  </si>
  <si>
    <t>Javasolt módosítás      (2)</t>
  </si>
  <si>
    <t>Módosított előirányzat (3)=(1)+(2)</t>
  </si>
  <si>
    <t>2016. évre áthúzódó         (4)</t>
  </si>
  <si>
    <t>2016. évi előirányzat     (5)</t>
  </si>
  <si>
    <t>Költségvetési szerveknek lebontás (6)</t>
  </si>
  <si>
    <t xml:space="preserve">           Székesfehérvári Turisztikai Közhasznú Nonprofit Kft. - törzstőke emeléséhez kapcsolódó pénzbeli hozzájárulás (70/2016.(II.12.) kgy.hat.alapján)</t>
  </si>
  <si>
    <t xml:space="preserve">         Cecei Csók István emlékház fejlesztéséhez hozzájárulás</t>
  </si>
  <si>
    <t xml:space="preserve">            Fehérvári Vízilabda Sportegyesület</t>
  </si>
  <si>
    <t xml:space="preserve">              Költségvetési szerveknél foglalkoztatottak bérkompenzációja</t>
  </si>
  <si>
    <t xml:space="preserve">              Kiegészítő támogatás a bölcsödében foglalkoztatott felsőfokú végzettségű kisgyermeknevelők béréhez</t>
  </si>
  <si>
    <t>Tác-Gorsium szabadtéri nézőtér, színpadtér felújítása és a megközelítést szolgáló út kavics réteggel történő felújítása</t>
  </si>
  <si>
    <t>Közegészségügyi hiányosságok megszüntetése</t>
  </si>
  <si>
    <t xml:space="preserve">Költségvetési és finanszírozási egyenleg működési és felhalmozási cél szerinti bontásban (eFt-ban)  </t>
  </si>
  <si>
    <t>Forgatási célú belföldi értékpapírok vásárlása</t>
  </si>
  <si>
    <t>Forgatási célú belföldi értékpapírok beváltása, értékesítése</t>
  </si>
  <si>
    <t xml:space="preserve">2016. évi előirányzat-felhasználási terv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</si>
</sst>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0.000"/>
    <numFmt numFmtId="165" formatCode="0.000"/>
  </numFmts>
  <fonts count="73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2"/>
      <charset val="238"/>
    </font>
    <font>
      <b/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2"/>
      <name val="Times New Roman CE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b/>
      <sz val="14"/>
      <name val="Times New Roman CE"/>
      <charset val="238"/>
    </font>
    <font>
      <u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1"/>
      <name val="Times New Roman CE"/>
      <charset val="238"/>
    </font>
    <font>
      <b/>
      <sz val="10"/>
      <name val="Times New Roman CE"/>
    </font>
    <font>
      <i/>
      <sz val="12"/>
      <name val="Times New Roman CE"/>
    </font>
    <font>
      <sz val="10"/>
      <name val="Times New Roman CE"/>
      <family val="1"/>
      <charset val="238"/>
    </font>
    <font>
      <b/>
      <sz val="8"/>
      <name val="Times New Roman CE"/>
    </font>
    <font>
      <sz val="10"/>
      <color indexed="8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</borders>
  <cellStyleXfs count="216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24" fillId="22" borderId="7" applyNumberFormat="0" applyFont="0" applyAlignment="0" applyProtection="0"/>
    <xf numFmtId="0" fontId="24" fillId="22" borderId="7" applyNumberFormat="0" applyFont="0" applyAlignment="0" applyProtection="0"/>
    <xf numFmtId="0" fontId="5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60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" fillId="0" borderId="0"/>
    <xf numFmtId="0" fontId="24" fillId="0" borderId="0"/>
    <xf numFmtId="0" fontId="59" fillId="0" borderId="0"/>
    <xf numFmtId="0" fontId="6" fillId="0" borderId="0"/>
    <xf numFmtId="0" fontId="24" fillId="0" borderId="0"/>
    <xf numFmtId="0" fontId="5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26" fillId="0" borderId="0"/>
    <xf numFmtId="0" fontId="5" fillId="0" borderId="0"/>
    <xf numFmtId="0" fontId="60" fillId="0" borderId="0"/>
    <xf numFmtId="0" fontId="60" fillId="0" borderId="0"/>
    <xf numFmtId="0" fontId="27" fillId="0" borderId="0"/>
    <xf numFmtId="0" fontId="24" fillId="0" borderId="0"/>
    <xf numFmtId="0" fontId="45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5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46" fillId="0" borderId="0"/>
    <xf numFmtId="0" fontId="26" fillId="0" borderId="0"/>
    <xf numFmtId="0" fontId="24" fillId="0" borderId="0"/>
    <xf numFmtId="0" fontId="46" fillId="0" borderId="0"/>
    <xf numFmtId="0" fontId="24" fillId="0" borderId="0"/>
    <xf numFmtId="0" fontId="6" fillId="22" borderId="7" applyNumberFormat="0" applyFont="0" applyAlignment="0" applyProtection="0"/>
    <xf numFmtId="0" fontId="17" fillId="20" borderId="8" applyNumberForma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</cellStyleXfs>
  <cellXfs count="1251">
    <xf numFmtId="0" fontId="0" fillId="0" borderId="0" xfId="0"/>
    <xf numFmtId="0" fontId="24" fillId="0" borderId="0" xfId="157"/>
    <xf numFmtId="0" fontId="28" fillId="0" borderId="10" xfId="176" applyFont="1" applyFill="1" applyBorder="1" applyAlignment="1">
      <alignment horizontal="center" wrapText="1"/>
    </xf>
    <xf numFmtId="3" fontId="28" fillId="0" borderId="10" xfId="189" applyNumberFormat="1" applyFont="1" applyFill="1" applyBorder="1" applyAlignment="1">
      <alignment horizontal="center" wrapText="1"/>
    </xf>
    <xf numFmtId="0" fontId="29" fillId="0" borderId="0" xfId="189" applyFont="1" applyFill="1"/>
    <xf numFmtId="0" fontId="28" fillId="0" borderId="10" xfId="182" applyFont="1" applyFill="1" applyBorder="1" applyAlignment="1">
      <alignment horizontal="center" wrapText="1"/>
    </xf>
    <xf numFmtId="3" fontId="28" fillId="0" borderId="10" xfId="182" applyNumberFormat="1" applyFont="1" applyFill="1" applyBorder="1" applyAlignment="1">
      <alignment horizontal="center"/>
    </xf>
    <xf numFmtId="3" fontId="28" fillId="0" borderId="11" xfId="175" applyNumberFormat="1" applyFont="1" applyFill="1" applyBorder="1" applyAlignment="1">
      <alignment wrapText="1"/>
    </xf>
    <xf numFmtId="0" fontId="29" fillId="0" borderId="11" xfId="175" applyFont="1" applyFill="1" applyBorder="1"/>
    <xf numFmtId="3" fontId="29" fillId="0" borderId="11" xfId="189" applyNumberFormat="1" applyFont="1" applyFill="1" applyBorder="1"/>
    <xf numFmtId="3" fontId="28" fillId="0" borderId="11" xfId="189" applyNumberFormat="1" applyFont="1" applyFill="1" applyBorder="1"/>
    <xf numFmtId="3" fontId="28" fillId="0" borderId="13" xfId="175" applyNumberFormat="1" applyFont="1" applyFill="1" applyBorder="1" applyAlignment="1">
      <alignment wrapText="1"/>
    </xf>
    <xf numFmtId="3" fontId="28" fillId="0" borderId="14" xfId="189" applyNumberFormat="1" applyFont="1" applyFill="1" applyBorder="1"/>
    <xf numFmtId="3" fontId="28" fillId="0" borderId="15" xfId="189" applyNumberFormat="1" applyFont="1" applyFill="1" applyBorder="1"/>
    <xf numFmtId="0" fontId="29" fillId="0" borderId="0" xfId="189" applyFont="1" applyFill="1" applyBorder="1"/>
    <xf numFmtId="3" fontId="28" fillId="0" borderId="0" xfId="189" applyNumberFormat="1" applyFont="1" applyFill="1"/>
    <xf numFmtId="0" fontId="28" fillId="0" borderId="16" xfId="181" applyFont="1" applyBorder="1" applyAlignment="1">
      <alignment horizontal="center"/>
    </xf>
    <xf numFmtId="0" fontId="28" fillId="0" borderId="17" xfId="181" applyFont="1" applyBorder="1" applyAlignment="1">
      <alignment horizontal="center"/>
    </xf>
    <xf numFmtId="3" fontId="28" fillId="0" borderId="17" xfId="181" applyNumberFormat="1" applyFont="1" applyBorder="1" applyAlignment="1">
      <alignment horizontal="center"/>
    </xf>
    <xf numFmtId="3" fontId="28" fillId="0" borderId="17" xfId="181" applyNumberFormat="1" applyFont="1" applyBorder="1" applyAlignment="1">
      <alignment horizontal="center" wrapText="1"/>
    </xf>
    <xf numFmtId="3" fontId="28" fillId="0" borderId="18" xfId="181" applyNumberFormat="1" applyFont="1" applyBorder="1" applyAlignment="1">
      <alignment horizontal="center"/>
    </xf>
    <xf numFmtId="0" fontId="28" fillId="0" borderId="0" xfId="181" applyFont="1" applyAlignment="1">
      <alignment horizontal="center"/>
    </xf>
    <xf numFmtId="0" fontId="29" fillId="0" borderId="12" xfId="181" applyFont="1" applyBorder="1" applyAlignment="1">
      <alignment wrapText="1"/>
    </xf>
    <xf numFmtId="0" fontId="29" fillId="0" borderId="19" xfId="181" applyFont="1" applyBorder="1"/>
    <xf numFmtId="3" fontId="29" fillId="0" borderId="19" xfId="181" applyNumberFormat="1" applyFont="1" applyBorder="1"/>
    <xf numFmtId="3" fontId="29" fillId="0" borderId="20" xfId="181" applyNumberFormat="1" applyFont="1" applyBorder="1"/>
    <xf numFmtId="3" fontId="29" fillId="0" borderId="21" xfId="181" applyNumberFormat="1" applyFont="1" applyBorder="1"/>
    <xf numFmtId="0" fontId="29" fillId="0" borderId="0" xfId="181" applyFont="1"/>
    <xf numFmtId="0" fontId="23" fillId="0" borderId="22" xfId="181" applyFont="1" applyBorder="1" applyAlignment="1">
      <alignment wrapText="1"/>
    </xf>
    <xf numFmtId="0" fontId="23" fillId="0" borderId="23" xfId="181" applyFont="1" applyBorder="1"/>
    <xf numFmtId="3" fontId="23" fillId="0" borderId="23" xfId="181" applyNumberFormat="1" applyFont="1" applyBorder="1"/>
    <xf numFmtId="3" fontId="23" fillId="0" borderId="24" xfId="181" applyNumberFormat="1" applyFont="1" applyBorder="1"/>
    <xf numFmtId="3" fontId="23" fillId="0" borderId="25" xfId="181" applyNumberFormat="1" applyFont="1" applyBorder="1"/>
    <xf numFmtId="0" fontId="23" fillId="0" borderId="0" xfId="181" applyFont="1" applyBorder="1"/>
    <xf numFmtId="0" fontId="23" fillId="0" borderId="26" xfId="181" applyFont="1" applyBorder="1"/>
    <xf numFmtId="0" fontId="23" fillId="0" borderId="27" xfId="181" applyFont="1" applyBorder="1"/>
    <xf numFmtId="0" fontId="29" fillId="0" borderId="22" xfId="181" applyFont="1" applyBorder="1" applyAlignment="1">
      <alignment wrapText="1"/>
    </xf>
    <xf numFmtId="0" fontId="29" fillId="0" borderId="23" xfId="181" applyFont="1" applyBorder="1"/>
    <xf numFmtId="3" fontId="29" fillId="0" borderId="23" xfId="181" applyNumberFormat="1" applyFont="1" applyBorder="1"/>
    <xf numFmtId="3" fontId="29" fillId="0" borderId="24" xfId="181" applyNumberFormat="1" applyFont="1" applyBorder="1"/>
    <xf numFmtId="3" fontId="29" fillId="0" borderId="25" xfId="181" applyNumberFormat="1" applyFont="1" applyBorder="1"/>
    <xf numFmtId="0" fontId="29" fillId="0" borderId="0" xfId="181" applyFont="1" applyBorder="1"/>
    <xf numFmtId="0" fontId="29" fillId="0" borderId="26" xfId="181" applyFont="1" applyBorder="1"/>
    <xf numFmtId="0" fontId="29" fillId="0" borderId="27" xfId="181" applyFont="1" applyBorder="1"/>
    <xf numFmtId="0" fontId="29" fillId="0" borderId="23" xfId="181" applyFont="1" applyBorder="1" applyAlignment="1">
      <alignment wrapText="1"/>
    </xf>
    <xf numFmtId="3" fontId="23" fillId="0" borderId="28" xfId="181" applyNumberFormat="1" applyFont="1" applyBorder="1"/>
    <xf numFmtId="0" fontId="28" fillId="0" borderId="12" xfId="181" applyFont="1" applyBorder="1" applyAlignment="1">
      <alignment horizontal="center" wrapText="1"/>
    </xf>
    <xf numFmtId="0" fontId="28" fillId="0" borderId="24" xfId="181" applyFont="1" applyBorder="1"/>
    <xf numFmtId="3" fontId="28" fillId="0" borderId="24" xfId="181" applyNumberFormat="1" applyFont="1" applyBorder="1"/>
    <xf numFmtId="3" fontId="28" fillId="0" borderId="25" xfId="181" applyNumberFormat="1" applyFont="1" applyBorder="1"/>
    <xf numFmtId="0" fontId="29" fillId="0" borderId="12" xfId="181" applyFont="1" applyBorder="1"/>
    <xf numFmtId="0" fontId="29" fillId="0" borderId="20" xfId="181" applyFont="1" applyBorder="1"/>
    <xf numFmtId="0" fontId="29" fillId="0" borderId="24" xfId="181" applyFont="1" applyBorder="1" applyAlignment="1">
      <alignment wrapText="1"/>
    </xf>
    <xf numFmtId="0" fontId="28" fillId="0" borderId="22" xfId="181" applyFont="1" applyBorder="1" applyAlignment="1">
      <alignment horizontal="center"/>
    </xf>
    <xf numFmtId="0" fontId="29" fillId="0" borderId="24" xfId="181" applyFont="1" applyBorder="1"/>
    <xf numFmtId="3" fontId="32" fillId="0" borderId="24" xfId="181" applyNumberFormat="1" applyFont="1" applyBorder="1"/>
    <xf numFmtId="0" fontId="28" fillId="0" borderId="12" xfId="181" applyFont="1" applyBorder="1" applyAlignment="1">
      <alignment horizontal="center"/>
    </xf>
    <xf numFmtId="3" fontId="28" fillId="0" borderId="24" xfId="181" applyNumberFormat="1" applyFont="1" applyFill="1" applyBorder="1"/>
    <xf numFmtId="3" fontId="28" fillId="0" borderId="21" xfId="181" applyNumberFormat="1" applyFont="1" applyBorder="1"/>
    <xf numFmtId="0" fontId="28" fillId="0" borderId="22" xfId="181" applyFont="1" applyBorder="1" applyAlignment="1">
      <alignment horizontal="center" wrapText="1"/>
    </xf>
    <xf numFmtId="0" fontId="28" fillId="0" borderId="29" xfId="181" applyFont="1" applyBorder="1" applyAlignment="1">
      <alignment horizontal="center"/>
    </xf>
    <xf numFmtId="0" fontId="29" fillId="0" borderId="30" xfId="181" applyFont="1" applyBorder="1"/>
    <xf numFmtId="3" fontId="28" fillId="0" borderId="30" xfId="181" applyNumberFormat="1" applyFont="1" applyBorder="1"/>
    <xf numFmtId="3" fontId="28" fillId="0" borderId="31" xfId="181" applyNumberFormat="1" applyFont="1" applyBorder="1"/>
    <xf numFmtId="3" fontId="29" fillId="0" borderId="0" xfId="181" applyNumberFormat="1" applyFont="1"/>
    <xf numFmtId="0" fontId="28" fillId="0" borderId="32" xfId="181" applyFont="1" applyBorder="1" applyAlignment="1">
      <alignment horizontal="center" vertical="center"/>
    </xf>
    <xf numFmtId="0" fontId="28" fillId="0" borderId="33" xfId="181" applyFont="1" applyBorder="1" applyAlignment="1">
      <alignment horizontal="center" vertical="center"/>
    </xf>
    <xf numFmtId="3" fontId="28" fillId="0" borderId="33" xfId="181" applyNumberFormat="1" applyFont="1" applyBorder="1" applyAlignment="1">
      <alignment horizontal="center" vertical="center" wrapText="1"/>
    </xf>
    <xf numFmtId="3" fontId="28" fillId="0" borderId="34" xfId="181" applyNumberFormat="1" applyFont="1" applyBorder="1" applyAlignment="1">
      <alignment horizontal="center" vertical="center" wrapText="1"/>
    </xf>
    <xf numFmtId="0" fontId="28" fillId="0" borderId="24" xfId="181" applyFont="1" applyBorder="1" applyAlignment="1">
      <alignment horizontal="center"/>
    </xf>
    <xf numFmtId="3" fontId="28" fillId="0" borderId="24" xfId="181" applyNumberFormat="1" applyFont="1" applyBorder="1" applyAlignment="1">
      <alignment horizontal="center"/>
    </xf>
    <xf numFmtId="3" fontId="28" fillId="0" borderId="24" xfId="181" applyNumberFormat="1" applyFont="1" applyBorder="1" applyAlignment="1">
      <alignment horizontal="center" wrapText="1"/>
    </xf>
    <xf numFmtId="3" fontId="28" fillId="0" borderId="35" xfId="181" applyNumberFormat="1" applyFont="1" applyBorder="1" applyAlignment="1">
      <alignment horizontal="center" wrapText="1"/>
    </xf>
    <xf numFmtId="0" fontId="29" fillId="0" borderId="36" xfId="181" applyFont="1" applyBorder="1" applyAlignment="1">
      <alignment horizontal="center"/>
    </xf>
    <xf numFmtId="0" fontId="33" fillId="0" borderId="24" xfId="185" applyFont="1" applyBorder="1"/>
    <xf numFmtId="3" fontId="33" fillId="0" borderId="24" xfId="185" applyNumberFormat="1" applyFont="1" applyBorder="1" applyAlignment="1">
      <alignment horizontal="center"/>
    </xf>
    <xf numFmtId="14" fontId="33" fillId="0" borderId="24" xfId="185" applyNumberFormat="1" applyFont="1" applyBorder="1" applyAlignment="1">
      <alignment horizontal="center"/>
    </xf>
    <xf numFmtId="3" fontId="29" fillId="0" borderId="24" xfId="185" applyNumberFormat="1" applyFont="1" applyBorder="1"/>
    <xf numFmtId="3" fontId="29" fillId="0" borderId="35" xfId="181" applyNumberFormat="1" applyFont="1" applyBorder="1"/>
    <xf numFmtId="3" fontId="29" fillId="0" borderId="24" xfId="185" applyNumberFormat="1" applyFont="1" applyBorder="1" applyAlignment="1">
      <alignment horizontal="right"/>
    </xf>
    <xf numFmtId="0" fontId="33" fillId="0" borderId="24" xfId="185" applyFont="1" applyBorder="1" applyAlignment="1">
      <alignment horizontal="center"/>
    </xf>
    <xf numFmtId="0" fontId="29" fillId="0" borderId="24" xfId="185" applyNumberFormat="1" applyFont="1" applyBorder="1"/>
    <xf numFmtId="0" fontId="29" fillId="0" borderId="24" xfId="185" applyNumberFormat="1" applyFont="1" applyBorder="1" applyAlignment="1">
      <alignment horizontal="right"/>
    </xf>
    <xf numFmtId="0" fontId="28" fillId="0" borderId="0" xfId="181" applyFont="1"/>
    <xf numFmtId="3" fontId="28" fillId="0" borderId="35" xfId="181" applyNumberFormat="1" applyFont="1" applyBorder="1"/>
    <xf numFmtId="0" fontId="29" fillId="0" borderId="37" xfId="181" applyFont="1" applyBorder="1" applyAlignment="1">
      <alignment horizontal="center"/>
    </xf>
    <xf numFmtId="0" fontId="29" fillId="0" borderId="38" xfId="181" applyFont="1" applyBorder="1"/>
    <xf numFmtId="0" fontId="28" fillId="0" borderId="38" xfId="181" applyFont="1" applyBorder="1"/>
    <xf numFmtId="3" fontId="28" fillId="0" borderId="38" xfId="181" applyNumberFormat="1" applyFont="1" applyBorder="1"/>
    <xf numFmtId="3" fontId="28" fillId="0" borderId="39" xfId="181" applyNumberFormat="1" applyFont="1" applyBorder="1"/>
    <xf numFmtId="0" fontId="29" fillId="0" borderId="0" xfId="181" applyFont="1" applyAlignment="1">
      <alignment horizontal="center"/>
    </xf>
    <xf numFmtId="0" fontId="35" fillId="0" borderId="0" xfId="177" applyFont="1"/>
    <xf numFmtId="0" fontId="35" fillId="0" borderId="0" xfId="177" applyFont="1" applyAlignment="1">
      <alignment wrapText="1"/>
    </xf>
    <xf numFmtId="0" fontId="36" fillId="0" borderId="0" xfId="177" applyFont="1"/>
    <xf numFmtId="0" fontId="36" fillId="0" borderId="0" xfId="177" applyFont="1" applyAlignment="1">
      <alignment wrapText="1"/>
    </xf>
    <xf numFmtId="0" fontId="35" fillId="0" borderId="36" xfId="177" applyFont="1" applyBorder="1"/>
    <xf numFmtId="0" fontId="35" fillId="0" borderId="24" xfId="177" applyFont="1" applyFill="1" applyBorder="1" applyAlignment="1">
      <alignment wrapText="1"/>
    </xf>
    <xf numFmtId="3" fontId="35" fillId="0" borderId="41" xfId="177" applyNumberFormat="1" applyFont="1" applyBorder="1"/>
    <xf numFmtId="3" fontId="35" fillId="0" borderId="24" xfId="177" applyNumberFormat="1" applyFont="1" applyBorder="1"/>
    <xf numFmtId="3" fontId="35" fillId="0" borderId="35" xfId="177" applyNumberFormat="1" applyFont="1" applyBorder="1"/>
    <xf numFmtId="0" fontId="37" fillId="0" borderId="0" xfId="177" applyFont="1" applyAlignment="1">
      <alignment wrapText="1"/>
    </xf>
    <xf numFmtId="0" fontId="35" fillId="0" borderId="0" xfId="177" applyFont="1" applyAlignment="1"/>
    <xf numFmtId="0" fontId="38" fillId="0" borderId="10" xfId="183" applyFont="1" applyBorder="1" applyAlignment="1">
      <alignment horizontal="center" wrapText="1"/>
    </xf>
    <xf numFmtId="0" fontId="27" fillId="0" borderId="0" xfId="174"/>
    <xf numFmtId="3" fontId="3" fillId="0" borderId="10" xfId="183" applyNumberFormat="1" applyFont="1" applyBorder="1" applyAlignment="1">
      <alignment horizontal="center" wrapText="1"/>
    </xf>
    <xf numFmtId="3" fontId="2" fillId="0" borderId="20" xfId="183" applyNumberFormat="1" applyFont="1" applyFill="1" applyBorder="1"/>
    <xf numFmtId="3" fontId="2" fillId="0" borderId="21" xfId="183" applyNumberFormat="1" applyFont="1" applyFill="1" applyBorder="1"/>
    <xf numFmtId="3" fontId="2" fillId="0" borderId="11" xfId="183" applyNumberFormat="1" applyFont="1" applyFill="1" applyBorder="1"/>
    <xf numFmtId="3" fontId="3" fillId="0" borderId="11" xfId="183" applyNumberFormat="1" applyFont="1" applyFill="1" applyBorder="1"/>
    <xf numFmtId="0" fontId="38" fillId="0" borderId="11" xfId="183" applyFont="1" applyBorder="1" applyAlignment="1">
      <alignment wrapText="1"/>
    </xf>
    <xf numFmtId="3" fontId="38" fillId="0" borderId="11" xfId="183" applyNumberFormat="1" applyFont="1" applyFill="1" applyBorder="1"/>
    <xf numFmtId="0" fontId="27" fillId="0" borderId="0" xfId="174" applyFont="1"/>
    <xf numFmtId="0" fontId="39" fillId="0" borderId="11" xfId="183" applyFont="1" applyBorder="1" applyAlignment="1">
      <alignment wrapText="1"/>
    </xf>
    <xf numFmtId="3" fontId="39" fillId="0" borderId="20" xfId="183" applyNumberFormat="1" applyFont="1" applyFill="1" applyBorder="1"/>
    <xf numFmtId="3" fontId="39" fillId="0" borderId="11" xfId="183" applyNumberFormat="1" applyFont="1" applyFill="1" applyBorder="1"/>
    <xf numFmtId="3" fontId="39" fillId="0" borderId="21" xfId="183" applyNumberFormat="1" applyFont="1" applyFill="1" applyBorder="1"/>
    <xf numFmtId="3" fontId="2" fillId="0" borderId="20" xfId="183" applyNumberFormat="1" applyFill="1" applyBorder="1"/>
    <xf numFmtId="3" fontId="2" fillId="0" borderId="11" xfId="183" applyNumberFormat="1" applyFill="1" applyBorder="1"/>
    <xf numFmtId="0" fontId="40" fillId="0" borderId="11" xfId="183" applyFont="1" applyBorder="1" applyAlignment="1">
      <alignment wrapText="1"/>
    </xf>
    <xf numFmtId="3" fontId="41" fillId="0" borderId="11" xfId="183" applyNumberFormat="1" applyFont="1" applyFill="1" applyBorder="1"/>
    <xf numFmtId="3" fontId="41" fillId="0" borderId="20" xfId="183" applyNumberFormat="1" applyFont="1" applyFill="1" applyBorder="1"/>
    <xf numFmtId="0" fontId="42" fillId="0" borderId="0" xfId="174" applyFont="1"/>
    <xf numFmtId="3" fontId="4" fillId="0" borderId="20" xfId="183" applyNumberFormat="1" applyFont="1" applyFill="1" applyBorder="1"/>
    <xf numFmtId="3" fontId="4" fillId="0" borderId="11" xfId="183" applyNumberFormat="1" applyFont="1" applyFill="1" applyBorder="1"/>
    <xf numFmtId="3" fontId="4" fillId="0" borderId="21" xfId="183" applyNumberFormat="1" applyFont="1" applyFill="1" applyBorder="1"/>
    <xf numFmtId="3" fontId="41" fillId="0" borderId="21" xfId="183" applyNumberFormat="1" applyFont="1" applyFill="1" applyBorder="1"/>
    <xf numFmtId="3" fontId="40" fillId="0" borderId="11" xfId="183" applyNumberFormat="1" applyFont="1" applyFill="1" applyBorder="1"/>
    <xf numFmtId="0" fontId="39" fillId="0" borderId="11" xfId="183" applyFont="1" applyFill="1" applyBorder="1" applyAlignment="1">
      <alignment wrapText="1"/>
    </xf>
    <xf numFmtId="0" fontId="27" fillId="0" borderId="0" xfId="174" applyFill="1"/>
    <xf numFmtId="0" fontId="27" fillId="0" borderId="0" xfId="174" applyFont="1" applyFill="1"/>
    <xf numFmtId="0" fontId="38" fillId="0" borderId="43" xfId="183" applyFont="1" applyBorder="1" applyAlignment="1">
      <alignment wrapText="1"/>
    </xf>
    <xf numFmtId="3" fontId="3" fillId="0" borderId="19" xfId="183" applyNumberFormat="1" applyFont="1" applyFill="1" applyBorder="1"/>
    <xf numFmtId="3" fontId="3" fillId="0" borderId="43" xfId="183" applyNumberFormat="1" applyFont="1" applyFill="1" applyBorder="1"/>
    <xf numFmtId="3" fontId="3" fillId="0" borderId="44" xfId="183" applyNumberFormat="1" applyFont="1" applyFill="1" applyBorder="1"/>
    <xf numFmtId="3" fontId="3" fillId="0" borderId="10" xfId="183" applyNumberFormat="1" applyFont="1" applyFill="1" applyBorder="1"/>
    <xf numFmtId="0" fontId="39" fillId="0" borderId="43" xfId="183" applyFont="1" applyBorder="1" applyAlignment="1">
      <alignment wrapText="1"/>
    </xf>
    <xf numFmtId="3" fontId="2" fillId="0" borderId="43" xfId="183" applyNumberFormat="1" applyFill="1" applyBorder="1"/>
    <xf numFmtId="3" fontId="2" fillId="0" borderId="44" xfId="183" applyNumberFormat="1" applyFill="1" applyBorder="1"/>
    <xf numFmtId="0" fontId="43" fillId="0" borderId="0" xfId="174" applyFont="1"/>
    <xf numFmtId="3" fontId="2" fillId="0" borderId="45" xfId="183" applyNumberFormat="1" applyFont="1" applyFill="1" applyBorder="1"/>
    <xf numFmtId="3" fontId="2" fillId="0" borderId="46" xfId="183" applyNumberFormat="1" applyFont="1" applyFill="1" applyBorder="1"/>
    <xf numFmtId="0" fontId="44" fillId="0" borderId="0" xfId="174" applyFont="1"/>
    <xf numFmtId="3" fontId="3" fillId="0" borderId="45" xfId="183" applyNumberFormat="1" applyFont="1" applyFill="1" applyBorder="1"/>
    <xf numFmtId="0" fontId="38" fillId="0" borderId="45" xfId="183" applyFont="1" applyBorder="1" applyAlignment="1">
      <alignment wrapText="1"/>
    </xf>
    <xf numFmtId="0" fontId="38" fillId="0" borderId="10" xfId="183" applyFont="1" applyBorder="1" applyAlignment="1">
      <alignment wrapText="1"/>
    </xf>
    <xf numFmtId="3" fontId="38" fillId="0" borderId="47" xfId="183" applyNumberFormat="1" applyFont="1" applyFill="1" applyBorder="1"/>
    <xf numFmtId="3" fontId="38" fillId="0" borderId="48" xfId="183" applyNumberFormat="1" applyFont="1" applyFill="1" applyBorder="1"/>
    <xf numFmtId="3" fontId="38" fillId="0" borderId="10" xfId="183" applyNumberFormat="1" applyFont="1" applyFill="1" applyBorder="1"/>
    <xf numFmtId="3" fontId="41" fillId="0" borderId="10" xfId="183" applyNumberFormat="1" applyFont="1" applyFill="1" applyBorder="1"/>
    <xf numFmtId="0" fontId="38" fillId="0" borderId="49" xfId="183" applyFont="1" applyBorder="1" applyAlignment="1">
      <alignment wrapText="1"/>
    </xf>
    <xf numFmtId="3" fontId="38" fillId="0" borderId="0" xfId="183" applyNumberFormat="1" applyFont="1" applyFill="1" applyBorder="1"/>
    <xf numFmtId="3" fontId="28" fillId="0" borderId="0" xfId="174" applyNumberFormat="1" applyFont="1" applyFill="1" applyBorder="1"/>
    <xf numFmtId="0" fontId="28" fillId="0" borderId="50" xfId="174" applyFont="1" applyBorder="1" applyAlignment="1">
      <alignment wrapText="1"/>
    </xf>
    <xf numFmtId="3" fontId="29" fillId="0" borderId="11" xfId="174" applyNumberFormat="1" applyFont="1" applyBorder="1" applyAlignment="1">
      <alignment wrapText="1"/>
    </xf>
    <xf numFmtId="3" fontId="29" fillId="0" borderId="24" xfId="174" applyNumberFormat="1" applyFont="1" applyFill="1" applyBorder="1" applyAlignment="1">
      <alignment wrapText="1"/>
    </xf>
    <xf numFmtId="3" fontId="29" fillId="0" borderId="22" xfId="174" applyNumberFormat="1" applyFont="1" applyFill="1" applyBorder="1"/>
    <xf numFmtId="0" fontId="28" fillId="0" borderId="11" xfId="174" applyFont="1" applyBorder="1" applyAlignment="1">
      <alignment wrapText="1"/>
    </xf>
    <xf numFmtId="3" fontId="29" fillId="0" borderId="11" xfId="174" applyNumberFormat="1" applyFont="1" applyFill="1" applyBorder="1" applyAlignment="1">
      <alignment wrapText="1"/>
    </xf>
    <xf numFmtId="3" fontId="28" fillId="0" borderId="11" xfId="174" applyNumberFormat="1" applyFont="1" applyBorder="1" applyAlignment="1">
      <alignment wrapText="1"/>
    </xf>
    <xf numFmtId="3" fontId="29" fillId="0" borderId="0" xfId="174" applyNumberFormat="1" applyFont="1"/>
    <xf numFmtId="3" fontId="28" fillId="0" borderId="15" xfId="174" applyNumberFormat="1" applyFont="1" applyBorder="1"/>
    <xf numFmtId="3" fontId="29" fillId="0" borderId="0" xfId="174" applyNumberFormat="1" applyFont="1" applyAlignment="1"/>
    <xf numFmtId="3" fontId="29" fillId="0" borderId="0" xfId="174" applyNumberFormat="1" applyFont="1" applyBorder="1"/>
    <xf numFmtId="3" fontId="28" fillId="0" borderId="0" xfId="174" applyNumberFormat="1" applyFont="1" applyBorder="1"/>
    <xf numFmtId="0" fontId="29" fillId="0" borderId="0" xfId="174" applyFont="1"/>
    <xf numFmtId="3" fontId="29" fillId="0" borderId="0" xfId="183" applyNumberFormat="1" applyFont="1" applyBorder="1" applyAlignment="1">
      <alignment wrapText="1"/>
    </xf>
    <xf numFmtId="0" fontId="23" fillId="0" borderId="0" xfId="174" applyFont="1" applyBorder="1"/>
    <xf numFmtId="0" fontId="29" fillId="0" borderId="0" xfId="174" applyFont="1" applyBorder="1"/>
    <xf numFmtId="0" fontId="32" fillId="0" borderId="0" xfId="174" applyFont="1" applyBorder="1"/>
    <xf numFmtId="0" fontId="39" fillId="0" borderId="0" xfId="174" applyFont="1" applyBorder="1"/>
    <xf numFmtId="0" fontId="39" fillId="0" borderId="0" xfId="174" applyFont="1"/>
    <xf numFmtId="0" fontId="38" fillId="0" borderId="10" xfId="173" applyFont="1" applyBorder="1" applyAlignment="1">
      <alignment horizontal="centerContinuous"/>
    </xf>
    <xf numFmtId="3" fontId="38" fillId="0" borderId="10" xfId="173" applyNumberFormat="1" applyFont="1" applyBorder="1" applyAlignment="1">
      <alignment horizontal="centerContinuous" wrapText="1"/>
    </xf>
    <xf numFmtId="0" fontId="39" fillId="0" borderId="0" xfId="173" applyFont="1" applyAlignment="1">
      <alignment horizontal="centerContinuous"/>
    </xf>
    <xf numFmtId="3" fontId="38" fillId="0" borderId="51" xfId="173" applyNumberFormat="1" applyFont="1" applyBorder="1" applyAlignment="1">
      <alignment horizontal="centerContinuous" wrapText="1"/>
    </xf>
    <xf numFmtId="0" fontId="39" fillId="0" borderId="0" xfId="173" applyFont="1" applyAlignment="1">
      <alignment horizontal="centerContinuous" wrapText="1"/>
    </xf>
    <xf numFmtId="0" fontId="38" fillId="0" borderId="53" xfId="173" applyFont="1" applyBorder="1" applyAlignment="1">
      <alignment horizontal="centerContinuous" wrapText="1"/>
    </xf>
    <xf numFmtId="3" fontId="38" fillId="0" borderId="54" xfId="173" applyNumberFormat="1" applyFont="1" applyBorder="1" applyAlignment="1">
      <alignment horizontal="centerContinuous" wrapText="1"/>
    </xf>
    <xf numFmtId="3" fontId="38" fillId="0" borderId="55" xfId="173" applyNumberFormat="1" applyFont="1" applyBorder="1" applyAlignment="1">
      <alignment horizontal="centerContinuous" wrapText="1"/>
    </xf>
    <xf numFmtId="0" fontId="39" fillId="0" borderId="56" xfId="173" applyFont="1" applyBorder="1"/>
    <xf numFmtId="3" fontId="39" fillId="0" borderId="56" xfId="173" applyNumberFormat="1" applyFont="1" applyBorder="1"/>
    <xf numFmtId="3" fontId="39" fillId="0" borderId="57" xfId="173" applyNumberFormat="1" applyFont="1" applyBorder="1"/>
    <xf numFmtId="3" fontId="39" fillId="0" borderId="58" xfId="173" applyNumberFormat="1" applyFont="1" applyBorder="1"/>
    <xf numFmtId="3" fontId="39" fillId="0" borderId="59" xfId="173" applyNumberFormat="1" applyFont="1" applyBorder="1"/>
    <xf numFmtId="3" fontId="3" fillId="0" borderId="60" xfId="173" applyNumberFormat="1" applyFont="1" applyBorder="1"/>
    <xf numFmtId="3" fontId="3" fillId="0" borderId="61" xfId="173" applyNumberFormat="1" applyFont="1" applyBorder="1"/>
    <xf numFmtId="3" fontId="3" fillId="0" borderId="62" xfId="173" applyNumberFormat="1" applyFont="1" applyBorder="1"/>
    <xf numFmtId="3" fontId="3" fillId="0" borderId="52" xfId="173" applyNumberFormat="1" applyFont="1" applyBorder="1"/>
    <xf numFmtId="0" fontId="39" fillId="0" borderId="0" xfId="173" applyFont="1"/>
    <xf numFmtId="0" fontId="39" fillId="0" borderId="11" xfId="173" applyFont="1" applyBorder="1" applyAlignment="1">
      <alignment wrapText="1"/>
    </xf>
    <xf numFmtId="3" fontId="39" fillId="0" borderId="11" xfId="173" applyNumberFormat="1" applyFont="1" applyBorder="1"/>
    <xf numFmtId="3" fontId="39" fillId="0" borderId="12" xfId="173" applyNumberFormat="1" applyFont="1" applyBorder="1"/>
    <xf numFmtId="3" fontId="3" fillId="0" borderId="12" xfId="173" applyNumberFormat="1" applyFont="1" applyBorder="1"/>
    <xf numFmtId="3" fontId="3" fillId="0" borderId="63" xfId="173" applyNumberFormat="1" applyFont="1" applyBorder="1"/>
    <xf numFmtId="3" fontId="3" fillId="0" borderId="64" xfId="173" applyNumberFormat="1" applyFont="1" applyBorder="1"/>
    <xf numFmtId="3" fontId="3" fillId="0" borderId="11" xfId="173" applyNumberFormat="1" applyFont="1" applyBorder="1"/>
    <xf numFmtId="0" fontId="39" fillId="0" borderId="11" xfId="173" applyFont="1" applyBorder="1"/>
    <xf numFmtId="3" fontId="39" fillId="0" borderId="65" xfId="173" applyNumberFormat="1" applyFont="1" applyBorder="1"/>
    <xf numFmtId="3" fontId="3" fillId="0" borderId="65" xfId="173" applyNumberFormat="1" applyFont="1" applyBorder="1"/>
    <xf numFmtId="3" fontId="3" fillId="0" borderId="66" xfId="173" applyNumberFormat="1" applyFont="1" applyBorder="1"/>
    <xf numFmtId="3" fontId="3" fillId="0" borderId="55" xfId="173" applyNumberFormat="1" applyFont="1" applyBorder="1"/>
    <xf numFmtId="0" fontId="3" fillId="0" borderId="11" xfId="173" applyFont="1" applyBorder="1"/>
    <xf numFmtId="3" fontId="40" fillId="0" borderId="11" xfId="173" applyNumberFormat="1" applyFont="1" applyBorder="1"/>
    <xf numFmtId="3" fontId="40" fillId="0" borderId="12" xfId="173" applyNumberFormat="1" applyFont="1" applyBorder="1"/>
    <xf numFmtId="3" fontId="40" fillId="0" borderId="63" xfId="173" applyNumberFormat="1" applyFont="1" applyBorder="1"/>
    <xf numFmtId="3" fontId="40" fillId="0" borderId="21" xfId="173" applyNumberFormat="1" applyFont="1" applyBorder="1"/>
    <xf numFmtId="0" fontId="38" fillId="0" borderId="13" xfId="173" applyFont="1" applyBorder="1"/>
    <xf numFmtId="3" fontId="41" fillId="0" borderId="10" xfId="173" applyNumberFormat="1" applyFont="1" applyBorder="1"/>
    <xf numFmtId="0" fontId="3" fillId="0" borderId="13" xfId="173" applyFont="1" applyBorder="1"/>
    <xf numFmtId="0" fontId="3" fillId="0" borderId="0" xfId="173" applyFont="1"/>
    <xf numFmtId="3" fontId="39" fillId="0" borderId="0" xfId="173" applyNumberFormat="1" applyFont="1"/>
    <xf numFmtId="3" fontId="0" fillId="0" borderId="0" xfId="0" applyNumberFormat="1"/>
    <xf numFmtId="3" fontId="2" fillId="0" borderId="40" xfId="0" applyNumberFormat="1" applyFont="1" applyBorder="1" applyAlignment="1">
      <alignment wrapText="1"/>
    </xf>
    <xf numFmtId="3" fontId="47" fillId="0" borderId="40" xfId="0" applyNumberFormat="1" applyFont="1" applyFill="1" applyBorder="1" applyAlignment="1">
      <alignment horizontal="center" vertical="center" wrapText="1"/>
    </xf>
    <xf numFmtId="3" fontId="47" fillId="0" borderId="40" xfId="0" applyNumberFormat="1" applyFont="1" applyBorder="1" applyAlignment="1">
      <alignment horizontal="center" vertical="center" wrapText="1"/>
    </xf>
    <xf numFmtId="3" fontId="47" fillId="0" borderId="67" xfId="0" applyNumberFormat="1" applyFont="1" applyBorder="1" applyAlignment="1">
      <alignment horizontal="center" vertical="center" wrapText="1"/>
    </xf>
    <xf numFmtId="3" fontId="47" fillId="0" borderId="68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wrapText="1"/>
    </xf>
    <xf numFmtId="3" fontId="3" fillId="0" borderId="40" xfId="0" applyNumberFormat="1" applyFont="1" applyBorder="1" applyAlignment="1">
      <alignment horizontal="center" vertical="center"/>
    </xf>
    <xf numFmtId="3" fontId="3" fillId="0" borderId="67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69" xfId="0" applyNumberFormat="1" applyFont="1" applyBorder="1"/>
    <xf numFmtId="3" fontId="3" fillId="0" borderId="34" xfId="0" applyNumberFormat="1" applyFont="1" applyBorder="1" applyAlignment="1">
      <alignment wrapText="1"/>
    </xf>
    <xf numFmtId="3" fontId="3" fillId="0" borderId="70" xfId="0" applyNumberFormat="1" applyFont="1" applyBorder="1"/>
    <xf numFmtId="3" fontId="3" fillId="0" borderId="0" xfId="0" applyNumberFormat="1" applyFont="1"/>
    <xf numFmtId="3" fontId="3" fillId="0" borderId="35" xfId="0" applyNumberFormat="1" applyFont="1" applyBorder="1" applyAlignment="1">
      <alignment wrapText="1"/>
    </xf>
    <xf numFmtId="3" fontId="3" fillId="0" borderId="66" xfId="0" applyNumberFormat="1" applyFont="1" applyBorder="1"/>
    <xf numFmtId="3" fontId="3" fillId="0" borderId="19" xfId="0" applyNumberFormat="1" applyFont="1" applyBorder="1"/>
    <xf numFmtId="3" fontId="0" fillId="0" borderId="70" xfId="0" applyNumberFormat="1" applyBorder="1"/>
    <xf numFmtId="3" fontId="0" fillId="0" borderId="23" xfId="0" applyNumberFormat="1" applyBorder="1"/>
    <xf numFmtId="3" fontId="0" fillId="0" borderId="71" xfId="0" applyNumberFormat="1" applyBorder="1"/>
    <xf numFmtId="3" fontId="3" fillId="0" borderId="63" xfId="0" applyNumberFormat="1" applyFont="1" applyBorder="1"/>
    <xf numFmtId="3" fontId="0" fillId="0" borderId="36" xfId="0" applyNumberFormat="1" applyBorder="1"/>
    <xf numFmtId="3" fontId="0" fillId="0" borderId="41" xfId="0" applyNumberFormat="1" applyBorder="1"/>
    <xf numFmtId="3" fontId="0" fillId="0" borderId="24" xfId="0" applyNumberFormat="1" applyBorder="1"/>
    <xf numFmtId="3" fontId="0" fillId="0" borderId="72" xfId="0" applyNumberFormat="1" applyBorder="1"/>
    <xf numFmtId="3" fontId="3" fillId="0" borderId="36" xfId="0" applyNumberFormat="1" applyFont="1" applyBorder="1"/>
    <xf numFmtId="3" fontId="3" fillId="0" borderId="41" xfId="0" applyNumberFormat="1" applyFont="1" applyBorder="1"/>
    <xf numFmtId="3" fontId="3" fillId="0" borderId="72" xfId="0" applyNumberFormat="1" applyFont="1" applyBorder="1"/>
    <xf numFmtId="3" fontId="3" fillId="0" borderId="20" xfId="0" applyNumberFormat="1" applyFont="1" applyBorder="1"/>
    <xf numFmtId="0" fontId="3" fillId="0" borderId="35" xfId="0" applyFont="1" applyBorder="1" applyAlignment="1">
      <alignment wrapText="1"/>
    </xf>
    <xf numFmtId="0" fontId="0" fillId="0" borderId="35" xfId="0" applyBorder="1" applyAlignment="1">
      <alignment wrapText="1"/>
    </xf>
    <xf numFmtId="0" fontId="0" fillId="0" borderId="35" xfId="0" applyFont="1" applyBorder="1" applyAlignment="1">
      <alignment wrapText="1"/>
    </xf>
    <xf numFmtId="3" fontId="3" fillId="0" borderId="36" xfId="0" applyNumberFormat="1" applyFont="1" applyFill="1" applyBorder="1"/>
    <xf numFmtId="3" fontId="0" fillId="0" borderId="41" xfId="0" applyNumberFormat="1" applyFill="1" applyBorder="1"/>
    <xf numFmtId="3" fontId="0" fillId="0" borderId="24" xfId="0" applyNumberFormat="1" applyFill="1" applyBorder="1"/>
    <xf numFmtId="3" fontId="0" fillId="0" borderId="72" xfId="0" applyNumberFormat="1" applyFill="1" applyBorder="1"/>
    <xf numFmtId="3" fontId="3" fillId="0" borderId="66" xfId="0" applyNumberFormat="1" applyFont="1" applyFill="1" applyBorder="1"/>
    <xf numFmtId="3" fontId="3" fillId="0" borderId="63" xfId="0" applyNumberFormat="1" applyFont="1" applyFill="1" applyBorder="1"/>
    <xf numFmtId="3" fontId="0" fillId="0" borderId="0" xfId="0" applyNumberFormat="1" applyFill="1"/>
    <xf numFmtId="3" fontId="0" fillId="0" borderId="20" xfId="0" applyNumberFormat="1" applyBorder="1"/>
    <xf numFmtId="3" fontId="0" fillId="0" borderId="24" xfId="0" applyNumberFormat="1" applyFont="1" applyBorder="1"/>
    <xf numFmtId="3" fontId="3" fillId="0" borderId="73" xfId="0" applyNumberFormat="1" applyFont="1" applyBorder="1"/>
    <xf numFmtId="3" fontId="3" fillId="0" borderId="74" xfId="0" applyNumberFormat="1" applyFont="1" applyBorder="1" applyAlignment="1">
      <alignment wrapText="1"/>
    </xf>
    <xf numFmtId="3" fontId="3" fillId="0" borderId="40" xfId="0" applyNumberFormat="1" applyFont="1" applyBorder="1"/>
    <xf numFmtId="3" fontId="0" fillId="0" borderId="69" xfId="0" applyNumberFormat="1" applyBorder="1"/>
    <xf numFmtId="3" fontId="3" fillId="0" borderId="76" xfId="0" applyNumberFormat="1" applyFont="1" applyBorder="1" applyAlignment="1">
      <alignment wrapText="1"/>
    </xf>
    <xf numFmtId="3" fontId="3" fillId="0" borderId="77" xfId="0" applyNumberFormat="1" applyFont="1" applyBorder="1"/>
    <xf numFmtId="3" fontId="3" fillId="0" borderId="78" xfId="0" applyNumberFormat="1" applyFont="1" applyBorder="1" applyAlignment="1">
      <alignment wrapText="1"/>
    </xf>
    <xf numFmtId="3" fontId="0" fillId="0" borderId="79" xfId="0" applyNumberFormat="1" applyBorder="1"/>
    <xf numFmtId="3" fontId="0" fillId="0" borderId="80" xfId="0" applyNumberFormat="1" applyBorder="1"/>
    <xf numFmtId="3" fontId="0" fillId="0" borderId="81" xfId="0" applyNumberFormat="1" applyBorder="1"/>
    <xf numFmtId="3" fontId="3" fillId="0" borderId="82" xfId="0" applyNumberFormat="1" applyFont="1" applyBorder="1"/>
    <xf numFmtId="3" fontId="3" fillId="0" borderId="79" xfId="0" applyNumberFormat="1" applyFont="1" applyBorder="1"/>
    <xf numFmtId="3" fontId="3" fillId="0" borderId="81" xfId="0" applyNumberFormat="1" applyFont="1" applyBorder="1"/>
    <xf numFmtId="3" fontId="3" fillId="0" borderId="83" xfId="0" applyNumberFormat="1" applyFont="1" applyBorder="1"/>
    <xf numFmtId="3" fontId="0" fillId="0" borderId="0" xfId="0" applyNumberFormat="1" applyAlignment="1">
      <alignment wrapText="1"/>
    </xf>
    <xf numFmtId="0" fontId="38" fillId="0" borderId="10" xfId="180" applyFont="1" applyFill="1" applyBorder="1" applyAlignment="1">
      <alignment horizontal="center"/>
    </xf>
    <xf numFmtId="3" fontId="38" fillId="0" borderId="10" xfId="180" applyNumberFormat="1" applyFont="1" applyFill="1" applyBorder="1" applyAlignment="1">
      <alignment horizontal="center" wrapText="1"/>
    </xf>
    <xf numFmtId="0" fontId="2" fillId="0" borderId="0" xfId="180" applyFill="1"/>
    <xf numFmtId="3" fontId="38" fillId="0" borderId="22" xfId="180" applyNumberFormat="1" applyFont="1" applyFill="1" applyBorder="1" applyAlignment="1">
      <alignment wrapText="1"/>
    </xf>
    <xf numFmtId="3" fontId="2" fillId="0" borderId="25" xfId="180" applyNumberFormat="1" applyFill="1" applyBorder="1"/>
    <xf numFmtId="0" fontId="38" fillId="0" borderId="0" xfId="180" applyFont="1" applyFill="1"/>
    <xf numFmtId="3" fontId="38" fillId="0" borderId="16" xfId="180" applyNumberFormat="1" applyFont="1" applyFill="1" applyBorder="1" applyAlignment="1">
      <alignment wrapText="1"/>
    </xf>
    <xf numFmtId="3" fontId="38" fillId="0" borderId="18" xfId="180" applyNumberFormat="1" applyFont="1" applyFill="1" applyBorder="1"/>
    <xf numFmtId="3" fontId="48" fillId="0" borderId="22" xfId="180" applyNumberFormat="1" applyFont="1" applyFill="1" applyBorder="1" applyAlignment="1">
      <alignment wrapText="1"/>
    </xf>
    <xf numFmtId="3" fontId="48" fillId="0" borderId="25" xfId="180" applyNumberFormat="1" applyFont="1" applyFill="1" applyBorder="1"/>
    <xf numFmtId="0" fontId="48" fillId="0" borderId="0" xfId="180" applyFont="1" applyFill="1"/>
    <xf numFmtId="3" fontId="39" fillId="0" borderId="25" xfId="180" applyNumberFormat="1" applyFont="1" applyFill="1" applyBorder="1"/>
    <xf numFmtId="3" fontId="48" fillId="0" borderId="85" xfId="180" applyNumberFormat="1" applyFont="1" applyFill="1" applyBorder="1" applyAlignment="1">
      <alignment wrapText="1"/>
    </xf>
    <xf numFmtId="3" fontId="48" fillId="0" borderId="86" xfId="180" applyNumberFormat="1" applyFont="1" applyFill="1" applyBorder="1"/>
    <xf numFmtId="0" fontId="2" fillId="0" borderId="85" xfId="180" applyFont="1" applyFill="1" applyBorder="1"/>
    <xf numFmtId="3" fontId="2" fillId="0" borderId="28" xfId="180" applyNumberFormat="1" applyFont="1" applyFill="1" applyBorder="1"/>
    <xf numFmtId="3" fontId="4" fillId="0" borderId="22" xfId="180" applyNumberFormat="1" applyFont="1" applyFill="1" applyBorder="1" applyAlignment="1">
      <alignment wrapText="1"/>
    </xf>
    <xf numFmtId="0" fontId="4" fillId="0" borderId="22" xfId="184" applyFont="1" applyFill="1" applyBorder="1" applyAlignment="1">
      <alignment wrapText="1"/>
    </xf>
    <xf numFmtId="3" fontId="4" fillId="0" borderId="25" xfId="180" applyNumberFormat="1" applyFont="1" applyFill="1" applyBorder="1"/>
    <xf numFmtId="3" fontId="40" fillId="0" borderId="10" xfId="180" applyNumberFormat="1" applyFont="1" applyFill="1" applyBorder="1" applyAlignment="1">
      <alignment wrapText="1"/>
    </xf>
    <xf numFmtId="3" fontId="40" fillId="0" borderId="10" xfId="180" applyNumberFormat="1" applyFont="1" applyFill="1" applyBorder="1"/>
    <xf numFmtId="0" fontId="40" fillId="0" borderId="0" xfId="180" applyFont="1" applyFill="1"/>
    <xf numFmtId="3" fontId="2" fillId="0" borderId="0" xfId="180" applyNumberFormat="1" applyFill="1" applyAlignment="1">
      <alignment wrapText="1"/>
    </xf>
    <xf numFmtId="3" fontId="2" fillId="0" borderId="0" xfId="180" applyNumberFormat="1" applyFill="1"/>
    <xf numFmtId="3" fontId="2" fillId="0" borderId="18" xfId="180" applyNumberFormat="1" applyFill="1" applyBorder="1"/>
    <xf numFmtId="0" fontId="2" fillId="0" borderId="0" xfId="180" applyFont="1" applyFill="1"/>
    <xf numFmtId="0" fontId="3" fillId="0" borderId="10" xfId="180" applyFont="1" applyFill="1" applyBorder="1" applyAlignment="1">
      <alignment horizontal="center" wrapText="1"/>
    </xf>
    <xf numFmtId="3" fontId="38" fillId="0" borderId="10" xfId="180" applyNumberFormat="1" applyFont="1" applyFill="1" applyBorder="1" applyAlignment="1">
      <alignment wrapText="1"/>
    </xf>
    <xf numFmtId="3" fontId="38" fillId="0" borderId="10" xfId="180" applyNumberFormat="1" applyFont="1" applyFill="1" applyBorder="1"/>
    <xf numFmtId="3" fontId="3" fillId="0" borderId="42" xfId="180" applyNumberFormat="1" applyFont="1" applyFill="1" applyBorder="1"/>
    <xf numFmtId="3" fontId="3" fillId="0" borderId="10" xfId="180" applyNumberFormat="1" applyFont="1" applyFill="1" applyBorder="1"/>
    <xf numFmtId="3" fontId="2" fillId="0" borderId="0" xfId="180" applyNumberFormat="1" applyFont="1" applyFill="1" applyAlignment="1">
      <alignment wrapText="1"/>
    </xf>
    <xf numFmtId="3" fontId="2" fillId="0" borderId="0" xfId="180" applyNumberFormat="1" applyFont="1" applyFill="1"/>
    <xf numFmtId="3" fontId="3" fillId="0" borderId="0" xfId="180" applyNumberFormat="1" applyFont="1" applyFill="1"/>
    <xf numFmtId="0" fontId="28" fillId="0" borderId="0" xfId="186" applyFont="1" applyFill="1" applyBorder="1" applyAlignment="1">
      <alignment wrapText="1"/>
    </xf>
    <xf numFmtId="3" fontId="29" fillId="0" borderId="0" xfId="186" applyNumberFormat="1" applyFont="1" applyFill="1" applyBorder="1"/>
    <xf numFmtId="3" fontId="29" fillId="0" borderId="0" xfId="186" applyNumberFormat="1" applyFont="1" applyFill="1"/>
    <xf numFmtId="0" fontId="29" fillId="0" borderId="0" xfId="186" applyFont="1" applyFill="1"/>
    <xf numFmtId="0" fontId="28" fillId="0" borderId="32" xfId="186" applyFont="1" applyFill="1" applyBorder="1" applyAlignment="1">
      <alignment horizontal="center"/>
    </xf>
    <xf numFmtId="3" fontId="28" fillId="0" borderId="33" xfId="186" applyNumberFormat="1" applyFont="1" applyFill="1" applyBorder="1" applyAlignment="1">
      <alignment horizontal="center"/>
    </xf>
    <xf numFmtId="3" fontId="28" fillId="0" borderId="34" xfId="186" applyNumberFormat="1" applyFont="1" applyFill="1" applyBorder="1" applyAlignment="1">
      <alignment horizontal="center"/>
    </xf>
    <xf numFmtId="0" fontId="28" fillId="0" borderId="0" xfId="186" applyFont="1" applyFill="1" applyAlignment="1">
      <alignment horizontal="center"/>
    </xf>
    <xf numFmtId="0" fontId="29" fillId="0" borderId="36" xfId="186" applyFont="1" applyFill="1" applyBorder="1" applyAlignment="1">
      <alignment wrapText="1"/>
    </xf>
    <xf numFmtId="3" fontId="29" fillId="0" borderId="24" xfId="186" applyNumberFormat="1" applyFont="1" applyFill="1" applyBorder="1"/>
    <xf numFmtId="3" fontId="29" fillId="0" borderId="35" xfId="186" applyNumberFormat="1" applyFont="1" applyFill="1" applyBorder="1"/>
    <xf numFmtId="0" fontId="28" fillId="0" borderId="37" xfId="186" applyFont="1" applyFill="1" applyBorder="1" applyAlignment="1">
      <alignment wrapText="1"/>
    </xf>
    <xf numFmtId="3" fontId="28" fillId="0" borderId="38" xfId="186" applyNumberFormat="1" applyFont="1" applyFill="1" applyBorder="1"/>
    <xf numFmtId="3" fontId="28" fillId="0" borderId="0" xfId="186" applyNumberFormat="1" applyFont="1" applyFill="1"/>
    <xf numFmtId="0" fontId="28" fillId="0" borderId="0" xfId="186" applyFont="1" applyFill="1"/>
    <xf numFmtId="3" fontId="28" fillId="0" borderId="0" xfId="186" applyNumberFormat="1" applyFont="1" applyFill="1" applyBorder="1"/>
    <xf numFmtId="0" fontId="28" fillId="0" borderId="0" xfId="186" applyFont="1" applyFill="1" applyBorder="1" applyAlignment="1">
      <alignment horizontal="left" wrapText="1"/>
    </xf>
    <xf numFmtId="0" fontId="29" fillId="0" borderId="32" xfId="186" applyFont="1" applyFill="1" applyBorder="1" applyAlignment="1">
      <alignment horizontal="left" wrapText="1"/>
    </xf>
    <xf numFmtId="3" fontId="29" fillId="0" borderId="33" xfId="186" applyNumberFormat="1" applyFont="1" applyFill="1" applyBorder="1"/>
    <xf numFmtId="3" fontId="29" fillId="0" borderId="34" xfId="186" applyNumberFormat="1" applyFont="1" applyFill="1" applyBorder="1"/>
    <xf numFmtId="0" fontId="38" fillId="0" borderId="42" xfId="173" applyFont="1" applyBorder="1" applyAlignment="1">
      <alignment horizontal="centerContinuous"/>
    </xf>
    <xf numFmtId="0" fontId="38" fillId="0" borderId="51" xfId="173" applyFont="1" applyBorder="1" applyAlignment="1">
      <alignment horizontal="centerContinuous" wrapText="1"/>
    </xf>
    <xf numFmtId="0" fontId="38" fillId="0" borderId="42" xfId="183" applyFont="1" applyBorder="1" applyAlignment="1">
      <alignment horizontal="center" wrapText="1"/>
    </xf>
    <xf numFmtId="0" fontId="38" fillId="0" borderId="54" xfId="173" applyFont="1" applyBorder="1" applyAlignment="1">
      <alignment horizontal="centerContinuous" wrapText="1"/>
    </xf>
    <xf numFmtId="0" fontId="3" fillId="0" borderId="12" xfId="173" applyFont="1" applyBorder="1"/>
    <xf numFmtId="0" fontId="3" fillId="0" borderId="47" xfId="173" applyFont="1" applyBorder="1"/>
    <xf numFmtId="0" fontId="38" fillId="0" borderId="87" xfId="173" applyFont="1" applyBorder="1" applyAlignment="1">
      <alignment horizontal="center" wrapText="1"/>
    </xf>
    <xf numFmtId="0" fontId="38" fillId="0" borderId="10" xfId="173" applyFont="1" applyBorder="1"/>
    <xf numFmtId="0" fontId="38" fillId="0" borderId="0" xfId="183" applyFont="1" applyBorder="1" applyAlignment="1">
      <alignment wrapText="1"/>
    </xf>
    <xf numFmtId="3" fontId="39" fillId="0" borderId="43" xfId="183" applyNumberFormat="1" applyFont="1" applyFill="1" applyBorder="1"/>
    <xf numFmtId="0" fontId="0" fillId="0" borderId="11" xfId="183" applyFont="1" applyBorder="1" applyAlignment="1">
      <alignment wrapText="1"/>
    </xf>
    <xf numFmtId="0" fontId="0" fillId="0" borderId="11" xfId="183" applyFont="1" applyFill="1" applyBorder="1" applyAlignment="1">
      <alignment wrapText="1"/>
    </xf>
    <xf numFmtId="3" fontId="2" fillId="0" borderId="19" xfId="183" applyNumberFormat="1" applyFill="1" applyBorder="1"/>
    <xf numFmtId="0" fontId="38" fillId="0" borderId="11" xfId="183" applyFont="1" applyBorder="1" applyAlignment="1">
      <alignment horizontal="left" wrapText="1"/>
    </xf>
    <xf numFmtId="3" fontId="29" fillId="0" borderId="0" xfId="189" applyNumberFormat="1" applyFont="1" applyFill="1" applyBorder="1"/>
    <xf numFmtId="3" fontId="28" fillId="0" borderId="0" xfId="175" applyNumberFormat="1" applyFont="1" applyFill="1" applyBorder="1" applyAlignment="1">
      <alignment wrapText="1"/>
    </xf>
    <xf numFmtId="0" fontId="29" fillId="0" borderId="0" xfId="179" applyFont="1" applyFill="1" applyBorder="1" applyAlignment="1">
      <alignment wrapText="1"/>
    </xf>
    <xf numFmtId="0" fontId="29" fillId="0" borderId="0" xfId="179" applyFont="1" applyFill="1" applyAlignment="1">
      <alignment wrapText="1"/>
    </xf>
    <xf numFmtId="3" fontId="29" fillId="0" borderId="0" xfId="179" applyNumberFormat="1" applyFont="1" applyFill="1" applyAlignment="1">
      <alignment horizontal="right" wrapText="1"/>
    </xf>
    <xf numFmtId="3" fontId="29" fillId="0" borderId="0" xfId="179" applyNumberFormat="1" applyFont="1" applyFill="1"/>
    <xf numFmtId="0" fontId="29" fillId="0" borderId="0" xfId="179" applyFont="1" applyFill="1"/>
    <xf numFmtId="0" fontId="5" fillId="0" borderId="0" xfId="152"/>
    <xf numFmtId="0" fontId="3" fillId="0" borderId="40" xfId="152" applyFont="1" applyBorder="1" applyAlignment="1">
      <alignment horizontal="center" vertical="center" wrapText="1"/>
    </xf>
    <xf numFmtId="0" fontId="5" fillId="0" borderId="0" xfId="152" applyAlignment="1">
      <alignment wrapText="1"/>
    </xf>
    <xf numFmtId="0" fontId="5" fillId="0" borderId="23" xfId="152" applyNumberFormat="1" applyBorder="1" applyAlignment="1">
      <alignment wrapText="1"/>
    </xf>
    <xf numFmtId="3" fontId="5" fillId="0" borderId="23" xfId="152" applyNumberFormat="1" applyBorder="1"/>
    <xf numFmtId="3" fontId="5" fillId="0" borderId="76" xfId="152" applyNumberFormat="1" applyBorder="1"/>
    <xf numFmtId="0" fontId="5" fillId="0" borderId="36" xfId="152" applyBorder="1"/>
    <xf numFmtId="0" fontId="5" fillId="0" borderId="24" xfId="152" applyNumberFormat="1" applyBorder="1" applyAlignment="1">
      <alignment wrapText="1"/>
    </xf>
    <xf numFmtId="3" fontId="5" fillId="0" borderId="24" xfId="152" applyNumberFormat="1" applyBorder="1"/>
    <xf numFmtId="3" fontId="5" fillId="0" borderId="35" xfId="152" applyNumberFormat="1" applyBorder="1"/>
    <xf numFmtId="0" fontId="5" fillId="0" borderId="24" xfId="152" applyBorder="1"/>
    <xf numFmtId="4" fontId="5" fillId="0" borderId="24" xfId="152" applyNumberFormat="1" applyBorder="1"/>
    <xf numFmtId="0" fontId="5" fillId="0" borderId="80" xfId="152" applyNumberFormat="1" applyFont="1" applyBorder="1" applyAlignment="1">
      <alignment wrapText="1"/>
    </xf>
    <xf numFmtId="3" fontId="5" fillId="0" borderId="80" xfId="152" applyNumberFormat="1" applyBorder="1"/>
    <xf numFmtId="3" fontId="5" fillId="0" borderId="88" xfId="152" applyNumberFormat="1" applyBorder="1"/>
    <xf numFmtId="0" fontId="3" fillId="0" borderId="73" xfId="152" applyFont="1" applyBorder="1"/>
    <xf numFmtId="0" fontId="3" fillId="0" borderId="89" xfId="152" applyNumberFormat="1" applyFont="1" applyBorder="1" applyAlignment="1">
      <alignment wrapText="1"/>
    </xf>
    <xf numFmtId="3" fontId="3" fillId="0" borderId="75" xfId="152" applyNumberFormat="1" applyFont="1" applyBorder="1"/>
    <xf numFmtId="3" fontId="3" fillId="0" borderId="68" xfId="152" applyNumberFormat="1" applyFont="1" applyBorder="1"/>
    <xf numFmtId="0" fontId="5" fillId="0" borderId="0" xfId="152" applyNumberFormat="1" applyAlignment="1">
      <alignment wrapText="1"/>
    </xf>
    <xf numFmtId="3" fontId="5" fillId="0" borderId="0" xfId="152" applyNumberFormat="1"/>
    <xf numFmtId="0" fontId="38" fillId="0" borderId="10" xfId="173" applyFont="1" applyBorder="1" applyAlignment="1">
      <alignment horizontal="centerContinuous" wrapText="1"/>
    </xf>
    <xf numFmtId="3" fontId="3" fillId="0" borderId="10" xfId="183" applyNumberFormat="1" applyFont="1" applyBorder="1" applyAlignment="1">
      <alignment horizontal="center"/>
    </xf>
    <xf numFmtId="0" fontId="38" fillId="0" borderId="90" xfId="173" applyFont="1" applyBorder="1" applyAlignment="1">
      <alignment horizontal="centerContinuous" wrapText="1"/>
    </xf>
    <xf numFmtId="3" fontId="2" fillId="0" borderId="91" xfId="183" applyNumberFormat="1" applyFont="1" applyFill="1" applyBorder="1"/>
    <xf numFmtId="3" fontId="38" fillId="0" borderId="92" xfId="183" applyNumberFormat="1" applyFont="1" applyFill="1" applyBorder="1"/>
    <xf numFmtId="0" fontId="39" fillId="0" borderId="50" xfId="183" applyFont="1" applyFill="1" applyBorder="1" applyAlignment="1">
      <alignment wrapText="1"/>
    </xf>
    <xf numFmtId="3" fontId="39" fillId="0" borderId="50" xfId="183" applyNumberFormat="1" applyFont="1" applyFill="1" applyBorder="1"/>
    <xf numFmtId="0" fontId="39" fillId="0" borderId="45" xfId="183" applyFont="1" applyBorder="1" applyAlignment="1">
      <alignment wrapText="1"/>
    </xf>
    <xf numFmtId="0" fontId="38" fillId="0" borderId="47" xfId="183" applyFont="1" applyBorder="1" applyAlignment="1">
      <alignment wrapText="1"/>
    </xf>
    <xf numFmtId="3" fontId="28" fillId="0" borderId="22" xfId="174" applyNumberFormat="1" applyFont="1" applyFill="1" applyBorder="1"/>
    <xf numFmtId="0" fontId="36" fillId="0" borderId="0" xfId="177" applyFont="1" applyAlignment="1">
      <alignment horizontal="center"/>
    </xf>
    <xf numFmtId="0" fontId="39" fillId="0" borderId="11" xfId="173" applyFont="1" applyFill="1" applyBorder="1"/>
    <xf numFmtId="3" fontId="39" fillId="0" borderId="12" xfId="173" applyNumberFormat="1" applyFont="1" applyFill="1" applyBorder="1"/>
    <xf numFmtId="0" fontId="3" fillId="0" borderId="11" xfId="173" applyNumberFormat="1" applyFont="1" applyFill="1" applyBorder="1"/>
    <xf numFmtId="0" fontId="39" fillId="0" borderId="0" xfId="173" applyFont="1" applyFill="1"/>
    <xf numFmtId="0" fontId="0" fillId="0" borderId="0" xfId="0" applyFill="1"/>
    <xf numFmtId="0" fontId="4" fillId="0" borderId="93" xfId="173" applyFont="1" applyFill="1" applyBorder="1"/>
    <xf numFmtId="3" fontId="4" fillId="0" borderId="59" xfId="173" applyNumberFormat="1" applyFont="1" applyFill="1" applyBorder="1"/>
    <xf numFmtId="0" fontId="4" fillId="0" borderId="0" xfId="173" applyFont="1" applyFill="1"/>
    <xf numFmtId="0" fontId="4" fillId="0" borderId="0" xfId="0" applyFont="1" applyFill="1"/>
    <xf numFmtId="0" fontId="39" fillId="0" borderId="11" xfId="173" applyNumberFormat="1" applyFont="1" applyFill="1" applyBorder="1"/>
    <xf numFmtId="0" fontId="4" fillId="0" borderId="15" xfId="173" applyNumberFormat="1" applyFont="1" applyFill="1" applyBorder="1"/>
    <xf numFmtId="0" fontId="4" fillId="0" borderId="0" xfId="173" applyFont="1"/>
    <xf numFmtId="0" fontId="4" fillId="0" borderId="15" xfId="173" applyFont="1" applyBorder="1"/>
    <xf numFmtId="3" fontId="4" fillId="0" borderId="15" xfId="173" applyNumberFormat="1" applyFont="1" applyBorder="1"/>
    <xf numFmtId="3" fontId="38" fillId="0" borderId="45" xfId="183" applyNumberFormat="1" applyFont="1" applyFill="1" applyBorder="1"/>
    <xf numFmtId="3" fontId="28" fillId="0" borderId="20" xfId="174" applyNumberFormat="1" applyFont="1" applyFill="1" applyBorder="1" applyAlignment="1">
      <alignment wrapText="1"/>
    </xf>
    <xf numFmtId="3" fontId="38" fillId="0" borderId="91" xfId="183" applyNumberFormat="1" applyFont="1" applyFill="1" applyBorder="1"/>
    <xf numFmtId="3" fontId="38" fillId="0" borderId="46" xfId="183" applyNumberFormat="1" applyFont="1" applyFill="1" applyBorder="1"/>
    <xf numFmtId="0" fontId="39" fillId="0" borderId="0" xfId="171" applyFont="1"/>
    <xf numFmtId="3" fontId="38" fillId="0" borderId="94" xfId="171" applyNumberFormat="1" applyFont="1" applyBorder="1" applyAlignment="1">
      <alignment horizontal="centerContinuous" vertical="center"/>
    </xf>
    <xf numFmtId="3" fontId="38" fillId="0" borderId="95" xfId="171" applyNumberFormat="1" applyFont="1" applyBorder="1" applyAlignment="1">
      <alignment horizontal="centerContinuous" vertical="center"/>
    </xf>
    <xf numFmtId="0" fontId="38" fillId="0" borderId="34" xfId="171" applyFont="1" applyBorder="1" applyAlignment="1">
      <alignment horizontal="center" vertical="center" wrapText="1"/>
    </xf>
    <xf numFmtId="3" fontId="38" fillId="0" borderId="96" xfId="171" applyNumberFormat="1" applyFont="1" applyBorder="1" applyAlignment="1">
      <alignment horizontal="left"/>
    </xf>
    <xf numFmtId="3" fontId="38" fillId="0" borderId="35" xfId="104" applyNumberFormat="1" applyFont="1" applyBorder="1"/>
    <xf numFmtId="0" fontId="40" fillId="0" borderId="36" xfId="171" applyFont="1" applyBorder="1" applyAlignment="1">
      <alignment horizontal="right"/>
    </xf>
    <xf numFmtId="3" fontId="48" fillId="0" borderId="24" xfId="171" applyNumberFormat="1" applyFont="1" applyBorder="1" applyAlignment="1">
      <alignment horizontal="left"/>
    </xf>
    <xf numFmtId="3" fontId="4" fillId="0" borderId="35" xfId="104" applyNumberFormat="1" applyFont="1" applyFill="1" applyBorder="1"/>
    <xf numFmtId="3" fontId="38" fillId="0" borderId="36" xfId="171" applyNumberFormat="1" applyFont="1" applyBorder="1" applyAlignment="1">
      <alignment horizontal="left"/>
    </xf>
    <xf numFmtId="3" fontId="39" fillId="0" borderId="24" xfId="171" applyNumberFormat="1" applyFont="1" applyBorder="1" applyAlignment="1">
      <alignment horizontal="left"/>
    </xf>
    <xf numFmtId="3" fontId="38" fillId="0" borderId="35" xfId="104" applyNumberFormat="1" applyFont="1" applyFill="1" applyBorder="1"/>
    <xf numFmtId="3" fontId="38" fillId="0" borderId="77" xfId="171" applyNumberFormat="1" applyFont="1" applyBorder="1" applyAlignment="1">
      <alignment horizontal="left"/>
    </xf>
    <xf numFmtId="3" fontId="39" fillId="0" borderId="80" xfId="171" applyNumberFormat="1" applyFont="1" applyBorder="1" applyAlignment="1">
      <alignment horizontal="left"/>
    </xf>
    <xf numFmtId="3" fontId="38" fillId="0" borderId="37" xfId="171" applyNumberFormat="1" applyFont="1" applyBorder="1"/>
    <xf numFmtId="3" fontId="38" fillId="0" borderId="38" xfId="171" applyNumberFormat="1" applyFont="1" applyBorder="1"/>
    <xf numFmtId="3" fontId="38" fillId="0" borderId="39" xfId="104" applyNumberFormat="1" applyFont="1" applyBorder="1"/>
    <xf numFmtId="3" fontId="39" fillId="0" borderId="0" xfId="171" applyNumberFormat="1" applyFont="1"/>
    <xf numFmtId="3" fontId="38" fillId="0" borderId="0" xfId="171" applyNumberFormat="1" applyFont="1" applyBorder="1"/>
    <xf numFmtId="3" fontId="38" fillId="0" borderId="32" xfId="171" applyNumberFormat="1" applyFont="1" applyBorder="1" applyAlignment="1">
      <alignment horizontal="centerContinuous" vertical="center"/>
    </xf>
    <xf numFmtId="3" fontId="38" fillId="0" borderId="35" xfId="104" applyNumberFormat="1" applyFont="1" applyBorder="1" applyAlignment="1">
      <alignment horizontal="right"/>
    </xf>
    <xf numFmtId="3" fontId="48" fillId="0" borderId="24" xfId="171" applyNumberFormat="1" applyFont="1" applyBorder="1"/>
    <xf numFmtId="3" fontId="5" fillId="0" borderId="0" xfId="171" applyNumberFormat="1" applyFont="1" applyFill="1" applyBorder="1"/>
    <xf numFmtId="0" fontId="5" fillId="0" borderId="0" xfId="171" applyFont="1"/>
    <xf numFmtId="0" fontId="39" fillId="0" borderId="0" xfId="171" applyFont="1" applyAlignment="1">
      <alignment horizontal="right"/>
    </xf>
    <xf numFmtId="0" fontId="39" fillId="0" borderId="0" xfId="171" applyFont="1" applyAlignment="1">
      <alignment horizontal="left"/>
    </xf>
    <xf numFmtId="0" fontId="36" fillId="0" borderId="40" xfId="177" applyFont="1" applyBorder="1" applyAlignment="1">
      <alignment horizontal="center" vertical="center"/>
    </xf>
    <xf numFmtId="0" fontId="29" fillId="0" borderId="0" xfId="191" applyFont="1"/>
    <xf numFmtId="3" fontId="29" fillId="0" borderId="0" xfId="191" applyNumberFormat="1" applyFont="1"/>
    <xf numFmtId="0" fontId="24" fillId="0" borderId="0" xfId="191"/>
    <xf numFmtId="0" fontId="28" fillId="0" borderId="40" xfId="191" applyFont="1" applyBorder="1" applyAlignment="1">
      <alignment horizontal="center"/>
    </xf>
    <xf numFmtId="3" fontId="28" fillId="0" borderId="40" xfId="191" applyNumberFormat="1" applyFont="1" applyBorder="1" applyAlignment="1">
      <alignment horizontal="center"/>
    </xf>
    <xf numFmtId="0" fontId="29" fillId="0" borderId="69" xfId="191" applyFont="1" applyBorder="1" applyAlignment="1">
      <alignment wrapText="1"/>
    </xf>
    <xf numFmtId="3" fontId="29" fillId="0" borderId="76" xfId="191" applyNumberFormat="1" applyFont="1" applyBorder="1"/>
    <xf numFmtId="0" fontId="29" fillId="0" borderId="36" xfId="191" applyFont="1" applyBorder="1" applyAlignment="1">
      <alignment wrapText="1"/>
    </xf>
    <xf numFmtId="3" fontId="29" fillId="0" borderId="35" xfId="191" applyNumberFormat="1" applyFont="1" applyBorder="1"/>
    <xf numFmtId="0" fontId="28" fillId="0" borderId="40" xfId="191" applyFont="1" applyBorder="1"/>
    <xf numFmtId="3" fontId="28" fillId="0" borderId="40" xfId="191" applyNumberFormat="1" applyFont="1" applyBorder="1"/>
    <xf numFmtId="0" fontId="30" fillId="0" borderId="40" xfId="188" applyFont="1" applyBorder="1" applyAlignment="1">
      <alignment horizontal="center" wrapText="1"/>
    </xf>
    <xf numFmtId="3" fontId="30" fillId="0" borderId="40" xfId="188" applyNumberFormat="1" applyFont="1" applyBorder="1" applyAlignment="1">
      <alignment horizontal="center" wrapText="1"/>
    </xf>
    <xf numFmtId="0" fontId="26" fillId="0" borderId="0" xfId="188"/>
    <xf numFmtId="0" fontId="30" fillId="0" borderId="40" xfId="188" applyFont="1" applyBorder="1" applyAlignment="1">
      <alignment wrapText="1"/>
    </xf>
    <xf numFmtId="3" fontId="30" fillId="0" borderId="40" xfId="188" applyNumberFormat="1" applyFont="1" applyBorder="1"/>
    <xf numFmtId="0" fontId="26" fillId="0" borderId="0" xfId="188" applyAlignment="1"/>
    <xf numFmtId="3" fontId="26" fillId="0" borderId="0" xfId="188" applyNumberFormat="1"/>
    <xf numFmtId="0" fontId="26" fillId="0" borderId="0" xfId="188" applyAlignment="1">
      <alignment wrapText="1"/>
    </xf>
    <xf numFmtId="0" fontId="35" fillId="0" borderId="0" xfId="177" applyFont="1" applyFill="1" applyAlignment="1">
      <alignment wrapText="1"/>
    </xf>
    <xf numFmtId="0" fontId="35" fillId="0" borderId="41" xfId="177" applyFont="1" applyFill="1" applyBorder="1" applyAlignment="1">
      <alignment wrapText="1"/>
    </xf>
    <xf numFmtId="0" fontId="37" fillId="0" borderId="0" xfId="177" applyFont="1" applyFill="1" applyAlignment="1">
      <alignment wrapText="1"/>
    </xf>
    <xf numFmtId="3" fontId="5" fillId="0" borderId="24" xfId="152" applyNumberFormat="1" applyFill="1" applyBorder="1"/>
    <xf numFmtId="0" fontId="0" fillId="0" borderId="36" xfId="152" applyFont="1" applyBorder="1"/>
    <xf numFmtId="0" fontId="0" fillId="0" borderId="80" xfId="152" applyNumberFormat="1" applyFont="1" applyBorder="1" applyAlignment="1">
      <alignment wrapText="1"/>
    </xf>
    <xf numFmtId="3" fontId="5" fillId="0" borderId="35" xfId="152" applyNumberFormat="1" applyFill="1" applyBorder="1"/>
    <xf numFmtId="3" fontId="28" fillId="0" borderId="24" xfId="174" applyNumberFormat="1" applyFont="1" applyFill="1" applyBorder="1"/>
    <xf numFmtId="3" fontId="29" fillId="0" borderId="20" xfId="174" applyNumberFormat="1" applyFont="1" applyFill="1" applyBorder="1" applyAlignment="1">
      <alignment wrapText="1"/>
    </xf>
    <xf numFmtId="3" fontId="28" fillId="0" borderId="20" xfId="174" applyNumberFormat="1" applyFont="1" applyFill="1" applyBorder="1"/>
    <xf numFmtId="3" fontId="28" fillId="0" borderId="16" xfId="174" applyNumberFormat="1" applyFont="1" applyBorder="1"/>
    <xf numFmtId="3" fontId="28" fillId="0" borderId="17" xfId="174" applyNumberFormat="1" applyFont="1" applyBorder="1"/>
    <xf numFmtId="3" fontId="29" fillId="0" borderId="22" xfId="174" applyNumberFormat="1" applyFont="1" applyBorder="1"/>
    <xf numFmtId="3" fontId="29" fillId="0" borderId="24" xfId="174" applyNumberFormat="1" applyFont="1" applyBorder="1"/>
    <xf numFmtId="3" fontId="29" fillId="0" borderId="24" xfId="174" applyNumberFormat="1" applyFont="1" applyFill="1" applyBorder="1"/>
    <xf numFmtId="3" fontId="29" fillId="0" borderId="22" xfId="174" applyNumberFormat="1" applyFont="1" applyFill="1" applyBorder="1" applyAlignment="1">
      <alignment wrapText="1"/>
    </xf>
    <xf numFmtId="3" fontId="28" fillId="0" borderId="29" xfId="174" applyNumberFormat="1" applyFont="1" applyBorder="1"/>
    <xf numFmtId="3" fontId="28" fillId="0" borderId="30" xfId="174" applyNumberFormat="1" applyFont="1" applyBorder="1"/>
    <xf numFmtId="3" fontId="29" fillId="0" borderId="20" xfId="174" applyNumberFormat="1" applyFont="1" applyFill="1" applyBorder="1"/>
    <xf numFmtId="0" fontId="31" fillId="0" borderId="63" xfId="188" applyFont="1" applyFill="1" applyBorder="1" applyAlignment="1">
      <alignment wrapText="1"/>
    </xf>
    <xf numFmtId="3" fontId="26" fillId="0" borderId="63" xfId="188" applyNumberFormat="1" applyFill="1" applyBorder="1"/>
    <xf numFmtId="0" fontId="3" fillId="0" borderId="0" xfId="0" applyFont="1"/>
    <xf numFmtId="3" fontId="3" fillId="0" borderId="15" xfId="173" applyNumberFormat="1" applyFont="1" applyBorder="1"/>
    <xf numFmtId="0" fontId="3" fillId="0" borderId="11" xfId="173" applyFont="1" applyBorder="1" applyAlignment="1">
      <alignment horizontal="left"/>
    </xf>
    <xf numFmtId="0" fontId="3" fillId="0" borderId="11" xfId="173" applyFont="1" applyBorder="1" applyAlignment="1">
      <alignment horizontal="left" wrapText="1"/>
    </xf>
    <xf numFmtId="0" fontId="3" fillId="0" borderId="45" xfId="173" applyNumberFormat="1" applyFont="1" applyFill="1" applyBorder="1"/>
    <xf numFmtId="3" fontId="3" fillId="0" borderId="45" xfId="173" applyNumberFormat="1" applyFont="1" applyBorder="1"/>
    <xf numFmtId="0" fontId="3" fillId="0" borderId="15" xfId="173" applyFont="1" applyBorder="1"/>
    <xf numFmtId="0" fontId="39" fillId="0" borderId="43" xfId="173" applyFont="1" applyBorder="1"/>
    <xf numFmtId="0" fontId="3" fillId="0" borderId="43" xfId="173" applyFont="1" applyBorder="1" applyAlignment="1">
      <alignment horizontal="left"/>
    </xf>
    <xf numFmtId="0" fontId="3" fillId="0" borderId="50" xfId="173" applyFont="1" applyBorder="1" applyAlignment="1">
      <alignment horizontal="left" wrapText="1"/>
    </xf>
    <xf numFmtId="0" fontId="3" fillId="0" borderId="97" xfId="173" applyFont="1" applyBorder="1" applyAlignment="1">
      <alignment horizontal="left" wrapText="1"/>
    </xf>
    <xf numFmtId="3" fontId="38" fillId="0" borderId="10" xfId="173" applyNumberFormat="1" applyFont="1" applyBorder="1" applyAlignment="1">
      <alignment horizontal="center"/>
    </xf>
    <xf numFmtId="3" fontId="3" fillId="0" borderId="43" xfId="173" applyNumberFormat="1" applyFont="1" applyBorder="1"/>
    <xf numFmtId="3" fontId="3" fillId="0" borderId="11" xfId="173" applyNumberFormat="1" applyFont="1" applyFill="1" applyBorder="1"/>
    <xf numFmtId="0" fontId="38" fillId="0" borderId="98" xfId="173" applyFont="1" applyBorder="1" applyAlignment="1">
      <alignment wrapText="1"/>
    </xf>
    <xf numFmtId="0" fontId="3" fillId="0" borderId="98" xfId="173" applyFont="1" applyBorder="1" applyAlignment="1">
      <alignment horizontal="center"/>
    </xf>
    <xf numFmtId="3" fontId="41" fillId="0" borderId="45" xfId="183" applyNumberFormat="1" applyFont="1" applyFill="1" applyBorder="1"/>
    <xf numFmtId="0" fontId="4" fillId="0" borderId="63" xfId="157" applyFont="1" applyFill="1" applyBorder="1" applyAlignment="1">
      <alignment wrapText="1"/>
    </xf>
    <xf numFmtId="16" fontId="24" fillId="0" borderId="0" xfId="157" applyNumberFormat="1" applyAlignment="1">
      <alignment horizontal="right"/>
    </xf>
    <xf numFmtId="0" fontId="24" fillId="0" borderId="0" xfId="157" applyAlignment="1">
      <alignment horizontal="right"/>
    </xf>
    <xf numFmtId="0" fontId="51" fillId="0" borderId="0" xfId="157" applyFont="1"/>
    <xf numFmtId="0" fontId="24" fillId="0" borderId="0" xfId="157" applyFill="1" applyAlignment="1">
      <alignment horizontal="center"/>
    </xf>
    <xf numFmtId="3" fontId="41" fillId="0" borderId="93" xfId="173" applyNumberFormat="1" applyFont="1" applyFill="1" applyBorder="1"/>
    <xf numFmtId="3" fontId="3" fillId="0" borderId="10" xfId="173" applyNumberFormat="1" applyFont="1" applyBorder="1"/>
    <xf numFmtId="0" fontId="52" fillId="0" borderId="14" xfId="187" applyFont="1" applyBorder="1" applyAlignment="1">
      <alignment horizontal="center" vertical="center" wrapText="1"/>
    </xf>
    <xf numFmtId="3" fontId="52" fillId="0" borderId="10" xfId="190" applyNumberFormat="1" applyFont="1" applyBorder="1" applyAlignment="1">
      <alignment horizontal="center" vertical="center" wrapText="1"/>
    </xf>
    <xf numFmtId="0" fontId="52" fillId="0" borderId="10" xfId="190" applyFont="1" applyBorder="1" applyAlignment="1">
      <alignment horizontal="center" vertical="center" wrapText="1"/>
    </xf>
    <xf numFmtId="3" fontId="52" fillId="0" borderId="48" xfId="190" applyNumberFormat="1" applyFont="1" applyBorder="1" applyAlignment="1">
      <alignment horizontal="center" vertical="center" wrapText="1"/>
    </xf>
    <xf numFmtId="0" fontId="46" fillId="0" borderId="21" xfId="187" applyFont="1" applyBorder="1" applyAlignment="1">
      <alignment wrapText="1"/>
    </xf>
    <xf numFmtId="3" fontId="46" fillId="0" borderId="41" xfId="190" applyNumberFormat="1" applyFont="1" applyBorder="1"/>
    <xf numFmtId="3" fontId="46" fillId="0" borderId="24" xfId="190" applyNumberFormat="1" applyFont="1" applyBorder="1"/>
    <xf numFmtId="3" fontId="46" fillId="0" borderId="72" xfId="190" applyNumberFormat="1" applyFont="1" applyBorder="1"/>
    <xf numFmtId="0" fontId="59" fillId="0" borderId="0" xfId="158"/>
    <xf numFmtId="0" fontId="46" fillId="0" borderId="46" xfId="187" applyFont="1" applyBorder="1" applyAlignment="1">
      <alignment wrapText="1"/>
    </xf>
    <xf numFmtId="3" fontId="46" fillId="0" borderId="79" xfId="190" applyNumberFormat="1" applyFont="1" applyBorder="1"/>
    <xf numFmtId="3" fontId="46" fillId="0" borderId="80" xfId="190" applyNumberFormat="1" applyFont="1" applyBorder="1"/>
    <xf numFmtId="3" fontId="46" fillId="0" borderId="81" xfId="190" applyNumberFormat="1" applyFont="1" applyBorder="1"/>
    <xf numFmtId="0" fontId="54" fillId="0" borderId="14" xfId="187" applyFont="1" applyBorder="1" applyAlignment="1">
      <alignment wrapText="1"/>
    </xf>
    <xf numFmtId="3" fontId="54" fillId="0" borderId="10" xfId="190" applyNumberFormat="1" applyFont="1" applyBorder="1"/>
    <xf numFmtId="0" fontId="46" fillId="0" borderId="44" xfId="187" applyFont="1" applyBorder="1" applyAlignment="1">
      <alignment wrapText="1"/>
    </xf>
    <xf numFmtId="3" fontId="46" fillId="0" borderId="70" xfId="190" applyNumberFormat="1" applyFont="1" applyBorder="1"/>
    <xf numFmtId="3" fontId="46" fillId="0" borderId="23" xfId="190" applyNumberFormat="1" applyFont="1" applyBorder="1"/>
    <xf numFmtId="3" fontId="46" fillId="0" borderId="71" xfId="190" applyNumberFormat="1" applyFont="1" applyBorder="1"/>
    <xf numFmtId="3" fontId="54" fillId="0" borderId="14" xfId="190" applyNumberFormat="1" applyFont="1" applyBorder="1"/>
    <xf numFmtId="3" fontId="55" fillId="0" borderId="48" xfId="190" applyNumberFormat="1" applyFont="1" applyBorder="1" applyAlignment="1">
      <alignment horizontal="center" vertical="center" wrapText="1"/>
    </xf>
    <xf numFmtId="3" fontId="53" fillId="0" borderId="48" xfId="190" applyNumberFormat="1" applyFont="1" applyBorder="1" applyAlignment="1">
      <alignment horizontal="center" vertical="center" wrapText="1"/>
    </xf>
    <xf numFmtId="3" fontId="55" fillId="0" borderId="48" xfId="190" applyNumberFormat="1" applyFont="1" applyBorder="1" applyAlignment="1">
      <alignment horizontal="center"/>
    </xf>
    <xf numFmtId="3" fontId="55" fillId="0" borderId="10" xfId="190" applyNumberFormat="1" applyFont="1" applyBorder="1" applyAlignment="1">
      <alignment horizontal="center"/>
    </xf>
    <xf numFmtId="3" fontId="28" fillId="0" borderId="40" xfId="172" applyNumberFormat="1" applyFont="1" applyBorder="1" applyAlignment="1">
      <alignment horizontal="left" vertical="center" wrapText="1"/>
    </xf>
    <xf numFmtId="3" fontId="28" fillId="0" borderId="40" xfId="172" applyNumberFormat="1" applyFont="1" applyBorder="1" applyAlignment="1">
      <alignment horizontal="center" vertical="center" wrapText="1"/>
    </xf>
    <xf numFmtId="0" fontId="61" fillId="0" borderId="0" xfId="158" applyFont="1"/>
    <xf numFmtId="3" fontId="29" fillId="0" borderId="43" xfId="172" applyNumberFormat="1" applyFont="1" applyBorder="1" applyAlignment="1">
      <alignment horizontal="left"/>
    </xf>
    <xf numFmtId="3" fontId="29" fillId="0" borderId="11" xfId="172" applyNumberFormat="1" applyFont="1" applyBorder="1" applyAlignment="1">
      <alignment horizontal="left"/>
    </xf>
    <xf numFmtId="3" fontId="28" fillId="0" borderId="10" xfId="172" applyNumberFormat="1" applyFont="1" applyBorder="1" applyAlignment="1">
      <alignment horizontal="left"/>
    </xf>
    <xf numFmtId="3" fontId="29" fillId="0" borderId="11" xfId="172" applyNumberFormat="1" applyFont="1" applyBorder="1" applyAlignment="1">
      <alignment horizontal="left" wrapText="1"/>
    </xf>
    <xf numFmtId="3" fontId="29" fillId="0" borderId="11" xfId="172" applyNumberFormat="1" applyFont="1" applyBorder="1" applyAlignment="1"/>
    <xf numFmtId="3" fontId="28" fillId="0" borderId="10" xfId="172" applyNumberFormat="1" applyFont="1" applyBorder="1" applyAlignment="1">
      <alignment horizontal="right"/>
    </xf>
    <xf numFmtId="3" fontId="29" fillId="0" borderId="0" xfId="172" applyNumberFormat="1" applyFont="1" applyBorder="1" applyAlignment="1">
      <alignment horizontal="left"/>
    </xf>
    <xf numFmtId="3" fontId="29" fillId="0" borderId="0" xfId="172" applyNumberFormat="1" applyFont="1" applyBorder="1" applyAlignment="1">
      <alignment horizontal="right"/>
    </xf>
    <xf numFmtId="0" fontId="61" fillId="0" borderId="0" xfId="158" applyFont="1" applyBorder="1"/>
    <xf numFmtId="3" fontId="29" fillId="0" borderId="11" xfId="172" applyNumberFormat="1" applyFont="1" applyBorder="1" applyAlignment="1">
      <alignment horizontal="right"/>
    </xf>
    <xf numFmtId="2" fontId="28" fillId="0" borderId="10" xfId="172" applyNumberFormat="1" applyFont="1" applyBorder="1" applyAlignment="1">
      <alignment horizontal="center"/>
    </xf>
    <xf numFmtId="0" fontId="62" fillId="0" borderId="0" xfId="158" applyFont="1"/>
    <xf numFmtId="4" fontId="28" fillId="0" borderId="10" xfId="172" applyNumberFormat="1" applyFont="1" applyBorder="1" applyAlignment="1">
      <alignment horizontal="center"/>
    </xf>
    <xf numFmtId="2" fontId="29" fillId="25" borderId="11" xfId="172" applyNumberFormat="1" applyFont="1" applyFill="1" applyBorder="1" applyAlignment="1">
      <alignment horizontal="center"/>
    </xf>
    <xf numFmtId="2" fontId="62" fillId="0" borderId="0" xfId="158" applyNumberFormat="1" applyFont="1" applyAlignment="1">
      <alignment horizontal="center"/>
    </xf>
    <xf numFmtId="3" fontId="28" fillId="0" borderId="10" xfId="172" applyNumberFormat="1" applyFont="1" applyBorder="1" applyAlignment="1">
      <alignment horizontal="center" wrapText="1"/>
    </xf>
    <xf numFmtId="3" fontId="28" fillId="0" borderId="43" xfId="172" applyNumberFormat="1" applyFont="1" applyBorder="1" applyAlignment="1">
      <alignment horizontal="left"/>
    </xf>
    <xf numFmtId="3" fontId="28" fillId="0" borderId="43" xfId="172" applyNumberFormat="1" applyFont="1" applyBorder="1" applyAlignment="1">
      <alignment horizontal="right"/>
    </xf>
    <xf numFmtId="3" fontId="28" fillId="0" borderId="11" xfId="172" applyNumberFormat="1" applyFont="1" applyBorder="1" applyAlignment="1">
      <alignment horizontal="left"/>
    </xf>
    <xf numFmtId="3" fontId="28" fillId="0" borderId="11" xfId="172" applyNumberFormat="1" applyFont="1" applyBorder="1" applyAlignment="1">
      <alignment horizontal="left" wrapText="1"/>
    </xf>
    <xf numFmtId="3" fontId="29" fillId="0" borderId="11" xfId="172" applyNumberFormat="1" applyFont="1" applyBorder="1" applyAlignment="1">
      <alignment horizontal="right" wrapText="1"/>
    </xf>
    <xf numFmtId="3" fontId="28" fillId="0" borderId="11" xfId="172" applyNumberFormat="1" applyFont="1" applyBorder="1" applyAlignment="1"/>
    <xf numFmtId="3" fontId="28" fillId="0" borderId="11" xfId="172" applyNumberFormat="1" applyFont="1" applyBorder="1" applyAlignment="1">
      <alignment horizontal="right"/>
    </xf>
    <xf numFmtId="3" fontId="29" fillId="0" borderId="22" xfId="172" applyNumberFormat="1" applyFont="1" applyBorder="1" applyAlignment="1">
      <alignment horizontal="left"/>
    </xf>
    <xf numFmtId="3" fontId="47" fillId="0" borderId="75" xfId="0" applyNumberFormat="1" applyFont="1" applyBorder="1" applyAlignment="1">
      <alignment horizontal="center" vertical="center" wrapText="1"/>
    </xf>
    <xf numFmtId="3" fontId="3" fillId="0" borderId="102" xfId="0" applyNumberFormat="1" applyFont="1" applyBorder="1"/>
    <xf numFmtId="3" fontId="0" fillId="0" borderId="66" xfId="0" applyNumberFormat="1" applyBorder="1"/>
    <xf numFmtId="3" fontId="0" fillId="0" borderId="63" xfId="0" applyNumberFormat="1" applyBorder="1"/>
    <xf numFmtId="3" fontId="0" fillId="0" borderId="63" xfId="0" applyNumberFormat="1" applyFill="1" applyBorder="1"/>
    <xf numFmtId="0" fontId="28" fillId="0" borderId="0" xfId="179" applyFont="1" applyFill="1" applyBorder="1" applyAlignment="1">
      <alignment wrapText="1"/>
    </xf>
    <xf numFmtId="3" fontId="0" fillId="0" borderId="20" xfId="0" applyNumberFormat="1" applyFill="1" applyBorder="1"/>
    <xf numFmtId="3" fontId="2" fillId="0" borderId="20" xfId="0" applyNumberFormat="1" applyFont="1" applyBorder="1"/>
    <xf numFmtId="3" fontId="3" fillId="0" borderId="68" xfId="0" applyNumberFormat="1" applyFont="1" applyBorder="1" applyAlignment="1">
      <alignment horizontal="center" vertical="center"/>
    </xf>
    <xf numFmtId="3" fontId="3" fillId="0" borderId="75" xfId="0" applyNumberFormat="1" applyFont="1" applyBorder="1" applyAlignment="1">
      <alignment horizontal="center" vertical="center"/>
    </xf>
    <xf numFmtId="0" fontId="38" fillId="0" borderId="13" xfId="173" applyFont="1" applyFill="1" applyBorder="1"/>
    <xf numFmtId="0" fontId="38" fillId="0" borderId="47" xfId="173" applyFont="1" applyFill="1" applyBorder="1"/>
    <xf numFmtId="3" fontId="41" fillId="0" borderId="10" xfId="173" applyNumberFormat="1" applyFont="1" applyFill="1" applyBorder="1"/>
    <xf numFmtId="0" fontId="29" fillId="0" borderId="11" xfId="152" applyNumberFormat="1" applyFont="1" applyFill="1" applyBorder="1" applyAlignment="1">
      <alignment wrapText="1"/>
    </xf>
    <xf numFmtId="0" fontId="29" fillId="0" borderId="11" xfId="152" applyNumberFormat="1" applyFont="1" applyBorder="1"/>
    <xf numFmtId="0" fontId="29" fillId="0" borderId="11" xfId="152" applyFont="1" applyBorder="1"/>
    <xf numFmtId="0" fontId="28" fillId="0" borderId="11" xfId="152" applyFont="1" applyFill="1" applyBorder="1"/>
    <xf numFmtId="0" fontId="29" fillId="0" borderId="93" xfId="152" applyFont="1" applyFill="1" applyBorder="1" applyAlignment="1">
      <alignment wrapText="1"/>
    </xf>
    <xf numFmtId="3" fontId="29" fillId="0" borderId="55" xfId="189" applyNumberFormat="1" applyFont="1" applyFill="1" applyBorder="1"/>
    <xf numFmtId="0" fontId="28" fillId="0" borderId="15" xfId="152" applyFont="1" applyFill="1" applyBorder="1"/>
    <xf numFmtId="4" fontId="28" fillId="0" borderId="10" xfId="172" applyNumberFormat="1" applyFont="1" applyBorder="1" applyAlignment="1">
      <alignment horizontal="left"/>
    </xf>
    <xf numFmtId="0" fontId="4" fillId="0" borderId="63" xfId="157" applyFont="1" applyBorder="1" applyAlignment="1">
      <alignment wrapText="1"/>
    </xf>
    <xf numFmtId="3" fontId="29" fillId="0" borderId="107" xfId="172" applyNumberFormat="1" applyFont="1" applyBorder="1" applyAlignment="1">
      <alignment horizontal="left"/>
    </xf>
    <xf numFmtId="3" fontId="29" fillId="0" borderId="107" xfId="172" applyNumberFormat="1" applyFont="1" applyBorder="1" applyAlignment="1">
      <alignment horizontal="right"/>
    </xf>
    <xf numFmtId="3" fontId="29" fillId="0" borderId="43" xfId="172" applyNumberFormat="1" applyFont="1" applyFill="1" applyBorder="1" applyAlignment="1">
      <alignment horizontal="right"/>
    </xf>
    <xf numFmtId="3" fontId="28" fillId="0" borderId="11" xfId="172" applyNumberFormat="1" applyFont="1" applyFill="1" applyBorder="1" applyAlignment="1">
      <alignment horizontal="right"/>
    </xf>
    <xf numFmtId="3" fontId="29" fillId="0" borderId="11" xfId="172" applyNumberFormat="1" applyFont="1" applyFill="1" applyBorder="1" applyAlignment="1">
      <alignment horizontal="right"/>
    </xf>
    <xf numFmtId="3" fontId="40" fillId="0" borderId="0" xfId="180" applyNumberFormat="1" applyFont="1" applyFill="1" applyBorder="1" applyAlignment="1">
      <alignment wrapText="1"/>
    </xf>
    <xf numFmtId="3" fontId="40" fillId="0" borderId="0" xfId="180" applyNumberFormat="1" applyFont="1" applyFill="1" applyBorder="1"/>
    <xf numFmtId="3" fontId="38" fillId="0" borderId="0" xfId="180" applyNumberFormat="1" applyFont="1" applyFill="1" applyBorder="1" applyAlignment="1">
      <alignment wrapText="1"/>
    </xf>
    <xf numFmtId="3" fontId="38" fillId="0" borderId="0" xfId="180" applyNumberFormat="1" applyFont="1" applyFill="1" applyBorder="1"/>
    <xf numFmtId="3" fontId="39" fillId="0" borderId="55" xfId="180" applyNumberFormat="1" applyFont="1" applyFill="1" applyBorder="1"/>
    <xf numFmtId="3" fontId="4" fillId="0" borderId="29" xfId="180" applyNumberFormat="1" applyFont="1" applyFill="1" applyBorder="1" applyAlignment="1">
      <alignment wrapText="1"/>
    </xf>
    <xf numFmtId="3" fontId="48" fillId="0" borderId="31" xfId="180" applyNumberFormat="1" applyFont="1" applyFill="1" applyBorder="1"/>
    <xf numFmtId="3" fontId="3" fillId="0" borderId="0" xfId="180" applyNumberFormat="1" applyFont="1" applyFill="1" applyBorder="1"/>
    <xf numFmtId="3" fontId="3" fillId="26" borderId="10" xfId="180" applyNumberFormat="1" applyFont="1" applyFill="1" applyBorder="1"/>
    <xf numFmtId="3" fontId="40" fillId="26" borderId="10" xfId="180" applyNumberFormat="1" applyFont="1" applyFill="1" applyBorder="1"/>
    <xf numFmtId="0" fontId="32" fillId="0" borderId="0" xfId="186" applyFont="1" applyFill="1"/>
    <xf numFmtId="3" fontId="32" fillId="0" borderId="0" xfId="186" applyNumberFormat="1" applyFont="1" applyFill="1"/>
    <xf numFmtId="0" fontId="29" fillId="0" borderId="108" xfId="0" applyFont="1" applyBorder="1" applyAlignment="1">
      <alignment vertical="center" wrapText="1"/>
    </xf>
    <xf numFmtId="0" fontId="29" fillId="0" borderId="109" xfId="0" applyFont="1" applyBorder="1" applyAlignment="1">
      <alignment vertical="center" wrapText="1"/>
    </xf>
    <xf numFmtId="3" fontId="29" fillId="0" borderId="109" xfId="0" applyNumberFormat="1" applyFont="1" applyBorder="1" applyAlignment="1">
      <alignment horizontal="center" vertical="center" wrapText="1"/>
    </xf>
    <xf numFmtId="3" fontId="35" fillId="0" borderId="63" xfId="177" applyNumberFormat="1" applyFont="1" applyBorder="1"/>
    <xf numFmtId="0" fontId="52" fillId="0" borderId="10" xfId="187" applyFont="1" applyBorder="1" applyAlignment="1">
      <alignment horizontal="center" vertical="center" wrapText="1"/>
    </xf>
    <xf numFmtId="3" fontId="28" fillId="0" borderId="110" xfId="174" applyNumberFormat="1" applyFont="1" applyBorder="1"/>
    <xf numFmtId="3" fontId="29" fillId="0" borderId="72" xfId="174" applyNumberFormat="1" applyFont="1" applyBorder="1"/>
    <xf numFmtId="3" fontId="29" fillId="0" borderId="72" xfId="174" applyNumberFormat="1" applyFont="1" applyFill="1" applyBorder="1"/>
    <xf numFmtId="3" fontId="28" fillId="0" borderId="72" xfId="174" applyNumberFormat="1" applyFont="1" applyFill="1" applyBorder="1"/>
    <xf numFmtId="3" fontId="28" fillId="0" borderId="18" xfId="174" applyNumberFormat="1" applyFont="1" applyBorder="1"/>
    <xf numFmtId="3" fontId="29" fillId="0" borderId="25" xfId="174" applyNumberFormat="1" applyFont="1" applyBorder="1"/>
    <xf numFmtId="3" fontId="29" fillId="0" borderId="25" xfId="174" applyNumberFormat="1" applyFont="1" applyFill="1" applyBorder="1"/>
    <xf numFmtId="3" fontId="28" fillId="0" borderId="25" xfId="174" applyNumberFormat="1" applyFont="1" applyFill="1" applyBorder="1"/>
    <xf numFmtId="3" fontId="28" fillId="0" borderId="31" xfId="174" applyNumberFormat="1" applyFont="1" applyBorder="1"/>
    <xf numFmtId="3" fontId="48" fillId="0" borderId="36" xfId="171" applyNumberFormat="1" applyFont="1" applyBorder="1" applyAlignment="1">
      <alignment wrapText="1"/>
    </xf>
    <xf numFmtId="3" fontId="48" fillId="0" borderId="24" xfId="171" applyNumberFormat="1" applyFont="1" applyBorder="1" applyAlignment="1">
      <alignment wrapText="1"/>
    </xf>
    <xf numFmtId="0" fontId="40" fillId="0" borderId="96" xfId="171" applyFont="1" applyBorder="1" applyAlignment="1">
      <alignment horizontal="right"/>
    </xf>
    <xf numFmtId="3" fontId="40" fillId="0" borderId="96" xfId="171" applyNumberFormat="1" applyFont="1" applyBorder="1" applyAlignment="1">
      <alignment horizontal="left"/>
    </xf>
    <xf numFmtId="3" fontId="38" fillId="0" borderId="24" xfId="171" applyNumberFormat="1" applyFont="1" applyBorder="1"/>
    <xf numFmtId="3" fontId="28" fillId="0" borderId="97" xfId="174" applyNumberFormat="1" applyFont="1" applyBorder="1"/>
    <xf numFmtId="3" fontId="23" fillId="0" borderId="11" xfId="174" applyNumberFormat="1" applyFont="1" applyBorder="1" applyAlignment="1">
      <alignment wrapText="1"/>
    </xf>
    <xf numFmtId="3" fontId="29" fillId="0" borderId="20" xfId="174" applyNumberFormat="1" applyFont="1" applyBorder="1"/>
    <xf numFmtId="3" fontId="29" fillId="0" borderId="21" xfId="174" applyNumberFormat="1" applyFont="1" applyFill="1" applyBorder="1"/>
    <xf numFmtId="3" fontId="29" fillId="0" borderId="25" xfId="174" applyNumberFormat="1" applyFont="1" applyFill="1" applyBorder="1" applyAlignment="1">
      <alignment wrapText="1"/>
    </xf>
    <xf numFmtId="3" fontId="29" fillId="0" borderId="21" xfId="174" applyNumberFormat="1" applyFont="1" applyFill="1" applyBorder="1" applyAlignment="1">
      <alignment wrapText="1"/>
    </xf>
    <xf numFmtId="3" fontId="29" fillId="0" borderId="45" xfId="174" applyNumberFormat="1" applyFont="1" applyBorder="1" applyAlignment="1">
      <alignment wrapText="1"/>
    </xf>
    <xf numFmtId="3" fontId="29" fillId="0" borderId="85" xfId="174" applyNumberFormat="1" applyFont="1" applyFill="1" applyBorder="1"/>
    <xf numFmtId="3" fontId="29" fillId="0" borderId="80" xfId="174" applyNumberFormat="1" applyFont="1" applyFill="1" applyBorder="1"/>
    <xf numFmtId="3" fontId="29" fillId="0" borderId="46" xfId="174" applyNumberFormat="1" applyFont="1" applyFill="1" applyBorder="1"/>
    <xf numFmtId="3" fontId="29" fillId="0" borderId="91" xfId="174" applyNumberFormat="1" applyFont="1" applyFill="1" applyBorder="1"/>
    <xf numFmtId="3" fontId="29" fillId="0" borderId="86" xfId="174" applyNumberFormat="1" applyFont="1" applyFill="1" applyBorder="1"/>
    <xf numFmtId="3" fontId="23" fillId="0" borderId="45" xfId="174" applyNumberFormat="1" applyFont="1" applyBorder="1" applyAlignment="1">
      <alignment wrapText="1"/>
    </xf>
    <xf numFmtId="3" fontId="23" fillId="0" borderId="85" xfId="174" applyNumberFormat="1" applyFont="1" applyFill="1" applyBorder="1"/>
    <xf numFmtId="3" fontId="23" fillId="0" borderId="80" xfId="174" applyNumberFormat="1" applyFont="1" applyFill="1" applyBorder="1"/>
    <xf numFmtId="3" fontId="23" fillId="0" borderId="46" xfId="174" applyNumberFormat="1" applyFont="1" applyFill="1" applyBorder="1"/>
    <xf numFmtId="3" fontId="23" fillId="0" borderId="91" xfId="174" applyNumberFormat="1" applyFont="1" applyFill="1" applyBorder="1"/>
    <xf numFmtId="3" fontId="23" fillId="0" borderId="86" xfId="174" applyNumberFormat="1" applyFont="1" applyFill="1" applyBorder="1"/>
    <xf numFmtId="3" fontId="28" fillId="0" borderId="85" xfId="174" applyNumberFormat="1" applyFont="1" applyFill="1" applyBorder="1"/>
    <xf numFmtId="3" fontId="28" fillId="0" borderId="80" xfId="174" applyNumberFormat="1" applyFont="1" applyFill="1" applyBorder="1"/>
    <xf numFmtId="3" fontId="28" fillId="0" borderId="46" xfId="174" applyNumberFormat="1" applyFont="1" applyFill="1" applyBorder="1"/>
    <xf numFmtId="3" fontId="28" fillId="0" borderId="91" xfId="174" applyNumberFormat="1" applyFont="1" applyFill="1" applyBorder="1"/>
    <xf numFmtId="3" fontId="28" fillId="0" borderId="86" xfId="174" applyNumberFormat="1" applyFont="1" applyFill="1" applyBorder="1"/>
    <xf numFmtId="3" fontId="28" fillId="0" borderId="111" xfId="174" applyNumberFormat="1" applyFont="1" applyBorder="1"/>
    <xf numFmtId="3" fontId="28" fillId="0" borderId="112" xfId="174" applyNumberFormat="1" applyFont="1" applyBorder="1"/>
    <xf numFmtId="0" fontId="0" fillId="0" borderId="93" xfId="173" applyFont="1" applyBorder="1" applyAlignment="1">
      <alignment wrapText="1"/>
    </xf>
    <xf numFmtId="0" fontId="0" fillId="0" borderId="93" xfId="173" applyFont="1" applyBorder="1"/>
    <xf numFmtId="3" fontId="28" fillId="0" borderId="97" xfId="174" applyNumberFormat="1" applyFont="1" applyFill="1" applyBorder="1" applyAlignment="1">
      <alignment wrapText="1"/>
    </xf>
    <xf numFmtId="3" fontId="28" fillId="0" borderId="17" xfId="174" applyNumberFormat="1" applyFont="1" applyFill="1" applyBorder="1" applyAlignment="1">
      <alignment wrapText="1"/>
    </xf>
    <xf numFmtId="3" fontId="23" fillId="0" borderId="20" xfId="174" applyNumberFormat="1" applyFont="1" applyFill="1" applyBorder="1" applyAlignment="1">
      <alignment wrapText="1"/>
    </xf>
    <xf numFmtId="3" fontId="23" fillId="0" borderId="24" xfId="174" applyNumberFormat="1" applyFont="1" applyFill="1" applyBorder="1" applyAlignment="1">
      <alignment wrapText="1"/>
    </xf>
    <xf numFmtId="3" fontId="23" fillId="0" borderId="12" xfId="174" applyNumberFormat="1" applyFont="1" applyFill="1" applyBorder="1"/>
    <xf numFmtId="3" fontId="23" fillId="0" borderId="24" xfId="174" applyNumberFormat="1" applyFont="1" applyFill="1" applyBorder="1"/>
    <xf numFmtId="3" fontId="28" fillId="0" borderId="24" xfId="174" applyNumberFormat="1" applyFont="1" applyFill="1" applyBorder="1" applyAlignment="1">
      <alignment wrapText="1"/>
    </xf>
    <xf numFmtId="3" fontId="29" fillId="0" borderId="91" xfId="174" applyNumberFormat="1" applyFont="1" applyFill="1" applyBorder="1" applyAlignment="1">
      <alignment wrapText="1"/>
    </xf>
    <xf numFmtId="3" fontId="29" fillId="0" borderId="80" xfId="174" applyNumberFormat="1" applyFont="1" applyFill="1" applyBorder="1" applyAlignment="1">
      <alignment wrapText="1"/>
    </xf>
    <xf numFmtId="3" fontId="23" fillId="0" borderId="91" xfId="174" applyNumberFormat="1" applyFont="1" applyFill="1" applyBorder="1" applyAlignment="1">
      <alignment wrapText="1"/>
    </xf>
    <xf numFmtId="3" fontId="23" fillId="0" borderId="80" xfId="174" applyNumberFormat="1" applyFont="1" applyFill="1" applyBorder="1" applyAlignment="1">
      <alignment wrapText="1"/>
    </xf>
    <xf numFmtId="3" fontId="28" fillId="0" borderId="92" xfId="174" applyNumberFormat="1" applyFont="1" applyBorder="1"/>
    <xf numFmtId="3" fontId="28" fillId="0" borderId="18" xfId="174" applyNumberFormat="1" applyFont="1" applyFill="1" applyBorder="1" applyAlignment="1">
      <alignment wrapText="1"/>
    </xf>
    <xf numFmtId="3" fontId="23" fillId="0" borderId="25" xfId="174" applyNumberFormat="1" applyFont="1" applyFill="1" applyBorder="1" applyAlignment="1">
      <alignment wrapText="1"/>
    </xf>
    <xf numFmtId="3" fontId="23" fillId="0" borderId="25" xfId="174" applyNumberFormat="1" applyFont="1" applyFill="1" applyBorder="1"/>
    <xf numFmtId="3" fontId="28" fillId="0" borderId="25" xfId="174" applyNumberFormat="1" applyFont="1" applyFill="1" applyBorder="1" applyAlignment="1">
      <alignment wrapText="1"/>
    </xf>
    <xf numFmtId="3" fontId="29" fillId="0" borderId="86" xfId="174" applyNumberFormat="1" applyFont="1" applyFill="1" applyBorder="1" applyAlignment="1">
      <alignment wrapText="1"/>
    </xf>
    <xf numFmtId="3" fontId="23" fillId="0" borderId="86" xfId="174" applyNumberFormat="1" applyFont="1" applyFill="1" applyBorder="1" applyAlignment="1">
      <alignment wrapText="1"/>
    </xf>
    <xf numFmtId="0" fontId="0" fillId="0" borderId="11" xfId="173" applyFont="1" applyBorder="1" applyAlignment="1">
      <alignment wrapText="1"/>
    </xf>
    <xf numFmtId="0" fontId="0" fillId="0" borderId="11" xfId="173" applyFont="1" applyBorder="1"/>
    <xf numFmtId="0" fontId="0" fillId="0" borderId="0" xfId="0" applyFont="1"/>
    <xf numFmtId="0" fontId="3" fillId="0" borderId="0" xfId="173" applyFont="1" applyFill="1"/>
    <xf numFmtId="0" fontId="39" fillId="0" borderId="45" xfId="173" applyFont="1" applyBorder="1" applyAlignment="1">
      <alignment wrapText="1"/>
    </xf>
    <xf numFmtId="3" fontId="3" fillId="0" borderId="45" xfId="173" applyNumberFormat="1" applyFont="1" applyFill="1" applyBorder="1"/>
    <xf numFmtId="3" fontId="0" fillId="0" borderId="23" xfId="152" applyNumberFormat="1" applyFont="1" applyBorder="1" applyAlignment="1">
      <alignment horizontal="right"/>
    </xf>
    <xf numFmtId="0" fontId="0" fillId="0" borderId="24" xfId="152" applyNumberFormat="1" applyFont="1" applyBorder="1" applyAlignment="1">
      <alignment wrapText="1"/>
    </xf>
    <xf numFmtId="3" fontId="0" fillId="0" borderId="24" xfId="152" applyNumberFormat="1" applyFont="1" applyBorder="1"/>
    <xf numFmtId="0" fontId="0" fillId="0" borderId="24" xfId="152" applyNumberFormat="1" applyFont="1" applyFill="1" applyBorder="1" applyAlignment="1">
      <alignment wrapText="1"/>
    </xf>
    <xf numFmtId="0" fontId="0" fillId="0" borderId="36" xfId="152" applyFont="1" applyFill="1" applyBorder="1"/>
    <xf numFmtId="0" fontId="0" fillId="0" borderId="69" xfId="152" applyFont="1" applyBorder="1"/>
    <xf numFmtId="0" fontId="0" fillId="0" borderId="77" xfId="152" applyFont="1" applyBorder="1"/>
    <xf numFmtId="0" fontId="28" fillId="0" borderId="68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0" fillId="0" borderId="15" xfId="173" applyFont="1" applyBorder="1" applyAlignment="1">
      <alignment wrapText="1"/>
    </xf>
    <xf numFmtId="3" fontId="0" fillId="0" borderId="0" xfId="0" applyNumberFormat="1" applyAlignment="1">
      <alignment horizontal="right"/>
    </xf>
    <xf numFmtId="3" fontId="63" fillId="0" borderId="0" xfId="0" applyNumberFormat="1" applyFont="1" applyAlignment="1">
      <alignment horizontal="right"/>
    </xf>
    <xf numFmtId="0" fontId="0" fillId="0" borderId="24" xfId="0" applyBorder="1"/>
    <xf numFmtId="14" fontId="0" fillId="0" borderId="24" xfId="0" applyNumberFormat="1" applyBorder="1"/>
    <xf numFmtId="164" fontId="0" fillId="0" borderId="24" xfId="0" applyNumberFormat="1" applyBorder="1"/>
    <xf numFmtId="0" fontId="0" fillId="0" borderId="24" xfId="0" applyBorder="1" applyAlignment="1">
      <alignment wrapText="1"/>
    </xf>
    <xf numFmtId="0" fontId="0" fillId="0" borderId="24" xfId="0" applyFill="1" applyBorder="1"/>
    <xf numFmtId="3" fontId="63" fillId="0" borderId="24" xfId="0" applyNumberFormat="1" applyFont="1" applyBorder="1"/>
    <xf numFmtId="0" fontId="63" fillId="0" borderId="0" xfId="0" applyFont="1"/>
    <xf numFmtId="0" fontId="64" fillId="0" borderId="0" xfId="0" applyFont="1"/>
    <xf numFmtId="3" fontId="63" fillId="25" borderId="24" xfId="0" applyNumberFormat="1" applyFont="1" applyFill="1" applyBorder="1"/>
    <xf numFmtId="0" fontId="0" fillId="0" borderId="0" xfId="0" applyBorder="1"/>
    <xf numFmtId="0" fontId="63" fillId="0" borderId="0" xfId="0" applyFont="1" applyBorder="1"/>
    <xf numFmtId="0" fontId="63" fillId="0" borderId="24" xfId="0" applyFont="1" applyBorder="1" applyAlignment="1">
      <alignment wrapText="1"/>
    </xf>
    <xf numFmtId="0" fontId="63" fillId="0" borderId="24" xfId="0" applyFont="1" applyBorder="1" applyAlignment="1">
      <alignment horizontal="left" vertical="center" wrapText="1"/>
    </xf>
    <xf numFmtId="3" fontId="63" fillId="0" borderId="24" xfId="0" applyNumberFormat="1" applyFont="1" applyBorder="1" applyAlignment="1">
      <alignment horizontal="right" vertical="center"/>
    </xf>
    <xf numFmtId="0" fontId="63" fillId="25" borderId="24" xfId="0" applyFont="1" applyFill="1" applyBorder="1" applyAlignment="1">
      <alignment vertical="center" wrapText="1"/>
    </xf>
    <xf numFmtId="0" fontId="64" fillId="25" borderId="24" xfId="0" applyFont="1" applyFill="1" applyBorder="1" applyAlignment="1">
      <alignment vertical="center" wrapText="1"/>
    </xf>
    <xf numFmtId="3" fontId="64" fillId="25" borderId="24" xfId="0" applyNumberFormat="1" applyFont="1" applyFill="1" applyBorder="1" applyAlignment="1">
      <alignment vertical="center"/>
    </xf>
    <xf numFmtId="0" fontId="64" fillId="0" borderId="0" xfId="0" applyFont="1" applyAlignment="1">
      <alignment vertical="center"/>
    </xf>
    <xf numFmtId="0" fontId="64" fillId="0" borderId="24" xfId="0" applyFont="1" applyBorder="1" applyAlignment="1">
      <alignment wrapText="1"/>
    </xf>
    <xf numFmtId="3" fontId="64" fillId="0" borderId="24" xfId="0" applyNumberFormat="1" applyFont="1" applyBorder="1"/>
    <xf numFmtId="0" fontId="64" fillId="25" borderId="0" xfId="0" applyFont="1" applyFill="1"/>
    <xf numFmtId="0" fontId="63" fillId="0" borderId="24" xfId="0" applyFont="1" applyBorder="1" applyAlignment="1">
      <alignment vertical="center" wrapText="1"/>
    </xf>
    <xf numFmtId="0" fontId="64" fillId="0" borderId="24" xfId="0" applyFont="1" applyBorder="1" applyAlignment="1">
      <alignment vertical="center" wrapText="1"/>
    </xf>
    <xf numFmtId="0" fontId="64" fillId="25" borderId="0" xfId="0" applyFont="1" applyFill="1" applyAlignment="1">
      <alignment vertical="center"/>
    </xf>
    <xf numFmtId="0" fontId="63" fillId="25" borderId="24" xfId="0" applyFont="1" applyFill="1" applyBorder="1" applyAlignment="1">
      <alignment wrapText="1"/>
    </xf>
    <xf numFmtId="0" fontId="64" fillId="25" borderId="24" xfId="0" applyFont="1" applyFill="1" applyBorder="1" applyAlignment="1">
      <alignment wrapText="1"/>
    </xf>
    <xf numFmtId="3" fontId="64" fillId="25" borderId="24" xfId="0" applyNumberFormat="1" applyFont="1" applyFill="1" applyBorder="1"/>
    <xf numFmtId="0" fontId="63" fillId="25" borderId="0" xfId="0" applyFont="1" applyFill="1"/>
    <xf numFmtId="0" fontId="64" fillId="0" borderId="0" xfId="0" applyFont="1" applyFill="1" applyBorder="1" applyAlignment="1">
      <alignment wrapText="1"/>
    </xf>
    <xf numFmtId="0" fontId="64" fillId="0" borderId="0" xfId="0" applyFont="1" applyAlignment="1">
      <alignment horizontal="center"/>
    </xf>
    <xf numFmtId="3" fontId="64" fillId="0" borderId="0" xfId="0" applyNumberFormat="1" applyFont="1" applyAlignment="1">
      <alignment horizontal="right"/>
    </xf>
    <xf numFmtId="0" fontId="63" fillId="0" borderId="19" xfId="0" applyFont="1" applyBorder="1" applyAlignment="1"/>
    <xf numFmtId="165" fontId="0" fillId="0" borderId="24" xfId="0" applyNumberFormat="1" applyBorder="1"/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 wrapText="1"/>
    </xf>
    <xf numFmtId="0" fontId="0" fillId="0" borderId="24" xfId="0" applyBorder="1" applyAlignment="1">
      <alignment horizontal="left" vertical="center" wrapText="1"/>
    </xf>
    <xf numFmtId="3" fontId="0" fillId="0" borderId="24" xfId="0" applyNumberFormat="1" applyBorder="1" applyAlignment="1">
      <alignment horizontal="right" vertical="center"/>
    </xf>
    <xf numFmtId="0" fontId="0" fillId="0" borderId="24" xfId="0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25" borderId="24" xfId="0" applyFill="1" applyBorder="1" applyAlignment="1">
      <alignment wrapText="1"/>
    </xf>
    <xf numFmtId="3" fontId="63" fillId="25" borderId="24" xfId="0" applyNumberFormat="1" applyFont="1" applyFill="1" applyBorder="1" applyAlignment="1">
      <alignment vertical="center"/>
    </xf>
    <xf numFmtId="0" fontId="63" fillId="0" borderId="24" xfId="0" applyFont="1" applyFill="1" applyBorder="1" applyAlignment="1">
      <alignment wrapText="1"/>
    </xf>
    <xf numFmtId="0" fontId="64" fillId="0" borderId="24" xfId="0" applyFont="1" applyFill="1" applyBorder="1" applyAlignment="1">
      <alignment wrapText="1"/>
    </xf>
    <xf numFmtId="3" fontId="64" fillId="0" borderId="24" xfId="0" applyNumberFormat="1" applyFont="1" applyFill="1" applyBorder="1" applyAlignment="1">
      <alignment vertical="center"/>
    </xf>
    <xf numFmtId="3" fontId="64" fillId="0" borderId="24" xfId="0" applyNumberFormat="1" applyFont="1" applyFill="1" applyBorder="1" applyAlignment="1">
      <alignment horizontal="right" vertical="center"/>
    </xf>
    <xf numFmtId="0" fontId="64" fillId="0" borderId="24" xfId="0" applyFont="1" applyBorder="1" applyAlignment="1">
      <alignment horizontal="right" vertical="center" wrapText="1"/>
    </xf>
    <xf numFmtId="3" fontId="64" fillId="25" borderId="24" xfId="0" applyNumberFormat="1" applyFont="1" applyFill="1" applyBorder="1" applyAlignment="1">
      <alignment horizontal="right" vertical="center"/>
    </xf>
    <xf numFmtId="0" fontId="63" fillId="0" borderId="24" xfId="0" applyFont="1" applyFill="1" applyBorder="1" applyAlignment="1">
      <alignment vertical="center" wrapText="1"/>
    </xf>
    <xf numFmtId="0" fontId="64" fillId="0" borderId="24" xfId="0" applyFont="1" applyFill="1" applyBorder="1" applyAlignment="1">
      <alignment vertical="center" wrapText="1"/>
    </xf>
    <xf numFmtId="0" fontId="63" fillId="0" borderId="24" xfId="0" applyFont="1" applyFill="1" applyBorder="1" applyAlignment="1">
      <alignment horizontal="left" vertical="center" wrapText="1"/>
    </xf>
    <xf numFmtId="0" fontId="64" fillId="0" borderId="24" xfId="0" applyFont="1" applyFill="1" applyBorder="1" applyAlignment="1">
      <alignment horizontal="right" vertical="center" wrapText="1"/>
    </xf>
    <xf numFmtId="3" fontId="64" fillId="0" borderId="24" xfId="0" applyNumberFormat="1" applyFont="1" applyFill="1" applyBorder="1"/>
    <xf numFmtId="3" fontId="63" fillId="0" borderId="24" xfId="0" applyNumberFormat="1" applyFont="1" applyFill="1" applyBorder="1"/>
    <xf numFmtId="0" fontId="0" fillId="0" borderId="24" xfId="0" applyBorder="1" applyAlignment="1">
      <alignment horizontal="center" wrapText="1"/>
    </xf>
    <xf numFmtId="3" fontId="4" fillId="0" borderId="59" xfId="180" applyNumberFormat="1" applyFont="1" applyFill="1" applyBorder="1" applyAlignment="1">
      <alignment wrapText="1"/>
    </xf>
    <xf numFmtId="3" fontId="4" fillId="0" borderId="12" xfId="180" applyNumberFormat="1" applyFont="1" applyFill="1" applyBorder="1" applyAlignment="1">
      <alignment wrapText="1"/>
    </xf>
    <xf numFmtId="3" fontId="39" fillId="0" borderId="31" xfId="180" applyNumberFormat="1" applyFont="1" applyFill="1" applyBorder="1"/>
    <xf numFmtId="0" fontId="29" fillId="0" borderId="64" xfId="187" applyFont="1" applyBorder="1" applyAlignment="1">
      <alignment wrapText="1"/>
    </xf>
    <xf numFmtId="3" fontId="29" fillId="0" borderId="43" xfId="172" applyNumberFormat="1" applyFont="1" applyBorder="1" applyAlignment="1">
      <alignment horizontal="right"/>
    </xf>
    <xf numFmtId="3" fontId="29" fillId="0" borderId="113" xfId="172" applyNumberFormat="1" applyFont="1" applyBorder="1" applyAlignment="1">
      <alignment horizontal="right"/>
    </xf>
    <xf numFmtId="0" fontId="28" fillId="0" borderId="114" xfId="187" applyFont="1" applyBorder="1" applyAlignment="1">
      <alignment wrapText="1"/>
    </xf>
    <xf numFmtId="3" fontId="28" fillId="0" borderId="115" xfId="172" applyNumberFormat="1" applyFont="1" applyBorder="1" applyAlignment="1">
      <alignment horizontal="right"/>
    </xf>
    <xf numFmtId="0" fontId="29" fillId="0" borderId="116" xfId="187" applyFont="1" applyBorder="1" applyAlignment="1">
      <alignment wrapText="1"/>
    </xf>
    <xf numFmtId="3" fontId="29" fillId="0" borderId="113" xfId="172" applyNumberFormat="1" applyFont="1" applyFill="1" applyBorder="1" applyAlignment="1">
      <alignment horizontal="right"/>
    </xf>
    <xf numFmtId="3" fontId="28" fillId="0" borderId="114" xfId="172" applyNumberFormat="1" applyFont="1" applyBorder="1" applyAlignment="1">
      <alignment horizontal="left"/>
    </xf>
    <xf numFmtId="3" fontId="28" fillId="0" borderId="117" xfId="172" applyNumberFormat="1" applyFont="1" applyBorder="1" applyAlignment="1">
      <alignment horizontal="left"/>
    </xf>
    <xf numFmtId="3" fontId="28" fillId="0" borderId="87" xfId="172" applyNumberFormat="1" applyFont="1" applyBorder="1" applyAlignment="1">
      <alignment horizontal="right"/>
    </xf>
    <xf numFmtId="3" fontId="28" fillId="0" borderId="118" xfId="172" applyNumberFormat="1" applyFont="1" applyBorder="1" applyAlignment="1">
      <alignment horizontal="right"/>
    </xf>
    <xf numFmtId="0" fontId="29" fillId="0" borderId="119" xfId="187" applyFont="1" applyBorder="1" applyAlignment="1"/>
    <xf numFmtId="3" fontId="56" fillId="0" borderId="43" xfId="187" applyNumberFormat="1" applyFont="1" applyFill="1" applyBorder="1" applyAlignment="1">
      <alignment wrapText="1"/>
    </xf>
    <xf numFmtId="3" fontId="57" fillId="0" borderId="11" xfId="187" applyNumberFormat="1" applyFont="1" applyFill="1" applyBorder="1" applyAlignment="1">
      <alignment wrapText="1"/>
    </xf>
    <xf numFmtId="0" fontId="35" fillId="0" borderId="77" xfId="177" applyFont="1" applyBorder="1"/>
    <xf numFmtId="0" fontId="35" fillId="0" borderId="80" xfId="177" applyFont="1" applyFill="1" applyBorder="1" applyAlignment="1">
      <alignment wrapText="1"/>
    </xf>
    <xf numFmtId="0" fontId="35" fillId="0" borderId="79" xfId="177" applyFont="1" applyFill="1" applyBorder="1" applyAlignment="1">
      <alignment wrapText="1"/>
    </xf>
    <xf numFmtId="3" fontId="35" fillId="0" borderId="79" xfId="177" applyNumberFormat="1" applyFont="1" applyBorder="1"/>
    <xf numFmtId="0" fontId="36" fillId="0" borderId="40" xfId="177" applyFont="1" applyBorder="1"/>
    <xf numFmtId="0" fontId="36" fillId="0" borderId="40" xfId="177" applyFont="1" applyBorder="1" applyAlignment="1">
      <alignment wrapText="1"/>
    </xf>
    <xf numFmtId="0" fontId="36" fillId="0" borderId="40" xfId="177" applyFont="1" applyFill="1" applyBorder="1" applyAlignment="1">
      <alignment wrapText="1"/>
    </xf>
    <xf numFmtId="3" fontId="36" fillId="0" borderId="40" xfId="177" applyNumberFormat="1" applyFont="1" applyBorder="1"/>
    <xf numFmtId="0" fontId="0" fillId="0" borderId="35" xfId="0" applyFont="1" applyFill="1" applyBorder="1" applyAlignment="1">
      <alignment wrapText="1"/>
    </xf>
    <xf numFmtId="4" fontId="41" fillId="0" borderId="10" xfId="173" applyNumberFormat="1" applyFont="1" applyFill="1" applyBorder="1"/>
    <xf numFmtId="3" fontId="48" fillId="0" borderId="59" xfId="180" applyNumberFormat="1" applyFont="1" applyFill="1" applyBorder="1" applyAlignment="1">
      <alignment wrapText="1"/>
    </xf>
    <xf numFmtId="3" fontId="48" fillId="0" borderId="55" xfId="180" applyNumberFormat="1" applyFont="1" applyFill="1" applyBorder="1"/>
    <xf numFmtId="0" fontId="41" fillId="0" borderId="120" xfId="180" applyFont="1" applyFill="1" applyBorder="1" applyAlignment="1">
      <alignment wrapText="1"/>
    </xf>
    <xf numFmtId="0" fontId="0" fillId="0" borderId="63" xfId="157" applyFont="1" applyBorder="1" applyAlignment="1">
      <alignment wrapText="1"/>
    </xf>
    <xf numFmtId="0" fontId="4" fillId="0" borderId="63" xfId="157" applyFont="1" applyBorder="1" applyAlignment="1">
      <alignment horizontal="left" wrapText="1"/>
    </xf>
    <xf numFmtId="0" fontId="4" fillId="0" borderId="63" xfId="157" applyFont="1" applyFill="1" applyBorder="1" applyAlignment="1">
      <alignment horizontal="left" wrapText="1"/>
    </xf>
    <xf numFmtId="4" fontId="29" fillId="0" borderId="22" xfId="158" applyNumberFormat="1" applyFont="1" applyBorder="1" applyAlignment="1">
      <alignment horizontal="center"/>
    </xf>
    <xf numFmtId="4" fontId="29" fillId="0" borderId="21" xfId="158" applyNumberFormat="1" applyFont="1" applyBorder="1" applyAlignment="1">
      <alignment horizontal="center"/>
    </xf>
    <xf numFmtId="0" fontId="5" fillId="0" borderId="0" xfId="178" applyFill="1"/>
    <xf numFmtId="0" fontId="5" fillId="0" borderId="0" xfId="178" applyFont="1" applyFill="1" applyAlignment="1">
      <alignment wrapText="1"/>
    </xf>
    <xf numFmtId="0" fontId="5" fillId="0" borderId="0" xfId="178" applyFill="1" applyAlignment="1">
      <alignment wrapText="1"/>
    </xf>
    <xf numFmtId="0" fontId="41" fillId="0" borderId="67" xfId="178" applyFont="1" applyFill="1" applyBorder="1" applyAlignment="1">
      <alignment wrapText="1"/>
    </xf>
    <xf numFmtId="3" fontId="28" fillId="0" borderId="40" xfId="189" applyNumberFormat="1" applyFont="1" applyFill="1" applyBorder="1" applyAlignment="1">
      <alignment horizontal="center" wrapText="1"/>
    </xf>
    <xf numFmtId="0" fontId="5" fillId="0" borderId="102" xfId="178" applyFont="1" applyFill="1" applyBorder="1" applyAlignment="1">
      <alignment wrapText="1"/>
    </xf>
    <xf numFmtId="3" fontId="5" fillId="0" borderId="104" xfId="178" applyNumberFormat="1" applyFont="1" applyFill="1" applyBorder="1" applyAlignment="1">
      <alignment horizontal="right" wrapText="1"/>
    </xf>
    <xf numFmtId="0" fontId="5" fillId="0" borderId="121" xfId="178" applyFont="1" applyFill="1" applyBorder="1" applyAlignment="1">
      <alignment wrapText="1"/>
    </xf>
    <xf numFmtId="3" fontId="5" fillId="0" borderId="122" xfId="178" applyNumberFormat="1" applyFont="1" applyFill="1" applyBorder="1" applyAlignment="1">
      <alignment horizontal="right" wrapText="1"/>
    </xf>
    <xf numFmtId="0" fontId="5" fillId="0" borderId="0" xfId="178" applyFont="1" applyFill="1"/>
    <xf numFmtId="0" fontId="5" fillId="0" borderId="63" xfId="178" applyFont="1" applyFill="1" applyBorder="1" applyAlignment="1">
      <alignment horizontal="left" wrapText="1"/>
    </xf>
    <xf numFmtId="3" fontId="5" fillId="0" borderId="105" xfId="178" applyNumberFormat="1" applyFont="1" applyFill="1" applyBorder="1" applyAlignment="1">
      <alignment horizontal="right" wrapText="1"/>
    </xf>
    <xf numFmtId="0" fontId="41" fillId="0" borderId="40" xfId="178" applyFont="1" applyFill="1" applyBorder="1" applyAlignment="1">
      <alignment wrapText="1"/>
    </xf>
    <xf numFmtId="3" fontId="41" fillId="0" borderId="74" xfId="178" applyNumberFormat="1" applyFont="1" applyFill="1" applyBorder="1"/>
    <xf numFmtId="0" fontId="58" fillId="0" borderId="0" xfId="178" applyFont="1" applyFill="1" applyAlignment="1">
      <alignment wrapText="1"/>
    </xf>
    <xf numFmtId="0" fontId="58" fillId="0" borderId="0" xfId="178" applyFont="1" applyFill="1"/>
    <xf numFmtId="0" fontId="58" fillId="0" borderId="0" xfId="178" applyFont="1" applyFill="1" applyAlignment="1"/>
    <xf numFmtId="3" fontId="5" fillId="0" borderId="0" xfId="178" applyNumberFormat="1" applyFill="1"/>
    <xf numFmtId="0" fontId="4" fillId="0" borderId="63" xfId="178" applyFont="1" applyFill="1" applyBorder="1" applyAlignment="1">
      <alignment horizontal="left" wrapText="1"/>
    </xf>
    <xf numFmtId="3" fontId="4" fillId="0" borderId="105" xfId="178" applyNumberFormat="1" applyFont="1" applyFill="1" applyBorder="1" applyAlignment="1">
      <alignment horizontal="right" wrapText="1"/>
    </xf>
    <xf numFmtId="0" fontId="4" fillId="0" borderId="0" xfId="178" applyFont="1" applyFill="1"/>
    <xf numFmtId="0" fontId="0" fillId="0" borderId="63" xfId="178" applyFont="1" applyFill="1" applyBorder="1" applyAlignment="1">
      <alignment horizontal="left" wrapText="1"/>
    </xf>
    <xf numFmtId="0" fontId="5" fillId="24" borderId="63" xfId="178" applyFont="1" applyFill="1" applyBorder="1" applyAlignment="1">
      <alignment horizontal="left" wrapText="1"/>
    </xf>
    <xf numFmtId="3" fontId="5" fillId="24" borderId="105" xfId="178" applyNumberFormat="1" applyFont="1" applyFill="1" applyBorder="1" applyAlignment="1">
      <alignment horizontal="right" wrapText="1"/>
    </xf>
    <xf numFmtId="0" fontId="4" fillId="24" borderId="121" xfId="178" applyFont="1" applyFill="1" applyBorder="1" applyAlignment="1">
      <alignment horizontal="left" wrapText="1"/>
    </xf>
    <xf numFmtId="3" fontId="4" fillId="24" borderId="122" xfId="178" applyNumberFormat="1" applyFont="1" applyFill="1" applyBorder="1" applyAlignment="1">
      <alignment horizontal="right" wrapText="1"/>
    </xf>
    <xf numFmtId="0" fontId="29" fillId="0" borderId="77" xfId="186" applyFont="1" applyFill="1" applyBorder="1" applyAlignment="1">
      <alignment wrapText="1"/>
    </xf>
    <xf numFmtId="3" fontId="29" fillId="0" borderId="80" xfId="186" applyNumberFormat="1" applyFont="1" applyFill="1" applyBorder="1"/>
    <xf numFmtId="0" fontId="28" fillId="0" borderId="24" xfId="186" applyFont="1" applyFill="1" applyBorder="1" applyAlignment="1">
      <alignment wrapText="1"/>
    </xf>
    <xf numFmtId="3" fontId="28" fillId="0" borderId="24" xfId="186" applyNumberFormat="1" applyFont="1" applyFill="1" applyBorder="1"/>
    <xf numFmtId="3" fontId="28" fillId="0" borderId="24" xfId="186" applyNumberFormat="1" applyFont="1" applyFill="1" applyBorder="1" applyAlignment="1"/>
    <xf numFmtId="0" fontId="65" fillId="0" borderId="40" xfId="0" applyFont="1" applyBorder="1" applyAlignment="1">
      <alignment horizontal="center" wrapText="1"/>
    </xf>
    <xf numFmtId="0" fontId="65" fillId="0" borderId="40" xfId="0" applyFont="1" applyBorder="1" applyAlignment="1">
      <alignment horizontal="center"/>
    </xf>
    <xf numFmtId="3" fontId="29" fillId="0" borderId="11" xfId="157" applyNumberFormat="1" applyFont="1" applyFill="1" applyBorder="1"/>
    <xf numFmtId="0" fontId="23" fillId="0" borderId="63" xfId="188" applyFont="1" applyFill="1" applyBorder="1" applyAlignment="1">
      <alignment wrapText="1"/>
    </xf>
    <xf numFmtId="3" fontId="66" fillId="0" borderId="63" xfId="188" applyNumberFormat="1" applyFont="1" applyFill="1" applyBorder="1"/>
    <xf numFmtId="0" fontId="66" fillId="0" borderId="0" xfId="188" applyFont="1"/>
    <xf numFmtId="0" fontId="36" fillId="0" borderId="40" xfId="177" applyFont="1" applyBorder="1" applyAlignment="1">
      <alignment horizontal="center" wrapText="1"/>
    </xf>
    <xf numFmtId="3" fontId="28" fillId="0" borderId="87" xfId="172" applyNumberFormat="1" applyFont="1" applyFill="1" applyBorder="1" applyAlignment="1">
      <alignment horizontal="right"/>
    </xf>
    <xf numFmtId="0" fontId="3" fillId="0" borderId="11" xfId="173" applyFont="1" applyBorder="1" applyAlignment="1">
      <alignment wrapText="1"/>
    </xf>
    <xf numFmtId="3" fontId="3" fillId="0" borderId="42" xfId="183" applyNumberFormat="1" applyFont="1" applyBorder="1" applyAlignment="1">
      <alignment horizontal="center" wrapText="1"/>
    </xf>
    <xf numFmtId="3" fontId="3" fillId="0" borderId="42" xfId="183" applyNumberFormat="1" applyFont="1" applyBorder="1" applyAlignment="1">
      <alignment horizontal="center"/>
    </xf>
    <xf numFmtId="3" fontId="38" fillId="0" borderId="42" xfId="173" applyNumberFormat="1" applyFont="1" applyBorder="1" applyAlignment="1">
      <alignment horizontal="center" wrapText="1"/>
    </xf>
    <xf numFmtId="3" fontId="38" fillId="0" borderId="14" xfId="173" applyNumberFormat="1" applyFont="1" applyBorder="1" applyAlignment="1">
      <alignment horizontal="center" wrapText="1"/>
    </xf>
    <xf numFmtId="3" fontId="52" fillId="0" borderId="42" xfId="190" applyNumberFormat="1" applyFont="1" applyBorder="1" applyAlignment="1">
      <alignment horizontal="center" vertical="center" wrapText="1"/>
    </xf>
    <xf numFmtId="3" fontId="52" fillId="0" borderId="14" xfId="190" applyNumberFormat="1" applyFont="1" applyBorder="1" applyAlignment="1">
      <alignment horizontal="center" vertical="center" wrapText="1"/>
    </xf>
    <xf numFmtId="0" fontId="28" fillId="0" borderId="0" xfId="179" applyFont="1" applyFill="1" applyBorder="1" applyAlignment="1">
      <alignment horizontal="center" wrapText="1"/>
    </xf>
    <xf numFmtId="3" fontId="3" fillId="0" borderId="42" xfId="183" applyNumberFormat="1" applyFont="1" applyBorder="1" applyAlignment="1">
      <alignment horizontal="center" wrapText="1"/>
    </xf>
    <xf numFmtId="3" fontId="3" fillId="0" borderId="90" xfId="183" applyNumberFormat="1" applyFont="1" applyBorder="1" applyAlignment="1">
      <alignment horizontal="center" wrapText="1"/>
    </xf>
    <xf numFmtId="3" fontId="3" fillId="0" borderId="14" xfId="183" applyNumberFormat="1" applyFont="1" applyBorder="1" applyAlignment="1">
      <alignment horizontal="center" wrapText="1"/>
    </xf>
    <xf numFmtId="3" fontId="3" fillId="0" borderId="42" xfId="183" applyNumberFormat="1" applyFont="1" applyBorder="1" applyAlignment="1">
      <alignment horizontal="center"/>
    </xf>
    <xf numFmtId="3" fontId="3" fillId="0" borderId="90" xfId="183" applyNumberFormat="1" applyFont="1" applyBorder="1" applyAlignment="1">
      <alignment horizontal="center"/>
    </xf>
    <xf numFmtId="3" fontId="3" fillId="0" borderId="14" xfId="183" applyNumberFormat="1" applyFont="1" applyBorder="1" applyAlignment="1">
      <alignment horizontal="center"/>
    </xf>
    <xf numFmtId="3" fontId="3" fillId="0" borderId="42" xfId="183" applyNumberFormat="1" applyFont="1" applyFill="1" applyBorder="1" applyAlignment="1">
      <alignment horizontal="center" wrapText="1"/>
    </xf>
    <xf numFmtId="3" fontId="3" fillId="0" borderId="90" xfId="183" applyNumberFormat="1" applyFont="1" applyFill="1" applyBorder="1" applyAlignment="1">
      <alignment horizontal="center" wrapText="1"/>
    </xf>
    <xf numFmtId="3" fontId="3" fillId="0" borderId="14" xfId="183" applyNumberFormat="1" applyFont="1" applyFill="1" applyBorder="1" applyAlignment="1">
      <alignment horizontal="center" wrapText="1"/>
    </xf>
    <xf numFmtId="3" fontId="38" fillId="0" borderId="42" xfId="173" applyNumberFormat="1" applyFont="1" applyBorder="1" applyAlignment="1">
      <alignment horizontal="center"/>
    </xf>
    <xf numFmtId="3" fontId="38" fillId="0" borderId="90" xfId="173" applyNumberFormat="1" applyFont="1" applyBorder="1" applyAlignment="1">
      <alignment horizontal="center"/>
    </xf>
    <xf numFmtId="3" fontId="38" fillId="0" borderId="14" xfId="173" applyNumberFormat="1" applyFont="1" applyBorder="1" applyAlignment="1">
      <alignment horizontal="center"/>
    </xf>
    <xf numFmtId="3" fontId="38" fillId="0" borderId="42" xfId="173" applyNumberFormat="1" applyFont="1" applyBorder="1" applyAlignment="1">
      <alignment horizontal="center" wrapText="1"/>
    </xf>
    <xf numFmtId="3" fontId="38" fillId="0" borderId="90" xfId="173" applyNumberFormat="1" applyFont="1" applyBorder="1" applyAlignment="1">
      <alignment horizontal="center" wrapText="1"/>
    </xf>
    <xf numFmtId="3" fontId="38" fillId="0" borderId="14" xfId="173" applyNumberFormat="1" applyFont="1" applyBorder="1" applyAlignment="1">
      <alignment horizontal="center" wrapText="1"/>
    </xf>
    <xf numFmtId="0" fontId="38" fillId="0" borderId="98" xfId="183" applyFont="1" applyBorder="1" applyAlignment="1">
      <alignment horizontal="center" wrapText="1"/>
    </xf>
    <xf numFmtId="0" fontId="38" fillId="0" borderId="47" xfId="183" applyFont="1" applyBorder="1" applyAlignment="1">
      <alignment horizontal="center" wrapText="1"/>
    </xf>
    <xf numFmtId="0" fontId="3" fillId="0" borderId="0" xfId="173" applyFont="1" applyAlignment="1">
      <alignment horizontal="center"/>
    </xf>
    <xf numFmtId="0" fontId="38" fillId="0" borderId="98" xfId="173" applyFont="1" applyBorder="1" applyAlignment="1">
      <alignment horizontal="center" wrapText="1"/>
    </xf>
    <xf numFmtId="0" fontId="38" fillId="0" borderId="47" xfId="173" applyFont="1" applyBorder="1" applyAlignment="1">
      <alignment horizontal="center" wrapText="1"/>
    </xf>
    <xf numFmtId="0" fontId="3" fillId="0" borderId="40" xfId="152" applyFont="1" applyBorder="1" applyAlignment="1">
      <alignment horizontal="center" vertical="center"/>
    </xf>
    <xf numFmtId="0" fontId="3" fillId="0" borderId="40" xfId="152" applyFont="1" applyFill="1" applyBorder="1" applyAlignment="1">
      <alignment horizontal="center" vertical="center"/>
    </xf>
    <xf numFmtId="3" fontId="55" fillId="0" borderId="42" xfId="190" applyNumberFormat="1" applyFont="1" applyBorder="1" applyAlignment="1">
      <alignment horizontal="center"/>
    </xf>
    <xf numFmtId="3" fontId="55" fillId="0" borderId="14" xfId="190" applyNumberFormat="1" applyFont="1" applyBorder="1" applyAlignment="1">
      <alignment horizontal="center"/>
    </xf>
    <xf numFmtId="2" fontId="28" fillId="0" borderId="42" xfId="172" applyNumberFormat="1" applyFont="1" applyBorder="1" applyAlignment="1">
      <alignment horizontal="center" wrapText="1"/>
    </xf>
    <xf numFmtId="2" fontId="28" fillId="0" borderId="90" xfId="172" applyNumberFormat="1" applyFont="1" applyBorder="1" applyAlignment="1">
      <alignment horizontal="center" wrapText="1"/>
    </xf>
    <xf numFmtId="2" fontId="28" fillId="0" borderId="14" xfId="172" applyNumberFormat="1" applyFont="1" applyBorder="1" applyAlignment="1">
      <alignment horizontal="center" wrapText="1"/>
    </xf>
    <xf numFmtId="0" fontId="28" fillId="0" borderId="0" xfId="189" applyFont="1" applyFill="1" applyBorder="1" applyAlignment="1">
      <alignment horizontal="center"/>
    </xf>
    <xf numFmtId="0" fontId="49" fillId="0" borderId="0" xfId="178" applyFont="1" applyFill="1" applyAlignment="1">
      <alignment horizontal="center" wrapText="1"/>
    </xf>
    <xf numFmtId="0" fontId="28" fillId="0" borderId="0" xfId="179" applyFont="1" applyFill="1" applyBorder="1" applyAlignment="1">
      <alignment horizontal="center" wrapText="1"/>
    </xf>
    <xf numFmtId="0" fontId="49" fillId="0" borderId="0" xfId="171" applyFont="1" applyAlignment="1">
      <alignment horizontal="center" wrapText="1"/>
    </xf>
    <xf numFmtId="3" fontId="38" fillId="0" borderId="96" xfId="171" applyNumberFormat="1" applyFont="1" applyBorder="1" applyAlignment="1">
      <alignment horizontal="left" wrapText="1"/>
    </xf>
    <xf numFmtId="3" fontId="38" fillId="0" borderId="41" xfId="171" applyNumberFormat="1" applyFont="1" applyBorder="1" applyAlignment="1">
      <alignment horizontal="left" wrapText="1"/>
    </xf>
    <xf numFmtId="3" fontId="38" fillId="0" borderId="96" xfId="171" applyNumberFormat="1" applyFont="1" applyBorder="1" applyAlignment="1">
      <alignment horizontal="left"/>
    </xf>
    <xf numFmtId="3" fontId="38" fillId="0" borderId="41" xfId="171" applyNumberFormat="1" applyFont="1" applyBorder="1" applyAlignment="1">
      <alignment horizontal="left"/>
    </xf>
    <xf numFmtId="12" fontId="38" fillId="0" borderId="124" xfId="171" applyNumberFormat="1" applyFont="1" applyBorder="1" applyAlignment="1">
      <alignment horizontal="left" wrapText="1"/>
    </xf>
    <xf numFmtId="12" fontId="38" fillId="0" borderId="125" xfId="171" applyNumberFormat="1" applyFont="1" applyBorder="1" applyAlignment="1">
      <alignment horizontal="left" wrapText="1"/>
    </xf>
    <xf numFmtId="3" fontId="40" fillId="26" borderId="10" xfId="180" applyNumberFormat="1" applyFont="1" applyFill="1" applyBorder="1" applyAlignment="1">
      <alignment horizontal="center" wrapText="1"/>
    </xf>
    <xf numFmtId="0" fontId="41" fillId="0" borderId="98" xfId="180" applyFont="1" applyFill="1" applyBorder="1" applyAlignment="1">
      <alignment horizontal="center" wrapText="1"/>
    </xf>
    <xf numFmtId="0" fontId="41" fillId="0" borderId="93" xfId="180" applyFont="1" applyFill="1" applyBorder="1" applyAlignment="1">
      <alignment horizontal="center" wrapText="1"/>
    </xf>
    <xf numFmtId="0" fontId="41" fillId="0" borderId="47" xfId="180" applyFont="1" applyFill="1" applyBorder="1" applyAlignment="1">
      <alignment horizontal="center" wrapText="1"/>
    </xf>
    <xf numFmtId="0" fontId="40" fillId="0" borderId="98" xfId="180" applyFont="1" applyFill="1" applyBorder="1" applyAlignment="1">
      <alignment horizontal="center" wrapText="1"/>
    </xf>
    <xf numFmtId="0" fontId="40" fillId="0" borderId="93" xfId="180" applyFont="1" applyFill="1" applyBorder="1" applyAlignment="1">
      <alignment horizontal="center" wrapText="1"/>
    </xf>
    <xf numFmtId="0" fontId="40" fillId="0" borderId="47" xfId="180" applyFont="1" applyFill="1" applyBorder="1" applyAlignment="1">
      <alignment horizontal="center" wrapText="1"/>
    </xf>
    <xf numFmtId="3" fontId="3" fillId="26" borderId="10" xfId="180" applyNumberFormat="1" applyFont="1" applyFill="1" applyBorder="1" applyAlignment="1">
      <alignment horizontal="center" wrapText="1"/>
    </xf>
    <xf numFmtId="0" fontId="32" fillId="0" borderId="0" xfId="177" applyFont="1" applyAlignment="1">
      <alignment horizontal="center"/>
    </xf>
    <xf numFmtId="0" fontId="36" fillId="0" borderId="99" xfId="177" applyFont="1" applyBorder="1" applyAlignment="1">
      <alignment horizontal="center" vertical="center"/>
    </xf>
    <xf numFmtId="0" fontId="35" fillId="0" borderId="121" xfId="177" applyFont="1" applyBorder="1" applyAlignment="1">
      <alignment vertical="center"/>
    </xf>
    <xf numFmtId="0" fontId="35" fillId="0" borderId="108" xfId="177" applyFont="1" applyBorder="1" applyAlignment="1">
      <alignment vertical="center"/>
    </xf>
    <xf numFmtId="0" fontId="36" fillId="0" borderId="99" xfId="177" applyFont="1" applyBorder="1" applyAlignment="1">
      <alignment horizontal="center" vertical="center" wrapText="1"/>
    </xf>
    <xf numFmtId="0" fontId="35" fillId="0" borderId="121" xfId="177" applyFont="1" applyBorder="1" applyAlignment="1">
      <alignment vertical="center" wrapText="1"/>
    </xf>
    <xf numFmtId="0" fontId="35" fillId="0" borderId="108" xfId="177" applyFont="1" applyBorder="1" applyAlignment="1">
      <alignment vertical="center" wrapText="1"/>
    </xf>
    <xf numFmtId="0" fontId="36" fillId="0" borderId="99" xfId="177" applyFont="1" applyFill="1" applyBorder="1" applyAlignment="1">
      <alignment horizontal="center" vertical="center" wrapText="1"/>
    </xf>
    <xf numFmtId="0" fontId="36" fillId="0" borderId="121" xfId="177" applyFont="1" applyFill="1" applyBorder="1" applyAlignment="1">
      <alignment horizontal="center" vertical="center" wrapText="1"/>
    </xf>
    <xf numFmtId="0" fontId="36" fillId="0" borderId="108" xfId="177" applyFont="1" applyFill="1" applyBorder="1" applyAlignment="1">
      <alignment horizontal="center" vertical="center" wrapText="1"/>
    </xf>
    <xf numFmtId="0" fontId="36" fillId="0" borderId="40" xfId="177" applyFont="1" applyBorder="1" applyAlignment="1">
      <alignment horizontal="center"/>
    </xf>
    <xf numFmtId="0" fontId="36" fillId="0" borderId="40" xfId="177" applyFont="1" applyBorder="1" applyAlignment="1">
      <alignment horizontal="center" wrapText="1"/>
    </xf>
    <xf numFmtId="0" fontId="23" fillId="0" borderId="36" xfId="181" applyFont="1" applyBorder="1" applyAlignment="1">
      <alignment horizontal="center"/>
    </xf>
    <xf numFmtId="0" fontId="23" fillId="0" borderId="24" xfId="181" applyFont="1" applyBorder="1" applyAlignment="1">
      <alignment horizontal="center"/>
    </xf>
    <xf numFmtId="3" fontId="28" fillId="0" borderId="0" xfId="172" applyNumberFormat="1" applyFont="1" applyBorder="1" applyAlignment="1">
      <alignment horizontal="center"/>
    </xf>
    <xf numFmtId="3" fontId="29" fillId="0" borderId="0" xfId="172" applyNumberFormat="1" applyFont="1" applyFill="1" applyBorder="1" applyAlignment="1">
      <alignment horizontal="center"/>
    </xf>
    <xf numFmtId="0" fontId="29" fillId="0" borderId="0" xfId="191" applyFont="1" applyFill="1" applyAlignment="1">
      <alignment horizontal="justify" wrapText="1"/>
    </xf>
    <xf numFmtId="0" fontId="0" fillId="0" borderId="7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72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63" fillId="0" borderId="1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0" fillId="25" borderId="72" xfId="0" applyFill="1" applyBorder="1" applyAlignment="1">
      <alignment horizontal="left"/>
    </xf>
    <xf numFmtId="0" fontId="0" fillId="25" borderId="20" xfId="0" applyFill="1" applyBorder="1" applyAlignment="1">
      <alignment horizontal="left"/>
    </xf>
    <xf numFmtId="0" fontId="0" fillId="25" borderId="41" xfId="0" applyFill="1" applyBorder="1" applyAlignment="1">
      <alignment horizontal="left"/>
    </xf>
    <xf numFmtId="0" fontId="28" fillId="0" borderId="0" xfId="174" applyFont="1" applyAlignment="1">
      <alignment horizontal="center"/>
    </xf>
    <xf numFmtId="3" fontId="3" fillId="0" borderId="10" xfId="183" applyNumberFormat="1" applyFont="1" applyBorder="1" applyAlignment="1">
      <alignment horizontal="center" wrapText="1"/>
    </xf>
    <xf numFmtId="3" fontId="3" fillId="0" borderId="10" xfId="183" applyNumberFormat="1" applyFont="1" applyBorder="1" applyAlignment="1">
      <alignment horizontal="center"/>
    </xf>
    <xf numFmtId="0" fontId="39" fillId="0" borderId="11" xfId="209" applyFont="1" applyFill="1" applyBorder="1" applyAlignment="1">
      <alignment wrapText="1"/>
    </xf>
    <xf numFmtId="3" fontId="3" fillId="0" borderId="93" xfId="183" applyNumberFormat="1" applyFont="1" applyFill="1" applyBorder="1"/>
    <xf numFmtId="3" fontId="28" fillId="0" borderId="126" xfId="174" applyNumberFormat="1" applyFont="1" applyBorder="1"/>
    <xf numFmtId="3" fontId="28" fillId="0" borderId="127" xfId="174" applyNumberFormat="1" applyFont="1" applyBorder="1"/>
    <xf numFmtId="3" fontId="28" fillId="0" borderId="128" xfId="174" applyNumberFormat="1" applyFont="1" applyBorder="1"/>
    <xf numFmtId="3" fontId="29" fillId="0" borderId="12" xfId="174" applyNumberFormat="1" applyFont="1" applyBorder="1"/>
    <xf numFmtId="3" fontId="29" fillId="0" borderId="41" xfId="174" applyNumberFormat="1" applyFont="1" applyBorder="1"/>
    <xf numFmtId="3" fontId="29" fillId="0" borderId="21" xfId="174" applyNumberFormat="1" applyFont="1" applyBorder="1"/>
    <xf numFmtId="3" fontId="29" fillId="0" borderId="12" xfId="174" applyNumberFormat="1" applyFont="1" applyFill="1" applyBorder="1"/>
    <xf numFmtId="3" fontId="29" fillId="0" borderId="41" xfId="174" applyNumberFormat="1" applyFont="1" applyFill="1" applyBorder="1"/>
    <xf numFmtId="3" fontId="28" fillId="0" borderId="12" xfId="174" applyNumberFormat="1" applyFont="1" applyFill="1" applyBorder="1"/>
    <xf numFmtId="3" fontId="28" fillId="0" borderId="41" xfId="174" applyNumberFormat="1" applyFont="1" applyFill="1" applyBorder="1"/>
    <xf numFmtId="3" fontId="28" fillId="0" borderId="21" xfId="174" applyNumberFormat="1" applyFont="1" applyFill="1" applyBorder="1"/>
    <xf numFmtId="3" fontId="29" fillId="0" borderId="12" xfId="174" applyNumberFormat="1" applyFont="1" applyFill="1" applyBorder="1" applyAlignment="1">
      <alignment wrapText="1"/>
    </xf>
    <xf numFmtId="3" fontId="29" fillId="0" borderId="41" xfId="174" applyNumberFormat="1" applyFont="1" applyFill="1" applyBorder="1" applyAlignment="1">
      <alignment wrapText="1"/>
    </xf>
    <xf numFmtId="3" fontId="29" fillId="0" borderId="129" xfId="174" applyNumberFormat="1" applyFont="1" applyFill="1" applyBorder="1"/>
    <xf numFmtId="3" fontId="23" fillId="0" borderId="129" xfId="174" applyNumberFormat="1" applyFont="1" applyFill="1" applyBorder="1"/>
    <xf numFmtId="3" fontId="23" fillId="0" borderId="81" xfId="174" applyNumberFormat="1" applyFont="1" applyFill="1" applyBorder="1"/>
    <xf numFmtId="3" fontId="23" fillId="0" borderId="79" xfId="174" applyNumberFormat="1" applyFont="1" applyFill="1" applyBorder="1"/>
    <xf numFmtId="3" fontId="28" fillId="0" borderId="129" xfId="174" applyNumberFormat="1" applyFont="1" applyFill="1" applyBorder="1"/>
    <xf numFmtId="3" fontId="28" fillId="0" borderId="79" xfId="174" applyNumberFormat="1" applyFont="1" applyFill="1" applyBorder="1"/>
    <xf numFmtId="3" fontId="28" fillId="0" borderId="130" xfId="174" applyNumberFormat="1" applyFont="1" applyBorder="1"/>
    <xf numFmtId="3" fontId="28" fillId="0" borderId="131" xfId="174" applyNumberFormat="1" applyFont="1" applyBorder="1"/>
    <xf numFmtId="0" fontId="3" fillId="0" borderId="0" xfId="173" applyFont="1" applyAlignment="1"/>
    <xf numFmtId="3" fontId="38" fillId="0" borderId="10" xfId="173" applyNumberFormat="1" applyFont="1" applyBorder="1" applyAlignment="1">
      <alignment horizontal="center"/>
    </xf>
    <xf numFmtId="3" fontId="38" fillId="0" borderId="87" xfId="173" applyNumberFormat="1" applyFont="1" applyBorder="1" applyAlignment="1">
      <alignment horizontal="centerContinuous" wrapText="1"/>
    </xf>
    <xf numFmtId="3" fontId="38" fillId="0" borderId="98" xfId="173" applyNumberFormat="1" applyFont="1" applyBorder="1" applyAlignment="1">
      <alignment horizontal="centerContinuous" wrapText="1"/>
    </xf>
    <xf numFmtId="3" fontId="38" fillId="0" borderId="10" xfId="173" applyNumberFormat="1" applyFont="1" applyBorder="1" applyAlignment="1">
      <alignment horizontal="center" wrapText="1"/>
    </xf>
    <xf numFmtId="3" fontId="38" fillId="0" borderId="132" xfId="173" applyNumberFormat="1" applyFont="1" applyBorder="1" applyAlignment="1">
      <alignment horizontal="centerContinuous" wrapText="1"/>
    </xf>
    <xf numFmtId="3" fontId="38" fillId="0" borderId="84" xfId="173" applyNumberFormat="1" applyFont="1" applyBorder="1" applyAlignment="1">
      <alignment horizontal="centerContinuous" wrapText="1"/>
    </xf>
    <xf numFmtId="3" fontId="39" fillId="0" borderId="133" xfId="173" applyNumberFormat="1" applyFont="1" applyBorder="1"/>
    <xf numFmtId="3" fontId="39" fillId="0" borderId="98" xfId="173" applyNumberFormat="1" applyFont="1" applyBorder="1"/>
    <xf numFmtId="3" fontId="2" fillId="0" borderId="43" xfId="173" applyNumberFormat="1" applyFont="1" applyBorder="1"/>
    <xf numFmtId="0" fontId="0" fillId="0" borderId="45" xfId="173" applyFont="1" applyBorder="1" applyAlignment="1">
      <alignment wrapText="1"/>
    </xf>
    <xf numFmtId="0" fontId="2" fillId="0" borderId="45" xfId="173" applyFont="1" applyBorder="1"/>
    <xf numFmtId="3" fontId="2" fillId="0" borderId="45" xfId="173" applyNumberFormat="1" applyFont="1" applyBorder="1"/>
    <xf numFmtId="0" fontId="0" fillId="0" borderId="15" xfId="173" applyFont="1" applyBorder="1"/>
    <xf numFmtId="3" fontId="2" fillId="0" borderId="15" xfId="173" applyNumberFormat="1" applyFont="1" applyBorder="1"/>
    <xf numFmtId="3" fontId="39" fillId="0" borderId="11" xfId="183" applyNumberFormat="1" applyFont="1" applyFill="1" applyBorder="1" applyAlignment="1">
      <alignment horizontal="right"/>
    </xf>
    <xf numFmtId="3" fontId="39" fillId="0" borderId="21" xfId="183" applyNumberFormat="1" applyFont="1" applyFill="1" applyBorder="1" applyAlignment="1">
      <alignment horizontal="right"/>
    </xf>
    <xf numFmtId="3" fontId="28" fillId="0" borderId="16" xfId="174" applyNumberFormat="1" applyFont="1" applyFill="1" applyBorder="1" applyAlignment="1">
      <alignment wrapText="1"/>
    </xf>
    <xf numFmtId="3" fontId="28" fillId="0" borderId="128" xfId="174" applyNumberFormat="1" applyFont="1" applyFill="1" applyBorder="1" applyAlignment="1">
      <alignment wrapText="1"/>
    </xf>
    <xf numFmtId="3" fontId="23" fillId="0" borderId="21" xfId="174" applyNumberFormat="1" applyFont="1" applyFill="1" applyBorder="1" applyAlignment="1">
      <alignment wrapText="1"/>
    </xf>
    <xf numFmtId="3" fontId="23" fillId="0" borderId="20" xfId="174" applyNumberFormat="1" applyFont="1" applyFill="1" applyBorder="1"/>
    <xf numFmtId="3" fontId="23" fillId="0" borderId="21" xfId="174" applyNumberFormat="1" applyFont="1" applyFill="1" applyBorder="1"/>
    <xf numFmtId="3" fontId="28" fillId="0" borderId="41" xfId="174" applyNumberFormat="1" applyFont="1" applyFill="1" applyBorder="1" applyAlignment="1">
      <alignment wrapText="1"/>
    </xf>
    <xf numFmtId="3" fontId="28" fillId="0" borderId="72" xfId="174" applyNumberFormat="1" applyFont="1" applyFill="1" applyBorder="1" applyAlignment="1">
      <alignment wrapText="1"/>
    </xf>
    <xf numFmtId="3" fontId="28" fillId="0" borderId="21" xfId="174" applyNumberFormat="1" applyFont="1" applyFill="1" applyBorder="1" applyAlignment="1">
      <alignment wrapText="1"/>
    </xf>
    <xf numFmtId="3" fontId="29" fillId="0" borderId="72" xfId="174" applyNumberFormat="1" applyFont="1" applyFill="1" applyBorder="1" applyAlignment="1">
      <alignment wrapText="1"/>
    </xf>
    <xf numFmtId="3" fontId="29" fillId="0" borderId="79" xfId="174" applyNumberFormat="1" applyFont="1" applyFill="1" applyBorder="1" applyAlignment="1">
      <alignment wrapText="1"/>
    </xf>
    <xf numFmtId="3" fontId="29" fillId="0" borderId="81" xfId="174" applyNumberFormat="1" applyFont="1" applyFill="1" applyBorder="1" applyAlignment="1">
      <alignment wrapText="1"/>
    </xf>
    <xf numFmtId="3" fontId="29" fillId="0" borderId="46" xfId="174" applyNumberFormat="1" applyFont="1" applyFill="1" applyBorder="1" applyAlignment="1">
      <alignment wrapText="1"/>
    </xf>
    <xf numFmtId="3" fontId="23" fillId="0" borderId="41" xfId="174" applyNumberFormat="1" applyFont="1" applyFill="1" applyBorder="1" applyAlignment="1">
      <alignment wrapText="1"/>
    </xf>
    <xf numFmtId="3" fontId="23" fillId="0" borderId="81" xfId="174" applyNumberFormat="1" applyFont="1" applyFill="1" applyBorder="1" applyAlignment="1">
      <alignment wrapText="1"/>
    </xf>
    <xf numFmtId="3" fontId="23" fillId="0" borderId="46" xfId="174" applyNumberFormat="1" applyFont="1" applyFill="1" applyBorder="1" applyAlignment="1">
      <alignment wrapText="1"/>
    </xf>
    <xf numFmtId="3" fontId="28" fillId="0" borderId="134" xfId="174" applyNumberFormat="1" applyFont="1" applyBorder="1"/>
    <xf numFmtId="3" fontId="28" fillId="0" borderId="135" xfId="174" applyNumberFormat="1" applyFont="1" applyBorder="1"/>
    <xf numFmtId="3" fontId="38" fillId="0" borderId="10" xfId="173" applyNumberFormat="1" applyFont="1" applyBorder="1" applyAlignment="1">
      <alignment horizontal="center" wrapText="1"/>
    </xf>
    <xf numFmtId="3" fontId="2" fillId="0" borderId="11" xfId="173" applyNumberFormat="1" applyFont="1" applyBorder="1"/>
    <xf numFmtId="0" fontId="0" fillId="0" borderId="45" xfId="173" applyFont="1" applyBorder="1"/>
    <xf numFmtId="0" fontId="2" fillId="0" borderId="0" xfId="173" applyFont="1"/>
    <xf numFmtId="3" fontId="3" fillId="0" borderId="50" xfId="209" applyNumberFormat="1" applyFont="1" applyBorder="1" applyAlignment="1">
      <alignment horizontal="right" wrapText="1"/>
    </xf>
    <xf numFmtId="3" fontId="1" fillId="0" borderId="99" xfId="212" applyNumberFormat="1" applyBorder="1" applyAlignment="1">
      <alignment horizontal="right"/>
    </xf>
    <xf numFmtId="3" fontId="52" fillId="0" borderId="99" xfId="190" applyNumberFormat="1" applyFont="1" applyBorder="1" applyAlignment="1">
      <alignment horizontal="center" vertical="center" wrapText="1"/>
    </xf>
    <xf numFmtId="3" fontId="67" fillId="0" borderId="67" xfId="190" applyNumberFormat="1" applyFont="1" applyBorder="1" applyAlignment="1">
      <alignment horizontal="center"/>
    </xf>
    <xf numFmtId="3" fontId="67" fillId="0" borderId="68" xfId="190" applyNumberFormat="1" applyFont="1" applyBorder="1" applyAlignment="1">
      <alignment horizontal="center"/>
    </xf>
    <xf numFmtId="3" fontId="1" fillId="0" borderId="0" xfId="212" applyNumberFormat="1"/>
    <xf numFmtId="3" fontId="1" fillId="0" borderId="121" xfId="212" applyNumberFormat="1" applyBorder="1" applyAlignment="1">
      <alignment horizontal="right"/>
    </xf>
    <xf numFmtId="3" fontId="52" fillId="0" borderId="108" xfId="190" applyNumberFormat="1" applyFont="1" applyBorder="1" applyAlignment="1">
      <alignment horizontal="center" vertical="center" wrapText="1"/>
    </xf>
    <xf numFmtId="3" fontId="52" fillId="0" borderId="67" xfId="190" applyNumberFormat="1" applyFont="1" applyBorder="1" applyAlignment="1">
      <alignment horizontal="center" vertical="center" wrapText="1"/>
    </xf>
    <xf numFmtId="3" fontId="52" fillId="0" borderId="136" xfId="190" applyNumberFormat="1" applyFont="1" applyBorder="1" applyAlignment="1">
      <alignment horizontal="center" vertical="center" wrapText="1"/>
    </xf>
    <xf numFmtId="3" fontId="1" fillId="0" borderId="108" xfId="212" applyNumberFormat="1" applyBorder="1" applyAlignment="1">
      <alignment horizontal="right"/>
    </xf>
    <xf numFmtId="3" fontId="52" fillId="0" borderId="99" xfId="190" applyNumberFormat="1" applyFont="1" applyBorder="1" applyAlignment="1">
      <alignment horizontal="center" vertical="center" wrapText="1"/>
    </xf>
    <xf numFmtId="3" fontId="52" fillId="0" borderId="120" xfId="190" applyNumberFormat="1" applyFont="1" applyBorder="1" applyAlignment="1">
      <alignment horizontal="center" vertical="center" wrapText="1"/>
    </xf>
    <xf numFmtId="3" fontId="52" fillId="0" borderId="48" xfId="190" applyNumberFormat="1" applyFont="1" applyBorder="1" applyAlignment="1">
      <alignment horizontal="center" vertical="center" wrapText="1"/>
    </xf>
    <xf numFmtId="3" fontId="52" fillId="0" borderId="47" xfId="190" applyNumberFormat="1" applyFont="1" applyBorder="1" applyAlignment="1">
      <alignment horizontal="center" vertical="center" wrapText="1"/>
    </xf>
    <xf numFmtId="3" fontId="39" fillId="0" borderId="10" xfId="190" applyNumberFormat="1" applyFont="1" applyBorder="1" applyAlignment="1">
      <alignment horizontal="right"/>
    </xf>
    <xf numFmtId="3" fontId="68" fillId="0" borderId="14" xfId="187" applyNumberFormat="1" applyFont="1" applyBorder="1" applyAlignment="1">
      <alignment horizontal="center" wrapText="1"/>
    </xf>
    <xf numFmtId="3" fontId="39" fillId="0" borderId="43" xfId="190" applyNumberFormat="1" applyFont="1" applyBorder="1" applyAlignment="1">
      <alignment horizontal="right"/>
    </xf>
    <xf numFmtId="3" fontId="46" fillId="0" borderId="21" xfId="187" applyNumberFormat="1" applyFont="1" applyBorder="1" applyAlignment="1">
      <alignment wrapText="1"/>
    </xf>
    <xf numFmtId="3" fontId="46" fillId="0" borderId="46" xfId="187" applyNumberFormat="1" applyFont="1" applyBorder="1" applyAlignment="1">
      <alignment wrapText="1"/>
    </xf>
    <xf numFmtId="3" fontId="48" fillId="0" borderId="43" xfId="190" applyNumberFormat="1" applyFont="1" applyBorder="1" applyAlignment="1">
      <alignment horizontal="right"/>
    </xf>
    <xf numFmtId="3" fontId="4" fillId="0" borderId="46" xfId="187" applyNumberFormat="1" applyFont="1" applyBorder="1" applyAlignment="1">
      <alignment wrapText="1"/>
    </xf>
    <xf numFmtId="3" fontId="69" fillId="0" borderId="46" xfId="187" applyNumberFormat="1" applyFont="1" applyBorder="1" applyAlignment="1">
      <alignment wrapText="1"/>
    </xf>
    <xf numFmtId="3" fontId="64" fillId="0" borderId="0" xfId="212" applyNumberFormat="1" applyFont="1"/>
    <xf numFmtId="3" fontId="54" fillId="0" borderId="14" xfId="187" applyNumberFormat="1" applyFont="1" applyBorder="1" applyAlignment="1">
      <alignment wrapText="1"/>
    </xf>
    <xf numFmtId="3" fontId="46" fillId="0" borderId="44" xfId="187" applyNumberFormat="1" applyFont="1" applyBorder="1" applyAlignment="1">
      <alignment wrapText="1"/>
    </xf>
    <xf numFmtId="3" fontId="48" fillId="0" borderId="11" xfId="190" applyNumberFormat="1" applyFont="1" applyBorder="1" applyAlignment="1">
      <alignment horizontal="right"/>
    </xf>
    <xf numFmtId="3" fontId="4" fillId="0" borderId="21" xfId="187" applyNumberFormat="1" applyFont="1" applyBorder="1" applyAlignment="1">
      <alignment wrapText="1"/>
    </xf>
    <xf numFmtId="3" fontId="69" fillId="0" borderId="21" xfId="187" applyNumberFormat="1" applyFont="1" applyBorder="1" applyAlignment="1">
      <alignment wrapText="1"/>
    </xf>
    <xf numFmtId="3" fontId="39" fillId="0" borderId="11" xfId="190" applyNumberFormat="1" applyFont="1" applyBorder="1" applyAlignment="1">
      <alignment horizontal="right"/>
    </xf>
    <xf numFmtId="3" fontId="39" fillId="0" borderId="15" xfId="190" applyNumberFormat="1" applyFont="1" applyBorder="1" applyAlignment="1">
      <alignment horizontal="right"/>
    </xf>
    <xf numFmtId="3" fontId="46" fillId="0" borderId="111" xfId="187" applyNumberFormat="1" applyFont="1" applyBorder="1" applyAlignment="1">
      <alignment wrapText="1"/>
    </xf>
    <xf numFmtId="3" fontId="46" fillId="0" borderId="50" xfId="187" applyNumberFormat="1" applyFont="1" applyBorder="1" applyAlignment="1">
      <alignment wrapText="1"/>
    </xf>
    <xf numFmtId="3" fontId="46" fillId="0" borderId="45" xfId="187" applyNumberFormat="1" applyFont="1" applyBorder="1" applyAlignment="1">
      <alignment wrapText="1"/>
    </xf>
    <xf numFmtId="3" fontId="69" fillId="0" borderId="45" xfId="187" applyNumberFormat="1" applyFont="1" applyBorder="1" applyAlignment="1">
      <alignment wrapText="1"/>
    </xf>
    <xf numFmtId="3" fontId="48" fillId="0" borderId="15" xfId="190" applyNumberFormat="1" applyFont="1" applyBorder="1" applyAlignment="1">
      <alignment horizontal="right"/>
    </xf>
    <xf numFmtId="3" fontId="4" fillId="0" borderId="111" xfId="187" applyNumberFormat="1" applyFont="1" applyBorder="1" applyAlignment="1">
      <alignment wrapText="1"/>
    </xf>
    <xf numFmtId="3" fontId="69" fillId="0" borderId="111" xfId="187" applyNumberFormat="1" applyFont="1" applyBorder="1" applyAlignment="1">
      <alignment wrapText="1"/>
    </xf>
    <xf numFmtId="3" fontId="4" fillId="0" borderId="45" xfId="187" applyNumberFormat="1" applyFont="1" applyBorder="1" applyAlignment="1">
      <alignment wrapText="1"/>
    </xf>
    <xf numFmtId="3" fontId="46" fillId="0" borderId="128" xfId="187" applyNumberFormat="1" applyFont="1" applyBorder="1" applyAlignment="1">
      <alignment wrapText="1"/>
    </xf>
    <xf numFmtId="3" fontId="4" fillId="0" borderId="11" xfId="187" applyNumberFormat="1" applyFont="1" applyBorder="1" applyAlignment="1">
      <alignment wrapText="1"/>
    </xf>
    <xf numFmtId="3" fontId="69" fillId="0" borderId="11" xfId="187" applyNumberFormat="1" applyFont="1" applyBorder="1" applyAlignment="1">
      <alignment wrapText="1"/>
    </xf>
    <xf numFmtId="3" fontId="39" fillId="0" borderId="50" xfId="190" applyNumberFormat="1" applyFont="1" applyBorder="1" applyAlignment="1">
      <alignment horizontal="right"/>
    </xf>
    <xf numFmtId="3" fontId="54" fillId="0" borderId="128" xfId="187" applyNumberFormat="1" applyFont="1" applyBorder="1" applyAlignment="1">
      <alignment wrapText="1"/>
    </xf>
    <xf numFmtId="3" fontId="46" fillId="0" borderId="55" xfId="187" applyNumberFormat="1" applyFont="1" applyBorder="1" applyAlignment="1">
      <alignment wrapText="1"/>
    </xf>
    <xf numFmtId="3" fontId="0" fillId="0" borderId="46" xfId="187" applyNumberFormat="1" applyFont="1" applyBorder="1" applyAlignment="1">
      <alignment wrapText="1"/>
    </xf>
    <xf numFmtId="3" fontId="39" fillId="0" borderId="93" xfId="190" applyNumberFormat="1" applyFont="1" applyBorder="1" applyAlignment="1">
      <alignment horizontal="right"/>
    </xf>
    <xf numFmtId="3" fontId="48" fillId="0" borderId="93" xfId="190" applyNumberFormat="1" applyFont="1" applyBorder="1" applyAlignment="1">
      <alignment horizontal="right"/>
    </xf>
    <xf numFmtId="3" fontId="38" fillId="0" borderId="11" xfId="190" applyNumberFormat="1" applyFont="1" applyBorder="1" applyAlignment="1">
      <alignment horizontal="right"/>
    </xf>
    <xf numFmtId="3" fontId="41" fillId="0" borderId="128" xfId="187" applyNumberFormat="1" applyFont="1" applyBorder="1" applyAlignment="1">
      <alignment wrapText="1"/>
    </xf>
    <xf numFmtId="3" fontId="38" fillId="0" borderId="43" xfId="190" applyNumberFormat="1" applyFont="1" applyBorder="1" applyAlignment="1">
      <alignment horizontal="right"/>
    </xf>
    <xf numFmtId="3" fontId="3" fillId="0" borderId="46" xfId="187" applyNumberFormat="1" applyFont="1" applyBorder="1" applyAlignment="1">
      <alignment wrapText="1"/>
    </xf>
    <xf numFmtId="3" fontId="3" fillId="0" borderId="21" xfId="187" applyNumberFormat="1" applyFont="1" applyBorder="1" applyAlignment="1">
      <alignment wrapText="1"/>
    </xf>
    <xf numFmtId="3" fontId="41" fillId="0" borderId="46" xfId="187" applyNumberFormat="1" applyFont="1" applyBorder="1" applyAlignment="1">
      <alignment wrapText="1"/>
    </xf>
    <xf numFmtId="3" fontId="1" fillId="0" borderId="0" xfId="212" applyNumberFormat="1" applyFill="1"/>
    <xf numFmtId="3" fontId="1" fillId="0" borderId="0" xfId="212" applyNumberFormat="1" applyAlignment="1">
      <alignment horizontal="right"/>
    </xf>
    <xf numFmtId="3" fontId="2" fillId="0" borderId="0" xfId="213" applyNumberFormat="1"/>
    <xf numFmtId="0" fontId="3" fillId="0" borderId="0" xfId="213" applyFont="1" applyAlignment="1">
      <alignment horizontal="center"/>
    </xf>
    <xf numFmtId="0" fontId="2" fillId="0" borderId="0" xfId="213"/>
    <xf numFmtId="0" fontId="25" fillId="0" borderId="10" xfId="190" applyFont="1" applyBorder="1" applyAlignment="1">
      <alignment horizontal="center"/>
    </xf>
    <xf numFmtId="3" fontId="52" fillId="0" borderId="90" xfId="190" applyNumberFormat="1" applyFont="1" applyBorder="1" applyAlignment="1">
      <alignment horizontal="center" vertical="center" wrapText="1"/>
    </xf>
    <xf numFmtId="0" fontId="70" fillId="0" borderId="10" xfId="190" applyFont="1" applyBorder="1" applyAlignment="1">
      <alignment horizontal="center"/>
    </xf>
    <xf numFmtId="0" fontId="68" fillId="0" borderId="14" xfId="187" applyFont="1" applyBorder="1" applyAlignment="1">
      <alignment horizontal="center" wrapText="1"/>
    </xf>
    <xf numFmtId="3" fontId="68" fillId="0" borderId="10" xfId="190" applyNumberFormat="1" applyFont="1" applyBorder="1" applyAlignment="1">
      <alignment horizontal="center"/>
    </xf>
    <xf numFmtId="3" fontId="68" fillId="0" borderId="42" xfId="190" applyNumberFormat="1" applyFont="1" applyBorder="1" applyAlignment="1">
      <alignment horizontal="center"/>
    </xf>
    <xf numFmtId="3" fontId="71" fillId="0" borderId="10" xfId="190" applyNumberFormat="1" applyFont="1" applyBorder="1" applyAlignment="1">
      <alignment horizontal="center"/>
    </xf>
    <xf numFmtId="3" fontId="68" fillId="0" borderId="14" xfId="190" applyNumberFormat="1" applyFont="1" applyBorder="1" applyAlignment="1">
      <alignment horizontal="center"/>
    </xf>
    <xf numFmtId="0" fontId="72" fillId="0" borderId="0" xfId="213" applyFont="1" applyAlignment="1">
      <alignment horizontal="center"/>
    </xf>
    <xf numFmtId="0" fontId="39" fillId="0" borderId="43" xfId="190" applyFont="1" applyBorder="1"/>
    <xf numFmtId="3" fontId="46" fillId="0" borderId="11" xfId="190" applyNumberFormat="1" applyFont="1" applyBorder="1"/>
    <xf numFmtId="3" fontId="46" fillId="0" borderId="20" xfId="190" applyNumberFormat="1" applyFont="1" applyBorder="1"/>
    <xf numFmtId="3" fontId="46" fillId="0" borderId="45" xfId="190" applyNumberFormat="1" applyFont="1" applyBorder="1"/>
    <xf numFmtId="0" fontId="4" fillId="0" borderId="43" xfId="190" applyFont="1" applyBorder="1"/>
    <xf numFmtId="0" fontId="4" fillId="0" borderId="46" xfId="187" applyFont="1" applyBorder="1" applyAlignment="1">
      <alignment wrapText="1"/>
    </xf>
    <xf numFmtId="3" fontId="4" fillId="0" borderId="41" xfId="190" applyNumberFormat="1" applyFont="1" applyBorder="1"/>
    <xf numFmtId="3" fontId="4" fillId="0" borderId="24" xfId="190" applyNumberFormat="1" applyFont="1" applyBorder="1"/>
    <xf numFmtId="3" fontId="4" fillId="0" borderId="72" xfId="190" applyNumberFormat="1" applyFont="1" applyBorder="1"/>
    <xf numFmtId="3" fontId="4" fillId="0" borderId="11" xfId="190" applyNumberFormat="1" applyFont="1" applyBorder="1"/>
    <xf numFmtId="3" fontId="4" fillId="0" borderId="91" xfId="190" applyNumberFormat="1" applyFont="1" applyBorder="1"/>
    <xf numFmtId="3" fontId="4" fillId="0" borderId="81" xfId="190" applyNumberFormat="1" applyFont="1" applyBorder="1"/>
    <xf numFmtId="3" fontId="4" fillId="0" borderId="45" xfId="190" applyNumberFormat="1" applyFont="1" applyBorder="1"/>
    <xf numFmtId="0" fontId="4" fillId="0" borderId="0" xfId="213" applyFont="1"/>
    <xf numFmtId="3" fontId="4" fillId="0" borderId="79" xfId="190" applyNumberFormat="1" applyFont="1" applyBorder="1"/>
    <xf numFmtId="3" fontId="4" fillId="0" borderId="80" xfId="190" applyNumberFormat="1" applyFont="1" applyBorder="1"/>
    <xf numFmtId="0" fontId="39" fillId="0" borderId="10" xfId="190" applyFont="1" applyBorder="1"/>
    <xf numFmtId="3" fontId="4" fillId="0" borderId="20" xfId="190" applyNumberFormat="1" applyFont="1" applyBorder="1"/>
    <xf numFmtId="3" fontId="46" fillId="0" borderId="19" xfId="190" applyNumberFormat="1" applyFont="1" applyBorder="1"/>
    <xf numFmtId="3" fontId="46" fillId="0" borderId="43" xfId="190" applyNumberFormat="1" applyFont="1" applyBorder="1"/>
    <xf numFmtId="3" fontId="46" fillId="0" borderId="91" xfId="190" applyNumberFormat="1" applyFont="1" applyBorder="1"/>
    <xf numFmtId="0" fontId="2" fillId="0" borderId="43" xfId="190" applyFont="1" applyBorder="1"/>
    <xf numFmtId="0" fontId="2" fillId="0" borderId="46" xfId="187" applyFont="1" applyBorder="1" applyAlignment="1">
      <alignment wrapText="1"/>
    </xf>
    <xf numFmtId="3" fontId="2" fillId="0" borderId="41" xfId="190" applyNumberFormat="1" applyFont="1" applyBorder="1"/>
    <xf numFmtId="3" fontId="2" fillId="0" borderId="24" xfId="190" applyNumberFormat="1" applyFont="1" applyBorder="1"/>
    <xf numFmtId="3" fontId="2" fillId="0" borderId="72" xfId="190" applyNumberFormat="1" applyFont="1" applyBorder="1"/>
    <xf numFmtId="3" fontId="2" fillId="0" borderId="11" xfId="190" applyNumberFormat="1" applyFont="1" applyBorder="1"/>
    <xf numFmtId="3" fontId="2" fillId="0" borderId="91" xfId="190" applyNumberFormat="1" applyFont="1" applyBorder="1"/>
    <xf numFmtId="3" fontId="2" fillId="0" borderId="81" xfId="190" applyNumberFormat="1" applyFont="1" applyBorder="1"/>
    <xf numFmtId="3" fontId="2" fillId="0" borderId="45" xfId="190" applyNumberFormat="1" applyFont="1" applyBorder="1"/>
    <xf numFmtId="0" fontId="2" fillId="0" borderId="0" xfId="213" applyFont="1"/>
    <xf numFmtId="0" fontId="39" fillId="0" borderId="50" xfId="190" applyFont="1" applyBorder="1"/>
    <xf numFmtId="0" fontId="46" fillId="0" borderId="128" xfId="187" applyFont="1" applyBorder="1" applyAlignment="1">
      <alignment wrapText="1"/>
    </xf>
    <xf numFmtId="3" fontId="46" fillId="0" borderId="127" xfId="190" applyNumberFormat="1" applyFont="1" applyBorder="1"/>
    <xf numFmtId="3" fontId="46" fillId="0" borderId="17" xfId="190" applyNumberFormat="1" applyFont="1" applyBorder="1"/>
    <xf numFmtId="3" fontId="46" fillId="0" borderId="110" xfId="190" applyNumberFormat="1" applyFont="1" applyBorder="1"/>
    <xf numFmtId="3" fontId="46" fillId="0" borderId="50" xfId="190" applyNumberFormat="1" applyFont="1" applyBorder="1"/>
    <xf numFmtId="3" fontId="46" fillId="0" borderId="97" xfId="190" applyNumberFormat="1" applyFont="1" applyBorder="1"/>
    <xf numFmtId="0" fontId="39" fillId="0" borderId="11" xfId="190" applyFont="1" applyBorder="1"/>
    <xf numFmtId="0" fontId="4" fillId="0" borderId="11" xfId="190" applyFont="1" applyBorder="1"/>
    <xf numFmtId="0" fontId="4" fillId="0" borderId="21" xfId="187" applyFont="1" applyBorder="1" applyAlignment="1">
      <alignment wrapText="1"/>
    </xf>
    <xf numFmtId="0" fontId="54" fillId="0" borderId="128" xfId="187" applyFont="1" applyBorder="1" applyAlignment="1">
      <alignment wrapText="1"/>
    </xf>
    <xf numFmtId="3" fontId="54" fillId="0" borderId="97" xfId="190" applyNumberFormat="1" applyFont="1" applyBorder="1"/>
    <xf numFmtId="3" fontId="54" fillId="0" borderId="17" xfId="190" applyNumberFormat="1" applyFont="1" applyBorder="1"/>
    <xf numFmtId="3" fontId="54" fillId="0" borderId="110" xfId="190" applyNumberFormat="1" applyFont="1" applyBorder="1"/>
    <xf numFmtId="3" fontId="54" fillId="0" borderId="50" xfId="190" applyNumberFormat="1" applyFont="1" applyBorder="1"/>
    <xf numFmtId="3" fontId="54" fillId="0" borderId="127" xfId="190" applyNumberFormat="1" applyFont="1" applyBorder="1"/>
    <xf numFmtId="0" fontId="46" fillId="0" borderId="55" xfId="187" applyFont="1" applyBorder="1" applyAlignment="1">
      <alignment wrapText="1"/>
    </xf>
    <xf numFmtId="3" fontId="4" fillId="0" borderId="70" xfId="190" applyNumberFormat="1" applyFont="1" applyBorder="1"/>
    <xf numFmtId="3" fontId="4" fillId="0" borderId="23" xfId="190" applyNumberFormat="1" applyFont="1" applyBorder="1"/>
    <xf numFmtId="3" fontId="4" fillId="0" borderId="137" xfId="190" applyNumberFormat="1" applyFont="1" applyBorder="1"/>
    <xf numFmtId="3" fontId="4" fillId="0" borderId="71" xfId="190" applyNumberFormat="1" applyFont="1" applyBorder="1"/>
    <xf numFmtId="0" fontId="54" fillId="0" borderId="10" xfId="187" applyFont="1" applyBorder="1" applyAlignment="1">
      <alignment wrapText="1"/>
    </xf>
    <xf numFmtId="3" fontId="4" fillId="0" borderId="25" xfId="190" applyNumberFormat="1" applyFont="1" applyBorder="1"/>
    <xf numFmtId="3" fontId="46" fillId="0" borderId="25" xfId="190" applyNumberFormat="1" applyFont="1" applyBorder="1"/>
    <xf numFmtId="3" fontId="4" fillId="0" borderId="21" xfId="190" applyNumberFormat="1" applyFont="1" applyBorder="1"/>
    <xf numFmtId="3" fontId="4" fillId="0" borderId="28" xfId="190" applyNumberFormat="1" applyFont="1" applyBorder="1"/>
    <xf numFmtId="0" fontId="4" fillId="0" borderId="93" xfId="190" applyFont="1" applyBorder="1"/>
    <xf numFmtId="3" fontId="4" fillId="0" borderId="26" xfId="190" applyNumberFormat="1" applyFont="1" applyBorder="1"/>
    <xf numFmtId="3" fontId="4" fillId="0" borderId="27" xfId="190" applyNumberFormat="1" applyFont="1" applyBorder="1"/>
    <xf numFmtId="0" fontId="2" fillId="0" borderId="11" xfId="190" applyFont="1" applyBorder="1"/>
    <xf numFmtId="0" fontId="2" fillId="0" borderId="21" xfId="187" applyFont="1" applyBorder="1" applyAlignment="1">
      <alignment wrapText="1"/>
    </xf>
    <xf numFmtId="3" fontId="2" fillId="0" borderId="20" xfId="190" applyNumberFormat="1" applyFont="1" applyBorder="1"/>
    <xf numFmtId="0" fontId="2" fillId="0" borderId="93" xfId="190" applyFont="1" applyBorder="1"/>
    <xf numFmtId="0" fontId="2" fillId="0" borderId="55" xfId="187" applyFont="1" applyBorder="1" applyAlignment="1">
      <alignment wrapText="1"/>
    </xf>
    <xf numFmtId="3" fontId="2" fillId="0" borderId="0" xfId="190" applyNumberFormat="1" applyFont="1" applyBorder="1"/>
    <xf numFmtId="3" fontId="2" fillId="0" borderId="134" xfId="190" applyNumberFormat="1" applyFont="1" applyBorder="1"/>
    <xf numFmtId="3" fontId="46" fillId="24" borderId="70" xfId="190" applyNumberFormat="1" applyFont="1" applyFill="1" applyBorder="1"/>
    <xf numFmtId="3" fontId="4" fillId="24" borderId="70" xfId="190" applyNumberFormat="1" applyFont="1" applyFill="1" applyBorder="1"/>
    <xf numFmtId="3" fontId="19" fillId="0" borderId="0" xfId="213" applyNumberFormat="1" applyFont="1"/>
    <xf numFmtId="0" fontId="19" fillId="0" borderId="0" xfId="213" applyFont="1"/>
    <xf numFmtId="0" fontId="41" fillId="0" borderId="128" xfId="187" applyFont="1" applyBorder="1" applyAlignment="1">
      <alignment wrapText="1"/>
    </xf>
    <xf numFmtId="0" fontId="38" fillId="0" borderId="43" xfId="190" applyFont="1" applyBorder="1"/>
    <xf numFmtId="3" fontId="54" fillId="24" borderId="70" xfId="190" applyNumberFormat="1" applyFont="1" applyFill="1" applyBorder="1"/>
    <xf numFmtId="3" fontId="54" fillId="24" borderId="19" xfId="190" applyNumberFormat="1" applyFont="1" applyFill="1" applyBorder="1"/>
    <xf numFmtId="3" fontId="54" fillId="24" borderId="11" xfId="190" applyNumberFormat="1" applyFont="1" applyFill="1" applyBorder="1"/>
    <xf numFmtId="3" fontId="54" fillId="24" borderId="43" xfId="190" applyNumberFormat="1" applyFont="1" applyFill="1" applyBorder="1"/>
    <xf numFmtId="0" fontId="38" fillId="0" borderId="11" xfId="190" applyFont="1" applyBorder="1"/>
    <xf numFmtId="3" fontId="54" fillId="24" borderId="41" xfId="190" applyNumberFormat="1" applyFont="1" applyFill="1" applyBorder="1"/>
    <xf numFmtId="3" fontId="54" fillId="24" borderId="20" xfId="190" applyNumberFormat="1" applyFont="1" applyFill="1" applyBorder="1"/>
    <xf numFmtId="3" fontId="41" fillId="0" borderId="21" xfId="187" applyNumberFormat="1" applyFont="1" applyBorder="1" applyAlignment="1">
      <alignment wrapText="1"/>
    </xf>
    <xf numFmtId="3" fontId="54" fillId="24" borderId="72" xfId="190" applyNumberFormat="1" applyFont="1" applyFill="1" applyBorder="1"/>
    <xf numFmtId="3" fontId="54" fillId="24" borderId="47" xfId="190" applyNumberFormat="1" applyFont="1" applyFill="1" applyBorder="1"/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41" fillId="0" borderId="69" xfId="0" applyNumberFormat="1" applyFont="1" applyBorder="1"/>
    <xf numFmtId="3" fontId="41" fillId="0" borderId="35" xfId="0" applyNumberFormat="1" applyFont="1" applyBorder="1" applyAlignment="1">
      <alignment wrapText="1"/>
    </xf>
    <xf numFmtId="3" fontId="41" fillId="0" borderId="70" xfId="0" applyNumberFormat="1" applyFont="1" applyBorder="1"/>
    <xf numFmtId="3" fontId="41" fillId="0" borderId="24" xfId="0" applyNumberFormat="1" applyFont="1" applyBorder="1"/>
    <xf numFmtId="3" fontId="41" fillId="0" borderId="19" xfId="0" applyNumberFormat="1" applyFont="1" applyBorder="1"/>
    <xf numFmtId="3" fontId="41" fillId="0" borderId="66" xfId="0" applyNumberFormat="1" applyFont="1" applyBorder="1"/>
    <xf numFmtId="3" fontId="41" fillId="0" borderId="0" xfId="0" applyNumberFormat="1" applyFont="1"/>
    <xf numFmtId="3" fontId="2" fillId="0" borderId="76" xfId="0" applyNumberFormat="1" applyFont="1" applyBorder="1" applyAlignment="1">
      <alignment wrapText="1"/>
    </xf>
    <xf numFmtId="3" fontId="0" fillId="0" borderId="19" xfId="0" applyNumberFormat="1" applyBorder="1"/>
    <xf numFmtId="3" fontId="41" fillId="0" borderId="76" xfId="0" applyNumberFormat="1" applyFont="1" applyBorder="1" applyAlignment="1">
      <alignment wrapText="1"/>
    </xf>
    <xf numFmtId="3" fontId="4" fillId="0" borderId="76" xfId="0" applyNumberFormat="1" applyFont="1" applyBorder="1" applyAlignment="1">
      <alignment wrapText="1"/>
    </xf>
    <xf numFmtId="3" fontId="0" fillId="0" borderId="76" xfId="0" applyNumberFormat="1" applyFont="1" applyBorder="1" applyAlignment="1">
      <alignment wrapText="1"/>
    </xf>
    <xf numFmtId="0" fontId="4" fillId="0" borderId="35" xfId="0" applyFont="1" applyFill="1" applyBorder="1" applyAlignment="1">
      <alignment wrapText="1"/>
    </xf>
    <xf numFmtId="3" fontId="0" fillId="0" borderId="41" xfId="0" applyNumberFormat="1" applyFont="1" applyBorder="1"/>
    <xf numFmtId="3" fontId="0" fillId="0" borderId="72" xfId="0" applyNumberFormat="1" applyFont="1" applyBorder="1"/>
    <xf numFmtId="3" fontId="0" fillId="0" borderId="63" xfId="0" applyNumberFormat="1" applyFont="1" applyBorder="1"/>
    <xf numFmtId="0" fontId="4" fillId="0" borderId="35" xfId="0" applyFont="1" applyBorder="1" applyAlignment="1">
      <alignment wrapText="1"/>
    </xf>
    <xf numFmtId="0" fontId="0" fillId="0" borderId="35" xfId="215" applyFont="1" applyBorder="1" applyAlignment="1">
      <alignment wrapText="1"/>
    </xf>
    <xf numFmtId="3" fontId="0" fillId="0" borderId="41" xfId="0" applyNumberFormat="1" applyFont="1" applyFill="1" applyBorder="1"/>
    <xf numFmtId="3" fontId="0" fillId="0" borderId="72" xfId="0" applyNumberFormat="1" applyFont="1" applyFill="1" applyBorder="1"/>
    <xf numFmtId="3" fontId="0" fillId="0" borderId="63" xfId="0" applyNumberFormat="1" applyFont="1" applyFill="1" applyBorder="1"/>
    <xf numFmtId="3" fontId="0" fillId="0" borderId="69" xfId="0" applyNumberFormat="1" applyFont="1" applyBorder="1"/>
    <xf numFmtId="0" fontId="3" fillId="0" borderId="76" xfId="0" applyFont="1" applyBorder="1" applyAlignment="1">
      <alignment wrapText="1"/>
    </xf>
    <xf numFmtId="3" fontId="0" fillId="0" borderId="70" xfId="0" applyNumberFormat="1" applyFont="1" applyBorder="1"/>
    <xf numFmtId="3" fontId="0" fillId="0" borderId="23" xfId="0" applyNumberFormat="1" applyFont="1" applyBorder="1"/>
    <xf numFmtId="3" fontId="0" fillId="0" borderId="71" xfId="0" applyNumberFormat="1" applyFont="1" applyBorder="1"/>
    <xf numFmtId="3" fontId="0" fillId="0" borderId="66" xfId="0" applyNumberFormat="1" applyFont="1" applyBorder="1"/>
    <xf numFmtId="3" fontId="0" fillId="0" borderId="0" xfId="0" applyNumberFormat="1" applyFont="1"/>
    <xf numFmtId="0" fontId="3" fillId="0" borderId="35" xfId="215" applyFont="1" applyBorder="1" applyAlignment="1">
      <alignment wrapText="1"/>
    </xf>
    <xf numFmtId="0" fontId="4" fillId="0" borderId="35" xfId="215" applyFont="1" applyBorder="1" applyAlignment="1">
      <alignment wrapText="1"/>
    </xf>
    <xf numFmtId="3" fontId="0" fillId="0" borderId="76" xfId="0" applyNumberFormat="1" applyFont="1" applyFill="1" applyBorder="1" applyAlignment="1">
      <alignment wrapText="1"/>
    </xf>
    <xf numFmtId="0" fontId="0" fillId="0" borderId="76" xfId="0" applyFont="1" applyBorder="1" applyAlignment="1">
      <alignment wrapText="1"/>
    </xf>
    <xf numFmtId="3" fontId="0" fillId="0" borderId="36" xfId="0" applyNumberFormat="1" applyFont="1" applyBorder="1"/>
    <xf numFmtId="3" fontId="4" fillId="0" borderId="35" xfId="0" applyNumberFormat="1" applyFont="1" applyBorder="1" applyAlignment="1">
      <alignment wrapText="1"/>
    </xf>
    <xf numFmtId="3" fontId="0" fillId="0" borderId="35" xfId="0" applyNumberFormat="1" applyFont="1" applyBorder="1" applyAlignment="1">
      <alignment wrapText="1"/>
    </xf>
    <xf numFmtId="3" fontId="0" fillId="0" borderId="35" xfId="0" applyNumberFormat="1" applyFont="1" applyFill="1" applyBorder="1" applyAlignment="1">
      <alignment wrapText="1"/>
    </xf>
    <xf numFmtId="3" fontId="0" fillId="0" borderId="77" xfId="0" applyNumberFormat="1" applyBorder="1"/>
    <xf numFmtId="3" fontId="4" fillId="0" borderId="88" xfId="0" applyNumberFormat="1" applyFont="1" applyFill="1" applyBorder="1" applyAlignment="1">
      <alignment wrapText="1"/>
    </xf>
    <xf numFmtId="3" fontId="0" fillId="0" borderId="88" xfId="0" applyNumberFormat="1" applyFont="1" applyFill="1" applyBorder="1" applyAlignment="1">
      <alignment wrapText="1"/>
    </xf>
    <xf numFmtId="3" fontId="3" fillId="0" borderId="138" xfId="0" applyNumberFormat="1" applyFont="1" applyBorder="1"/>
    <xf numFmtId="3" fontId="3" fillId="0" borderId="83" xfId="0" applyNumberFormat="1" applyFont="1" applyBorder="1" applyAlignment="1">
      <alignment wrapText="1"/>
    </xf>
    <xf numFmtId="0" fontId="28" fillId="0" borderId="0" xfId="157" applyFont="1" applyAlignment="1">
      <alignment horizontal="center"/>
    </xf>
    <xf numFmtId="0" fontId="2" fillId="0" borderId="0" xfId="214" applyFont="1"/>
    <xf numFmtId="0" fontId="3" fillId="0" borderId="99" xfId="214" applyFont="1" applyBorder="1" applyAlignment="1">
      <alignment horizontal="center"/>
    </xf>
    <xf numFmtId="0" fontId="3" fillId="0" borderId="99" xfId="214" applyFont="1" applyFill="1" applyBorder="1" applyAlignment="1">
      <alignment horizontal="center" wrapText="1"/>
    </xf>
    <xf numFmtId="3" fontId="3" fillId="0" borderId="103" xfId="214" applyNumberFormat="1" applyFont="1" applyBorder="1" applyAlignment="1">
      <alignment horizontal="center" wrapText="1"/>
    </xf>
    <xf numFmtId="3" fontId="3" fillId="0" borderId="100" xfId="214" applyNumberFormat="1" applyFont="1" applyBorder="1" applyAlignment="1">
      <alignment horizontal="center" wrapText="1"/>
    </xf>
    <xf numFmtId="0" fontId="3" fillId="0" borderId="94" xfId="214" applyFont="1" applyBorder="1" applyAlignment="1">
      <alignment horizontal="right"/>
    </xf>
    <xf numFmtId="3" fontId="3" fillId="0" borderId="102" xfId="214" applyNumberFormat="1" applyFont="1" applyBorder="1" applyAlignment="1">
      <alignment wrapText="1"/>
    </xf>
    <xf numFmtId="3" fontId="3" fillId="0" borderId="104" xfId="214" applyNumberFormat="1" applyFont="1" applyBorder="1" applyAlignment="1"/>
    <xf numFmtId="3" fontId="3" fillId="0" borderId="104" xfId="214" applyNumberFormat="1" applyFont="1" applyBorder="1" applyAlignment="1">
      <alignment horizontal="center"/>
    </xf>
    <xf numFmtId="0" fontId="3" fillId="0" borderId="96" xfId="214" applyFont="1" applyBorder="1" applyAlignment="1">
      <alignment horizontal="right"/>
    </xf>
    <xf numFmtId="3" fontId="3" fillId="0" borderId="63" xfId="214" applyNumberFormat="1" applyFont="1" applyBorder="1" applyAlignment="1">
      <alignment wrapText="1"/>
    </xf>
    <xf numFmtId="3" fontId="3" fillId="0" borderId="35" xfId="214" applyNumberFormat="1" applyFont="1" applyFill="1" applyBorder="1" applyAlignment="1"/>
    <xf numFmtId="3" fontId="3" fillId="0" borderId="35" xfId="214" applyNumberFormat="1" applyFont="1" applyFill="1" applyBorder="1" applyAlignment="1">
      <alignment horizontal="center"/>
    </xf>
    <xf numFmtId="0" fontId="2" fillId="0" borderId="63" xfId="214" applyFont="1" applyFill="1" applyBorder="1" applyAlignment="1">
      <alignment wrapText="1"/>
    </xf>
    <xf numFmtId="3" fontId="2" fillId="0" borderId="35" xfId="214" applyNumberFormat="1" applyFont="1" applyBorder="1" applyAlignment="1"/>
    <xf numFmtId="3" fontId="0" fillId="0" borderId="35" xfId="214" applyNumberFormat="1" applyFont="1" applyBorder="1" applyAlignment="1">
      <alignment horizontal="center"/>
    </xf>
    <xf numFmtId="0" fontId="3" fillId="0" borderId="63" xfId="214" applyFont="1" applyBorder="1" applyAlignment="1">
      <alignment wrapText="1"/>
    </xf>
    <xf numFmtId="3" fontId="3" fillId="0" borderId="35" xfId="214" applyNumberFormat="1" applyFont="1" applyFill="1" applyBorder="1"/>
    <xf numFmtId="3" fontId="2" fillId="0" borderId="35" xfId="214" applyNumberFormat="1" applyFont="1" applyFill="1" applyBorder="1" applyAlignment="1"/>
    <xf numFmtId="3" fontId="0" fillId="0" borderId="35" xfId="214" applyNumberFormat="1" applyFont="1" applyFill="1" applyBorder="1" applyAlignment="1">
      <alignment horizontal="center"/>
    </xf>
    <xf numFmtId="0" fontId="41" fillId="0" borderId="96" xfId="214" applyFont="1" applyBorder="1" applyAlignment="1">
      <alignment horizontal="right"/>
    </xf>
    <xf numFmtId="0" fontId="4" fillId="0" borderId="63" xfId="214" applyFont="1" applyBorder="1" applyAlignment="1">
      <alignment wrapText="1"/>
    </xf>
    <xf numFmtId="3" fontId="4" fillId="0" borderId="35" xfId="214" applyNumberFormat="1" applyFont="1" applyFill="1" applyBorder="1" applyAlignment="1"/>
    <xf numFmtId="3" fontId="4" fillId="0" borderId="35" xfId="214" applyNumberFormat="1" applyFont="1" applyFill="1" applyBorder="1" applyAlignment="1">
      <alignment horizontal="center"/>
    </xf>
    <xf numFmtId="3" fontId="4" fillId="0" borderId="105" xfId="214" applyNumberFormat="1" applyFont="1" applyBorder="1" applyAlignment="1"/>
    <xf numFmtId="0" fontId="4" fillId="0" borderId="63" xfId="214" applyFont="1" applyFill="1" applyBorder="1" applyAlignment="1">
      <alignment wrapText="1"/>
    </xf>
    <xf numFmtId="0" fontId="2" fillId="0" borderId="63" xfId="214" applyFont="1" applyBorder="1" applyAlignment="1">
      <alignment wrapText="1"/>
    </xf>
    <xf numFmtId="3" fontId="2" fillId="0" borderId="35" xfId="214" applyNumberFormat="1" applyFont="1" applyFill="1" applyBorder="1" applyAlignment="1">
      <alignment horizontal="center"/>
    </xf>
    <xf numFmtId="3" fontId="4" fillId="0" borderId="105" xfId="214" applyNumberFormat="1" applyFont="1" applyFill="1" applyBorder="1" applyAlignment="1"/>
    <xf numFmtId="3" fontId="3" fillId="0" borderId="35" xfId="214" applyNumberFormat="1" applyFont="1" applyBorder="1" applyAlignment="1">
      <alignment wrapText="1"/>
    </xf>
    <xf numFmtId="3" fontId="3" fillId="0" borderId="35" xfId="214" applyNumberFormat="1" applyFont="1" applyBorder="1" applyAlignment="1">
      <alignment horizontal="center" wrapText="1"/>
    </xf>
    <xf numFmtId="3" fontId="2" fillId="0" borderId="35" xfId="214" applyNumberFormat="1" applyFont="1" applyBorder="1" applyAlignment="1">
      <alignment horizontal="center"/>
    </xf>
    <xf numFmtId="0" fontId="0" fillId="0" borderId="63" xfId="214" applyFont="1" applyFill="1" applyBorder="1" applyAlignment="1">
      <alignment wrapText="1"/>
    </xf>
    <xf numFmtId="0" fontId="2" fillId="0" borderId="63" xfId="157" applyFont="1" applyBorder="1" applyAlignment="1">
      <alignment wrapText="1"/>
    </xf>
    <xf numFmtId="3" fontId="3" fillId="0" borderId="35" xfId="214" applyNumberFormat="1" applyFont="1" applyBorder="1" applyAlignment="1"/>
    <xf numFmtId="3" fontId="3" fillId="0" borderId="35" xfId="214" applyNumberFormat="1" applyFont="1" applyBorder="1" applyAlignment="1">
      <alignment horizontal="center"/>
    </xf>
    <xf numFmtId="3" fontId="4" fillId="0" borderId="35" xfId="214" applyNumberFormat="1" applyFont="1" applyBorder="1" applyAlignment="1"/>
    <xf numFmtId="3" fontId="4" fillId="0" borderId="35" xfId="214" applyNumberFormat="1" applyFont="1" applyBorder="1" applyAlignment="1">
      <alignment horizontal="center"/>
    </xf>
    <xf numFmtId="3" fontId="3" fillId="0" borderId="35" xfId="214" applyNumberFormat="1" applyFont="1" applyFill="1" applyBorder="1" applyAlignment="1">
      <alignment wrapText="1"/>
    </xf>
    <xf numFmtId="3" fontId="3" fillId="0" borderId="35" xfId="214" applyNumberFormat="1" applyFont="1" applyFill="1" applyBorder="1" applyAlignment="1">
      <alignment horizontal="center" wrapText="1"/>
    </xf>
    <xf numFmtId="0" fontId="2" fillId="0" borderId="63" xfId="214" applyBorder="1" applyAlignment="1">
      <alignment wrapText="1"/>
    </xf>
    <xf numFmtId="0" fontId="4" fillId="0" borderId="96" xfId="214" applyFont="1" applyBorder="1" applyAlignment="1">
      <alignment horizontal="right"/>
    </xf>
    <xf numFmtId="0" fontId="3" fillId="0" borderId="63" xfId="214" applyFont="1" applyFill="1" applyBorder="1" applyAlignment="1">
      <alignment wrapText="1"/>
    </xf>
    <xf numFmtId="3" fontId="2" fillId="0" borderId="105" xfId="214" applyNumberFormat="1" applyFont="1" applyFill="1" applyBorder="1" applyAlignment="1"/>
    <xf numFmtId="0" fontId="3" fillId="0" borderId="63" xfId="214" applyFont="1" applyBorder="1" applyAlignment="1">
      <alignment horizontal="right"/>
    </xf>
    <xf numFmtId="0" fontId="3" fillId="0" borderId="40" xfId="214" applyFont="1" applyBorder="1" applyAlignment="1">
      <alignment wrapText="1"/>
    </xf>
    <xf numFmtId="3" fontId="3" fillId="0" borderId="74" xfId="214" applyNumberFormat="1" applyFont="1" applyFill="1" applyBorder="1"/>
    <xf numFmtId="3" fontId="3" fillId="0" borderId="74" xfId="214" applyNumberFormat="1" applyFont="1" applyFill="1" applyBorder="1" applyAlignment="1">
      <alignment horizontal="center"/>
    </xf>
    <xf numFmtId="0" fontId="2" fillId="0" borderId="66" xfId="214" applyBorder="1" applyAlignment="1">
      <alignment wrapText="1"/>
    </xf>
    <xf numFmtId="3" fontId="2" fillId="0" borderId="76" xfId="214" applyNumberFormat="1" applyFont="1" applyBorder="1" applyAlignment="1"/>
    <xf numFmtId="3" fontId="2" fillId="0" borderId="76" xfId="214" applyNumberFormat="1" applyFont="1" applyBorder="1" applyAlignment="1">
      <alignment horizontal="center"/>
    </xf>
    <xf numFmtId="3" fontId="0" fillId="0" borderId="76" xfId="214" applyNumberFormat="1" applyFont="1" applyBorder="1" applyAlignment="1">
      <alignment horizontal="center"/>
    </xf>
    <xf numFmtId="0" fontId="2" fillId="0" borderId="82" xfId="214" applyBorder="1" applyAlignment="1">
      <alignment wrapText="1"/>
    </xf>
    <xf numFmtId="3" fontId="2" fillId="0" borderId="35" xfId="214" applyNumberFormat="1" applyFont="1" applyFill="1" applyBorder="1"/>
    <xf numFmtId="0" fontId="3" fillId="0" borderId="82" xfId="214" applyFont="1" applyBorder="1" applyAlignment="1">
      <alignment horizontal="right"/>
    </xf>
    <xf numFmtId="3" fontId="4" fillId="0" borderId="106" xfId="214" applyNumberFormat="1" applyFont="1" applyFill="1" applyBorder="1" applyAlignment="1"/>
    <xf numFmtId="3" fontId="4" fillId="0" borderId="76" xfId="214" applyNumberFormat="1" applyFont="1" applyFill="1" applyBorder="1" applyAlignment="1"/>
    <xf numFmtId="3" fontId="4" fillId="0" borderId="76" xfId="214" applyNumberFormat="1" applyFont="1" applyFill="1" applyBorder="1" applyAlignment="1">
      <alignment horizontal="center"/>
    </xf>
    <xf numFmtId="3" fontId="4" fillId="0" borderId="106" xfId="214" applyNumberFormat="1" applyFont="1" applyBorder="1" applyAlignment="1"/>
    <xf numFmtId="3" fontId="4" fillId="0" borderId="76" xfId="214" applyNumberFormat="1" applyFont="1" applyBorder="1" applyAlignment="1"/>
    <xf numFmtId="3" fontId="4" fillId="0" borderId="76" xfId="214" applyNumberFormat="1" applyFont="1" applyBorder="1" applyAlignment="1">
      <alignment horizontal="center"/>
    </xf>
    <xf numFmtId="0" fontId="3" fillId="0" borderId="101" xfId="214" applyFont="1" applyBorder="1" applyAlignment="1">
      <alignment horizontal="right"/>
    </xf>
    <xf numFmtId="3" fontId="3" fillId="0" borderId="40" xfId="214" applyNumberFormat="1" applyFont="1" applyFill="1" applyBorder="1"/>
    <xf numFmtId="3" fontId="3" fillId="0" borderId="40" xfId="214" applyNumberFormat="1" applyFont="1" applyFill="1" applyBorder="1" applyAlignment="1">
      <alignment horizontal="center"/>
    </xf>
    <xf numFmtId="3" fontId="2" fillId="0" borderId="0" xfId="214" applyNumberFormat="1" applyFont="1"/>
    <xf numFmtId="0" fontId="28" fillId="0" borderId="10" xfId="213" applyFont="1" applyFill="1" applyBorder="1" applyAlignment="1">
      <alignment horizontal="center" vertical="center" wrapText="1"/>
    </xf>
    <xf numFmtId="3" fontId="28" fillId="0" borderId="10" xfId="213" applyNumberFormat="1" applyFont="1" applyFill="1" applyBorder="1" applyAlignment="1">
      <alignment horizontal="center" vertical="center" wrapText="1"/>
    </xf>
    <xf numFmtId="0" fontId="28" fillId="0" borderId="11" xfId="214" applyFont="1" applyFill="1" applyBorder="1" applyAlignment="1">
      <alignment wrapText="1"/>
    </xf>
    <xf numFmtId="3" fontId="28" fillId="0" borderId="11" xfId="214" applyNumberFormat="1" applyFont="1" applyFill="1" applyBorder="1" applyAlignment="1">
      <alignment wrapText="1"/>
    </xf>
    <xf numFmtId="0" fontId="29" fillId="0" borderId="11" xfId="213" applyFont="1" applyFill="1" applyBorder="1" applyAlignment="1">
      <alignment wrapText="1"/>
    </xf>
    <xf numFmtId="3" fontId="29" fillId="0" borderId="11" xfId="213" applyNumberFormat="1" applyFont="1" applyFill="1" applyBorder="1" applyAlignment="1">
      <alignment wrapText="1"/>
    </xf>
    <xf numFmtId="3" fontId="29" fillId="0" borderId="11" xfId="213" applyNumberFormat="1" applyFont="1" applyFill="1" applyBorder="1"/>
    <xf numFmtId="0" fontId="29" fillId="0" borderId="43" xfId="213" applyFont="1" applyFill="1" applyBorder="1" applyAlignment="1">
      <alignment wrapText="1"/>
    </xf>
    <xf numFmtId="3" fontId="29" fillId="0" borderId="43" xfId="213" applyNumberFormat="1" applyFont="1" applyFill="1" applyBorder="1" applyAlignment="1">
      <alignment wrapText="1"/>
    </xf>
    <xf numFmtId="0" fontId="28" fillId="0" borderId="43" xfId="213" applyFont="1" applyFill="1" applyBorder="1" applyAlignment="1">
      <alignment wrapText="1"/>
    </xf>
    <xf numFmtId="3" fontId="28" fillId="0" borderId="11" xfId="213" applyNumberFormat="1" applyFont="1" applyFill="1" applyBorder="1"/>
    <xf numFmtId="0" fontId="28" fillId="0" borderId="11" xfId="213" applyFont="1" applyFill="1" applyBorder="1" applyAlignment="1"/>
    <xf numFmtId="3" fontId="32" fillId="0" borderId="11" xfId="213" applyNumberFormat="1" applyFont="1" applyFill="1" applyBorder="1" applyAlignment="1"/>
    <xf numFmtId="0" fontId="29" fillId="0" borderId="11" xfId="213" applyFont="1" applyFill="1" applyBorder="1" applyAlignment="1"/>
    <xf numFmtId="3" fontId="29" fillId="0" borderId="11" xfId="213" applyNumberFormat="1" applyFont="1" applyFill="1" applyBorder="1" applyAlignment="1"/>
    <xf numFmtId="0" fontId="28" fillId="0" borderId="11" xfId="213" applyFont="1" applyFill="1" applyBorder="1" applyAlignment="1">
      <alignment wrapText="1"/>
    </xf>
    <xf numFmtId="3" fontId="28" fillId="0" borderId="11" xfId="213" applyNumberFormat="1" applyFont="1" applyFill="1" applyBorder="1" applyAlignment="1">
      <alignment wrapText="1"/>
    </xf>
    <xf numFmtId="3" fontId="29" fillId="0" borderId="11" xfId="213" applyNumberFormat="1" applyFont="1" applyFill="1" applyBorder="1" applyAlignment="1">
      <alignment horizontal="right"/>
    </xf>
    <xf numFmtId="0" fontId="32" fillId="0" borderId="11" xfId="213" applyFont="1" applyFill="1" applyBorder="1" applyAlignment="1"/>
    <xf numFmtId="3" fontId="32" fillId="0" borderId="11" xfId="213" applyNumberFormat="1" applyFont="1" applyFill="1" applyBorder="1"/>
    <xf numFmtId="3" fontId="28" fillId="0" borderId="11" xfId="213" applyNumberFormat="1" applyFont="1" applyFill="1" applyBorder="1" applyAlignment="1"/>
    <xf numFmtId="3" fontId="23" fillId="0" borderId="11" xfId="213" applyNumberFormat="1" applyFont="1" applyFill="1" applyBorder="1"/>
    <xf numFmtId="3" fontId="29" fillId="0" borderId="45" xfId="213" applyNumberFormat="1" applyFont="1" applyFill="1" applyBorder="1" applyAlignment="1">
      <alignment wrapText="1"/>
    </xf>
    <xf numFmtId="3" fontId="29" fillId="0" borderId="45" xfId="213" applyNumberFormat="1" applyFont="1" applyFill="1" applyBorder="1"/>
    <xf numFmtId="3" fontId="28" fillId="0" borderId="45" xfId="213" applyNumberFormat="1" applyFont="1" applyFill="1" applyBorder="1"/>
    <xf numFmtId="3" fontId="28" fillId="0" borderId="45" xfId="213" applyNumberFormat="1" applyFont="1" applyFill="1" applyBorder="1" applyAlignment="1">
      <alignment wrapText="1"/>
    </xf>
    <xf numFmtId="0" fontId="29" fillId="0" borderId="43" xfId="213" applyFont="1" applyFill="1" applyBorder="1"/>
    <xf numFmtId="3" fontId="29" fillId="0" borderId="43" xfId="213" applyNumberFormat="1" applyFont="1" applyFill="1" applyBorder="1"/>
    <xf numFmtId="3" fontId="28" fillId="0" borderId="43" xfId="213" applyNumberFormat="1" applyFont="1" applyFill="1" applyBorder="1" applyAlignment="1">
      <alignment wrapText="1"/>
    </xf>
    <xf numFmtId="0" fontId="29" fillId="0" borderId="11" xfId="213" applyFont="1" applyFill="1" applyBorder="1" applyAlignment="1">
      <alignment horizontal="left" wrapText="1"/>
    </xf>
    <xf numFmtId="3" fontId="29" fillId="0" borderId="11" xfId="213" applyNumberFormat="1" applyFont="1" applyFill="1" applyBorder="1" applyAlignment="1">
      <alignment horizontal="right" wrapText="1"/>
    </xf>
    <xf numFmtId="0" fontId="29" fillId="0" borderId="45" xfId="213" applyFont="1" applyFill="1" applyBorder="1" applyAlignment="1">
      <alignment wrapText="1"/>
    </xf>
    <xf numFmtId="3" fontId="28" fillId="0" borderId="15" xfId="213" applyNumberFormat="1" applyFont="1" applyFill="1" applyBorder="1"/>
    <xf numFmtId="3" fontId="28" fillId="0" borderId="40" xfId="214" applyNumberFormat="1" applyFont="1" applyFill="1" applyBorder="1" applyAlignment="1">
      <alignment horizontal="center" wrapText="1"/>
    </xf>
    <xf numFmtId="0" fontId="28" fillId="0" borderId="94" xfId="214" applyFont="1" applyFill="1" applyBorder="1" applyAlignment="1">
      <alignment horizontal="center" wrapText="1"/>
    </xf>
    <xf numFmtId="0" fontId="28" fillId="0" borderId="123" xfId="214" applyFont="1" applyFill="1" applyBorder="1" applyAlignment="1">
      <alignment horizontal="center" wrapText="1"/>
    </xf>
    <xf numFmtId="0" fontId="28" fillId="0" borderId="104" xfId="214" applyFont="1" applyFill="1" applyBorder="1" applyAlignment="1">
      <alignment horizontal="center" wrapText="1"/>
    </xf>
    <xf numFmtId="0" fontId="28" fillId="0" borderId="63" xfId="213" applyFont="1" applyFill="1" applyBorder="1" applyAlignment="1">
      <alignment wrapText="1"/>
    </xf>
    <xf numFmtId="0" fontId="29" fillId="0" borderId="63" xfId="213" applyFont="1" applyFill="1" applyBorder="1" applyAlignment="1">
      <alignment wrapText="1"/>
    </xf>
    <xf numFmtId="3" fontId="29" fillId="0" borderId="63" xfId="213" applyNumberFormat="1" applyFont="1" applyFill="1" applyBorder="1" applyAlignment="1">
      <alignment wrapText="1"/>
    </xf>
    <xf numFmtId="3" fontId="29" fillId="0" borderId="63" xfId="210" applyNumberFormat="1" applyFont="1" applyFill="1" applyBorder="1"/>
    <xf numFmtId="3" fontId="28" fillId="0" borderId="63" xfId="213" applyNumberFormat="1" applyFont="1" applyFill="1" applyBorder="1" applyAlignment="1">
      <alignment wrapText="1"/>
    </xf>
    <xf numFmtId="3" fontId="28" fillId="0" borderId="63" xfId="210" applyNumberFormat="1" applyFont="1" applyFill="1" applyBorder="1"/>
    <xf numFmtId="3" fontId="28" fillId="0" borderId="63" xfId="213" applyNumberFormat="1" applyFont="1" applyFill="1" applyBorder="1"/>
    <xf numFmtId="0" fontId="23" fillId="0" borderId="63" xfId="213" applyFont="1" applyFill="1" applyBorder="1" applyAlignment="1">
      <alignment wrapText="1"/>
    </xf>
    <xf numFmtId="3" fontId="23" fillId="0" borderId="63" xfId="213" applyNumberFormat="1" applyFont="1" applyFill="1" applyBorder="1" applyAlignment="1">
      <alignment wrapText="1"/>
    </xf>
    <xf numFmtId="3" fontId="23" fillId="0" borderId="63" xfId="210" applyNumberFormat="1" applyFont="1" applyFill="1" applyBorder="1" applyAlignment="1"/>
    <xf numFmtId="0" fontId="28" fillId="0" borderId="96" xfId="213" applyFont="1" applyFill="1" applyBorder="1" applyAlignment="1">
      <alignment horizontal="left" wrapText="1"/>
    </xf>
    <xf numFmtId="0" fontId="28" fillId="0" borderId="105" xfId="213" applyFont="1" applyFill="1" applyBorder="1" applyAlignment="1">
      <alignment horizontal="left" wrapText="1"/>
    </xf>
    <xf numFmtId="0" fontId="29" fillId="0" borderId="82" xfId="213" applyFont="1" applyFill="1" applyBorder="1" applyAlignment="1">
      <alignment wrapText="1"/>
    </xf>
    <xf numFmtId="0" fontId="28" fillId="0" borderId="82" xfId="213" applyFont="1" applyFill="1" applyBorder="1" applyAlignment="1">
      <alignment wrapText="1"/>
    </xf>
    <xf numFmtId="3" fontId="28" fillId="0" borderId="82" xfId="213" applyNumberFormat="1" applyFont="1" applyFill="1" applyBorder="1" applyAlignment="1">
      <alignment wrapText="1"/>
    </xf>
    <xf numFmtId="0" fontId="28" fillId="0" borderId="82" xfId="213" applyFont="1" applyFill="1" applyBorder="1" applyAlignment="1"/>
    <xf numFmtId="0" fontId="28" fillId="0" borderId="40" xfId="213" applyFont="1" applyFill="1" applyBorder="1" applyAlignment="1">
      <alignment horizontal="center" wrapText="1"/>
    </xf>
    <xf numFmtId="3" fontId="28" fillId="0" borderId="40" xfId="213" applyNumberFormat="1" applyFont="1" applyFill="1" applyBorder="1" applyAlignment="1">
      <alignment wrapText="1"/>
    </xf>
    <xf numFmtId="3" fontId="3" fillId="0" borderId="0" xfId="180" applyNumberFormat="1" applyFont="1" applyFill="1" applyAlignment="1">
      <alignment horizontal="center" wrapText="1"/>
    </xf>
    <xf numFmtId="3" fontId="4" fillId="0" borderId="85" xfId="180" applyNumberFormat="1" applyFont="1" applyFill="1" applyBorder="1" applyAlignment="1">
      <alignment wrapText="1"/>
    </xf>
    <xf numFmtId="3" fontId="39" fillId="0" borderId="86" xfId="180" applyNumberFormat="1" applyFont="1" applyFill="1" applyBorder="1"/>
    <xf numFmtId="0" fontId="28" fillId="0" borderId="0" xfId="186" applyFont="1" applyFill="1" applyAlignment="1">
      <alignment horizontal="center"/>
    </xf>
    <xf numFmtId="3" fontId="63" fillId="0" borderId="24" xfId="0" applyNumberFormat="1" applyFont="1" applyFill="1" applyBorder="1" applyAlignment="1">
      <alignment horizontal="right" vertical="center"/>
    </xf>
    <xf numFmtId="3" fontId="63" fillId="0" borderId="24" xfId="0" applyNumberFormat="1" applyFont="1" applyFill="1" applyBorder="1" applyAlignment="1">
      <alignment vertical="center"/>
    </xf>
  </cellXfs>
  <cellStyles count="216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210"/>
    <cellStyle name="Ezres 3" xfId="105"/>
    <cellStyle name="Ezres 3 2" xfId="211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212"/>
    <cellStyle name="Normál 2" xfId="152"/>
    <cellStyle name="Normál 2 2" xfId="153"/>
    <cellStyle name="Normál 2 3" xfId="154"/>
    <cellStyle name="Normál 2 4" xfId="155"/>
    <cellStyle name="Normál 2 5" xfId="213"/>
    <cellStyle name="Normál 2_11.sz.melléklet_többéves" xfId="156"/>
    <cellStyle name="Normál 3" xfId="157"/>
    <cellStyle name="Normál 3 2" xfId="158"/>
    <cellStyle name="Normál 3 2 2" xfId="159"/>
    <cellStyle name="Normál 4" xfId="160"/>
    <cellStyle name="Normál 5" xfId="161"/>
    <cellStyle name="Normál 5 2" xfId="162"/>
    <cellStyle name="Normál 5 2 2" xfId="163"/>
    <cellStyle name="Normál 5 3" xfId="164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-2002. címjegyzék nov.28-i módosítása (1)" xfId="171"/>
    <cellStyle name="Normál_2001bev jó" xfId="172"/>
    <cellStyle name="Normál_2003év kiadás" xfId="173"/>
    <cellStyle name="Normál_2003költségvet" xfId="174"/>
    <cellStyle name="Normál_2003ktvmod2fin" xfId="175"/>
    <cellStyle name="Normál_2003terv" xfId="176"/>
    <cellStyle name="Normál_2006 költségv 2" xfId="177"/>
    <cellStyle name="Normál_2006éviköltségvetés 2 2" xfId="178"/>
    <cellStyle name="Normál_2007éviintézmény0124szelektált 2" xfId="179"/>
    <cellStyle name="Normál_2009éviköltségvetés-Móricz Károly 2" xfId="180"/>
    <cellStyle name="Normál_37-2010. évi III.rendmód 2 2" xfId="214"/>
    <cellStyle name="Normál_37-2010. évi III.rendmód_4. sz. melléklet 2" xfId="215"/>
    <cellStyle name="Normál_Áhttáblák 2" xfId="181"/>
    <cellStyle name="Normál_Áhttáblák_76-3-hiányzó mellékletek" xfId="182"/>
    <cellStyle name="Normál_bevétel_bevétel_1" xfId="183"/>
    <cellStyle name="Normál_bevétel_bevétel_1 2" xfId="184"/>
    <cellStyle name="Normál_bevétel_bevétel_1 2 2 2" xfId="209"/>
    <cellStyle name="Normál_civilek 2008. jan támogatás pénzügynek 2" xfId="185"/>
    <cellStyle name="Normál_finansz.2004" xfId="186"/>
    <cellStyle name="Normál_kiadás_1_2005aprilisrendmod" xfId="187"/>
    <cellStyle name="Normál_Környezetvédelmi Alap felosztása-01.21." xfId="188"/>
    <cellStyle name="Normál_kötelezettségváll 2009-ra" xfId="189"/>
    <cellStyle name="Normál_Munka2 (2)_1_2005aprilisrendmod" xfId="190"/>
    <cellStyle name="Normál_Turisztikai Alap felhasználása 2012" xfId="191"/>
    <cellStyle name="Note" xfId="192"/>
    <cellStyle name="Output" xfId="193"/>
    <cellStyle name="Összesen" xfId="194" builtinId="25" customBuiltin="1"/>
    <cellStyle name="Összesen 2" xfId="195"/>
    <cellStyle name="Összesen 3" xfId="196"/>
    <cellStyle name="Rossz" xfId="197" builtinId="27" customBuiltin="1"/>
    <cellStyle name="Rossz 2" xfId="198"/>
    <cellStyle name="Rossz 3" xfId="199"/>
    <cellStyle name="Semleges" xfId="200" builtinId="28" customBuiltin="1"/>
    <cellStyle name="Semleges 2" xfId="201"/>
    <cellStyle name="Semleges 3" xfId="202"/>
    <cellStyle name="Számítás" xfId="203" builtinId="22" customBuiltin="1"/>
    <cellStyle name="Számítás 2" xfId="204"/>
    <cellStyle name="Számítás 3" xfId="205"/>
    <cellStyle name="Title" xfId="206"/>
    <cellStyle name="Total" xfId="207"/>
    <cellStyle name="Warning Text" xfId="2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/2012/Rendeletm&#243;dos&#237;t&#225;s/Decemberi%20rendeletm&#243;dos&#237;t&#225;s/Test&#252;leti/USER/KISARINE/USER/KAISER/5MELLEK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KISARINE/USER/KAISER/5MELLEK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3"/>
      <sheetName val="Munka1"/>
      <sheetName val="Munka2"/>
      <sheetName val="Munka1 (2)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52"/>
  <sheetViews>
    <sheetView tabSelected="1" zoomScaleNormal="100" workbookViewId="0">
      <pane xSplit="2" ySplit="8" topLeftCell="AD9" activePane="bottomRight" state="frozen"/>
      <selection activeCell="AN10" sqref="AN10"/>
      <selection pane="topRight" activeCell="AN10" sqref="AN10"/>
      <selection pane="bottomLeft" activeCell="AN10" sqref="AN10"/>
      <selection pane="bottomRight" activeCell="AN10" sqref="AN10"/>
    </sheetView>
  </sheetViews>
  <sheetFormatPr defaultColWidth="9.25" defaultRowHeight="15.75" x14ac:dyDescent="0.25"/>
  <cols>
    <col min="1" max="1" width="37.5" style="170" customWidth="1"/>
    <col min="2" max="2" width="10.375" style="170" customWidth="1"/>
    <col min="3" max="3" width="12.625" style="103" customWidth="1"/>
    <col min="4" max="4" width="13.5" style="103" customWidth="1"/>
    <col min="5" max="5" width="14.5" style="103" customWidth="1"/>
    <col min="6" max="8" width="13.875" style="103" customWidth="1"/>
    <col min="9" max="9" width="15.25" style="103" customWidth="1"/>
    <col min="10" max="12" width="13.875" style="103" customWidth="1"/>
    <col min="13" max="13" width="15" style="103" customWidth="1"/>
    <col min="14" max="14" width="13.875" style="103" customWidth="1"/>
    <col min="15" max="15" width="12.875" style="103" customWidth="1"/>
    <col min="16" max="16" width="13.25" style="103" customWidth="1"/>
    <col min="17" max="17" width="16" style="103" customWidth="1"/>
    <col min="18" max="18" width="14.75" style="103" customWidth="1"/>
    <col min="19" max="20" width="12.625" style="103" customWidth="1"/>
    <col min="21" max="21" width="15.875" style="103" customWidth="1"/>
    <col min="22" max="22" width="14" style="103" customWidth="1"/>
    <col min="23" max="24" width="12.625" style="103" customWidth="1"/>
    <col min="25" max="25" width="15.625" style="103" customWidth="1"/>
    <col min="26" max="26" width="14.25" style="103" customWidth="1"/>
    <col min="27" max="27" width="13.125" style="103" customWidth="1"/>
    <col min="28" max="28" width="13.75" style="103" customWidth="1"/>
    <col min="29" max="29" width="15.25" style="103" customWidth="1"/>
    <col min="30" max="30" width="13.875" style="103" customWidth="1"/>
    <col min="31" max="31" width="13.125" style="103" customWidth="1"/>
    <col min="32" max="32" width="13.75" style="103" customWidth="1"/>
    <col min="33" max="33" width="15.25" style="103" customWidth="1"/>
    <col min="34" max="34" width="13.875" style="103" customWidth="1"/>
    <col min="35" max="35" width="13.125" style="103" customWidth="1"/>
    <col min="36" max="36" width="13.75" style="103" customWidth="1"/>
    <col min="37" max="37" width="15.25" style="103" customWidth="1"/>
    <col min="38" max="38" width="14.25" style="103" customWidth="1"/>
    <col min="39" max="16384" width="9.25" style="103"/>
  </cols>
  <sheetData>
    <row r="1" spans="1:38" x14ac:dyDescent="0.25">
      <c r="C1" s="866" t="s">
        <v>1138</v>
      </c>
      <c r="D1" s="866"/>
      <c r="E1" s="866"/>
      <c r="F1" s="866"/>
      <c r="G1" s="866"/>
      <c r="H1" s="866"/>
      <c r="I1" s="866"/>
      <c r="J1" s="866"/>
      <c r="K1" s="866"/>
      <c r="L1" s="866"/>
      <c r="M1" s="866"/>
      <c r="N1" s="866"/>
      <c r="O1" s="866" t="s">
        <v>1138</v>
      </c>
      <c r="P1" s="866"/>
      <c r="Q1" s="866"/>
      <c r="R1" s="866"/>
      <c r="S1" s="866"/>
      <c r="T1" s="866"/>
      <c r="U1" s="866"/>
      <c r="V1" s="866"/>
      <c r="W1" s="866"/>
      <c r="X1" s="866"/>
      <c r="Y1" s="866"/>
      <c r="Z1" s="866"/>
      <c r="AA1" s="866" t="s">
        <v>1138</v>
      </c>
      <c r="AB1" s="866"/>
      <c r="AC1" s="866"/>
      <c r="AD1" s="866"/>
      <c r="AE1" s="866"/>
      <c r="AF1" s="866"/>
      <c r="AG1" s="866"/>
      <c r="AH1" s="866"/>
      <c r="AI1" s="866"/>
      <c r="AJ1" s="866"/>
      <c r="AK1" s="866"/>
      <c r="AL1" s="866"/>
    </row>
    <row r="2" spans="1:38" x14ac:dyDescent="0.25">
      <c r="C2" s="866" t="s">
        <v>1139</v>
      </c>
      <c r="D2" s="866"/>
      <c r="E2" s="866"/>
      <c r="F2" s="866"/>
      <c r="G2" s="866"/>
      <c r="H2" s="866"/>
      <c r="I2" s="866"/>
      <c r="J2" s="866"/>
      <c r="K2" s="866"/>
      <c r="L2" s="866"/>
      <c r="M2" s="866"/>
      <c r="N2" s="866"/>
      <c r="O2" s="866" t="s">
        <v>1139</v>
      </c>
      <c r="P2" s="866"/>
      <c r="Q2" s="866"/>
      <c r="R2" s="866"/>
      <c r="S2" s="866"/>
      <c r="T2" s="866"/>
      <c r="U2" s="866"/>
      <c r="V2" s="866"/>
      <c r="W2" s="866"/>
      <c r="X2" s="866"/>
      <c r="Y2" s="866"/>
      <c r="Z2" s="866"/>
      <c r="AA2" s="866" t="s">
        <v>1139</v>
      </c>
      <c r="AB2" s="866"/>
      <c r="AC2" s="866"/>
      <c r="AD2" s="866"/>
      <c r="AE2" s="866"/>
      <c r="AF2" s="866"/>
      <c r="AG2" s="866"/>
      <c r="AH2" s="866"/>
      <c r="AI2" s="866"/>
      <c r="AJ2" s="866"/>
      <c r="AK2" s="866"/>
      <c r="AL2" s="866"/>
    </row>
    <row r="3" spans="1:38" x14ac:dyDescent="0.25">
      <c r="C3" s="866" t="s">
        <v>1140</v>
      </c>
      <c r="D3" s="866"/>
      <c r="E3" s="866"/>
      <c r="F3" s="866"/>
      <c r="G3" s="866"/>
      <c r="H3" s="866"/>
      <c r="I3" s="866"/>
      <c r="J3" s="866"/>
      <c r="K3" s="866"/>
      <c r="L3" s="866"/>
      <c r="M3" s="866"/>
      <c r="N3" s="866"/>
      <c r="O3" s="866" t="s">
        <v>1140</v>
      </c>
      <c r="P3" s="866"/>
      <c r="Q3" s="866"/>
      <c r="R3" s="866"/>
      <c r="S3" s="866"/>
      <c r="T3" s="866"/>
      <c r="U3" s="866"/>
      <c r="V3" s="866"/>
      <c r="W3" s="866"/>
      <c r="X3" s="866"/>
      <c r="Y3" s="866"/>
      <c r="Z3" s="866"/>
      <c r="AA3" s="866" t="s">
        <v>1140</v>
      </c>
      <c r="AB3" s="866"/>
      <c r="AC3" s="866"/>
      <c r="AD3" s="866"/>
      <c r="AE3" s="866"/>
      <c r="AF3" s="866"/>
      <c r="AG3" s="866"/>
      <c r="AH3" s="866"/>
      <c r="AI3" s="866"/>
      <c r="AJ3" s="866"/>
      <c r="AK3" s="866"/>
      <c r="AL3" s="866"/>
    </row>
    <row r="4" spans="1:38" ht="16.5" thickBot="1" x14ac:dyDescent="0.3"/>
    <row r="5" spans="1:38" ht="87" customHeight="1" thickTop="1" thickBot="1" x14ac:dyDescent="0.3">
      <c r="A5" s="102"/>
      <c r="B5" s="323"/>
      <c r="C5" s="793" t="s">
        <v>82</v>
      </c>
      <c r="D5" s="794"/>
      <c r="E5" s="794"/>
      <c r="F5" s="794"/>
      <c r="G5" s="794"/>
      <c r="H5" s="794"/>
      <c r="I5" s="794"/>
      <c r="J5" s="794"/>
      <c r="K5" s="794"/>
      <c r="L5" s="794"/>
      <c r="M5" s="794"/>
      <c r="N5" s="795"/>
      <c r="O5" s="799" t="s">
        <v>83</v>
      </c>
      <c r="P5" s="800"/>
      <c r="Q5" s="800"/>
      <c r="R5" s="800"/>
      <c r="S5" s="800"/>
      <c r="T5" s="800"/>
      <c r="U5" s="800"/>
      <c r="V5" s="800"/>
      <c r="W5" s="800"/>
      <c r="X5" s="800"/>
      <c r="Y5" s="800"/>
      <c r="Z5" s="801"/>
      <c r="AA5" s="796" t="s">
        <v>271</v>
      </c>
      <c r="AB5" s="797"/>
      <c r="AC5" s="797"/>
      <c r="AD5" s="797"/>
      <c r="AE5" s="797"/>
      <c r="AF5" s="797"/>
      <c r="AG5" s="797"/>
      <c r="AH5" s="797"/>
      <c r="AI5" s="797"/>
      <c r="AJ5" s="797"/>
      <c r="AK5" s="797"/>
      <c r="AL5" s="798"/>
    </row>
    <row r="6" spans="1:38" ht="33" customHeight="1" thickTop="1" thickBot="1" x14ac:dyDescent="0.3">
      <c r="A6" s="102" t="s">
        <v>250</v>
      </c>
      <c r="B6" s="323" t="s">
        <v>346</v>
      </c>
      <c r="C6" s="793" t="s">
        <v>84</v>
      </c>
      <c r="D6" s="794"/>
      <c r="E6" s="794"/>
      <c r="F6" s="795"/>
      <c r="G6" s="793" t="s">
        <v>1141</v>
      </c>
      <c r="H6" s="794"/>
      <c r="I6" s="794"/>
      <c r="J6" s="795"/>
      <c r="K6" s="793" t="s">
        <v>1142</v>
      </c>
      <c r="L6" s="794"/>
      <c r="M6" s="794"/>
      <c r="N6" s="795"/>
      <c r="O6" s="793" t="s">
        <v>84</v>
      </c>
      <c r="P6" s="794"/>
      <c r="Q6" s="794"/>
      <c r="R6" s="795"/>
      <c r="S6" s="867" t="s">
        <v>1141</v>
      </c>
      <c r="T6" s="867"/>
      <c r="U6" s="867"/>
      <c r="V6" s="867"/>
      <c r="W6" s="867" t="s">
        <v>1142</v>
      </c>
      <c r="X6" s="867"/>
      <c r="Y6" s="867"/>
      <c r="Z6" s="867"/>
      <c r="AA6" s="793" t="s">
        <v>84</v>
      </c>
      <c r="AB6" s="794"/>
      <c r="AC6" s="794"/>
      <c r="AD6" s="795"/>
      <c r="AE6" s="793" t="s">
        <v>1141</v>
      </c>
      <c r="AF6" s="794"/>
      <c r="AG6" s="794"/>
      <c r="AH6" s="795"/>
      <c r="AI6" s="793" t="s">
        <v>1142</v>
      </c>
      <c r="AJ6" s="794"/>
      <c r="AK6" s="794"/>
      <c r="AL6" s="795"/>
    </row>
    <row r="7" spans="1:38" ht="33" thickTop="1" thickBot="1" x14ac:dyDescent="0.3">
      <c r="A7" s="102"/>
      <c r="B7" s="323"/>
      <c r="C7" s="786" t="s">
        <v>244</v>
      </c>
      <c r="D7" s="104" t="s">
        <v>245</v>
      </c>
      <c r="E7" s="104" t="s">
        <v>976</v>
      </c>
      <c r="F7" s="104" t="s">
        <v>271</v>
      </c>
      <c r="G7" s="786" t="s">
        <v>244</v>
      </c>
      <c r="H7" s="786" t="s">
        <v>245</v>
      </c>
      <c r="I7" s="786" t="s">
        <v>976</v>
      </c>
      <c r="J7" s="786" t="s">
        <v>271</v>
      </c>
      <c r="K7" s="786" t="s">
        <v>244</v>
      </c>
      <c r="L7" s="786" t="s">
        <v>245</v>
      </c>
      <c r="M7" s="786" t="s">
        <v>976</v>
      </c>
      <c r="N7" s="104" t="s">
        <v>271</v>
      </c>
      <c r="O7" s="786" t="s">
        <v>244</v>
      </c>
      <c r="P7" s="104" t="s">
        <v>245</v>
      </c>
      <c r="Q7" s="104" t="s">
        <v>976</v>
      </c>
      <c r="R7" s="104" t="s">
        <v>271</v>
      </c>
      <c r="S7" s="786" t="s">
        <v>244</v>
      </c>
      <c r="T7" s="786" t="s">
        <v>245</v>
      </c>
      <c r="U7" s="786" t="s">
        <v>976</v>
      </c>
      <c r="V7" s="786" t="s">
        <v>271</v>
      </c>
      <c r="W7" s="786" t="s">
        <v>244</v>
      </c>
      <c r="X7" s="786" t="s">
        <v>245</v>
      </c>
      <c r="Y7" s="786" t="s">
        <v>976</v>
      </c>
      <c r="Z7" s="104" t="s">
        <v>271</v>
      </c>
      <c r="AA7" s="786" t="s">
        <v>244</v>
      </c>
      <c r="AB7" s="104" t="s">
        <v>245</v>
      </c>
      <c r="AC7" s="104" t="s">
        <v>976</v>
      </c>
      <c r="AD7" s="104" t="s">
        <v>271</v>
      </c>
      <c r="AE7" s="786" t="s">
        <v>244</v>
      </c>
      <c r="AF7" s="104" t="s">
        <v>245</v>
      </c>
      <c r="AG7" s="104" t="s">
        <v>976</v>
      </c>
      <c r="AH7" s="104" t="s">
        <v>271</v>
      </c>
      <c r="AI7" s="786" t="s">
        <v>244</v>
      </c>
      <c r="AJ7" s="104" t="s">
        <v>245</v>
      </c>
      <c r="AK7" s="104" t="s">
        <v>976</v>
      </c>
      <c r="AL7" s="104" t="s">
        <v>271</v>
      </c>
    </row>
    <row r="8" spans="1:38" ht="17.25" thickTop="1" thickBot="1" x14ac:dyDescent="0.3">
      <c r="A8" s="102" t="s">
        <v>254</v>
      </c>
      <c r="B8" s="323"/>
      <c r="C8" s="793" t="s">
        <v>1143</v>
      </c>
      <c r="D8" s="794"/>
      <c r="E8" s="794"/>
      <c r="F8" s="795"/>
      <c r="G8" s="867" t="s">
        <v>1144</v>
      </c>
      <c r="H8" s="867"/>
      <c r="I8" s="867"/>
      <c r="J8" s="867"/>
      <c r="K8" s="867" t="s">
        <v>1145</v>
      </c>
      <c r="L8" s="867"/>
      <c r="M8" s="867"/>
      <c r="N8" s="867"/>
      <c r="O8" s="796" t="s">
        <v>1146</v>
      </c>
      <c r="P8" s="797"/>
      <c r="Q8" s="797"/>
      <c r="R8" s="798"/>
      <c r="S8" s="868" t="s">
        <v>1147</v>
      </c>
      <c r="T8" s="868"/>
      <c r="U8" s="868"/>
      <c r="V8" s="868"/>
      <c r="W8" s="868" t="s">
        <v>1148</v>
      </c>
      <c r="X8" s="868"/>
      <c r="Y8" s="868"/>
      <c r="Z8" s="868"/>
      <c r="AA8" s="796" t="s">
        <v>1149</v>
      </c>
      <c r="AB8" s="797"/>
      <c r="AC8" s="797"/>
      <c r="AD8" s="798"/>
      <c r="AE8" s="796" t="s">
        <v>1150</v>
      </c>
      <c r="AF8" s="797"/>
      <c r="AG8" s="797"/>
      <c r="AH8" s="798"/>
      <c r="AI8" s="796" t="s">
        <v>1151</v>
      </c>
      <c r="AJ8" s="797"/>
      <c r="AK8" s="797"/>
      <c r="AL8" s="798"/>
    </row>
    <row r="9" spans="1:38" s="128" customFormat="1" ht="32.25" thickTop="1" x14ac:dyDescent="0.25">
      <c r="A9" s="127" t="s">
        <v>423</v>
      </c>
      <c r="B9" s="368" t="s">
        <v>427</v>
      </c>
      <c r="C9" s="369">
        <v>70</v>
      </c>
      <c r="D9" s="113"/>
      <c r="E9" s="114"/>
      <c r="F9" s="115">
        <f t="shared" ref="F9:F16" si="0">SUM(C9:E9)</f>
        <v>70</v>
      </c>
      <c r="G9" s="115">
        <v>7217</v>
      </c>
      <c r="H9" s="115"/>
      <c r="I9" s="115"/>
      <c r="J9" s="115">
        <f>SUM(G9:I9)</f>
        <v>7217</v>
      </c>
      <c r="K9" s="115">
        <f>SUM(G9+C9)</f>
        <v>7287</v>
      </c>
      <c r="L9" s="115">
        <f t="shared" ref="L9:M16" si="1">SUM(H9+D9)</f>
        <v>0</v>
      </c>
      <c r="M9" s="115">
        <f t="shared" si="1"/>
        <v>0</v>
      </c>
      <c r="N9" s="115">
        <f>SUM(K9:M9)</f>
        <v>7287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08">
        <f t="shared" ref="AA9:AC11" si="2">SUM(O9+C9)</f>
        <v>70</v>
      </c>
      <c r="AB9" s="108">
        <f t="shared" si="2"/>
        <v>0</v>
      </c>
      <c r="AC9" s="108">
        <f t="shared" si="2"/>
        <v>0</v>
      </c>
      <c r="AD9" s="108">
        <f>SUM(AA9:AC9)</f>
        <v>70</v>
      </c>
      <c r="AE9" s="108">
        <f>SUM(S9+G9)</f>
        <v>7217</v>
      </c>
      <c r="AF9" s="108">
        <f t="shared" ref="AE9:AG11" si="3">SUM(T9+H9)</f>
        <v>0</v>
      </c>
      <c r="AG9" s="108">
        <f t="shared" si="3"/>
        <v>0</v>
      </c>
      <c r="AH9" s="108">
        <f t="shared" ref="AH9:AH11" si="4">SUM(AE9:AG9)</f>
        <v>7217</v>
      </c>
      <c r="AI9" s="108">
        <f>SUM(W9+K9)</f>
        <v>7287</v>
      </c>
      <c r="AJ9" s="108">
        <f t="shared" ref="AI9:AK11" si="5">SUM(X9+L9)</f>
        <v>0</v>
      </c>
      <c r="AK9" s="108">
        <f t="shared" si="5"/>
        <v>0</v>
      </c>
      <c r="AL9" s="108">
        <f t="shared" ref="AL9:AL11" si="6">SUM(AI9:AK9)</f>
        <v>7287</v>
      </c>
    </row>
    <row r="10" spans="1:38" s="128" customFormat="1" ht="31.5" x14ac:dyDescent="0.25">
      <c r="A10" s="127" t="s">
        <v>741</v>
      </c>
      <c r="B10" s="127" t="s">
        <v>428</v>
      </c>
      <c r="C10" s="114">
        <v>1841862</v>
      </c>
      <c r="D10" s="113"/>
      <c r="E10" s="114"/>
      <c r="F10" s="115">
        <f t="shared" si="0"/>
        <v>1841862</v>
      </c>
      <c r="G10" s="115"/>
      <c r="H10" s="115"/>
      <c r="I10" s="115"/>
      <c r="J10" s="115">
        <f>SUM(G10:I10)</f>
        <v>0</v>
      </c>
      <c r="K10" s="115">
        <f t="shared" ref="K10:K16" si="7">SUM(G10+C10)</f>
        <v>1841862</v>
      </c>
      <c r="L10" s="115">
        <f t="shared" si="1"/>
        <v>0</v>
      </c>
      <c r="M10" s="115">
        <f t="shared" si="1"/>
        <v>0</v>
      </c>
      <c r="N10" s="115">
        <f t="shared" ref="N10:N16" si="8">SUM(K10:M10)</f>
        <v>1841862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08">
        <f t="shared" si="2"/>
        <v>1841862</v>
      </c>
      <c r="AB10" s="108">
        <f t="shared" si="2"/>
        <v>0</v>
      </c>
      <c r="AC10" s="108">
        <f t="shared" si="2"/>
        <v>0</v>
      </c>
      <c r="AD10" s="108">
        <f>SUM(AA10:AC10)</f>
        <v>1841862</v>
      </c>
      <c r="AE10" s="108">
        <f t="shared" si="3"/>
        <v>0</v>
      </c>
      <c r="AF10" s="108">
        <f t="shared" si="3"/>
        <v>0</v>
      </c>
      <c r="AG10" s="108">
        <f t="shared" si="3"/>
        <v>0</v>
      </c>
      <c r="AH10" s="108">
        <f t="shared" si="4"/>
        <v>0</v>
      </c>
      <c r="AI10" s="108">
        <f t="shared" si="5"/>
        <v>1841862</v>
      </c>
      <c r="AJ10" s="108">
        <f t="shared" si="5"/>
        <v>0</v>
      </c>
      <c r="AK10" s="108">
        <f t="shared" si="5"/>
        <v>0</v>
      </c>
      <c r="AL10" s="108">
        <f t="shared" si="6"/>
        <v>1841862</v>
      </c>
    </row>
    <row r="11" spans="1:38" s="128" customFormat="1" ht="47.25" x14ac:dyDescent="0.25">
      <c r="A11" s="869" t="s">
        <v>679</v>
      </c>
      <c r="B11" s="127" t="s">
        <v>429</v>
      </c>
      <c r="C11" s="114">
        <v>1341872</v>
      </c>
      <c r="D11" s="113"/>
      <c r="E11" s="114"/>
      <c r="F11" s="115">
        <f t="shared" si="0"/>
        <v>1341872</v>
      </c>
      <c r="G11" s="115">
        <v>12070</v>
      </c>
      <c r="H11" s="115"/>
      <c r="I11" s="115"/>
      <c r="J11" s="115">
        <f t="shared" ref="J11:J16" si="9">SUM(G11:I11)</f>
        <v>12070</v>
      </c>
      <c r="K11" s="114">
        <f t="shared" si="7"/>
        <v>1353942</v>
      </c>
      <c r="L11" s="115">
        <f t="shared" si="1"/>
        <v>0</v>
      </c>
      <c r="M11" s="115">
        <f t="shared" si="1"/>
        <v>0</v>
      </c>
      <c r="N11" s="115">
        <f t="shared" si="8"/>
        <v>1353942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08">
        <f t="shared" si="2"/>
        <v>1341872</v>
      </c>
      <c r="AB11" s="108">
        <f t="shared" si="2"/>
        <v>0</v>
      </c>
      <c r="AC11" s="108">
        <f t="shared" si="2"/>
        <v>0</v>
      </c>
      <c r="AD11" s="108">
        <f>SUM(AA11:AC11)</f>
        <v>1341872</v>
      </c>
      <c r="AE11" s="108">
        <f t="shared" si="3"/>
        <v>12070</v>
      </c>
      <c r="AF11" s="108">
        <f t="shared" si="3"/>
        <v>0</v>
      </c>
      <c r="AG11" s="108">
        <f t="shared" si="3"/>
        <v>0</v>
      </c>
      <c r="AH11" s="108">
        <f t="shared" si="4"/>
        <v>12070</v>
      </c>
      <c r="AI11" s="108">
        <f t="shared" si="5"/>
        <v>1353942</v>
      </c>
      <c r="AJ11" s="108">
        <f t="shared" si="5"/>
        <v>0</v>
      </c>
      <c r="AK11" s="108">
        <f t="shared" si="5"/>
        <v>0</v>
      </c>
      <c r="AL11" s="108">
        <f t="shared" si="6"/>
        <v>1353942</v>
      </c>
    </row>
    <row r="12" spans="1:38" s="128" customFormat="1" ht="31.5" x14ac:dyDescent="0.25">
      <c r="A12" s="127" t="s">
        <v>424</v>
      </c>
      <c r="B12" s="127" t="s">
        <v>430</v>
      </c>
      <c r="C12" s="114">
        <v>458587</v>
      </c>
      <c r="D12" s="113">
        <v>304300</v>
      </c>
      <c r="E12" s="114"/>
      <c r="F12" s="115">
        <f t="shared" si="0"/>
        <v>762887</v>
      </c>
      <c r="G12" s="115"/>
      <c r="H12" s="115"/>
      <c r="I12" s="115"/>
      <c r="J12" s="115">
        <f t="shared" si="9"/>
        <v>0</v>
      </c>
      <c r="K12" s="114">
        <f t="shared" si="7"/>
        <v>458587</v>
      </c>
      <c r="L12" s="115">
        <f t="shared" si="1"/>
        <v>304300</v>
      </c>
      <c r="M12" s="115">
        <f t="shared" si="1"/>
        <v>0</v>
      </c>
      <c r="N12" s="115">
        <f t="shared" si="8"/>
        <v>762887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08">
        <f t="shared" ref="AA12:AL16" si="10">SUM(C12+O12)</f>
        <v>458587</v>
      </c>
      <c r="AB12" s="108">
        <f t="shared" si="10"/>
        <v>304300</v>
      </c>
      <c r="AC12" s="108">
        <f t="shared" si="10"/>
        <v>0</v>
      </c>
      <c r="AD12" s="108">
        <f t="shared" si="10"/>
        <v>762887</v>
      </c>
      <c r="AE12" s="108">
        <f t="shared" si="10"/>
        <v>0</v>
      </c>
      <c r="AF12" s="108">
        <f t="shared" si="10"/>
        <v>0</v>
      </c>
      <c r="AG12" s="108">
        <f t="shared" si="10"/>
        <v>0</v>
      </c>
      <c r="AH12" s="108">
        <f t="shared" si="10"/>
        <v>0</v>
      </c>
      <c r="AI12" s="108">
        <f t="shared" si="10"/>
        <v>458587</v>
      </c>
      <c r="AJ12" s="108">
        <f t="shared" si="10"/>
        <v>304300</v>
      </c>
      <c r="AK12" s="108">
        <f t="shared" si="10"/>
        <v>0</v>
      </c>
      <c r="AL12" s="108">
        <f t="shared" si="10"/>
        <v>762887</v>
      </c>
    </row>
    <row r="13" spans="1:38" s="129" customFormat="1" ht="31.5" x14ac:dyDescent="0.25">
      <c r="A13" s="127" t="s">
        <v>85</v>
      </c>
      <c r="B13" s="127"/>
      <c r="C13" s="114">
        <v>221200</v>
      </c>
      <c r="D13" s="113"/>
      <c r="E13" s="114"/>
      <c r="F13" s="115">
        <f t="shared" si="0"/>
        <v>221200</v>
      </c>
      <c r="G13" s="115"/>
      <c r="H13" s="115"/>
      <c r="I13" s="115"/>
      <c r="J13" s="115">
        <f t="shared" si="9"/>
        <v>0</v>
      </c>
      <c r="K13" s="114">
        <f t="shared" si="7"/>
        <v>221200</v>
      </c>
      <c r="L13" s="115">
        <f t="shared" si="1"/>
        <v>0</v>
      </c>
      <c r="M13" s="115">
        <f t="shared" si="1"/>
        <v>0</v>
      </c>
      <c r="N13" s="115">
        <f t="shared" si="8"/>
        <v>221200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08">
        <f t="shared" si="10"/>
        <v>221200</v>
      </c>
      <c r="AB13" s="108">
        <f t="shared" si="10"/>
        <v>0</v>
      </c>
      <c r="AC13" s="108">
        <f t="shared" si="10"/>
        <v>0</v>
      </c>
      <c r="AD13" s="108">
        <f t="shared" si="10"/>
        <v>221200</v>
      </c>
      <c r="AE13" s="108">
        <f t="shared" si="10"/>
        <v>0</v>
      </c>
      <c r="AF13" s="108">
        <f t="shared" si="10"/>
        <v>0</v>
      </c>
      <c r="AG13" s="108">
        <f t="shared" si="10"/>
        <v>0</v>
      </c>
      <c r="AH13" s="108">
        <f t="shared" si="10"/>
        <v>0</v>
      </c>
      <c r="AI13" s="108">
        <f t="shared" si="10"/>
        <v>221200</v>
      </c>
      <c r="AJ13" s="108">
        <f t="shared" si="10"/>
        <v>0</v>
      </c>
      <c r="AK13" s="108">
        <f t="shared" si="10"/>
        <v>0</v>
      </c>
      <c r="AL13" s="108">
        <f t="shared" si="10"/>
        <v>221200</v>
      </c>
    </row>
    <row r="14" spans="1:38" s="129" customFormat="1" ht="31.5" x14ac:dyDescent="0.25">
      <c r="A14" s="127" t="s">
        <v>86</v>
      </c>
      <c r="B14" s="127"/>
      <c r="C14" s="114">
        <v>134300</v>
      </c>
      <c r="D14" s="113"/>
      <c r="E14" s="114"/>
      <c r="F14" s="115">
        <f t="shared" si="0"/>
        <v>134300</v>
      </c>
      <c r="G14" s="115"/>
      <c r="H14" s="115"/>
      <c r="I14" s="115"/>
      <c r="J14" s="115">
        <f t="shared" si="9"/>
        <v>0</v>
      </c>
      <c r="K14" s="114">
        <f t="shared" si="7"/>
        <v>134300</v>
      </c>
      <c r="L14" s="115">
        <f t="shared" si="1"/>
        <v>0</v>
      </c>
      <c r="M14" s="115">
        <f t="shared" si="1"/>
        <v>0</v>
      </c>
      <c r="N14" s="115">
        <f t="shared" si="8"/>
        <v>134300</v>
      </c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08">
        <f t="shared" si="10"/>
        <v>134300</v>
      </c>
      <c r="AB14" s="108">
        <f t="shared" si="10"/>
        <v>0</v>
      </c>
      <c r="AC14" s="108">
        <f t="shared" si="10"/>
        <v>0</v>
      </c>
      <c r="AD14" s="108">
        <f t="shared" si="10"/>
        <v>134300</v>
      </c>
      <c r="AE14" s="108">
        <f t="shared" si="10"/>
        <v>0</v>
      </c>
      <c r="AF14" s="108">
        <f t="shared" si="10"/>
        <v>0</v>
      </c>
      <c r="AG14" s="108">
        <f t="shared" si="10"/>
        <v>0</v>
      </c>
      <c r="AH14" s="108">
        <f t="shared" si="10"/>
        <v>0</v>
      </c>
      <c r="AI14" s="108">
        <f t="shared" si="10"/>
        <v>134300</v>
      </c>
      <c r="AJ14" s="108">
        <f t="shared" si="10"/>
        <v>0</v>
      </c>
      <c r="AK14" s="108">
        <f t="shared" si="10"/>
        <v>0</v>
      </c>
      <c r="AL14" s="108">
        <f t="shared" si="10"/>
        <v>134300</v>
      </c>
    </row>
    <row r="15" spans="1:38" s="129" customFormat="1" x14ac:dyDescent="0.25">
      <c r="A15" s="127" t="s">
        <v>87</v>
      </c>
      <c r="B15" s="127"/>
      <c r="C15" s="114"/>
      <c r="D15" s="113">
        <v>304300</v>
      </c>
      <c r="E15" s="114"/>
      <c r="F15" s="115">
        <f t="shared" si="0"/>
        <v>304300</v>
      </c>
      <c r="G15" s="115"/>
      <c r="H15" s="115"/>
      <c r="I15" s="115"/>
      <c r="J15" s="115">
        <f t="shared" si="9"/>
        <v>0</v>
      </c>
      <c r="K15" s="114">
        <f t="shared" si="7"/>
        <v>0</v>
      </c>
      <c r="L15" s="115">
        <f t="shared" si="1"/>
        <v>304300</v>
      </c>
      <c r="M15" s="115">
        <f t="shared" si="1"/>
        <v>0</v>
      </c>
      <c r="N15" s="115">
        <f t="shared" si="8"/>
        <v>304300</v>
      </c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08">
        <f t="shared" si="10"/>
        <v>0</v>
      </c>
      <c r="AB15" s="108">
        <f t="shared" si="10"/>
        <v>304300</v>
      </c>
      <c r="AC15" s="108">
        <f t="shared" si="10"/>
        <v>0</v>
      </c>
      <c r="AD15" s="108">
        <f t="shared" si="10"/>
        <v>304300</v>
      </c>
      <c r="AE15" s="108">
        <f t="shared" si="10"/>
        <v>0</v>
      </c>
      <c r="AF15" s="108">
        <f t="shared" si="10"/>
        <v>0</v>
      </c>
      <c r="AG15" s="108">
        <f t="shared" si="10"/>
        <v>0</v>
      </c>
      <c r="AH15" s="108">
        <f t="shared" si="10"/>
        <v>0</v>
      </c>
      <c r="AI15" s="108">
        <f t="shared" si="10"/>
        <v>0</v>
      </c>
      <c r="AJ15" s="108">
        <f t="shared" si="10"/>
        <v>304300</v>
      </c>
      <c r="AK15" s="108">
        <f t="shared" si="10"/>
        <v>0</v>
      </c>
      <c r="AL15" s="108">
        <f t="shared" si="10"/>
        <v>304300</v>
      </c>
    </row>
    <row r="16" spans="1:38" s="129" customFormat="1" ht="36.75" customHeight="1" x14ac:dyDescent="0.25">
      <c r="A16" s="127" t="s">
        <v>425</v>
      </c>
      <c r="B16" s="127" t="s">
        <v>431</v>
      </c>
      <c r="C16" s="114"/>
      <c r="D16" s="113"/>
      <c r="E16" s="114"/>
      <c r="F16" s="115">
        <f t="shared" si="0"/>
        <v>0</v>
      </c>
      <c r="G16" s="115"/>
      <c r="H16" s="115"/>
      <c r="I16" s="115"/>
      <c r="J16" s="115">
        <f t="shared" si="9"/>
        <v>0</v>
      </c>
      <c r="K16" s="114">
        <f t="shared" si="7"/>
        <v>0</v>
      </c>
      <c r="L16" s="115">
        <f t="shared" si="1"/>
        <v>0</v>
      </c>
      <c r="M16" s="115">
        <f t="shared" si="1"/>
        <v>0</v>
      </c>
      <c r="N16" s="115">
        <f t="shared" si="8"/>
        <v>0</v>
      </c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08">
        <f t="shared" si="10"/>
        <v>0</v>
      </c>
      <c r="AB16" s="108">
        <f t="shared" si="10"/>
        <v>0</v>
      </c>
      <c r="AC16" s="108">
        <f t="shared" si="10"/>
        <v>0</v>
      </c>
      <c r="AD16" s="108">
        <f t="shared" si="10"/>
        <v>0</v>
      </c>
      <c r="AE16" s="108">
        <f t="shared" si="10"/>
        <v>0</v>
      </c>
      <c r="AF16" s="108">
        <f t="shared" si="10"/>
        <v>0</v>
      </c>
      <c r="AG16" s="108">
        <f t="shared" si="10"/>
        <v>0</v>
      </c>
      <c r="AH16" s="108">
        <f t="shared" si="10"/>
        <v>0</v>
      </c>
      <c r="AI16" s="108">
        <f t="shared" si="10"/>
        <v>0</v>
      </c>
      <c r="AJ16" s="108">
        <f t="shared" si="10"/>
        <v>0</v>
      </c>
      <c r="AK16" s="108">
        <f t="shared" si="10"/>
        <v>0</v>
      </c>
      <c r="AL16" s="108">
        <f t="shared" si="10"/>
        <v>0</v>
      </c>
    </row>
    <row r="17" spans="1:38" s="121" customFormat="1" ht="31.5" x14ac:dyDescent="0.25">
      <c r="A17" s="118" t="s">
        <v>426</v>
      </c>
      <c r="B17" s="118" t="s">
        <v>432</v>
      </c>
      <c r="C17" s="119">
        <f t="shared" ref="C17:AL17" si="11">SUM(C9:C11,C12,C16)</f>
        <v>3642391</v>
      </c>
      <c r="D17" s="119">
        <f t="shared" si="11"/>
        <v>304300</v>
      </c>
      <c r="E17" s="119">
        <f t="shared" si="11"/>
        <v>0</v>
      </c>
      <c r="F17" s="119">
        <f t="shared" si="11"/>
        <v>3946691</v>
      </c>
      <c r="G17" s="119">
        <f t="shared" si="11"/>
        <v>19287</v>
      </c>
      <c r="H17" s="119">
        <f t="shared" si="11"/>
        <v>0</v>
      </c>
      <c r="I17" s="119">
        <f t="shared" si="11"/>
        <v>0</v>
      </c>
      <c r="J17" s="119">
        <f t="shared" si="11"/>
        <v>19287</v>
      </c>
      <c r="K17" s="119">
        <f t="shared" si="11"/>
        <v>3661678</v>
      </c>
      <c r="L17" s="119">
        <f t="shared" si="11"/>
        <v>304300</v>
      </c>
      <c r="M17" s="119">
        <f t="shared" si="11"/>
        <v>0</v>
      </c>
      <c r="N17" s="119">
        <f t="shared" si="11"/>
        <v>3965978</v>
      </c>
      <c r="O17" s="119">
        <f t="shared" si="11"/>
        <v>0</v>
      </c>
      <c r="P17" s="119">
        <f t="shared" si="11"/>
        <v>0</v>
      </c>
      <c r="Q17" s="119">
        <f t="shared" si="11"/>
        <v>0</v>
      </c>
      <c r="R17" s="119">
        <f t="shared" si="11"/>
        <v>0</v>
      </c>
      <c r="S17" s="119">
        <f t="shared" si="11"/>
        <v>0</v>
      </c>
      <c r="T17" s="119">
        <f t="shared" si="11"/>
        <v>0</v>
      </c>
      <c r="U17" s="119">
        <f t="shared" si="11"/>
        <v>0</v>
      </c>
      <c r="V17" s="119">
        <f t="shared" si="11"/>
        <v>0</v>
      </c>
      <c r="W17" s="119">
        <f t="shared" si="11"/>
        <v>0</v>
      </c>
      <c r="X17" s="119">
        <f t="shared" si="11"/>
        <v>0</v>
      </c>
      <c r="Y17" s="119">
        <f t="shared" si="11"/>
        <v>0</v>
      </c>
      <c r="Z17" s="119">
        <f t="shared" si="11"/>
        <v>0</v>
      </c>
      <c r="AA17" s="119">
        <f t="shared" si="11"/>
        <v>3642391</v>
      </c>
      <c r="AB17" s="119">
        <f t="shared" si="11"/>
        <v>304300</v>
      </c>
      <c r="AC17" s="119">
        <f t="shared" si="11"/>
        <v>0</v>
      </c>
      <c r="AD17" s="119">
        <f t="shared" si="11"/>
        <v>3946691</v>
      </c>
      <c r="AE17" s="119">
        <f t="shared" si="11"/>
        <v>19287</v>
      </c>
      <c r="AF17" s="119">
        <f t="shared" si="11"/>
        <v>0</v>
      </c>
      <c r="AG17" s="119">
        <f t="shared" si="11"/>
        <v>0</v>
      </c>
      <c r="AH17" s="119">
        <f t="shared" si="11"/>
        <v>19287</v>
      </c>
      <c r="AI17" s="119">
        <f t="shared" si="11"/>
        <v>3661678</v>
      </c>
      <c r="AJ17" s="119">
        <f t="shared" si="11"/>
        <v>304300</v>
      </c>
      <c r="AK17" s="119">
        <f t="shared" si="11"/>
        <v>0</v>
      </c>
      <c r="AL17" s="119">
        <f t="shared" si="11"/>
        <v>3965978</v>
      </c>
    </row>
    <row r="18" spans="1:38" s="121" customFormat="1" ht="31.5" x14ac:dyDescent="0.25">
      <c r="A18" s="118" t="s">
        <v>487</v>
      </c>
      <c r="B18" s="118" t="s">
        <v>488</v>
      </c>
      <c r="C18" s="119">
        <v>33504</v>
      </c>
      <c r="D18" s="119">
        <v>12940</v>
      </c>
      <c r="E18" s="119"/>
      <c r="F18" s="119">
        <f>SUM(C18:E18)</f>
        <v>46444</v>
      </c>
      <c r="G18" s="119"/>
      <c r="H18" s="119"/>
      <c r="I18" s="119"/>
      <c r="J18" s="119">
        <f>SUM(G18:I18)</f>
        <v>0</v>
      </c>
      <c r="K18" s="119">
        <f t="shared" ref="K18" si="12">SUM(G18+C18)</f>
        <v>33504</v>
      </c>
      <c r="L18" s="119">
        <f t="shared" ref="L18:M18" si="13">SUM(H18+D18)</f>
        <v>12940</v>
      </c>
      <c r="M18" s="119">
        <f t="shared" si="13"/>
        <v>0</v>
      </c>
      <c r="N18" s="119">
        <f t="shared" ref="N18" si="14">SUM(K18:M18)</f>
        <v>46444</v>
      </c>
      <c r="O18" s="119">
        <v>385994</v>
      </c>
      <c r="P18" s="119">
        <v>229978</v>
      </c>
      <c r="Q18" s="119">
        <v>69774</v>
      </c>
      <c r="R18" s="119">
        <f>SUM(O18:Q18)</f>
        <v>685746</v>
      </c>
      <c r="S18" s="119"/>
      <c r="T18" s="119"/>
      <c r="U18" s="119"/>
      <c r="V18" s="119">
        <f>SUM(S18:U18)</f>
        <v>0</v>
      </c>
      <c r="W18" s="119">
        <f>SUM(S18+O18)</f>
        <v>385994</v>
      </c>
      <c r="X18" s="119">
        <f>SUM(T18+P18)</f>
        <v>229978</v>
      </c>
      <c r="Y18" s="119">
        <f>SUM(Q18+U18)</f>
        <v>69774</v>
      </c>
      <c r="Z18" s="119">
        <f>SUM(W18:Y18)</f>
        <v>685746</v>
      </c>
      <c r="AA18" s="108">
        <f>SUM(C18+O18)</f>
        <v>419498</v>
      </c>
      <c r="AB18" s="108">
        <f>SUM(D18+P18)</f>
        <v>242918</v>
      </c>
      <c r="AC18" s="108">
        <f>SUM(E18+Q18)</f>
        <v>69774</v>
      </c>
      <c r="AD18" s="108">
        <f>SUM(F18+R18)</f>
        <v>732190</v>
      </c>
      <c r="AE18" s="108">
        <f t="shared" ref="AE18:AL18" si="15">SUM(G18+S18)</f>
        <v>0</v>
      </c>
      <c r="AF18" s="108">
        <f t="shared" si="15"/>
        <v>0</v>
      </c>
      <c r="AG18" s="108">
        <f t="shared" si="15"/>
        <v>0</v>
      </c>
      <c r="AH18" s="108">
        <f t="shared" si="15"/>
        <v>0</v>
      </c>
      <c r="AI18" s="108">
        <f t="shared" si="15"/>
        <v>419498</v>
      </c>
      <c r="AJ18" s="108">
        <f t="shared" si="15"/>
        <v>242918</v>
      </c>
      <c r="AK18" s="108">
        <f t="shared" si="15"/>
        <v>69774</v>
      </c>
      <c r="AL18" s="108">
        <f t="shared" si="15"/>
        <v>732190</v>
      </c>
    </row>
    <row r="19" spans="1:38" s="111" customFormat="1" ht="31.5" x14ac:dyDescent="0.25">
      <c r="A19" s="109" t="s">
        <v>489</v>
      </c>
      <c r="B19" s="109" t="s">
        <v>357</v>
      </c>
      <c r="C19" s="108">
        <f>SUM(C17+C18)</f>
        <v>3675895</v>
      </c>
      <c r="D19" s="108">
        <f t="shared" ref="D19:AL19" si="16">SUM(D17+D18)</f>
        <v>317240</v>
      </c>
      <c r="E19" s="108">
        <f t="shared" si="16"/>
        <v>0</v>
      </c>
      <c r="F19" s="108">
        <f t="shared" si="16"/>
        <v>3993135</v>
      </c>
      <c r="G19" s="108">
        <f t="shared" si="16"/>
        <v>19287</v>
      </c>
      <c r="H19" s="108">
        <f t="shared" si="16"/>
        <v>0</v>
      </c>
      <c r="I19" s="108">
        <f t="shared" si="16"/>
        <v>0</v>
      </c>
      <c r="J19" s="108">
        <f t="shared" si="16"/>
        <v>19287</v>
      </c>
      <c r="K19" s="108">
        <f t="shared" si="16"/>
        <v>3695182</v>
      </c>
      <c r="L19" s="108">
        <f t="shared" si="16"/>
        <v>317240</v>
      </c>
      <c r="M19" s="108">
        <f t="shared" si="16"/>
        <v>0</v>
      </c>
      <c r="N19" s="108">
        <f t="shared" si="16"/>
        <v>4012422</v>
      </c>
      <c r="O19" s="108">
        <f t="shared" si="16"/>
        <v>385994</v>
      </c>
      <c r="P19" s="108">
        <f t="shared" si="16"/>
        <v>229978</v>
      </c>
      <c r="Q19" s="108">
        <f t="shared" si="16"/>
        <v>69774</v>
      </c>
      <c r="R19" s="108">
        <f t="shared" si="16"/>
        <v>685746</v>
      </c>
      <c r="S19" s="108">
        <f t="shared" si="16"/>
        <v>0</v>
      </c>
      <c r="T19" s="108">
        <f t="shared" si="16"/>
        <v>0</v>
      </c>
      <c r="U19" s="108">
        <f t="shared" si="16"/>
        <v>0</v>
      </c>
      <c r="V19" s="108">
        <f t="shared" si="16"/>
        <v>0</v>
      </c>
      <c r="W19" s="108">
        <f t="shared" si="16"/>
        <v>385994</v>
      </c>
      <c r="X19" s="108">
        <f t="shared" si="16"/>
        <v>229978</v>
      </c>
      <c r="Y19" s="108">
        <f t="shared" si="16"/>
        <v>69774</v>
      </c>
      <c r="Z19" s="108">
        <f t="shared" si="16"/>
        <v>685746</v>
      </c>
      <c r="AA19" s="108">
        <f t="shared" si="16"/>
        <v>4061889</v>
      </c>
      <c r="AB19" s="108">
        <f t="shared" si="16"/>
        <v>547218</v>
      </c>
      <c r="AC19" s="108">
        <f t="shared" si="16"/>
        <v>69774</v>
      </c>
      <c r="AD19" s="108">
        <f t="shared" si="16"/>
        <v>4678881</v>
      </c>
      <c r="AE19" s="108">
        <f t="shared" si="16"/>
        <v>19287</v>
      </c>
      <c r="AF19" s="108">
        <f t="shared" si="16"/>
        <v>0</v>
      </c>
      <c r="AG19" s="108">
        <f t="shared" si="16"/>
        <v>0</v>
      </c>
      <c r="AH19" s="108">
        <f t="shared" si="16"/>
        <v>19287</v>
      </c>
      <c r="AI19" s="108">
        <f t="shared" si="16"/>
        <v>4081176</v>
      </c>
      <c r="AJ19" s="108">
        <f t="shared" si="16"/>
        <v>547218</v>
      </c>
      <c r="AK19" s="108">
        <f t="shared" si="16"/>
        <v>69774</v>
      </c>
      <c r="AL19" s="108">
        <f t="shared" si="16"/>
        <v>4698168</v>
      </c>
    </row>
    <row r="20" spans="1:38" s="138" customFormat="1" ht="31.5" x14ac:dyDescent="0.25">
      <c r="A20" s="118" t="s">
        <v>490</v>
      </c>
      <c r="B20" s="370" t="s">
        <v>433</v>
      </c>
      <c r="C20" s="139"/>
      <c r="D20" s="366">
        <v>11417250</v>
      </c>
      <c r="E20" s="139">
        <v>0</v>
      </c>
      <c r="F20" s="140">
        <f>SUM(C20:E20)</f>
        <v>11417250</v>
      </c>
      <c r="G20" s="140"/>
      <c r="H20" s="140"/>
      <c r="I20" s="140"/>
      <c r="J20" s="140">
        <f>SUM(G20:I20)</f>
        <v>0</v>
      </c>
      <c r="K20" s="139">
        <f t="shared" ref="K20:M21" si="17">SUM(G20+C20)</f>
        <v>0</v>
      </c>
      <c r="L20" s="140">
        <f t="shared" si="17"/>
        <v>11417250</v>
      </c>
      <c r="M20" s="140">
        <f t="shared" si="17"/>
        <v>0</v>
      </c>
      <c r="N20" s="140">
        <f t="shared" ref="N20:N21" si="18">SUM(K20:M20)</f>
        <v>11417250</v>
      </c>
      <c r="O20" s="139"/>
      <c r="P20" s="139"/>
      <c r="Q20" s="139"/>
      <c r="R20" s="139">
        <f>SUM(O20:Q20)</f>
        <v>0</v>
      </c>
      <c r="S20" s="139"/>
      <c r="T20" s="139"/>
      <c r="U20" s="139"/>
      <c r="V20" s="139">
        <f>SUM(S20:U20)</f>
        <v>0</v>
      </c>
      <c r="W20" s="139">
        <f>SUM(S20+O20)</f>
        <v>0</v>
      </c>
      <c r="X20" s="139">
        <f>SUM(T20+P20)</f>
        <v>0</v>
      </c>
      <c r="Y20" s="139">
        <f>SUM(Q20+U20)</f>
        <v>0</v>
      </c>
      <c r="Z20" s="139">
        <f>SUM(W20:Y20)</f>
        <v>0</v>
      </c>
      <c r="AA20" s="108">
        <f t="shared" ref="AA20:AL21" si="19">SUM(C20+O20)</f>
        <v>0</v>
      </c>
      <c r="AB20" s="108">
        <f t="shared" si="19"/>
        <v>11417250</v>
      </c>
      <c r="AC20" s="108">
        <f t="shared" si="19"/>
        <v>0</v>
      </c>
      <c r="AD20" s="108">
        <f t="shared" si="19"/>
        <v>11417250</v>
      </c>
      <c r="AE20" s="108">
        <f t="shared" si="19"/>
        <v>0</v>
      </c>
      <c r="AF20" s="108">
        <f t="shared" si="19"/>
        <v>0</v>
      </c>
      <c r="AG20" s="108">
        <f t="shared" si="19"/>
        <v>0</v>
      </c>
      <c r="AH20" s="108">
        <f t="shared" si="19"/>
        <v>0</v>
      </c>
      <c r="AI20" s="108">
        <f t="shared" si="19"/>
        <v>0</v>
      </c>
      <c r="AJ20" s="108">
        <f t="shared" si="19"/>
        <v>11417250</v>
      </c>
      <c r="AK20" s="108">
        <f t="shared" si="19"/>
        <v>0</v>
      </c>
      <c r="AL20" s="108">
        <f t="shared" si="19"/>
        <v>11417250</v>
      </c>
    </row>
    <row r="21" spans="1:38" s="138" customFormat="1" ht="31.5" x14ac:dyDescent="0.25">
      <c r="A21" s="118" t="s">
        <v>492</v>
      </c>
      <c r="B21" s="370" t="s">
        <v>491</v>
      </c>
      <c r="C21" s="139">
        <v>4061990</v>
      </c>
      <c r="D21" s="366"/>
      <c r="E21" s="139">
        <v>0</v>
      </c>
      <c r="F21" s="140">
        <f>SUM(C21:E21)</f>
        <v>4061990</v>
      </c>
      <c r="G21" s="140">
        <v>-1808990</v>
      </c>
      <c r="H21" s="140">
        <v>1808990</v>
      </c>
      <c r="I21" s="140"/>
      <c r="J21" s="140">
        <f>SUM(G21:I21)</f>
        <v>0</v>
      </c>
      <c r="K21" s="139">
        <f t="shared" si="17"/>
        <v>2253000</v>
      </c>
      <c r="L21" s="140">
        <f t="shared" si="17"/>
        <v>1808990</v>
      </c>
      <c r="M21" s="140">
        <f t="shared" si="17"/>
        <v>0</v>
      </c>
      <c r="N21" s="140">
        <f t="shared" si="18"/>
        <v>4061990</v>
      </c>
      <c r="O21" s="139"/>
      <c r="P21" s="139"/>
      <c r="Q21" s="139"/>
      <c r="R21" s="139">
        <f>SUM(O21:Q21)</f>
        <v>0</v>
      </c>
      <c r="S21" s="139"/>
      <c r="T21" s="139"/>
      <c r="U21" s="139"/>
      <c r="V21" s="139">
        <f>SUM(S21:U21)</f>
        <v>0</v>
      </c>
      <c r="W21" s="139">
        <f>SUM(S21+O21)</f>
        <v>0</v>
      </c>
      <c r="X21" s="139">
        <f>SUM(T21+P21)</f>
        <v>0</v>
      </c>
      <c r="Y21" s="139">
        <f>SUM(Q21+U21)</f>
        <v>0</v>
      </c>
      <c r="Z21" s="139">
        <f>SUM(W21:Y21)</f>
        <v>0</v>
      </c>
      <c r="AA21" s="108">
        <f t="shared" si="19"/>
        <v>4061990</v>
      </c>
      <c r="AB21" s="108">
        <f t="shared" si="19"/>
        <v>0</v>
      </c>
      <c r="AC21" s="108">
        <f t="shared" si="19"/>
        <v>0</v>
      </c>
      <c r="AD21" s="108">
        <f t="shared" si="19"/>
        <v>4061990</v>
      </c>
      <c r="AE21" s="108">
        <f t="shared" si="19"/>
        <v>-1808990</v>
      </c>
      <c r="AF21" s="108">
        <f t="shared" si="19"/>
        <v>1808990</v>
      </c>
      <c r="AG21" s="108">
        <f t="shared" si="19"/>
        <v>0</v>
      </c>
      <c r="AH21" s="108">
        <f t="shared" si="19"/>
        <v>0</v>
      </c>
      <c r="AI21" s="108">
        <f t="shared" si="19"/>
        <v>2253000</v>
      </c>
      <c r="AJ21" s="108">
        <f t="shared" si="19"/>
        <v>1808990</v>
      </c>
      <c r="AK21" s="108">
        <f t="shared" si="19"/>
        <v>0</v>
      </c>
      <c r="AL21" s="108">
        <f t="shared" si="19"/>
        <v>4061990</v>
      </c>
    </row>
    <row r="22" spans="1:38" s="141" customFormat="1" ht="31.5" x14ac:dyDescent="0.25">
      <c r="A22" s="109" t="s">
        <v>493</v>
      </c>
      <c r="B22" s="143" t="s">
        <v>358</v>
      </c>
      <c r="C22" s="142">
        <f>SUM(C20+C21)</f>
        <v>4061990</v>
      </c>
      <c r="D22" s="142">
        <f t="shared" ref="D22:AL22" si="20">SUM(D20+D21)</f>
        <v>11417250</v>
      </c>
      <c r="E22" s="142">
        <f t="shared" si="20"/>
        <v>0</v>
      </c>
      <c r="F22" s="142">
        <f t="shared" si="20"/>
        <v>15479240</v>
      </c>
      <c r="G22" s="142">
        <f t="shared" si="20"/>
        <v>-1808990</v>
      </c>
      <c r="H22" s="142">
        <f t="shared" si="20"/>
        <v>1808990</v>
      </c>
      <c r="I22" s="142">
        <f t="shared" si="20"/>
        <v>0</v>
      </c>
      <c r="J22" s="142">
        <f t="shared" si="20"/>
        <v>0</v>
      </c>
      <c r="K22" s="142">
        <f t="shared" si="20"/>
        <v>2253000</v>
      </c>
      <c r="L22" s="142">
        <f t="shared" si="20"/>
        <v>13226240</v>
      </c>
      <c r="M22" s="142">
        <f t="shared" si="20"/>
        <v>0</v>
      </c>
      <c r="N22" s="142">
        <f t="shared" si="20"/>
        <v>15479240</v>
      </c>
      <c r="O22" s="142">
        <f t="shared" si="20"/>
        <v>0</v>
      </c>
      <c r="P22" s="142">
        <f t="shared" si="20"/>
        <v>0</v>
      </c>
      <c r="Q22" s="142">
        <f t="shared" si="20"/>
        <v>0</v>
      </c>
      <c r="R22" s="142">
        <f t="shared" si="20"/>
        <v>0</v>
      </c>
      <c r="S22" s="142">
        <f t="shared" si="20"/>
        <v>0</v>
      </c>
      <c r="T22" s="142">
        <f t="shared" si="20"/>
        <v>0</v>
      </c>
      <c r="U22" s="142">
        <f t="shared" si="20"/>
        <v>0</v>
      </c>
      <c r="V22" s="142">
        <f t="shared" si="20"/>
        <v>0</v>
      </c>
      <c r="W22" s="142">
        <f t="shared" si="20"/>
        <v>0</v>
      </c>
      <c r="X22" s="142">
        <f t="shared" si="20"/>
        <v>0</v>
      </c>
      <c r="Y22" s="142">
        <f t="shared" si="20"/>
        <v>0</v>
      </c>
      <c r="Z22" s="142">
        <f t="shared" si="20"/>
        <v>0</v>
      </c>
      <c r="AA22" s="142">
        <f t="shared" si="20"/>
        <v>4061990</v>
      </c>
      <c r="AB22" s="142">
        <f t="shared" si="20"/>
        <v>11417250</v>
      </c>
      <c r="AC22" s="142">
        <f t="shared" si="20"/>
        <v>0</v>
      </c>
      <c r="AD22" s="142">
        <f t="shared" si="20"/>
        <v>15479240</v>
      </c>
      <c r="AE22" s="142">
        <f t="shared" si="20"/>
        <v>-1808990</v>
      </c>
      <c r="AF22" s="142">
        <f t="shared" si="20"/>
        <v>1808990</v>
      </c>
      <c r="AG22" s="142">
        <f t="shared" si="20"/>
        <v>0</v>
      </c>
      <c r="AH22" s="142">
        <f t="shared" si="20"/>
        <v>0</v>
      </c>
      <c r="AI22" s="142">
        <f t="shared" si="20"/>
        <v>2253000</v>
      </c>
      <c r="AJ22" s="142">
        <f t="shared" si="20"/>
        <v>13226240</v>
      </c>
      <c r="AK22" s="142">
        <f t="shared" si="20"/>
        <v>0</v>
      </c>
      <c r="AL22" s="142">
        <f t="shared" si="20"/>
        <v>15479240</v>
      </c>
    </row>
    <row r="23" spans="1:38" ht="31.5" x14ac:dyDescent="0.25">
      <c r="A23" s="112" t="s">
        <v>494</v>
      </c>
      <c r="B23" s="112" t="s">
        <v>435</v>
      </c>
      <c r="C23" s="117">
        <v>200</v>
      </c>
      <c r="D23" s="116"/>
      <c r="E23" s="117"/>
      <c r="F23" s="124">
        <f>SUM(C23:E23)</f>
        <v>200</v>
      </c>
      <c r="G23" s="124"/>
      <c r="H23" s="124"/>
      <c r="I23" s="124"/>
      <c r="J23" s="124">
        <f>SUM(G23:I23)</f>
        <v>0</v>
      </c>
      <c r="K23" s="123">
        <f t="shared" ref="K23:M23" si="21">SUM(G23+C23)</f>
        <v>200</v>
      </c>
      <c r="L23" s="124">
        <f t="shared" si="21"/>
        <v>0</v>
      </c>
      <c r="M23" s="124">
        <f t="shared" si="21"/>
        <v>0</v>
      </c>
      <c r="N23" s="124">
        <f t="shared" ref="N23" si="22">SUM(K23:M23)</f>
        <v>200</v>
      </c>
      <c r="O23" s="114"/>
      <c r="P23" s="114"/>
      <c r="Q23" s="114"/>
      <c r="R23" s="114"/>
      <c r="S23" s="114"/>
      <c r="T23" s="114"/>
      <c r="U23" s="114"/>
      <c r="V23" s="114">
        <f>SUM(S23:U23)</f>
        <v>0</v>
      </c>
      <c r="W23" s="114">
        <f>SUM(S23+O23)</f>
        <v>0</v>
      </c>
      <c r="X23" s="114">
        <f>SUM(T23+P23)</f>
        <v>0</v>
      </c>
      <c r="Y23" s="114">
        <f>SUM(Q23+U23)</f>
        <v>0</v>
      </c>
      <c r="Z23" s="114">
        <f>SUM(W23:Y23)</f>
        <v>0</v>
      </c>
      <c r="AA23" s="108">
        <f>SUM(O23+C23)</f>
        <v>200</v>
      </c>
      <c r="AB23" s="114">
        <f>SUM(P23+D23)</f>
        <v>0</v>
      </c>
      <c r="AC23" s="114">
        <f>SUM(Q23+E23)</f>
        <v>0</v>
      </c>
      <c r="AD23" s="114">
        <f>SUM(AA23:AC23)</f>
        <v>200</v>
      </c>
      <c r="AE23" s="108">
        <f t="shared" ref="AE23:AG23" si="23">SUM(S23+G23)</f>
        <v>0</v>
      </c>
      <c r="AF23" s="114">
        <f t="shared" si="23"/>
        <v>0</v>
      </c>
      <c r="AG23" s="114">
        <f t="shared" si="23"/>
        <v>0</v>
      </c>
      <c r="AH23" s="114">
        <f t="shared" ref="AH23" si="24">SUM(AE23:AG23)</f>
        <v>0</v>
      </c>
      <c r="AI23" s="108">
        <f t="shared" ref="AI23:AK23" si="25">SUM(W23+K23)</f>
        <v>200</v>
      </c>
      <c r="AJ23" s="114">
        <f t="shared" si="25"/>
        <v>0</v>
      </c>
      <c r="AK23" s="114">
        <f t="shared" si="25"/>
        <v>0</v>
      </c>
      <c r="AL23" s="114">
        <f t="shared" ref="AL23" si="26">SUM(AI23:AK23)</f>
        <v>200</v>
      </c>
    </row>
    <row r="24" spans="1:38" s="138" customFormat="1" x14ac:dyDescent="0.25">
      <c r="A24" s="118" t="s">
        <v>495</v>
      </c>
      <c r="B24" s="118" t="s">
        <v>434</v>
      </c>
      <c r="C24" s="119">
        <f>SUM(C23)</f>
        <v>200</v>
      </c>
      <c r="D24" s="119">
        <f t="shared" ref="D24:AL24" si="27">SUM(D23)</f>
        <v>0</v>
      </c>
      <c r="E24" s="119">
        <f t="shared" si="27"/>
        <v>0</v>
      </c>
      <c r="F24" s="119">
        <f t="shared" si="27"/>
        <v>200</v>
      </c>
      <c r="G24" s="119">
        <f t="shared" si="27"/>
        <v>0</v>
      </c>
      <c r="H24" s="119">
        <f t="shared" si="27"/>
        <v>0</v>
      </c>
      <c r="I24" s="119">
        <f t="shared" si="27"/>
        <v>0</v>
      </c>
      <c r="J24" s="119">
        <f t="shared" si="27"/>
        <v>0</v>
      </c>
      <c r="K24" s="119">
        <f t="shared" si="27"/>
        <v>200</v>
      </c>
      <c r="L24" s="119">
        <f t="shared" si="27"/>
        <v>0</v>
      </c>
      <c r="M24" s="119">
        <f t="shared" si="27"/>
        <v>0</v>
      </c>
      <c r="N24" s="119">
        <f t="shared" si="27"/>
        <v>200</v>
      </c>
      <c r="O24" s="119">
        <f t="shared" si="27"/>
        <v>0</v>
      </c>
      <c r="P24" s="119">
        <f t="shared" si="27"/>
        <v>0</v>
      </c>
      <c r="Q24" s="119">
        <f t="shared" si="27"/>
        <v>0</v>
      </c>
      <c r="R24" s="119">
        <f t="shared" si="27"/>
        <v>0</v>
      </c>
      <c r="S24" s="119">
        <f t="shared" si="27"/>
        <v>0</v>
      </c>
      <c r="T24" s="119">
        <f t="shared" si="27"/>
        <v>0</v>
      </c>
      <c r="U24" s="119">
        <f t="shared" si="27"/>
        <v>0</v>
      </c>
      <c r="V24" s="119">
        <f t="shared" si="27"/>
        <v>0</v>
      </c>
      <c r="W24" s="119">
        <f t="shared" si="27"/>
        <v>0</v>
      </c>
      <c r="X24" s="119">
        <f t="shared" si="27"/>
        <v>0</v>
      </c>
      <c r="Y24" s="119">
        <f t="shared" si="27"/>
        <v>0</v>
      </c>
      <c r="Z24" s="119">
        <f t="shared" si="27"/>
        <v>0</v>
      </c>
      <c r="AA24" s="119">
        <f t="shared" si="27"/>
        <v>200</v>
      </c>
      <c r="AB24" s="119">
        <f t="shared" si="27"/>
        <v>0</v>
      </c>
      <c r="AC24" s="119">
        <f t="shared" si="27"/>
        <v>0</v>
      </c>
      <c r="AD24" s="119">
        <f t="shared" si="27"/>
        <v>200</v>
      </c>
      <c r="AE24" s="119">
        <f t="shared" si="27"/>
        <v>0</v>
      </c>
      <c r="AF24" s="119">
        <f t="shared" si="27"/>
        <v>0</v>
      </c>
      <c r="AG24" s="119">
        <f t="shared" si="27"/>
        <v>0</v>
      </c>
      <c r="AH24" s="119">
        <f t="shared" si="27"/>
        <v>0</v>
      </c>
      <c r="AI24" s="119">
        <f t="shared" si="27"/>
        <v>200</v>
      </c>
      <c r="AJ24" s="119">
        <f t="shared" si="27"/>
        <v>0</v>
      </c>
      <c r="AK24" s="119">
        <f t="shared" si="27"/>
        <v>0</v>
      </c>
      <c r="AL24" s="119">
        <f t="shared" si="27"/>
        <v>200</v>
      </c>
    </row>
    <row r="25" spans="1:38" x14ac:dyDescent="0.25">
      <c r="A25" s="112" t="s">
        <v>871</v>
      </c>
      <c r="B25" s="112" t="s">
        <v>436</v>
      </c>
      <c r="C25" s="117">
        <v>1800000</v>
      </c>
      <c r="D25" s="116"/>
      <c r="E25" s="117"/>
      <c r="F25" s="115">
        <f>SUM(C25:E25)</f>
        <v>1800000</v>
      </c>
      <c r="G25" s="115"/>
      <c r="H25" s="115"/>
      <c r="I25" s="115"/>
      <c r="J25" s="115">
        <f>SUM(G25:I25)</f>
        <v>0</v>
      </c>
      <c r="K25" s="114">
        <f t="shared" ref="K25:M25" si="28">SUM(G25+C25)</f>
        <v>1800000</v>
      </c>
      <c r="L25" s="115">
        <f t="shared" si="28"/>
        <v>0</v>
      </c>
      <c r="M25" s="115">
        <f t="shared" si="28"/>
        <v>0</v>
      </c>
      <c r="N25" s="115">
        <f t="shared" ref="N25" si="29">SUM(K25:M25)</f>
        <v>1800000</v>
      </c>
      <c r="O25" s="117"/>
      <c r="P25" s="117"/>
      <c r="Q25" s="117"/>
      <c r="R25" s="117">
        <f>SUM(O25:Q25)</f>
        <v>0</v>
      </c>
      <c r="S25" s="117"/>
      <c r="T25" s="117"/>
      <c r="U25" s="117"/>
      <c r="V25" s="117">
        <f>SUM(S25:U25)</f>
        <v>0</v>
      </c>
      <c r="W25" s="117">
        <f>SUM(S25+O25)</f>
        <v>0</v>
      </c>
      <c r="X25" s="117">
        <f>SUM(T25+P25)</f>
        <v>0</v>
      </c>
      <c r="Y25" s="117">
        <f>SUM(Q25+U25)</f>
        <v>0</v>
      </c>
      <c r="Z25" s="117">
        <f>SUM(W25:Y25)</f>
        <v>0</v>
      </c>
      <c r="AA25" s="108">
        <f>SUM(O25+C25)</f>
        <v>1800000</v>
      </c>
      <c r="AB25" s="117">
        <f>SUM(P25+D25)</f>
        <v>0</v>
      </c>
      <c r="AC25" s="117">
        <f>SUM(Q25+E25)</f>
        <v>0</v>
      </c>
      <c r="AD25" s="117">
        <f>SUM(AA25:AC25)</f>
        <v>1800000</v>
      </c>
      <c r="AE25" s="108">
        <f t="shared" ref="AE25:AG25" si="30">SUM(S25+G25)</f>
        <v>0</v>
      </c>
      <c r="AF25" s="117">
        <f t="shared" si="30"/>
        <v>0</v>
      </c>
      <c r="AG25" s="117">
        <f t="shared" si="30"/>
        <v>0</v>
      </c>
      <c r="AH25" s="117">
        <f t="shared" ref="AH25" si="31">SUM(AE25:AG25)</f>
        <v>0</v>
      </c>
      <c r="AI25" s="108">
        <f t="shared" ref="AI25:AK25" si="32">SUM(W25+K25)</f>
        <v>1800000</v>
      </c>
      <c r="AJ25" s="117">
        <f t="shared" si="32"/>
        <v>0</v>
      </c>
      <c r="AK25" s="117">
        <f t="shared" si="32"/>
        <v>0</v>
      </c>
      <c r="AL25" s="117">
        <f t="shared" ref="AL25" si="33">SUM(AI25:AK25)</f>
        <v>1800000</v>
      </c>
    </row>
    <row r="26" spans="1:38" s="121" customFormat="1" x14ac:dyDescent="0.25">
      <c r="A26" s="118" t="s">
        <v>680</v>
      </c>
      <c r="B26" s="118" t="s">
        <v>436</v>
      </c>
      <c r="C26" s="119">
        <f t="shared" ref="C26:AL26" si="34">SUM(C25:C25)</f>
        <v>1800000</v>
      </c>
      <c r="D26" s="119">
        <f t="shared" si="34"/>
        <v>0</v>
      </c>
      <c r="E26" s="119">
        <f t="shared" si="34"/>
        <v>0</v>
      </c>
      <c r="F26" s="119">
        <f t="shared" si="34"/>
        <v>1800000</v>
      </c>
      <c r="G26" s="119">
        <f t="shared" si="34"/>
        <v>0</v>
      </c>
      <c r="H26" s="119">
        <f t="shared" si="34"/>
        <v>0</v>
      </c>
      <c r="I26" s="119">
        <f t="shared" si="34"/>
        <v>0</v>
      </c>
      <c r="J26" s="119">
        <f t="shared" si="34"/>
        <v>0</v>
      </c>
      <c r="K26" s="119">
        <f t="shared" si="34"/>
        <v>1800000</v>
      </c>
      <c r="L26" s="119">
        <f t="shared" si="34"/>
        <v>0</v>
      </c>
      <c r="M26" s="119">
        <f t="shared" si="34"/>
        <v>0</v>
      </c>
      <c r="N26" s="119">
        <f t="shared" si="34"/>
        <v>1800000</v>
      </c>
      <c r="O26" s="119">
        <f t="shared" si="34"/>
        <v>0</v>
      </c>
      <c r="P26" s="119">
        <f t="shared" si="34"/>
        <v>0</v>
      </c>
      <c r="Q26" s="119">
        <f t="shared" si="34"/>
        <v>0</v>
      </c>
      <c r="R26" s="119">
        <f t="shared" si="34"/>
        <v>0</v>
      </c>
      <c r="S26" s="119">
        <f t="shared" si="34"/>
        <v>0</v>
      </c>
      <c r="T26" s="119">
        <f t="shared" si="34"/>
        <v>0</v>
      </c>
      <c r="U26" s="119">
        <f t="shared" si="34"/>
        <v>0</v>
      </c>
      <c r="V26" s="119">
        <f t="shared" si="34"/>
        <v>0</v>
      </c>
      <c r="W26" s="119">
        <f t="shared" si="34"/>
        <v>0</v>
      </c>
      <c r="X26" s="119">
        <f t="shared" si="34"/>
        <v>0</v>
      </c>
      <c r="Y26" s="119">
        <f t="shared" si="34"/>
        <v>0</v>
      </c>
      <c r="Z26" s="119">
        <f t="shared" si="34"/>
        <v>0</v>
      </c>
      <c r="AA26" s="119">
        <f t="shared" si="34"/>
        <v>1800000</v>
      </c>
      <c r="AB26" s="119">
        <f t="shared" si="34"/>
        <v>0</v>
      </c>
      <c r="AC26" s="119">
        <f t="shared" si="34"/>
        <v>0</v>
      </c>
      <c r="AD26" s="119">
        <f t="shared" si="34"/>
        <v>1800000</v>
      </c>
      <c r="AE26" s="119">
        <f t="shared" si="34"/>
        <v>0</v>
      </c>
      <c r="AF26" s="119">
        <f t="shared" si="34"/>
        <v>0</v>
      </c>
      <c r="AG26" s="119">
        <f t="shared" si="34"/>
        <v>0</v>
      </c>
      <c r="AH26" s="119">
        <f t="shared" si="34"/>
        <v>0</v>
      </c>
      <c r="AI26" s="119">
        <f t="shared" si="34"/>
        <v>1800000</v>
      </c>
      <c r="AJ26" s="119">
        <f t="shared" si="34"/>
        <v>0</v>
      </c>
      <c r="AK26" s="119">
        <f t="shared" si="34"/>
        <v>0</v>
      </c>
      <c r="AL26" s="119">
        <f t="shared" si="34"/>
        <v>1800000</v>
      </c>
    </row>
    <row r="27" spans="1:38" x14ac:dyDescent="0.25">
      <c r="A27" s="112" t="s">
        <v>681</v>
      </c>
      <c r="B27" s="112" t="s">
        <v>437</v>
      </c>
      <c r="C27" s="117">
        <v>12700000</v>
      </c>
      <c r="D27" s="116"/>
      <c r="E27" s="117"/>
      <c r="F27" s="115">
        <f>SUM(C27:E27)</f>
        <v>12700000</v>
      </c>
      <c r="G27" s="115"/>
      <c r="H27" s="115"/>
      <c r="I27" s="115"/>
      <c r="J27" s="115">
        <f>SUM(G27:I27)</f>
        <v>0</v>
      </c>
      <c r="K27" s="114">
        <f t="shared" ref="K27:M27" si="35">SUM(G27+C27)</f>
        <v>12700000</v>
      </c>
      <c r="L27" s="115">
        <f t="shared" si="35"/>
        <v>0</v>
      </c>
      <c r="M27" s="115">
        <f t="shared" si="35"/>
        <v>0</v>
      </c>
      <c r="N27" s="115">
        <f t="shared" ref="N27" si="36">SUM(K27:M27)</f>
        <v>12700000</v>
      </c>
      <c r="O27" s="117"/>
      <c r="P27" s="117"/>
      <c r="Q27" s="117"/>
      <c r="R27" s="117">
        <f>SUM(O27:Q27)</f>
        <v>0</v>
      </c>
      <c r="S27" s="117"/>
      <c r="T27" s="117"/>
      <c r="U27" s="117"/>
      <c r="V27" s="117">
        <f>SUM(S27:U27)</f>
        <v>0</v>
      </c>
      <c r="W27" s="117">
        <f>SUM(S27+O27)</f>
        <v>0</v>
      </c>
      <c r="X27" s="117">
        <f>SUM(T27+P27)</f>
        <v>0</v>
      </c>
      <c r="Y27" s="117">
        <f>SUM(Q27+U27)</f>
        <v>0</v>
      </c>
      <c r="Z27" s="117">
        <f>SUM(W27:Y27)</f>
        <v>0</v>
      </c>
      <c r="AA27" s="108">
        <f>SUM(O27+C27)</f>
        <v>12700000</v>
      </c>
      <c r="AB27" s="117">
        <f>SUM(P27+D27)</f>
        <v>0</v>
      </c>
      <c r="AC27" s="117">
        <f>SUM(Q27+E27)</f>
        <v>0</v>
      </c>
      <c r="AD27" s="117">
        <f>SUM(AA27:AC27)</f>
        <v>12700000</v>
      </c>
      <c r="AE27" s="108">
        <f t="shared" ref="AE27:AG27" si="37">SUM(S27+G27)</f>
        <v>0</v>
      </c>
      <c r="AF27" s="117">
        <f t="shared" si="37"/>
        <v>0</v>
      </c>
      <c r="AG27" s="117">
        <f t="shared" si="37"/>
        <v>0</v>
      </c>
      <c r="AH27" s="117">
        <f t="shared" ref="AH27" si="38">SUM(AE27:AG27)</f>
        <v>0</v>
      </c>
      <c r="AI27" s="108">
        <f t="shared" ref="AI27:AK27" si="39">SUM(W27+K27)</f>
        <v>12700000</v>
      </c>
      <c r="AJ27" s="117">
        <f t="shared" si="39"/>
        <v>0</v>
      </c>
      <c r="AK27" s="117">
        <f t="shared" si="39"/>
        <v>0</v>
      </c>
      <c r="AL27" s="117">
        <f t="shared" ref="AL27" si="40">SUM(AI27:AK27)</f>
        <v>12700000</v>
      </c>
    </row>
    <row r="28" spans="1:38" s="138" customFormat="1" x14ac:dyDescent="0.25">
      <c r="A28" s="118" t="s">
        <v>682</v>
      </c>
      <c r="B28" s="118" t="s">
        <v>437</v>
      </c>
      <c r="C28" s="119">
        <f>SUM(C27)</f>
        <v>12700000</v>
      </c>
      <c r="D28" s="119">
        <f t="shared" ref="D28:AL28" si="41">SUM(D27)</f>
        <v>0</v>
      </c>
      <c r="E28" s="119">
        <f t="shared" si="41"/>
        <v>0</v>
      </c>
      <c r="F28" s="119">
        <f t="shared" si="41"/>
        <v>12700000</v>
      </c>
      <c r="G28" s="119">
        <f t="shared" si="41"/>
        <v>0</v>
      </c>
      <c r="H28" s="119">
        <f t="shared" si="41"/>
        <v>0</v>
      </c>
      <c r="I28" s="119">
        <f t="shared" si="41"/>
        <v>0</v>
      </c>
      <c r="J28" s="119">
        <f t="shared" si="41"/>
        <v>0</v>
      </c>
      <c r="K28" s="119">
        <f t="shared" si="41"/>
        <v>12700000</v>
      </c>
      <c r="L28" s="119">
        <f t="shared" si="41"/>
        <v>0</v>
      </c>
      <c r="M28" s="119">
        <f t="shared" si="41"/>
        <v>0</v>
      </c>
      <c r="N28" s="119">
        <f t="shared" si="41"/>
        <v>12700000</v>
      </c>
      <c r="O28" s="119">
        <f t="shared" si="41"/>
        <v>0</v>
      </c>
      <c r="P28" s="119">
        <f t="shared" si="41"/>
        <v>0</v>
      </c>
      <c r="Q28" s="119">
        <f t="shared" si="41"/>
        <v>0</v>
      </c>
      <c r="R28" s="119">
        <f t="shared" si="41"/>
        <v>0</v>
      </c>
      <c r="S28" s="119">
        <f t="shared" si="41"/>
        <v>0</v>
      </c>
      <c r="T28" s="119">
        <f t="shared" si="41"/>
        <v>0</v>
      </c>
      <c r="U28" s="119">
        <f t="shared" si="41"/>
        <v>0</v>
      </c>
      <c r="V28" s="119">
        <f t="shared" si="41"/>
        <v>0</v>
      </c>
      <c r="W28" s="119">
        <f t="shared" si="41"/>
        <v>0</v>
      </c>
      <c r="X28" s="119">
        <f t="shared" si="41"/>
        <v>0</v>
      </c>
      <c r="Y28" s="119">
        <f t="shared" si="41"/>
        <v>0</v>
      </c>
      <c r="Z28" s="119">
        <f t="shared" si="41"/>
        <v>0</v>
      </c>
      <c r="AA28" s="119">
        <f t="shared" si="41"/>
        <v>12700000</v>
      </c>
      <c r="AB28" s="119">
        <f t="shared" si="41"/>
        <v>0</v>
      </c>
      <c r="AC28" s="119">
        <f t="shared" si="41"/>
        <v>0</v>
      </c>
      <c r="AD28" s="119">
        <f t="shared" si="41"/>
        <v>12700000</v>
      </c>
      <c r="AE28" s="119">
        <f t="shared" si="41"/>
        <v>0</v>
      </c>
      <c r="AF28" s="119">
        <f t="shared" si="41"/>
        <v>0</v>
      </c>
      <c r="AG28" s="119">
        <f t="shared" si="41"/>
        <v>0</v>
      </c>
      <c r="AH28" s="119">
        <f t="shared" si="41"/>
        <v>0</v>
      </c>
      <c r="AI28" s="119">
        <f t="shared" si="41"/>
        <v>12700000</v>
      </c>
      <c r="AJ28" s="119">
        <f t="shared" si="41"/>
        <v>0</v>
      </c>
      <c r="AK28" s="119">
        <f t="shared" si="41"/>
        <v>0</v>
      </c>
      <c r="AL28" s="119">
        <f t="shared" si="41"/>
        <v>12700000</v>
      </c>
    </row>
    <row r="29" spans="1:38" s="138" customFormat="1" x14ac:dyDescent="0.25">
      <c r="A29" s="118" t="s">
        <v>683</v>
      </c>
      <c r="B29" s="118" t="s">
        <v>438</v>
      </c>
      <c r="C29" s="119">
        <v>350000</v>
      </c>
      <c r="D29" s="120"/>
      <c r="E29" s="119"/>
      <c r="F29" s="125">
        <f>SUM(C29:E29)</f>
        <v>350000</v>
      </c>
      <c r="G29" s="125"/>
      <c r="H29" s="125"/>
      <c r="I29" s="125"/>
      <c r="J29" s="125">
        <f>SUM(G29:I29)</f>
        <v>0</v>
      </c>
      <c r="K29" s="119">
        <f t="shared" ref="K29:M31" si="42">SUM(G29+C29)</f>
        <v>350000</v>
      </c>
      <c r="L29" s="125">
        <f t="shared" si="42"/>
        <v>0</v>
      </c>
      <c r="M29" s="125">
        <f t="shared" si="42"/>
        <v>0</v>
      </c>
      <c r="N29" s="125">
        <f t="shared" ref="N29:N31" si="43">SUM(K29:M29)</f>
        <v>350000</v>
      </c>
      <c r="O29" s="126"/>
      <c r="P29" s="126"/>
      <c r="Q29" s="126"/>
      <c r="R29" s="126"/>
      <c r="S29" s="126"/>
      <c r="T29" s="126"/>
      <c r="U29" s="126"/>
      <c r="V29" s="126">
        <f>SUM(S29:U29)</f>
        <v>0</v>
      </c>
      <c r="W29" s="126">
        <f t="shared" ref="W29:X31" si="44">SUM(S29+O29)</f>
        <v>0</v>
      </c>
      <c r="X29" s="126">
        <f t="shared" si="44"/>
        <v>0</v>
      </c>
      <c r="Y29" s="126">
        <f t="shared" ref="Y29:Y31" si="45">SUM(Q29+U29)</f>
        <v>0</v>
      </c>
      <c r="Z29" s="126">
        <f t="shared" ref="Z29:Z31" si="46">SUM(W29:Y29)</f>
        <v>0</v>
      </c>
      <c r="AA29" s="119">
        <f t="shared" ref="AA29:AC31" si="47">SUM(O29+C29)</f>
        <v>350000</v>
      </c>
      <c r="AB29" s="126">
        <f t="shared" si="47"/>
        <v>0</v>
      </c>
      <c r="AC29" s="126">
        <f t="shared" si="47"/>
        <v>0</v>
      </c>
      <c r="AD29" s="126">
        <f>SUM(AA29:AC29)</f>
        <v>350000</v>
      </c>
      <c r="AE29" s="119">
        <f t="shared" ref="AE29:AG31" si="48">SUM(S29+G29)</f>
        <v>0</v>
      </c>
      <c r="AF29" s="126">
        <f t="shared" si="48"/>
        <v>0</v>
      </c>
      <c r="AG29" s="126">
        <f t="shared" si="48"/>
        <v>0</v>
      </c>
      <c r="AH29" s="126">
        <f t="shared" ref="AH29:AH31" si="49">SUM(AE29:AG29)</f>
        <v>0</v>
      </c>
      <c r="AI29" s="119">
        <f t="shared" ref="AI29:AK31" si="50">SUM(W29+K29)</f>
        <v>350000</v>
      </c>
      <c r="AJ29" s="126">
        <f t="shared" si="50"/>
        <v>0</v>
      </c>
      <c r="AK29" s="126">
        <f t="shared" si="50"/>
        <v>0</v>
      </c>
      <c r="AL29" s="126">
        <f t="shared" ref="AL29:AL31" si="51">SUM(AI29:AK29)</f>
        <v>350000</v>
      </c>
    </row>
    <row r="30" spans="1:38" s="111" customFormat="1" x14ac:dyDescent="0.25">
      <c r="A30" s="112" t="s">
        <v>684</v>
      </c>
      <c r="B30" s="112" t="s">
        <v>439</v>
      </c>
      <c r="C30" s="107">
        <v>10000</v>
      </c>
      <c r="D30" s="105"/>
      <c r="E30" s="107"/>
      <c r="F30" s="106">
        <f>SUM(C30:E30)</f>
        <v>10000</v>
      </c>
      <c r="G30" s="106"/>
      <c r="H30" s="106"/>
      <c r="I30" s="106"/>
      <c r="J30" s="106">
        <f>SUM(G30:I30)</f>
        <v>0</v>
      </c>
      <c r="K30" s="107">
        <f t="shared" si="42"/>
        <v>10000</v>
      </c>
      <c r="L30" s="106">
        <f t="shared" si="42"/>
        <v>0</v>
      </c>
      <c r="M30" s="106">
        <f t="shared" si="42"/>
        <v>0</v>
      </c>
      <c r="N30" s="106">
        <f t="shared" si="43"/>
        <v>10000</v>
      </c>
      <c r="O30" s="107"/>
      <c r="P30" s="107"/>
      <c r="Q30" s="107"/>
      <c r="R30" s="107"/>
      <c r="S30" s="107"/>
      <c r="T30" s="107"/>
      <c r="U30" s="107"/>
      <c r="V30" s="107">
        <f>SUM(S30:U30)</f>
        <v>0</v>
      </c>
      <c r="W30" s="107">
        <f t="shared" si="44"/>
        <v>0</v>
      </c>
      <c r="X30" s="107">
        <f t="shared" si="44"/>
        <v>0</v>
      </c>
      <c r="Y30" s="107">
        <f t="shared" si="45"/>
        <v>0</v>
      </c>
      <c r="Z30" s="107">
        <f t="shared" si="46"/>
        <v>0</v>
      </c>
      <c r="AA30" s="107">
        <f t="shared" si="47"/>
        <v>10000</v>
      </c>
      <c r="AB30" s="107">
        <f t="shared" si="47"/>
        <v>0</v>
      </c>
      <c r="AC30" s="107">
        <f t="shared" si="47"/>
        <v>0</v>
      </c>
      <c r="AD30" s="107">
        <f>SUM(AA30:AC30)</f>
        <v>10000</v>
      </c>
      <c r="AE30" s="107">
        <f t="shared" si="48"/>
        <v>0</v>
      </c>
      <c r="AF30" s="107">
        <f t="shared" si="48"/>
        <v>0</v>
      </c>
      <c r="AG30" s="107">
        <f t="shared" si="48"/>
        <v>0</v>
      </c>
      <c r="AH30" s="107">
        <f t="shared" si="49"/>
        <v>0</v>
      </c>
      <c r="AI30" s="107">
        <f t="shared" si="50"/>
        <v>10000</v>
      </c>
      <c r="AJ30" s="107">
        <f t="shared" si="50"/>
        <v>0</v>
      </c>
      <c r="AK30" s="107">
        <f t="shared" si="50"/>
        <v>0</v>
      </c>
      <c r="AL30" s="107">
        <f t="shared" si="51"/>
        <v>10000</v>
      </c>
    </row>
    <row r="31" spans="1:38" x14ac:dyDescent="0.25">
      <c r="A31" s="112" t="s">
        <v>685</v>
      </c>
      <c r="B31" s="112" t="s">
        <v>439</v>
      </c>
      <c r="C31" s="117">
        <v>46000</v>
      </c>
      <c r="D31" s="116"/>
      <c r="E31" s="117"/>
      <c r="F31" s="115">
        <f>SUM(C31:E31)</f>
        <v>46000</v>
      </c>
      <c r="G31" s="115"/>
      <c r="H31" s="115"/>
      <c r="I31" s="115"/>
      <c r="J31" s="115">
        <f>SUM(G31:I31)</f>
        <v>0</v>
      </c>
      <c r="K31" s="114">
        <f t="shared" si="42"/>
        <v>46000</v>
      </c>
      <c r="L31" s="115">
        <f t="shared" si="42"/>
        <v>0</v>
      </c>
      <c r="M31" s="115">
        <f t="shared" si="42"/>
        <v>0</v>
      </c>
      <c r="N31" s="115">
        <f t="shared" si="43"/>
        <v>46000</v>
      </c>
      <c r="O31" s="117"/>
      <c r="P31" s="117"/>
      <c r="Q31" s="117"/>
      <c r="R31" s="117">
        <f>SUM(O31:Q31)</f>
        <v>0</v>
      </c>
      <c r="S31" s="117"/>
      <c r="T31" s="117"/>
      <c r="U31" s="117"/>
      <c r="V31" s="107">
        <f>SUM(S31:U31)</f>
        <v>0</v>
      </c>
      <c r="W31" s="117">
        <f t="shared" si="44"/>
        <v>0</v>
      </c>
      <c r="X31" s="117">
        <f t="shared" si="44"/>
        <v>0</v>
      </c>
      <c r="Y31" s="117">
        <f t="shared" si="45"/>
        <v>0</v>
      </c>
      <c r="Z31" s="117">
        <f t="shared" si="46"/>
        <v>0</v>
      </c>
      <c r="AA31" s="108">
        <f t="shared" si="47"/>
        <v>46000</v>
      </c>
      <c r="AB31" s="117">
        <f t="shared" si="47"/>
        <v>0</v>
      </c>
      <c r="AC31" s="117">
        <f t="shared" si="47"/>
        <v>0</v>
      </c>
      <c r="AD31" s="117">
        <f>SUM(AA31:AC31)</f>
        <v>46000</v>
      </c>
      <c r="AE31" s="108">
        <f t="shared" si="48"/>
        <v>0</v>
      </c>
      <c r="AF31" s="117">
        <f t="shared" si="48"/>
        <v>0</v>
      </c>
      <c r="AG31" s="117">
        <f t="shared" si="48"/>
        <v>0</v>
      </c>
      <c r="AH31" s="117">
        <f t="shared" si="49"/>
        <v>0</v>
      </c>
      <c r="AI31" s="108">
        <f t="shared" si="50"/>
        <v>46000</v>
      </c>
      <c r="AJ31" s="117">
        <f t="shared" si="50"/>
        <v>0</v>
      </c>
      <c r="AK31" s="117">
        <f t="shared" si="50"/>
        <v>0</v>
      </c>
      <c r="AL31" s="117">
        <f t="shared" si="51"/>
        <v>46000</v>
      </c>
    </row>
    <row r="32" spans="1:38" s="138" customFormat="1" ht="31.5" x14ac:dyDescent="0.25">
      <c r="A32" s="118" t="s">
        <v>686</v>
      </c>
      <c r="B32" s="118" t="s">
        <v>439</v>
      </c>
      <c r="C32" s="119">
        <f>SUM(C30:C31)</f>
        <v>56000</v>
      </c>
      <c r="D32" s="119">
        <f t="shared" ref="D32:AL32" si="52">SUM(D30:D31)</f>
        <v>0</v>
      </c>
      <c r="E32" s="119">
        <f t="shared" si="52"/>
        <v>0</v>
      </c>
      <c r="F32" s="119">
        <f>SUM(F30:F31)</f>
        <v>56000</v>
      </c>
      <c r="G32" s="119">
        <f t="shared" ref="G32:N32" si="53">SUM(G30:G31)</f>
        <v>0</v>
      </c>
      <c r="H32" s="119">
        <f t="shared" si="53"/>
        <v>0</v>
      </c>
      <c r="I32" s="119">
        <f t="shared" si="53"/>
        <v>0</v>
      </c>
      <c r="J32" s="119">
        <f t="shared" si="53"/>
        <v>0</v>
      </c>
      <c r="K32" s="119">
        <f t="shared" si="53"/>
        <v>56000</v>
      </c>
      <c r="L32" s="119">
        <f t="shared" si="53"/>
        <v>0</v>
      </c>
      <c r="M32" s="119">
        <f t="shared" si="53"/>
        <v>0</v>
      </c>
      <c r="N32" s="119">
        <f t="shared" si="53"/>
        <v>56000</v>
      </c>
      <c r="O32" s="119">
        <f t="shared" si="52"/>
        <v>0</v>
      </c>
      <c r="P32" s="119">
        <f t="shared" si="52"/>
        <v>0</v>
      </c>
      <c r="Q32" s="119">
        <f t="shared" si="52"/>
        <v>0</v>
      </c>
      <c r="R32" s="119">
        <f t="shared" si="52"/>
        <v>0</v>
      </c>
      <c r="S32" s="119">
        <f t="shared" si="52"/>
        <v>0</v>
      </c>
      <c r="T32" s="119">
        <f t="shared" si="52"/>
        <v>0</v>
      </c>
      <c r="U32" s="119">
        <f t="shared" si="52"/>
        <v>0</v>
      </c>
      <c r="V32" s="119">
        <f t="shared" si="52"/>
        <v>0</v>
      </c>
      <c r="W32" s="119">
        <f t="shared" si="52"/>
        <v>0</v>
      </c>
      <c r="X32" s="119">
        <f t="shared" si="52"/>
        <v>0</v>
      </c>
      <c r="Y32" s="119">
        <f t="shared" si="52"/>
        <v>0</v>
      </c>
      <c r="Z32" s="119">
        <f t="shared" si="52"/>
        <v>0</v>
      </c>
      <c r="AA32" s="119">
        <f t="shared" si="52"/>
        <v>56000</v>
      </c>
      <c r="AB32" s="119">
        <f t="shared" si="52"/>
        <v>0</v>
      </c>
      <c r="AC32" s="119">
        <f t="shared" si="52"/>
        <v>0</v>
      </c>
      <c r="AD32" s="119">
        <f t="shared" si="52"/>
        <v>56000</v>
      </c>
      <c r="AE32" s="119">
        <f t="shared" si="52"/>
        <v>0</v>
      </c>
      <c r="AF32" s="119">
        <f t="shared" si="52"/>
        <v>0</v>
      </c>
      <c r="AG32" s="119">
        <f t="shared" si="52"/>
        <v>0</v>
      </c>
      <c r="AH32" s="119">
        <f t="shared" si="52"/>
        <v>0</v>
      </c>
      <c r="AI32" s="119">
        <f t="shared" si="52"/>
        <v>56000</v>
      </c>
      <c r="AJ32" s="119">
        <f t="shared" si="52"/>
        <v>0</v>
      </c>
      <c r="AK32" s="119">
        <f t="shared" si="52"/>
        <v>0</v>
      </c>
      <c r="AL32" s="119">
        <f t="shared" si="52"/>
        <v>56000</v>
      </c>
    </row>
    <row r="33" spans="1:38" s="138" customFormat="1" ht="31.5" x14ac:dyDescent="0.25">
      <c r="A33" s="118" t="s">
        <v>687</v>
      </c>
      <c r="B33" s="118" t="s">
        <v>440</v>
      </c>
      <c r="C33" s="119">
        <f>SUM(C32+C29+C28)</f>
        <v>13106000</v>
      </c>
      <c r="D33" s="119">
        <f t="shared" ref="D33:AL33" si="54">SUM(D32+D29+D28)</f>
        <v>0</v>
      </c>
      <c r="E33" s="119">
        <f t="shared" si="54"/>
        <v>0</v>
      </c>
      <c r="F33" s="119">
        <f t="shared" si="54"/>
        <v>13106000</v>
      </c>
      <c r="G33" s="119">
        <f t="shared" si="54"/>
        <v>0</v>
      </c>
      <c r="H33" s="119">
        <f t="shared" si="54"/>
        <v>0</v>
      </c>
      <c r="I33" s="119">
        <f t="shared" si="54"/>
        <v>0</v>
      </c>
      <c r="J33" s="119">
        <f t="shared" si="54"/>
        <v>0</v>
      </c>
      <c r="K33" s="119">
        <f t="shared" si="54"/>
        <v>13106000</v>
      </c>
      <c r="L33" s="119">
        <f t="shared" si="54"/>
        <v>0</v>
      </c>
      <c r="M33" s="119">
        <f t="shared" si="54"/>
        <v>0</v>
      </c>
      <c r="N33" s="119">
        <f t="shared" si="54"/>
        <v>13106000</v>
      </c>
      <c r="O33" s="119">
        <f t="shared" si="54"/>
        <v>0</v>
      </c>
      <c r="P33" s="119">
        <f t="shared" si="54"/>
        <v>0</v>
      </c>
      <c r="Q33" s="119">
        <f t="shared" si="54"/>
        <v>0</v>
      </c>
      <c r="R33" s="119">
        <f t="shared" si="54"/>
        <v>0</v>
      </c>
      <c r="S33" s="119">
        <f t="shared" si="54"/>
        <v>0</v>
      </c>
      <c r="T33" s="119">
        <f t="shared" si="54"/>
        <v>0</v>
      </c>
      <c r="U33" s="119">
        <f t="shared" si="54"/>
        <v>0</v>
      </c>
      <c r="V33" s="119">
        <f t="shared" si="54"/>
        <v>0</v>
      </c>
      <c r="W33" s="119">
        <f t="shared" si="54"/>
        <v>0</v>
      </c>
      <c r="X33" s="119">
        <f t="shared" si="54"/>
        <v>0</v>
      </c>
      <c r="Y33" s="119">
        <f t="shared" si="54"/>
        <v>0</v>
      </c>
      <c r="Z33" s="119">
        <f t="shared" si="54"/>
        <v>0</v>
      </c>
      <c r="AA33" s="119">
        <f t="shared" si="54"/>
        <v>13106000</v>
      </c>
      <c r="AB33" s="119">
        <f t="shared" si="54"/>
        <v>0</v>
      </c>
      <c r="AC33" s="119">
        <f t="shared" si="54"/>
        <v>0</v>
      </c>
      <c r="AD33" s="119">
        <f t="shared" si="54"/>
        <v>13106000</v>
      </c>
      <c r="AE33" s="119">
        <f t="shared" si="54"/>
        <v>0</v>
      </c>
      <c r="AF33" s="119">
        <f t="shared" si="54"/>
        <v>0</v>
      </c>
      <c r="AG33" s="119">
        <f t="shared" si="54"/>
        <v>0</v>
      </c>
      <c r="AH33" s="119">
        <f t="shared" si="54"/>
        <v>0</v>
      </c>
      <c r="AI33" s="119">
        <f t="shared" si="54"/>
        <v>13106000</v>
      </c>
      <c r="AJ33" s="119">
        <f t="shared" si="54"/>
        <v>0</v>
      </c>
      <c r="AK33" s="119">
        <f t="shared" si="54"/>
        <v>0</v>
      </c>
      <c r="AL33" s="119">
        <f t="shared" si="54"/>
        <v>13106000</v>
      </c>
    </row>
    <row r="34" spans="1:38" s="111" customFormat="1" x14ac:dyDescent="0.25">
      <c r="A34" s="112" t="s">
        <v>688</v>
      </c>
      <c r="B34" s="112" t="s">
        <v>441</v>
      </c>
      <c r="C34" s="114"/>
      <c r="D34" s="113"/>
      <c r="E34" s="114"/>
      <c r="F34" s="115">
        <f t="shared" ref="F34:F39" si="55">SUM(C34:E34)</f>
        <v>0</v>
      </c>
      <c r="G34" s="115"/>
      <c r="H34" s="115"/>
      <c r="I34" s="115"/>
      <c r="J34" s="115">
        <f>SUM(G34:I34)</f>
        <v>0</v>
      </c>
      <c r="K34" s="114">
        <f t="shared" ref="K34:K39" si="56">SUM(G34+C34)</f>
        <v>0</v>
      </c>
      <c r="L34" s="115">
        <f t="shared" ref="L34:M39" si="57">SUM(H34+D34)</f>
        <v>0</v>
      </c>
      <c r="M34" s="115">
        <f t="shared" si="57"/>
        <v>0</v>
      </c>
      <c r="N34" s="115">
        <f t="shared" ref="N34:N39" si="58">SUM(K34:M34)</f>
        <v>0</v>
      </c>
      <c r="O34" s="114"/>
      <c r="P34" s="114"/>
      <c r="Q34" s="114">
        <v>989</v>
      </c>
      <c r="R34" s="114">
        <f>SUM(O34:Q34)</f>
        <v>989</v>
      </c>
      <c r="S34" s="114"/>
      <c r="T34" s="114"/>
      <c r="U34" s="114"/>
      <c r="V34" s="114">
        <f>SUM(S34:U34)</f>
        <v>0</v>
      </c>
      <c r="W34" s="114">
        <f t="shared" ref="W34:X39" si="59">SUM(S34+O34)</f>
        <v>0</v>
      </c>
      <c r="X34" s="114">
        <f t="shared" si="59"/>
        <v>0</v>
      </c>
      <c r="Y34" s="114">
        <f t="shared" ref="Y34:Y39" si="60">SUM(Q34+U34)</f>
        <v>989</v>
      </c>
      <c r="Z34" s="114">
        <f t="shared" ref="Z34:Z39" si="61">SUM(W34:Y34)</f>
        <v>989</v>
      </c>
      <c r="AA34" s="107">
        <f t="shared" ref="AA34:AC39" si="62">SUM(O34+C34)</f>
        <v>0</v>
      </c>
      <c r="AB34" s="114">
        <f t="shared" si="62"/>
        <v>0</v>
      </c>
      <c r="AC34" s="114">
        <f t="shared" si="62"/>
        <v>989</v>
      </c>
      <c r="AD34" s="114">
        <f t="shared" ref="AD34:AD39" si="63">SUM(AA34:AC34)</f>
        <v>989</v>
      </c>
      <c r="AE34" s="107">
        <f t="shared" ref="AE34:AG39" si="64">SUM(S34+G34)</f>
        <v>0</v>
      </c>
      <c r="AF34" s="114">
        <f t="shared" si="64"/>
        <v>0</v>
      </c>
      <c r="AG34" s="114">
        <f t="shared" si="64"/>
        <v>0</v>
      </c>
      <c r="AH34" s="114">
        <f t="shared" ref="AH34:AH39" si="65">SUM(AE34:AG34)</f>
        <v>0</v>
      </c>
      <c r="AI34" s="107">
        <f t="shared" ref="AI34:AK39" si="66">SUM(W34+K34)</f>
        <v>0</v>
      </c>
      <c r="AJ34" s="114">
        <f t="shared" si="66"/>
        <v>0</v>
      </c>
      <c r="AK34" s="114">
        <f t="shared" si="66"/>
        <v>989</v>
      </c>
      <c r="AL34" s="114">
        <f t="shared" ref="AL34:AL39" si="67">SUM(AI34:AK34)</f>
        <v>989</v>
      </c>
    </row>
    <row r="35" spans="1:38" s="111" customFormat="1" x14ac:dyDescent="0.25">
      <c r="A35" s="112" t="s">
        <v>689</v>
      </c>
      <c r="B35" s="112" t="s">
        <v>441</v>
      </c>
      <c r="C35" s="107">
        <v>714</v>
      </c>
      <c r="D35" s="105"/>
      <c r="E35" s="107"/>
      <c r="F35" s="106">
        <f t="shared" si="55"/>
        <v>714</v>
      </c>
      <c r="G35" s="106"/>
      <c r="H35" s="106"/>
      <c r="I35" s="106"/>
      <c r="J35" s="106">
        <f>SUM(G35:I35)</f>
        <v>0</v>
      </c>
      <c r="K35" s="107">
        <f t="shared" si="56"/>
        <v>714</v>
      </c>
      <c r="L35" s="106">
        <f t="shared" si="57"/>
        <v>0</v>
      </c>
      <c r="M35" s="106">
        <f t="shared" si="57"/>
        <v>0</v>
      </c>
      <c r="N35" s="106">
        <f t="shared" si="58"/>
        <v>714</v>
      </c>
      <c r="O35" s="107"/>
      <c r="P35" s="107"/>
      <c r="Q35" s="107"/>
      <c r="R35" s="107"/>
      <c r="S35" s="107"/>
      <c r="T35" s="107"/>
      <c r="U35" s="107"/>
      <c r="V35" s="114">
        <f t="shared" ref="V35:V39" si="68">SUM(S35:U35)</f>
        <v>0</v>
      </c>
      <c r="W35" s="107">
        <f t="shared" si="59"/>
        <v>0</v>
      </c>
      <c r="X35" s="107">
        <f t="shared" si="59"/>
        <v>0</v>
      </c>
      <c r="Y35" s="107">
        <f t="shared" si="60"/>
        <v>0</v>
      </c>
      <c r="Z35" s="107">
        <f t="shared" si="61"/>
        <v>0</v>
      </c>
      <c r="AA35" s="107">
        <f t="shared" si="62"/>
        <v>714</v>
      </c>
      <c r="AB35" s="107">
        <f t="shared" si="62"/>
        <v>0</v>
      </c>
      <c r="AC35" s="107">
        <f t="shared" si="62"/>
        <v>0</v>
      </c>
      <c r="AD35" s="107">
        <f t="shared" si="63"/>
        <v>714</v>
      </c>
      <c r="AE35" s="107">
        <f t="shared" si="64"/>
        <v>0</v>
      </c>
      <c r="AF35" s="107">
        <f t="shared" si="64"/>
        <v>0</v>
      </c>
      <c r="AG35" s="107">
        <f t="shared" si="64"/>
        <v>0</v>
      </c>
      <c r="AH35" s="107">
        <f t="shared" si="65"/>
        <v>0</v>
      </c>
      <c r="AI35" s="107">
        <f t="shared" si="66"/>
        <v>714</v>
      </c>
      <c r="AJ35" s="107">
        <f t="shared" si="66"/>
        <v>0</v>
      </c>
      <c r="AK35" s="107">
        <f t="shared" si="66"/>
        <v>0</v>
      </c>
      <c r="AL35" s="107">
        <f t="shared" si="67"/>
        <v>714</v>
      </c>
    </row>
    <row r="36" spans="1:38" s="111" customFormat="1" x14ac:dyDescent="0.25">
      <c r="A36" s="112" t="s">
        <v>690</v>
      </c>
      <c r="B36" s="112" t="s">
        <v>441</v>
      </c>
      <c r="C36" s="107"/>
      <c r="D36" s="105"/>
      <c r="E36" s="107"/>
      <c r="F36" s="106">
        <f t="shared" si="55"/>
        <v>0</v>
      </c>
      <c r="G36" s="106"/>
      <c r="H36" s="106"/>
      <c r="I36" s="106"/>
      <c r="J36" s="106">
        <f t="shared" ref="J36:J39" si="69">SUM(G36:I36)</f>
        <v>0</v>
      </c>
      <c r="K36" s="107">
        <f t="shared" si="56"/>
        <v>0</v>
      </c>
      <c r="L36" s="106">
        <f t="shared" si="57"/>
        <v>0</v>
      </c>
      <c r="M36" s="106">
        <f t="shared" si="57"/>
        <v>0</v>
      </c>
      <c r="N36" s="106">
        <f t="shared" si="58"/>
        <v>0</v>
      </c>
      <c r="O36" s="107"/>
      <c r="P36" s="107"/>
      <c r="Q36" s="107"/>
      <c r="R36" s="107"/>
      <c r="S36" s="107"/>
      <c r="T36" s="107"/>
      <c r="U36" s="107"/>
      <c r="V36" s="114">
        <f t="shared" si="68"/>
        <v>0</v>
      </c>
      <c r="W36" s="107">
        <f t="shared" si="59"/>
        <v>0</v>
      </c>
      <c r="X36" s="107">
        <f t="shared" si="59"/>
        <v>0</v>
      </c>
      <c r="Y36" s="107">
        <f t="shared" si="60"/>
        <v>0</v>
      </c>
      <c r="Z36" s="107">
        <f t="shared" si="61"/>
        <v>0</v>
      </c>
      <c r="AA36" s="107">
        <f t="shared" si="62"/>
        <v>0</v>
      </c>
      <c r="AB36" s="107">
        <f t="shared" si="62"/>
        <v>0</v>
      </c>
      <c r="AC36" s="107">
        <f t="shared" si="62"/>
        <v>0</v>
      </c>
      <c r="AD36" s="107">
        <f t="shared" si="63"/>
        <v>0</v>
      </c>
      <c r="AE36" s="107">
        <f t="shared" si="64"/>
        <v>0</v>
      </c>
      <c r="AF36" s="107">
        <f t="shared" si="64"/>
        <v>0</v>
      </c>
      <c r="AG36" s="107">
        <f t="shared" si="64"/>
        <v>0</v>
      </c>
      <c r="AH36" s="107">
        <f t="shared" si="65"/>
        <v>0</v>
      </c>
      <c r="AI36" s="107">
        <f t="shared" si="66"/>
        <v>0</v>
      </c>
      <c r="AJ36" s="107">
        <f t="shared" si="66"/>
        <v>0</v>
      </c>
      <c r="AK36" s="107">
        <f t="shared" si="66"/>
        <v>0</v>
      </c>
      <c r="AL36" s="107">
        <f t="shared" si="67"/>
        <v>0</v>
      </c>
    </row>
    <row r="37" spans="1:38" s="111" customFormat="1" x14ac:dyDescent="0.25">
      <c r="A37" s="112" t="s">
        <v>691</v>
      </c>
      <c r="B37" s="112" t="s">
        <v>441</v>
      </c>
      <c r="C37" s="123">
        <v>50000</v>
      </c>
      <c r="D37" s="122"/>
      <c r="E37" s="123"/>
      <c r="F37" s="124">
        <f t="shared" si="55"/>
        <v>50000</v>
      </c>
      <c r="G37" s="124"/>
      <c r="H37" s="124"/>
      <c r="I37" s="124"/>
      <c r="J37" s="106">
        <f t="shared" si="69"/>
        <v>0</v>
      </c>
      <c r="K37" s="123">
        <f t="shared" si="56"/>
        <v>50000</v>
      </c>
      <c r="L37" s="124">
        <f t="shared" si="57"/>
        <v>0</v>
      </c>
      <c r="M37" s="124">
        <f t="shared" si="57"/>
        <v>0</v>
      </c>
      <c r="N37" s="124">
        <f t="shared" si="58"/>
        <v>50000</v>
      </c>
      <c r="O37" s="107"/>
      <c r="P37" s="107"/>
      <c r="Q37" s="107"/>
      <c r="R37" s="107"/>
      <c r="S37" s="107"/>
      <c r="T37" s="107"/>
      <c r="U37" s="107"/>
      <c r="V37" s="114">
        <f t="shared" si="68"/>
        <v>0</v>
      </c>
      <c r="W37" s="107">
        <f t="shared" si="59"/>
        <v>0</v>
      </c>
      <c r="X37" s="107">
        <f t="shared" si="59"/>
        <v>0</v>
      </c>
      <c r="Y37" s="107">
        <f t="shared" si="60"/>
        <v>0</v>
      </c>
      <c r="Z37" s="107">
        <f t="shared" si="61"/>
        <v>0</v>
      </c>
      <c r="AA37" s="107">
        <f t="shared" si="62"/>
        <v>50000</v>
      </c>
      <c r="AB37" s="107">
        <f t="shared" si="62"/>
        <v>0</v>
      </c>
      <c r="AC37" s="107">
        <f t="shared" si="62"/>
        <v>0</v>
      </c>
      <c r="AD37" s="107">
        <f t="shared" si="63"/>
        <v>50000</v>
      </c>
      <c r="AE37" s="107">
        <f t="shared" si="64"/>
        <v>0</v>
      </c>
      <c r="AF37" s="107">
        <f t="shared" si="64"/>
        <v>0</v>
      </c>
      <c r="AG37" s="107">
        <f t="shared" si="64"/>
        <v>0</v>
      </c>
      <c r="AH37" s="107">
        <f t="shared" si="65"/>
        <v>0</v>
      </c>
      <c r="AI37" s="107">
        <f t="shared" si="66"/>
        <v>50000</v>
      </c>
      <c r="AJ37" s="107">
        <f t="shared" si="66"/>
        <v>0</v>
      </c>
      <c r="AK37" s="107">
        <f t="shared" si="66"/>
        <v>0</v>
      </c>
      <c r="AL37" s="107">
        <f t="shared" si="67"/>
        <v>50000</v>
      </c>
    </row>
    <row r="38" spans="1:38" s="111" customFormat="1" ht="31.5" x14ac:dyDescent="0.25">
      <c r="A38" s="112" t="s">
        <v>692</v>
      </c>
      <c r="B38" s="112" t="s">
        <v>441</v>
      </c>
      <c r="C38" s="123">
        <v>85146</v>
      </c>
      <c r="D38" s="122"/>
      <c r="E38" s="123"/>
      <c r="F38" s="124">
        <f t="shared" si="55"/>
        <v>85146</v>
      </c>
      <c r="G38" s="124"/>
      <c r="H38" s="124"/>
      <c r="I38" s="124"/>
      <c r="J38" s="106">
        <f t="shared" si="69"/>
        <v>0</v>
      </c>
      <c r="K38" s="123">
        <f t="shared" si="56"/>
        <v>85146</v>
      </c>
      <c r="L38" s="124">
        <f t="shared" si="57"/>
        <v>0</v>
      </c>
      <c r="M38" s="124">
        <f t="shared" si="57"/>
        <v>0</v>
      </c>
      <c r="N38" s="124">
        <f t="shared" si="58"/>
        <v>85146</v>
      </c>
      <c r="O38" s="107"/>
      <c r="P38" s="107"/>
      <c r="Q38" s="107"/>
      <c r="R38" s="107"/>
      <c r="S38" s="107"/>
      <c r="T38" s="107"/>
      <c r="U38" s="107"/>
      <c r="V38" s="114">
        <f t="shared" si="68"/>
        <v>0</v>
      </c>
      <c r="W38" s="107">
        <f t="shared" si="59"/>
        <v>0</v>
      </c>
      <c r="X38" s="107">
        <f t="shared" si="59"/>
        <v>0</v>
      </c>
      <c r="Y38" s="107">
        <f t="shared" si="60"/>
        <v>0</v>
      </c>
      <c r="Z38" s="107">
        <f t="shared" si="61"/>
        <v>0</v>
      </c>
      <c r="AA38" s="107">
        <f t="shared" si="62"/>
        <v>85146</v>
      </c>
      <c r="AB38" s="107">
        <f t="shared" si="62"/>
        <v>0</v>
      </c>
      <c r="AC38" s="107">
        <f t="shared" si="62"/>
        <v>0</v>
      </c>
      <c r="AD38" s="107">
        <f t="shared" si="63"/>
        <v>85146</v>
      </c>
      <c r="AE38" s="107">
        <f t="shared" si="64"/>
        <v>0</v>
      </c>
      <c r="AF38" s="107">
        <f t="shared" si="64"/>
        <v>0</v>
      </c>
      <c r="AG38" s="107">
        <f t="shared" si="64"/>
        <v>0</v>
      </c>
      <c r="AH38" s="107">
        <f t="shared" si="65"/>
        <v>0</v>
      </c>
      <c r="AI38" s="107">
        <f t="shared" si="66"/>
        <v>85146</v>
      </c>
      <c r="AJ38" s="107">
        <f t="shared" si="66"/>
        <v>0</v>
      </c>
      <c r="AK38" s="107">
        <f t="shared" si="66"/>
        <v>0</v>
      </c>
      <c r="AL38" s="107">
        <f t="shared" si="67"/>
        <v>85146</v>
      </c>
    </row>
    <row r="39" spans="1:38" s="111" customFormat="1" x14ac:dyDescent="0.25">
      <c r="A39" s="112" t="s">
        <v>693</v>
      </c>
      <c r="B39" s="112" t="s">
        <v>441</v>
      </c>
      <c r="C39" s="123">
        <v>5000</v>
      </c>
      <c r="D39" s="122"/>
      <c r="E39" s="123"/>
      <c r="F39" s="124">
        <f t="shared" si="55"/>
        <v>5000</v>
      </c>
      <c r="G39" s="124"/>
      <c r="H39" s="124"/>
      <c r="I39" s="124"/>
      <c r="J39" s="106">
        <f t="shared" si="69"/>
        <v>0</v>
      </c>
      <c r="K39" s="123">
        <f t="shared" si="56"/>
        <v>5000</v>
      </c>
      <c r="L39" s="124">
        <f t="shared" si="57"/>
        <v>0</v>
      </c>
      <c r="M39" s="124">
        <f t="shared" si="57"/>
        <v>0</v>
      </c>
      <c r="N39" s="124">
        <f t="shared" si="58"/>
        <v>5000</v>
      </c>
      <c r="O39" s="107"/>
      <c r="P39" s="107"/>
      <c r="Q39" s="107"/>
      <c r="R39" s="107"/>
      <c r="S39" s="107"/>
      <c r="T39" s="107"/>
      <c r="U39" s="107"/>
      <c r="V39" s="114">
        <f t="shared" si="68"/>
        <v>0</v>
      </c>
      <c r="W39" s="107">
        <f t="shared" si="59"/>
        <v>0</v>
      </c>
      <c r="X39" s="107">
        <f t="shared" si="59"/>
        <v>0</v>
      </c>
      <c r="Y39" s="107">
        <f t="shared" si="60"/>
        <v>0</v>
      </c>
      <c r="Z39" s="107">
        <f t="shared" si="61"/>
        <v>0</v>
      </c>
      <c r="AA39" s="107">
        <f t="shared" si="62"/>
        <v>5000</v>
      </c>
      <c r="AB39" s="107">
        <f t="shared" si="62"/>
        <v>0</v>
      </c>
      <c r="AC39" s="107">
        <f t="shared" si="62"/>
        <v>0</v>
      </c>
      <c r="AD39" s="107">
        <f t="shared" si="63"/>
        <v>5000</v>
      </c>
      <c r="AE39" s="107">
        <f t="shared" si="64"/>
        <v>0</v>
      </c>
      <c r="AF39" s="107">
        <f t="shared" si="64"/>
        <v>0</v>
      </c>
      <c r="AG39" s="107">
        <f t="shared" si="64"/>
        <v>0</v>
      </c>
      <c r="AH39" s="107">
        <f t="shared" si="65"/>
        <v>0</v>
      </c>
      <c r="AI39" s="107">
        <f t="shared" si="66"/>
        <v>5000</v>
      </c>
      <c r="AJ39" s="107">
        <f t="shared" si="66"/>
        <v>0</v>
      </c>
      <c r="AK39" s="107">
        <f t="shared" si="66"/>
        <v>0</v>
      </c>
      <c r="AL39" s="107">
        <f t="shared" si="67"/>
        <v>5000</v>
      </c>
    </row>
    <row r="40" spans="1:38" s="138" customFormat="1" ht="31.5" x14ac:dyDescent="0.25">
      <c r="A40" s="118" t="s">
        <v>694</v>
      </c>
      <c r="B40" s="118" t="s">
        <v>441</v>
      </c>
      <c r="C40" s="119">
        <f>SUM(C34:C39)</f>
        <v>140860</v>
      </c>
      <c r="D40" s="119">
        <f t="shared" ref="D40:AL40" si="70">SUM(D34:D39)</f>
        <v>0</v>
      </c>
      <c r="E40" s="119">
        <f t="shared" si="70"/>
        <v>0</v>
      </c>
      <c r="F40" s="119">
        <f t="shared" si="70"/>
        <v>140860</v>
      </c>
      <c r="G40" s="119">
        <f t="shared" si="70"/>
        <v>0</v>
      </c>
      <c r="H40" s="119">
        <f t="shared" si="70"/>
        <v>0</v>
      </c>
      <c r="I40" s="119">
        <f t="shared" si="70"/>
        <v>0</v>
      </c>
      <c r="J40" s="119">
        <f t="shared" si="70"/>
        <v>0</v>
      </c>
      <c r="K40" s="119">
        <f t="shared" si="70"/>
        <v>140860</v>
      </c>
      <c r="L40" s="119">
        <f t="shared" si="70"/>
        <v>0</v>
      </c>
      <c r="M40" s="119">
        <f t="shared" si="70"/>
        <v>0</v>
      </c>
      <c r="N40" s="119">
        <f t="shared" si="70"/>
        <v>140860</v>
      </c>
      <c r="O40" s="119">
        <f t="shared" si="70"/>
        <v>0</v>
      </c>
      <c r="P40" s="119">
        <f t="shared" si="70"/>
        <v>0</v>
      </c>
      <c r="Q40" s="119">
        <f t="shared" si="70"/>
        <v>989</v>
      </c>
      <c r="R40" s="119">
        <f t="shared" si="70"/>
        <v>989</v>
      </c>
      <c r="S40" s="119">
        <f t="shared" si="70"/>
        <v>0</v>
      </c>
      <c r="T40" s="119">
        <f t="shared" si="70"/>
        <v>0</v>
      </c>
      <c r="U40" s="119">
        <f t="shared" si="70"/>
        <v>0</v>
      </c>
      <c r="V40" s="119">
        <f t="shared" si="70"/>
        <v>0</v>
      </c>
      <c r="W40" s="119">
        <f t="shared" si="70"/>
        <v>0</v>
      </c>
      <c r="X40" s="119">
        <f t="shared" si="70"/>
        <v>0</v>
      </c>
      <c r="Y40" s="119">
        <f t="shared" si="70"/>
        <v>989</v>
      </c>
      <c r="Z40" s="119">
        <f t="shared" si="70"/>
        <v>989</v>
      </c>
      <c r="AA40" s="119">
        <f t="shared" si="70"/>
        <v>140860</v>
      </c>
      <c r="AB40" s="119">
        <f t="shared" si="70"/>
        <v>0</v>
      </c>
      <c r="AC40" s="119">
        <f t="shared" si="70"/>
        <v>989</v>
      </c>
      <c r="AD40" s="119">
        <f t="shared" si="70"/>
        <v>141849</v>
      </c>
      <c r="AE40" s="119">
        <f t="shared" si="70"/>
        <v>0</v>
      </c>
      <c r="AF40" s="119">
        <f t="shared" si="70"/>
        <v>0</v>
      </c>
      <c r="AG40" s="119">
        <f t="shared" si="70"/>
        <v>0</v>
      </c>
      <c r="AH40" s="119">
        <f t="shared" si="70"/>
        <v>0</v>
      </c>
      <c r="AI40" s="119">
        <f t="shared" si="70"/>
        <v>140860</v>
      </c>
      <c r="AJ40" s="119">
        <f t="shared" si="70"/>
        <v>0</v>
      </c>
      <c r="AK40" s="119">
        <f t="shared" si="70"/>
        <v>989</v>
      </c>
      <c r="AL40" s="119">
        <f t="shared" si="70"/>
        <v>141849</v>
      </c>
    </row>
    <row r="41" spans="1:38" s="111" customFormat="1" ht="31.5" x14ac:dyDescent="0.25">
      <c r="A41" s="109" t="s">
        <v>695</v>
      </c>
      <c r="B41" s="109" t="s">
        <v>359</v>
      </c>
      <c r="C41" s="110">
        <f t="shared" ref="C41:AL41" si="71">SUM(C24+C26+C33+C40)</f>
        <v>15047060</v>
      </c>
      <c r="D41" s="110">
        <f t="shared" si="71"/>
        <v>0</v>
      </c>
      <c r="E41" s="110">
        <f t="shared" si="71"/>
        <v>0</v>
      </c>
      <c r="F41" s="110">
        <f t="shared" si="71"/>
        <v>15047060</v>
      </c>
      <c r="G41" s="110">
        <f t="shared" si="71"/>
        <v>0</v>
      </c>
      <c r="H41" s="110">
        <f t="shared" si="71"/>
        <v>0</v>
      </c>
      <c r="I41" s="110">
        <f t="shared" si="71"/>
        <v>0</v>
      </c>
      <c r="J41" s="110">
        <f t="shared" si="71"/>
        <v>0</v>
      </c>
      <c r="K41" s="110">
        <f t="shared" si="71"/>
        <v>15047060</v>
      </c>
      <c r="L41" s="110">
        <f t="shared" si="71"/>
        <v>0</v>
      </c>
      <c r="M41" s="110">
        <f t="shared" si="71"/>
        <v>0</v>
      </c>
      <c r="N41" s="110">
        <f t="shared" si="71"/>
        <v>15047060</v>
      </c>
      <c r="O41" s="110">
        <f t="shared" si="71"/>
        <v>0</v>
      </c>
      <c r="P41" s="110">
        <f t="shared" si="71"/>
        <v>0</v>
      </c>
      <c r="Q41" s="110">
        <f t="shared" si="71"/>
        <v>989</v>
      </c>
      <c r="R41" s="110">
        <f t="shared" si="71"/>
        <v>989</v>
      </c>
      <c r="S41" s="110">
        <f t="shared" si="71"/>
        <v>0</v>
      </c>
      <c r="T41" s="110">
        <f t="shared" si="71"/>
        <v>0</v>
      </c>
      <c r="U41" s="110">
        <f t="shared" si="71"/>
        <v>0</v>
      </c>
      <c r="V41" s="110">
        <f t="shared" si="71"/>
        <v>0</v>
      </c>
      <c r="W41" s="110">
        <f t="shared" si="71"/>
        <v>0</v>
      </c>
      <c r="X41" s="110">
        <f t="shared" si="71"/>
        <v>0</v>
      </c>
      <c r="Y41" s="110">
        <f t="shared" si="71"/>
        <v>989</v>
      </c>
      <c r="Z41" s="110">
        <f t="shared" si="71"/>
        <v>989</v>
      </c>
      <c r="AA41" s="110">
        <f t="shared" si="71"/>
        <v>15047060</v>
      </c>
      <c r="AB41" s="110">
        <f t="shared" si="71"/>
        <v>0</v>
      </c>
      <c r="AC41" s="110">
        <f t="shared" si="71"/>
        <v>989</v>
      </c>
      <c r="AD41" s="110">
        <f t="shared" si="71"/>
        <v>15048049</v>
      </c>
      <c r="AE41" s="110">
        <f t="shared" si="71"/>
        <v>0</v>
      </c>
      <c r="AF41" s="110">
        <f t="shared" si="71"/>
        <v>0</v>
      </c>
      <c r="AG41" s="110">
        <f t="shared" si="71"/>
        <v>0</v>
      </c>
      <c r="AH41" s="110">
        <f t="shared" si="71"/>
        <v>0</v>
      </c>
      <c r="AI41" s="110">
        <f t="shared" si="71"/>
        <v>15047060</v>
      </c>
      <c r="AJ41" s="110">
        <f t="shared" si="71"/>
        <v>0</v>
      </c>
      <c r="AK41" s="110">
        <f t="shared" si="71"/>
        <v>989</v>
      </c>
      <c r="AL41" s="110">
        <f t="shared" si="71"/>
        <v>15048049</v>
      </c>
    </row>
    <row r="42" spans="1:38" s="111" customFormat="1" x14ac:dyDescent="0.25">
      <c r="A42" s="109" t="s">
        <v>696</v>
      </c>
      <c r="B42" s="109" t="s">
        <v>360</v>
      </c>
      <c r="C42" s="110">
        <v>919467</v>
      </c>
      <c r="D42" s="110">
        <v>2588339</v>
      </c>
      <c r="E42" s="110"/>
      <c r="F42" s="110">
        <f>SUM(C42:E42)</f>
        <v>3507806</v>
      </c>
      <c r="G42" s="110"/>
      <c r="H42" s="110"/>
      <c r="I42" s="110"/>
      <c r="J42" s="110">
        <f>SUM(G42:I42)</f>
        <v>0</v>
      </c>
      <c r="K42" s="110">
        <f t="shared" ref="K42:K46" si="72">SUM(G42+C42)</f>
        <v>919467</v>
      </c>
      <c r="L42" s="110">
        <f t="shared" ref="L42:M46" si="73">SUM(H42+D42)</f>
        <v>2588339</v>
      </c>
      <c r="M42" s="110">
        <f t="shared" si="73"/>
        <v>0</v>
      </c>
      <c r="N42" s="110">
        <f t="shared" ref="N42:N46" si="74">SUM(K42:M42)</f>
        <v>3507806</v>
      </c>
      <c r="O42" s="110">
        <v>1215262</v>
      </c>
      <c r="P42" s="110">
        <v>365728</v>
      </c>
      <c r="Q42" s="110"/>
      <c r="R42" s="110">
        <f>SUM(O42:Q42)</f>
        <v>1580990</v>
      </c>
      <c r="S42" s="110"/>
      <c r="T42" s="110"/>
      <c r="U42" s="110"/>
      <c r="V42" s="110">
        <f>SUM(S42:U42)</f>
        <v>0</v>
      </c>
      <c r="W42" s="110">
        <f t="shared" ref="W42:X46" si="75">SUM(S42+O42)</f>
        <v>1215262</v>
      </c>
      <c r="X42" s="110">
        <f t="shared" si="75"/>
        <v>365728</v>
      </c>
      <c r="Y42" s="110">
        <f t="shared" ref="Y42:Y46" si="76">SUM(Q42+U42)</f>
        <v>0</v>
      </c>
      <c r="Z42" s="110">
        <f t="shared" ref="Z42:Z46" si="77">SUM(W42:Y42)</f>
        <v>1580990</v>
      </c>
      <c r="AA42" s="108">
        <f t="shared" ref="AA42:AC45" si="78">SUM(O42+C42)</f>
        <v>2134729</v>
      </c>
      <c r="AB42" s="108">
        <f t="shared" si="78"/>
        <v>2954067</v>
      </c>
      <c r="AC42" s="108">
        <f t="shared" si="78"/>
        <v>0</v>
      </c>
      <c r="AD42" s="108">
        <f>SUM(AA42:AC42)</f>
        <v>5088796</v>
      </c>
      <c r="AE42" s="108">
        <f t="shared" ref="AE42:AG45" si="79">SUM(S42+G42)</f>
        <v>0</v>
      </c>
      <c r="AF42" s="108">
        <f t="shared" si="79"/>
        <v>0</v>
      </c>
      <c r="AG42" s="108">
        <f t="shared" si="79"/>
        <v>0</v>
      </c>
      <c r="AH42" s="108">
        <f t="shared" ref="AH42:AH45" si="80">SUM(AE42:AG42)</f>
        <v>0</v>
      </c>
      <c r="AI42" s="108">
        <f t="shared" ref="AI42:AK45" si="81">SUM(W42+K42)</f>
        <v>2134729</v>
      </c>
      <c r="AJ42" s="108">
        <f t="shared" si="81"/>
        <v>2954067</v>
      </c>
      <c r="AK42" s="108">
        <f t="shared" si="81"/>
        <v>0</v>
      </c>
      <c r="AL42" s="108">
        <f t="shared" ref="AL42:AL45" si="82">SUM(AI42:AK42)</f>
        <v>5088796</v>
      </c>
    </row>
    <row r="43" spans="1:38" s="111" customFormat="1" x14ac:dyDescent="0.25">
      <c r="A43" s="112" t="s">
        <v>450</v>
      </c>
      <c r="B43" s="112" t="s">
        <v>442</v>
      </c>
      <c r="C43" s="114">
        <v>388859</v>
      </c>
      <c r="D43" s="113"/>
      <c r="E43" s="330"/>
      <c r="F43" s="113">
        <f>SUM(C43:E43)</f>
        <v>388859</v>
      </c>
      <c r="G43" s="114"/>
      <c r="H43" s="114"/>
      <c r="I43" s="114"/>
      <c r="J43" s="114">
        <f>SUM(G43:I43)</f>
        <v>0</v>
      </c>
      <c r="K43" s="114">
        <f t="shared" si="72"/>
        <v>388859</v>
      </c>
      <c r="L43" s="114">
        <f t="shared" si="73"/>
        <v>0</v>
      </c>
      <c r="M43" s="114">
        <f t="shared" si="73"/>
        <v>0</v>
      </c>
      <c r="N43" s="115">
        <f t="shared" si="74"/>
        <v>388859</v>
      </c>
      <c r="O43" s="114"/>
      <c r="P43" s="114"/>
      <c r="Q43" s="114"/>
      <c r="R43" s="114">
        <f>SUM(O43:Q43)</f>
        <v>0</v>
      </c>
      <c r="S43" s="114"/>
      <c r="T43" s="114"/>
      <c r="U43" s="114"/>
      <c r="V43" s="114">
        <f>SUM(S43:U43)</f>
        <v>0</v>
      </c>
      <c r="W43" s="114">
        <f t="shared" si="75"/>
        <v>0</v>
      </c>
      <c r="X43" s="114">
        <f t="shared" si="75"/>
        <v>0</v>
      </c>
      <c r="Y43" s="114">
        <f t="shared" si="76"/>
        <v>0</v>
      </c>
      <c r="Z43" s="114">
        <f t="shared" si="77"/>
        <v>0</v>
      </c>
      <c r="AA43" s="107">
        <f t="shared" si="78"/>
        <v>388859</v>
      </c>
      <c r="AB43" s="107">
        <f t="shared" si="78"/>
        <v>0</v>
      </c>
      <c r="AC43" s="107">
        <f t="shared" si="78"/>
        <v>0</v>
      </c>
      <c r="AD43" s="107">
        <f>SUM(AA43:AC43)</f>
        <v>388859</v>
      </c>
      <c r="AE43" s="107">
        <f t="shared" si="79"/>
        <v>0</v>
      </c>
      <c r="AF43" s="107">
        <f t="shared" si="79"/>
        <v>0</v>
      </c>
      <c r="AG43" s="107">
        <f t="shared" si="79"/>
        <v>0</v>
      </c>
      <c r="AH43" s="107">
        <f t="shared" si="80"/>
        <v>0</v>
      </c>
      <c r="AI43" s="107">
        <f t="shared" si="81"/>
        <v>388859</v>
      </c>
      <c r="AJ43" s="107">
        <f t="shared" si="81"/>
        <v>0</v>
      </c>
      <c r="AK43" s="107">
        <f t="shared" si="81"/>
        <v>0</v>
      </c>
      <c r="AL43" s="107">
        <f t="shared" si="82"/>
        <v>388859</v>
      </c>
    </row>
    <row r="44" spans="1:38" s="111" customFormat="1" ht="31.5" x14ac:dyDescent="0.25">
      <c r="A44" s="332" t="s">
        <v>451</v>
      </c>
      <c r="B44" s="112" t="s">
        <v>452</v>
      </c>
      <c r="C44" s="114">
        <v>140200</v>
      </c>
      <c r="D44" s="113">
        <v>2418603</v>
      </c>
      <c r="E44" s="330"/>
      <c r="F44" s="113">
        <f>SUM(C44:E44)</f>
        <v>2558803</v>
      </c>
      <c r="G44" s="114"/>
      <c r="H44" s="114"/>
      <c r="I44" s="114"/>
      <c r="J44" s="114">
        <f t="shared" ref="J44:J46" si="83">SUM(G44:I44)</f>
        <v>0</v>
      </c>
      <c r="K44" s="114">
        <f t="shared" si="72"/>
        <v>140200</v>
      </c>
      <c r="L44" s="114">
        <f t="shared" si="73"/>
        <v>2418603</v>
      </c>
      <c r="M44" s="114">
        <f t="shared" si="73"/>
        <v>0</v>
      </c>
      <c r="N44" s="115">
        <f t="shared" si="74"/>
        <v>2558803</v>
      </c>
      <c r="O44" s="114">
        <f>50+344000</f>
        <v>344050</v>
      </c>
      <c r="P44" s="114">
        <f>2364+124543</f>
        <v>126907</v>
      </c>
      <c r="Q44" s="114"/>
      <c r="R44" s="114">
        <f>SUM(O44:Q44)</f>
        <v>470957</v>
      </c>
      <c r="S44" s="114"/>
      <c r="T44" s="114"/>
      <c r="U44" s="114"/>
      <c r="V44" s="114">
        <f t="shared" ref="V44:V46" si="84">SUM(S44:U44)</f>
        <v>0</v>
      </c>
      <c r="W44" s="114">
        <f t="shared" si="75"/>
        <v>344050</v>
      </c>
      <c r="X44" s="114">
        <f t="shared" si="75"/>
        <v>126907</v>
      </c>
      <c r="Y44" s="114">
        <f t="shared" si="76"/>
        <v>0</v>
      </c>
      <c r="Z44" s="114">
        <f t="shared" si="77"/>
        <v>470957</v>
      </c>
      <c r="AA44" s="107">
        <f t="shared" si="78"/>
        <v>484250</v>
      </c>
      <c r="AB44" s="107">
        <f t="shared" si="78"/>
        <v>2545510</v>
      </c>
      <c r="AC44" s="107">
        <f t="shared" si="78"/>
        <v>0</v>
      </c>
      <c r="AD44" s="107">
        <f>SUM(AA44:AC44)</f>
        <v>3029760</v>
      </c>
      <c r="AE44" s="107">
        <f t="shared" si="79"/>
        <v>0</v>
      </c>
      <c r="AF44" s="107">
        <f t="shared" si="79"/>
        <v>0</v>
      </c>
      <c r="AG44" s="107">
        <f t="shared" si="79"/>
        <v>0</v>
      </c>
      <c r="AH44" s="107">
        <f t="shared" si="80"/>
        <v>0</v>
      </c>
      <c r="AI44" s="107">
        <f t="shared" si="81"/>
        <v>484250</v>
      </c>
      <c r="AJ44" s="107">
        <f t="shared" si="81"/>
        <v>2545510</v>
      </c>
      <c r="AK44" s="107">
        <f t="shared" si="81"/>
        <v>0</v>
      </c>
      <c r="AL44" s="107">
        <f t="shared" si="82"/>
        <v>3029760</v>
      </c>
    </row>
    <row r="45" spans="1:38" s="111" customFormat="1" x14ac:dyDescent="0.25">
      <c r="A45" s="331" t="s">
        <v>453</v>
      </c>
      <c r="B45" s="112" t="s">
        <v>443</v>
      </c>
      <c r="C45" s="114"/>
      <c r="D45" s="113">
        <v>100000</v>
      </c>
      <c r="E45" s="330"/>
      <c r="F45" s="113">
        <f>SUM(C45:E45)</f>
        <v>100000</v>
      </c>
      <c r="G45" s="114"/>
      <c r="H45" s="114"/>
      <c r="I45" s="114"/>
      <c r="J45" s="114">
        <f t="shared" si="83"/>
        <v>0</v>
      </c>
      <c r="K45" s="114">
        <f t="shared" si="72"/>
        <v>0</v>
      </c>
      <c r="L45" s="114">
        <f t="shared" si="73"/>
        <v>100000</v>
      </c>
      <c r="M45" s="114">
        <f t="shared" si="73"/>
        <v>0</v>
      </c>
      <c r="N45" s="115">
        <f t="shared" si="74"/>
        <v>100000</v>
      </c>
      <c r="O45" s="114">
        <v>825</v>
      </c>
      <c r="P45" s="114">
        <v>275</v>
      </c>
      <c r="Q45" s="114"/>
      <c r="R45" s="114">
        <f>SUM(O45:Q45)</f>
        <v>1100</v>
      </c>
      <c r="S45" s="114"/>
      <c r="T45" s="114"/>
      <c r="U45" s="114"/>
      <c r="V45" s="114">
        <f t="shared" si="84"/>
        <v>0</v>
      </c>
      <c r="W45" s="114">
        <f t="shared" si="75"/>
        <v>825</v>
      </c>
      <c r="X45" s="114">
        <f t="shared" si="75"/>
        <v>275</v>
      </c>
      <c r="Y45" s="114">
        <f t="shared" si="76"/>
        <v>0</v>
      </c>
      <c r="Z45" s="114">
        <f t="shared" si="77"/>
        <v>1100</v>
      </c>
      <c r="AA45" s="107">
        <f t="shared" si="78"/>
        <v>825</v>
      </c>
      <c r="AB45" s="107">
        <f t="shared" si="78"/>
        <v>100275</v>
      </c>
      <c r="AC45" s="107">
        <f t="shared" si="78"/>
        <v>0</v>
      </c>
      <c r="AD45" s="107">
        <f>SUM(AA45:AC45)</f>
        <v>101100</v>
      </c>
      <c r="AE45" s="107">
        <f t="shared" si="79"/>
        <v>0</v>
      </c>
      <c r="AF45" s="107">
        <f t="shared" si="79"/>
        <v>0</v>
      </c>
      <c r="AG45" s="107">
        <f t="shared" si="79"/>
        <v>0</v>
      </c>
      <c r="AH45" s="107">
        <f t="shared" si="80"/>
        <v>0</v>
      </c>
      <c r="AI45" s="107">
        <f t="shared" si="81"/>
        <v>825</v>
      </c>
      <c r="AJ45" s="107">
        <f t="shared" si="81"/>
        <v>100275</v>
      </c>
      <c r="AK45" s="107">
        <f t="shared" si="81"/>
        <v>0</v>
      </c>
      <c r="AL45" s="107">
        <f t="shared" si="82"/>
        <v>101100</v>
      </c>
    </row>
    <row r="46" spans="1:38" ht="30.75" customHeight="1" x14ac:dyDescent="0.25">
      <c r="A46" s="135" t="s">
        <v>697</v>
      </c>
      <c r="B46" s="135" t="s">
        <v>444</v>
      </c>
      <c r="C46" s="136">
        <v>129000</v>
      </c>
      <c r="D46" s="333"/>
      <c r="E46" s="136"/>
      <c r="F46" s="137">
        <f>SUM(C46:E46)</f>
        <v>129000</v>
      </c>
      <c r="G46" s="137"/>
      <c r="H46" s="137"/>
      <c r="I46" s="137"/>
      <c r="J46" s="114">
        <f t="shared" si="83"/>
        <v>0</v>
      </c>
      <c r="K46" s="136">
        <f t="shared" si="72"/>
        <v>129000</v>
      </c>
      <c r="L46" s="137">
        <f t="shared" si="73"/>
        <v>0</v>
      </c>
      <c r="M46" s="137">
        <f t="shared" si="73"/>
        <v>0</v>
      </c>
      <c r="N46" s="137">
        <f t="shared" si="74"/>
        <v>129000</v>
      </c>
      <c r="O46" s="136"/>
      <c r="P46" s="136"/>
      <c r="Q46" s="136"/>
      <c r="R46" s="114">
        <f>SUM(O46:Q46)</f>
        <v>0</v>
      </c>
      <c r="S46" s="114"/>
      <c r="T46" s="114"/>
      <c r="U46" s="114"/>
      <c r="V46" s="114">
        <f t="shared" si="84"/>
        <v>0</v>
      </c>
      <c r="W46" s="114">
        <f t="shared" si="75"/>
        <v>0</v>
      </c>
      <c r="X46" s="114">
        <f t="shared" si="75"/>
        <v>0</v>
      </c>
      <c r="Y46" s="114">
        <f t="shared" si="76"/>
        <v>0</v>
      </c>
      <c r="Z46" s="114">
        <f t="shared" si="77"/>
        <v>0</v>
      </c>
      <c r="AA46" s="108">
        <f>SUM(C46+O46)</f>
        <v>129000</v>
      </c>
      <c r="AB46" s="108">
        <f>SUM(D46+P46)</f>
        <v>0</v>
      </c>
      <c r="AC46" s="108">
        <f>SUM(E46+Q46)</f>
        <v>0</v>
      </c>
      <c r="AD46" s="108">
        <f>SUM(F46+R46)</f>
        <v>129000</v>
      </c>
      <c r="AE46" s="108">
        <f t="shared" ref="AE46:AL46" si="85">SUM(G46+S46)</f>
        <v>0</v>
      </c>
      <c r="AF46" s="108">
        <f t="shared" si="85"/>
        <v>0</v>
      </c>
      <c r="AG46" s="108">
        <f t="shared" si="85"/>
        <v>0</v>
      </c>
      <c r="AH46" s="108">
        <f t="shared" si="85"/>
        <v>0</v>
      </c>
      <c r="AI46" s="108">
        <f t="shared" si="85"/>
        <v>129000</v>
      </c>
      <c r="AJ46" s="108">
        <f t="shared" si="85"/>
        <v>0</v>
      </c>
      <c r="AK46" s="108">
        <f t="shared" si="85"/>
        <v>0</v>
      </c>
      <c r="AL46" s="108">
        <f t="shared" si="85"/>
        <v>129000</v>
      </c>
    </row>
    <row r="47" spans="1:38" s="111" customFormat="1" x14ac:dyDescent="0.25">
      <c r="A47" s="334" t="s">
        <v>698</v>
      </c>
      <c r="B47" s="334" t="s">
        <v>361</v>
      </c>
      <c r="C47" s="108">
        <f t="shared" ref="C47:AD47" si="86">SUM(C46:C46)</f>
        <v>129000</v>
      </c>
      <c r="D47" s="108">
        <f t="shared" si="86"/>
        <v>0</v>
      </c>
      <c r="E47" s="108">
        <f t="shared" si="86"/>
        <v>0</v>
      </c>
      <c r="F47" s="108">
        <f t="shared" si="86"/>
        <v>129000</v>
      </c>
      <c r="G47" s="108">
        <f t="shared" si="86"/>
        <v>0</v>
      </c>
      <c r="H47" s="108">
        <f t="shared" si="86"/>
        <v>0</v>
      </c>
      <c r="I47" s="108">
        <f t="shared" si="86"/>
        <v>0</v>
      </c>
      <c r="J47" s="108">
        <f t="shared" si="86"/>
        <v>0</v>
      </c>
      <c r="K47" s="108">
        <f t="shared" si="86"/>
        <v>129000</v>
      </c>
      <c r="L47" s="108">
        <f t="shared" si="86"/>
        <v>0</v>
      </c>
      <c r="M47" s="108">
        <f t="shared" si="86"/>
        <v>0</v>
      </c>
      <c r="N47" s="108">
        <f t="shared" si="86"/>
        <v>129000</v>
      </c>
      <c r="O47" s="108">
        <f t="shared" si="86"/>
        <v>0</v>
      </c>
      <c r="P47" s="108">
        <f t="shared" si="86"/>
        <v>0</v>
      </c>
      <c r="Q47" s="108">
        <f t="shared" si="86"/>
        <v>0</v>
      </c>
      <c r="R47" s="108">
        <f t="shared" si="86"/>
        <v>0</v>
      </c>
      <c r="S47" s="108">
        <f t="shared" si="86"/>
        <v>0</v>
      </c>
      <c r="T47" s="108">
        <f t="shared" si="86"/>
        <v>0</v>
      </c>
      <c r="U47" s="108">
        <f t="shared" si="86"/>
        <v>0</v>
      </c>
      <c r="V47" s="108">
        <f t="shared" si="86"/>
        <v>0</v>
      </c>
      <c r="W47" s="108">
        <f t="shared" si="86"/>
        <v>0</v>
      </c>
      <c r="X47" s="108">
        <f t="shared" si="86"/>
        <v>0</v>
      </c>
      <c r="Y47" s="108">
        <f t="shared" si="86"/>
        <v>0</v>
      </c>
      <c r="Z47" s="108">
        <f t="shared" si="86"/>
        <v>0</v>
      </c>
      <c r="AA47" s="108">
        <f t="shared" si="86"/>
        <v>129000</v>
      </c>
      <c r="AB47" s="108">
        <f t="shared" si="86"/>
        <v>0</v>
      </c>
      <c r="AC47" s="108">
        <f t="shared" si="86"/>
        <v>0</v>
      </c>
      <c r="AD47" s="108">
        <f t="shared" si="86"/>
        <v>129000</v>
      </c>
      <c r="AE47" s="108">
        <f t="shared" ref="AE47:AL47" si="87">SUM(AE46:AE46)</f>
        <v>0</v>
      </c>
      <c r="AF47" s="108">
        <f t="shared" si="87"/>
        <v>0</v>
      </c>
      <c r="AG47" s="108">
        <f t="shared" si="87"/>
        <v>0</v>
      </c>
      <c r="AH47" s="108">
        <f t="shared" si="87"/>
        <v>0</v>
      </c>
      <c r="AI47" s="108">
        <f t="shared" si="87"/>
        <v>129000</v>
      </c>
      <c r="AJ47" s="108">
        <f t="shared" si="87"/>
        <v>0</v>
      </c>
      <c r="AK47" s="108">
        <f t="shared" si="87"/>
        <v>0</v>
      </c>
      <c r="AL47" s="108">
        <f t="shared" si="87"/>
        <v>129000</v>
      </c>
    </row>
    <row r="48" spans="1:38" s="111" customFormat="1" x14ac:dyDescent="0.25">
      <c r="A48" s="130" t="s">
        <v>743</v>
      </c>
      <c r="B48" s="130" t="s">
        <v>362</v>
      </c>
      <c r="C48" s="132">
        <v>42</v>
      </c>
      <c r="D48" s="131">
        <v>150000</v>
      </c>
      <c r="E48" s="132"/>
      <c r="F48" s="133">
        <f>SUM(C48:E48)</f>
        <v>150042</v>
      </c>
      <c r="G48" s="133"/>
      <c r="H48" s="133"/>
      <c r="I48" s="133"/>
      <c r="J48" s="133">
        <f>SUM(G48:I48)</f>
        <v>0</v>
      </c>
      <c r="K48" s="132">
        <f t="shared" ref="K48:M49" si="88">SUM(G48+C48)</f>
        <v>42</v>
      </c>
      <c r="L48" s="133">
        <f t="shared" si="88"/>
        <v>150000</v>
      </c>
      <c r="M48" s="133">
        <f t="shared" si="88"/>
        <v>0</v>
      </c>
      <c r="N48" s="133">
        <f t="shared" ref="N48:N49" si="89">SUM(K48:M48)</f>
        <v>150042</v>
      </c>
      <c r="O48" s="132">
        <v>0</v>
      </c>
      <c r="P48" s="132">
        <v>155222</v>
      </c>
      <c r="Q48" s="132">
        <v>0</v>
      </c>
      <c r="R48" s="132">
        <f>SUM(O48:Q48)</f>
        <v>155222</v>
      </c>
      <c r="S48" s="132"/>
      <c r="T48" s="132"/>
      <c r="U48" s="132"/>
      <c r="V48" s="132">
        <f>SUM(S48:U48)</f>
        <v>0</v>
      </c>
      <c r="W48" s="132">
        <f t="shared" ref="W48:X49" si="90">SUM(S48+O48)</f>
        <v>0</v>
      </c>
      <c r="X48" s="132">
        <f t="shared" si="90"/>
        <v>155222</v>
      </c>
      <c r="Y48" s="132">
        <f t="shared" ref="Y48:Y49" si="91">SUM(Q48+U48)</f>
        <v>0</v>
      </c>
      <c r="Z48" s="132">
        <f t="shared" ref="Z48:Z49" si="92">SUM(W48:Y48)</f>
        <v>155222</v>
      </c>
      <c r="AA48" s="108">
        <f t="shared" ref="AA48:AL49" si="93">SUM(C48+O48)</f>
        <v>42</v>
      </c>
      <c r="AB48" s="108">
        <f t="shared" si="93"/>
        <v>305222</v>
      </c>
      <c r="AC48" s="108">
        <f t="shared" si="93"/>
        <v>0</v>
      </c>
      <c r="AD48" s="108">
        <f t="shared" si="93"/>
        <v>305264</v>
      </c>
      <c r="AE48" s="108">
        <f t="shared" si="93"/>
        <v>0</v>
      </c>
      <c r="AF48" s="108">
        <f t="shared" si="93"/>
        <v>0</v>
      </c>
      <c r="AG48" s="108">
        <f t="shared" si="93"/>
        <v>0</v>
      </c>
      <c r="AH48" s="108">
        <f t="shared" si="93"/>
        <v>0</v>
      </c>
      <c r="AI48" s="108">
        <f t="shared" si="93"/>
        <v>42</v>
      </c>
      <c r="AJ48" s="108">
        <f t="shared" si="93"/>
        <v>305222</v>
      </c>
      <c r="AK48" s="108">
        <f t="shared" si="93"/>
        <v>0</v>
      </c>
      <c r="AL48" s="108">
        <f t="shared" si="93"/>
        <v>305264</v>
      </c>
    </row>
    <row r="49" spans="1:38" s="111" customFormat="1" ht="16.5" thickBot="1" x14ac:dyDescent="0.3">
      <c r="A49" s="143" t="s">
        <v>744</v>
      </c>
      <c r="B49" s="143" t="s">
        <v>363</v>
      </c>
      <c r="C49" s="388">
        <v>161789</v>
      </c>
      <c r="D49" s="390">
        <v>291017</v>
      </c>
      <c r="E49" s="388"/>
      <c r="F49" s="391">
        <f>SUM(C49:E49)</f>
        <v>452806</v>
      </c>
      <c r="G49" s="391"/>
      <c r="H49" s="391"/>
      <c r="I49" s="391"/>
      <c r="J49" s="391">
        <f>SUM(G49:I49)</f>
        <v>0</v>
      </c>
      <c r="K49" s="388">
        <f t="shared" si="88"/>
        <v>161789</v>
      </c>
      <c r="L49" s="391">
        <f t="shared" si="88"/>
        <v>291017</v>
      </c>
      <c r="M49" s="391">
        <f t="shared" si="88"/>
        <v>0</v>
      </c>
      <c r="N49" s="391">
        <f t="shared" si="89"/>
        <v>452806</v>
      </c>
      <c r="O49" s="388">
        <v>0</v>
      </c>
      <c r="P49" s="388"/>
      <c r="Q49" s="388"/>
      <c r="R49" s="132">
        <f>SUM(O49:Q49)</f>
        <v>0</v>
      </c>
      <c r="S49" s="870"/>
      <c r="T49" s="870"/>
      <c r="U49" s="870"/>
      <c r="V49" s="870">
        <f>SUM(S49:U49)</f>
        <v>0</v>
      </c>
      <c r="W49" s="870">
        <f t="shared" si="90"/>
        <v>0</v>
      </c>
      <c r="X49" s="870">
        <f t="shared" si="90"/>
        <v>0</v>
      </c>
      <c r="Y49" s="870">
        <f t="shared" si="91"/>
        <v>0</v>
      </c>
      <c r="Z49" s="870">
        <f t="shared" si="92"/>
        <v>0</v>
      </c>
      <c r="AA49" s="142">
        <f t="shared" si="93"/>
        <v>161789</v>
      </c>
      <c r="AB49" s="142">
        <f t="shared" si="93"/>
        <v>291017</v>
      </c>
      <c r="AC49" s="142">
        <f t="shared" si="93"/>
        <v>0</v>
      </c>
      <c r="AD49" s="142">
        <f t="shared" si="93"/>
        <v>452806</v>
      </c>
      <c r="AE49" s="142">
        <f t="shared" si="93"/>
        <v>0</v>
      </c>
      <c r="AF49" s="142">
        <f t="shared" si="93"/>
        <v>0</v>
      </c>
      <c r="AG49" s="142">
        <f t="shared" si="93"/>
        <v>0</v>
      </c>
      <c r="AH49" s="142">
        <f t="shared" si="93"/>
        <v>0</v>
      </c>
      <c r="AI49" s="142">
        <f t="shared" si="93"/>
        <v>161789</v>
      </c>
      <c r="AJ49" s="142">
        <f t="shared" si="93"/>
        <v>291017</v>
      </c>
      <c r="AK49" s="142">
        <f t="shared" si="93"/>
        <v>0</v>
      </c>
      <c r="AL49" s="142">
        <f t="shared" si="93"/>
        <v>452806</v>
      </c>
    </row>
    <row r="50" spans="1:38" s="111" customFormat="1" ht="33" thickTop="1" thickBot="1" x14ac:dyDescent="0.3">
      <c r="A50" s="144" t="s">
        <v>1083</v>
      </c>
      <c r="B50" s="144"/>
      <c r="C50" s="147">
        <f t="shared" ref="C50:AL50" si="94">SUM(C48+C42+C41+C19)</f>
        <v>19642464</v>
      </c>
      <c r="D50" s="147">
        <f t="shared" si="94"/>
        <v>3055579</v>
      </c>
      <c r="E50" s="147">
        <f t="shared" si="94"/>
        <v>0</v>
      </c>
      <c r="F50" s="147">
        <f t="shared" si="94"/>
        <v>22698043</v>
      </c>
      <c r="G50" s="147">
        <f t="shared" si="94"/>
        <v>19287</v>
      </c>
      <c r="H50" s="147">
        <f t="shared" si="94"/>
        <v>0</v>
      </c>
      <c r="I50" s="147">
        <f t="shared" si="94"/>
        <v>0</v>
      </c>
      <c r="J50" s="147">
        <f t="shared" si="94"/>
        <v>19287</v>
      </c>
      <c r="K50" s="147">
        <f t="shared" si="94"/>
        <v>19661751</v>
      </c>
      <c r="L50" s="147">
        <f t="shared" si="94"/>
        <v>3055579</v>
      </c>
      <c r="M50" s="147">
        <f t="shared" si="94"/>
        <v>0</v>
      </c>
      <c r="N50" s="147">
        <f t="shared" si="94"/>
        <v>22717330</v>
      </c>
      <c r="O50" s="147">
        <f t="shared" si="94"/>
        <v>1601256</v>
      </c>
      <c r="P50" s="147">
        <f t="shared" si="94"/>
        <v>750928</v>
      </c>
      <c r="Q50" s="147">
        <f t="shared" si="94"/>
        <v>70763</v>
      </c>
      <c r="R50" s="147">
        <f t="shared" si="94"/>
        <v>2422947</v>
      </c>
      <c r="S50" s="147">
        <f t="shared" si="94"/>
        <v>0</v>
      </c>
      <c r="T50" s="147">
        <f t="shared" si="94"/>
        <v>0</v>
      </c>
      <c r="U50" s="147">
        <f t="shared" si="94"/>
        <v>0</v>
      </c>
      <c r="V50" s="147">
        <f t="shared" si="94"/>
        <v>0</v>
      </c>
      <c r="W50" s="147">
        <f t="shared" si="94"/>
        <v>1601256</v>
      </c>
      <c r="X50" s="147">
        <f t="shared" si="94"/>
        <v>750928</v>
      </c>
      <c r="Y50" s="147">
        <f t="shared" si="94"/>
        <v>70763</v>
      </c>
      <c r="Z50" s="147">
        <f t="shared" si="94"/>
        <v>2422947</v>
      </c>
      <c r="AA50" s="147">
        <f t="shared" si="94"/>
        <v>21243720</v>
      </c>
      <c r="AB50" s="147">
        <f t="shared" si="94"/>
        <v>3806507</v>
      </c>
      <c r="AC50" s="147">
        <f t="shared" si="94"/>
        <v>70763</v>
      </c>
      <c r="AD50" s="147">
        <f t="shared" si="94"/>
        <v>25120990</v>
      </c>
      <c r="AE50" s="147">
        <f t="shared" si="94"/>
        <v>19287</v>
      </c>
      <c r="AF50" s="147">
        <f t="shared" si="94"/>
        <v>0</v>
      </c>
      <c r="AG50" s="147">
        <f t="shared" si="94"/>
        <v>0</v>
      </c>
      <c r="AH50" s="147">
        <f t="shared" si="94"/>
        <v>19287</v>
      </c>
      <c r="AI50" s="147">
        <f t="shared" si="94"/>
        <v>21263007</v>
      </c>
      <c r="AJ50" s="147">
        <f t="shared" si="94"/>
        <v>3806507</v>
      </c>
      <c r="AK50" s="147">
        <f t="shared" si="94"/>
        <v>70763</v>
      </c>
      <c r="AL50" s="147">
        <f t="shared" si="94"/>
        <v>25140277</v>
      </c>
    </row>
    <row r="51" spans="1:38" s="111" customFormat="1" ht="33" thickTop="1" thickBot="1" x14ac:dyDescent="0.3">
      <c r="A51" s="144" t="s">
        <v>1084</v>
      </c>
      <c r="B51" s="144"/>
      <c r="C51" s="147">
        <f t="shared" ref="C51:AD51" si="95">SUM(C22+C47+C49)</f>
        <v>4352779</v>
      </c>
      <c r="D51" s="147">
        <f t="shared" si="95"/>
        <v>11708267</v>
      </c>
      <c r="E51" s="147">
        <f t="shared" si="95"/>
        <v>0</v>
      </c>
      <c r="F51" s="147">
        <f t="shared" si="95"/>
        <v>16061046</v>
      </c>
      <c r="G51" s="147">
        <f t="shared" ref="G51:N51" si="96">SUM(G22+G47+G49)</f>
        <v>-1808990</v>
      </c>
      <c r="H51" s="147">
        <f t="shared" si="96"/>
        <v>1808990</v>
      </c>
      <c r="I51" s="147">
        <f t="shared" si="96"/>
        <v>0</v>
      </c>
      <c r="J51" s="147">
        <f t="shared" si="96"/>
        <v>0</v>
      </c>
      <c r="K51" s="147">
        <f t="shared" si="96"/>
        <v>2543789</v>
      </c>
      <c r="L51" s="147">
        <f t="shared" si="96"/>
        <v>13517257</v>
      </c>
      <c r="M51" s="147">
        <f t="shared" si="96"/>
        <v>0</v>
      </c>
      <c r="N51" s="147">
        <f t="shared" si="96"/>
        <v>16061046</v>
      </c>
      <c r="O51" s="147">
        <f t="shared" si="95"/>
        <v>0</v>
      </c>
      <c r="P51" s="147">
        <f t="shared" si="95"/>
        <v>0</v>
      </c>
      <c r="Q51" s="147">
        <f t="shared" si="95"/>
        <v>0</v>
      </c>
      <c r="R51" s="147">
        <f t="shared" si="95"/>
        <v>0</v>
      </c>
      <c r="S51" s="147">
        <f t="shared" ref="S51:Z51" si="97">SUM(S22+S47+S49)</f>
        <v>0</v>
      </c>
      <c r="T51" s="147">
        <f t="shared" si="97"/>
        <v>0</v>
      </c>
      <c r="U51" s="147">
        <f t="shared" si="97"/>
        <v>0</v>
      </c>
      <c r="V51" s="147">
        <f t="shared" si="97"/>
        <v>0</v>
      </c>
      <c r="W51" s="147">
        <f t="shared" si="97"/>
        <v>0</v>
      </c>
      <c r="X51" s="147">
        <f t="shared" si="97"/>
        <v>0</v>
      </c>
      <c r="Y51" s="147">
        <f t="shared" si="97"/>
        <v>0</v>
      </c>
      <c r="Z51" s="147">
        <f t="shared" si="97"/>
        <v>0</v>
      </c>
      <c r="AA51" s="147">
        <f t="shared" si="95"/>
        <v>4352779</v>
      </c>
      <c r="AB51" s="147">
        <f t="shared" si="95"/>
        <v>11708267</v>
      </c>
      <c r="AC51" s="147">
        <f t="shared" si="95"/>
        <v>0</v>
      </c>
      <c r="AD51" s="147">
        <f t="shared" si="95"/>
        <v>16061046</v>
      </c>
      <c r="AE51" s="147">
        <f t="shared" ref="AE51:AL51" si="98">SUM(AE22+AE47+AE49)</f>
        <v>-1808990</v>
      </c>
      <c r="AF51" s="147">
        <f t="shared" si="98"/>
        <v>1808990</v>
      </c>
      <c r="AG51" s="147">
        <f t="shared" si="98"/>
        <v>0</v>
      </c>
      <c r="AH51" s="147">
        <f t="shared" si="98"/>
        <v>0</v>
      </c>
      <c r="AI51" s="147">
        <f t="shared" si="98"/>
        <v>2543789</v>
      </c>
      <c r="AJ51" s="147">
        <f t="shared" si="98"/>
        <v>13517257</v>
      </c>
      <c r="AK51" s="147">
        <f t="shared" si="98"/>
        <v>0</v>
      </c>
      <c r="AL51" s="147">
        <f t="shared" si="98"/>
        <v>16061046</v>
      </c>
    </row>
    <row r="52" spans="1:38" ht="33" thickTop="1" thickBot="1" x14ac:dyDescent="0.3">
      <c r="A52" s="144" t="s">
        <v>1085</v>
      </c>
      <c r="B52" s="144" t="s">
        <v>613</v>
      </c>
      <c r="C52" s="134">
        <f>SUM(C50+C51)</f>
        <v>23995243</v>
      </c>
      <c r="D52" s="134">
        <f t="shared" ref="D52:AL52" si="99">SUM(D50+D51)</f>
        <v>14763846</v>
      </c>
      <c r="E52" s="134">
        <f t="shared" si="99"/>
        <v>0</v>
      </c>
      <c r="F52" s="134">
        <f t="shared" si="99"/>
        <v>38759089</v>
      </c>
      <c r="G52" s="134">
        <f t="shared" si="99"/>
        <v>-1789703</v>
      </c>
      <c r="H52" s="134">
        <f t="shared" si="99"/>
        <v>1808990</v>
      </c>
      <c r="I52" s="134">
        <f t="shared" si="99"/>
        <v>0</v>
      </c>
      <c r="J52" s="134">
        <f t="shared" si="99"/>
        <v>19287</v>
      </c>
      <c r="K52" s="134">
        <f t="shared" si="99"/>
        <v>22205540</v>
      </c>
      <c r="L52" s="134">
        <f t="shared" si="99"/>
        <v>16572836</v>
      </c>
      <c r="M52" s="134">
        <f t="shared" si="99"/>
        <v>0</v>
      </c>
      <c r="N52" s="134">
        <f t="shared" si="99"/>
        <v>38778376</v>
      </c>
      <c r="O52" s="134">
        <f t="shared" si="99"/>
        <v>1601256</v>
      </c>
      <c r="P52" s="134">
        <f t="shared" si="99"/>
        <v>750928</v>
      </c>
      <c r="Q52" s="134">
        <f t="shared" si="99"/>
        <v>70763</v>
      </c>
      <c r="R52" s="134">
        <f t="shared" si="99"/>
        <v>2422947</v>
      </c>
      <c r="S52" s="134">
        <f t="shared" si="99"/>
        <v>0</v>
      </c>
      <c r="T52" s="134">
        <f t="shared" si="99"/>
        <v>0</v>
      </c>
      <c r="U52" s="134">
        <f t="shared" si="99"/>
        <v>0</v>
      </c>
      <c r="V52" s="134">
        <f t="shared" si="99"/>
        <v>0</v>
      </c>
      <c r="W52" s="134">
        <f t="shared" si="99"/>
        <v>1601256</v>
      </c>
      <c r="X52" s="134">
        <f t="shared" si="99"/>
        <v>750928</v>
      </c>
      <c r="Y52" s="134">
        <f t="shared" si="99"/>
        <v>70763</v>
      </c>
      <c r="Z52" s="134">
        <f t="shared" si="99"/>
        <v>2422947</v>
      </c>
      <c r="AA52" s="134">
        <f t="shared" si="99"/>
        <v>25596499</v>
      </c>
      <c r="AB52" s="134">
        <f t="shared" si="99"/>
        <v>15514774</v>
      </c>
      <c r="AC52" s="134">
        <f t="shared" si="99"/>
        <v>70763</v>
      </c>
      <c r="AD52" s="134">
        <f t="shared" si="99"/>
        <v>41182036</v>
      </c>
      <c r="AE52" s="134">
        <f t="shared" si="99"/>
        <v>-1789703</v>
      </c>
      <c r="AF52" s="134">
        <f t="shared" si="99"/>
        <v>1808990</v>
      </c>
      <c r="AG52" s="134">
        <f t="shared" si="99"/>
        <v>0</v>
      </c>
      <c r="AH52" s="134">
        <f t="shared" si="99"/>
        <v>19287</v>
      </c>
      <c r="AI52" s="134">
        <f t="shared" si="99"/>
        <v>23806796</v>
      </c>
      <c r="AJ52" s="134">
        <f t="shared" si="99"/>
        <v>17323764</v>
      </c>
      <c r="AK52" s="134">
        <f t="shared" si="99"/>
        <v>70763</v>
      </c>
      <c r="AL52" s="134">
        <f t="shared" si="99"/>
        <v>41201323</v>
      </c>
    </row>
    <row r="53" spans="1:38" ht="17.25" thickTop="1" thickBot="1" x14ac:dyDescent="0.3">
      <c r="A53" s="144"/>
      <c r="B53" s="371"/>
      <c r="C53" s="145"/>
      <c r="D53" s="367"/>
      <c r="E53" s="145"/>
      <c r="F53" s="146"/>
      <c r="G53" s="146"/>
      <c r="H53" s="146"/>
      <c r="I53" s="146"/>
      <c r="J53" s="146"/>
      <c r="K53" s="146"/>
      <c r="L53" s="146"/>
      <c r="M53" s="146"/>
      <c r="N53" s="146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8"/>
      <c r="AB53" s="147"/>
      <c r="AC53" s="147"/>
      <c r="AD53" s="147"/>
      <c r="AE53" s="148"/>
      <c r="AF53" s="147"/>
      <c r="AG53" s="147"/>
      <c r="AH53" s="147"/>
      <c r="AI53" s="148"/>
      <c r="AJ53" s="147"/>
      <c r="AK53" s="147"/>
      <c r="AL53" s="147"/>
    </row>
    <row r="54" spans="1:38" ht="32.25" thickTop="1" x14ac:dyDescent="0.25">
      <c r="A54" s="152" t="s">
        <v>672</v>
      </c>
      <c r="B54" s="152"/>
      <c r="C54" s="448"/>
      <c r="D54" s="449"/>
      <c r="E54" s="578"/>
      <c r="F54" s="582">
        <f>F55-F56</f>
        <v>1841584</v>
      </c>
      <c r="G54" s="592"/>
      <c r="H54" s="449"/>
      <c r="I54" s="449"/>
      <c r="J54" s="592">
        <f>J55-J56</f>
        <v>20166</v>
      </c>
      <c r="K54" s="448"/>
      <c r="L54" s="449"/>
      <c r="M54" s="449"/>
      <c r="N54" s="582">
        <f>N55-N56</f>
        <v>1861750</v>
      </c>
      <c r="O54" s="871"/>
      <c r="P54" s="449"/>
      <c r="Q54" s="449"/>
      <c r="R54" s="582">
        <f>R55-R56</f>
        <v>-9241584</v>
      </c>
      <c r="S54" s="871"/>
      <c r="T54" s="449"/>
      <c r="U54" s="449"/>
      <c r="V54" s="582">
        <f>V55-V56</f>
        <v>-20166</v>
      </c>
      <c r="W54" s="872"/>
      <c r="X54" s="449"/>
      <c r="Y54" s="449"/>
      <c r="Z54" s="873">
        <f>Z55-Z56</f>
        <v>-9261750</v>
      </c>
      <c r="AA54" s="448"/>
      <c r="AB54" s="449"/>
      <c r="AC54" s="449"/>
      <c r="AD54" s="582">
        <f>AD55-AD56</f>
        <v>-7400000</v>
      </c>
      <c r="AE54" s="448"/>
      <c r="AF54" s="449"/>
      <c r="AG54" s="449"/>
      <c r="AH54" s="582">
        <f t="shared" ref="AH54" si="100">AH55-AH56</f>
        <v>0</v>
      </c>
      <c r="AI54" s="448"/>
      <c r="AJ54" s="449"/>
      <c r="AK54" s="449"/>
      <c r="AL54" s="582">
        <f t="shared" ref="AL54" si="101">AL55-AL56</f>
        <v>-7400000</v>
      </c>
    </row>
    <row r="55" spans="1:38" x14ac:dyDescent="0.25">
      <c r="A55" s="593" t="s">
        <v>476</v>
      </c>
      <c r="B55" s="593" t="s">
        <v>613</v>
      </c>
      <c r="C55" s="450"/>
      <c r="D55" s="451"/>
      <c r="E55" s="579"/>
      <c r="F55" s="583">
        <f>SUM(F52)</f>
        <v>38759089</v>
      </c>
      <c r="G55" s="594"/>
      <c r="H55" s="451"/>
      <c r="I55" s="451"/>
      <c r="J55" s="594">
        <f>SUM(J52)</f>
        <v>19287</v>
      </c>
      <c r="K55" s="450"/>
      <c r="L55" s="451"/>
      <c r="M55" s="451"/>
      <c r="N55" s="583">
        <f>SUM(N52)</f>
        <v>38778376</v>
      </c>
      <c r="O55" s="874"/>
      <c r="P55" s="451"/>
      <c r="Q55" s="451"/>
      <c r="R55" s="583">
        <f>SUM(R52)</f>
        <v>2422947</v>
      </c>
      <c r="S55" s="874"/>
      <c r="T55" s="451"/>
      <c r="U55" s="451"/>
      <c r="V55" s="583">
        <f>SUM(V52)</f>
        <v>0</v>
      </c>
      <c r="W55" s="875"/>
      <c r="X55" s="451"/>
      <c r="Y55" s="451"/>
      <c r="Z55" s="876">
        <f>SUM(Z52)</f>
        <v>2422947</v>
      </c>
      <c r="AA55" s="450"/>
      <c r="AB55" s="451"/>
      <c r="AC55" s="451"/>
      <c r="AD55" s="583">
        <f>SUM(AD52)</f>
        <v>41182036</v>
      </c>
      <c r="AE55" s="450"/>
      <c r="AF55" s="451"/>
      <c r="AG55" s="451"/>
      <c r="AH55" s="583">
        <f t="shared" ref="AH55" si="102">SUM(AH52)</f>
        <v>19287</v>
      </c>
      <c r="AI55" s="450"/>
      <c r="AJ55" s="451"/>
      <c r="AK55" s="451"/>
      <c r="AL55" s="583">
        <f t="shared" ref="AL55" si="103">SUM(AL52)</f>
        <v>41201323</v>
      </c>
    </row>
    <row r="56" spans="1:38" x14ac:dyDescent="0.25">
      <c r="A56" s="593" t="s">
        <v>477</v>
      </c>
      <c r="B56" s="593" t="s">
        <v>609</v>
      </c>
      <c r="C56" s="155"/>
      <c r="D56" s="452"/>
      <c r="E56" s="580"/>
      <c r="F56" s="584">
        <f>'2 kiadás (kötelező, önként)'!F22</f>
        <v>36917505</v>
      </c>
      <c r="G56" s="456"/>
      <c r="H56" s="452"/>
      <c r="I56" s="452"/>
      <c r="J56" s="456">
        <f>'2 kiadás (kötelező, önként)'!J22</f>
        <v>-879</v>
      </c>
      <c r="K56" s="155"/>
      <c r="L56" s="452"/>
      <c r="M56" s="452"/>
      <c r="N56" s="584">
        <f>SUM(J56+F56)</f>
        <v>36916626</v>
      </c>
      <c r="O56" s="877"/>
      <c r="P56" s="452"/>
      <c r="Q56" s="452"/>
      <c r="R56" s="584">
        <f>'2 kiadás (kötelező, önként)'!R22</f>
        <v>11664531</v>
      </c>
      <c r="S56" s="877"/>
      <c r="T56" s="452"/>
      <c r="U56" s="452"/>
      <c r="V56" s="584">
        <f>'2 kiadás (kötelező, önként)'!V22</f>
        <v>20166</v>
      </c>
      <c r="W56" s="878"/>
      <c r="X56" s="452"/>
      <c r="Y56" s="452"/>
      <c r="Z56" s="595">
        <f>'2 kiadás (kötelező, önként)'!Z22</f>
        <v>11684697</v>
      </c>
      <c r="AA56" s="155"/>
      <c r="AB56" s="452"/>
      <c r="AC56" s="452"/>
      <c r="AD56" s="597">
        <f>'2 kiadás (kötelező, önként)'!AD22</f>
        <v>48582036</v>
      </c>
      <c r="AE56" s="155"/>
      <c r="AF56" s="452"/>
      <c r="AG56" s="452"/>
      <c r="AH56" s="597">
        <f>'2 kiadás (kötelező, önként)'!AH22</f>
        <v>19287</v>
      </c>
      <c r="AI56" s="155"/>
      <c r="AJ56" s="452"/>
      <c r="AK56" s="452"/>
      <c r="AL56" s="597">
        <f>'2 kiadás (kötelező, önként)'!AL22</f>
        <v>48601323</v>
      </c>
    </row>
    <row r="57" spans="1:38" x14ac:dyDescent="0.25">
      <c r="A57" s="156" t="s">
        <v>366</v>
      </c>
      <c r="B57" s="156"/>
      <c r="C57" s="372"/>
      <c r="D57" s="445"/>
      <c r="E57" s="581"/>
      <c r="F57" s="585"/>
      <c r="G57" s="447"/>
      <c r="H57" s="445"/>
      <c r="I57" s="445"/>
      <c r="J57" s="447"/>
      <c r="K57" s="372"/>
      <c r="L57" s="445"/>
      <c r="M57" s="445"/>
      <c r="N57" s="585"/>
      <c r="O57" s="879"/>
      <c r="P57" s="445"/>
      <c r="Q57" s="445"/>
      <c r="R57" s="585"/>
      <c r="S57" s="879"/>
      <c r="T57" s="445"/>
      <c r="U57" s="445"/>
      <c r="V57" s="585"/>
      <c r="W57" s="880"/>
      <c r="X57" s="445"/>
      <c r="Y57" s="445"/>
      <c r="Z57" s="881"/>
      <c r="AA57" s="372"/>
      <c r="AB57" s="445"/>
      <c r="AC57" s="445"/>
      <c r="AD57" s="585"/>
      <c r="AE57" s="372"/>
      <c r="AF57" s="445"/>
      <c r="AG57" s="445"/>
      <c r="AH57" s="585"/>
      <c r="AI57" s="372"/>
      <c r="AJ57" s="445"/>
      <c r="AK57" s="445"/>
      <c r="AL57" s="585"/>
    </row>
    <row r="58" spans="1:38" ht="31.5" x14ac:dyDescent="0.25">
      <c r="A58" s="157" t="s">
        <v>387</v>
      </c>
      <c r="B58" s="157"/>
      <c r="C58" s="453"/>
      <c r="D58" s="154"/>
      <c r="E58" s="154"/>
      <c r="F58" s="596">
        <f>SUM(C58:E58)</f>
        <v>0</v>
      </c>
      <c r="G58" s="446"/>
      <c r="H58" s="154"/>
      <c r="I58" s="154"/>
      <c r="J58" s="446">
        <f>SUM(G58:I58)</f>
        <v>0</v>
      </c>
      <c r="K58" s="453">
        <f t="shared" ref="K58:M59" si="104">SUM(G58+C58)</f>
        <v>0</v>
      </c>
      <c r="L58" s="154">
        <f t="shared" si="104"/>
        <v>0</v>
      </c>
      <c r="M58" s="154">
        <f t="shared" si="104"/>
        <v>0</v>
      </c>
      <c r="N58" s="596">
        <f t="shared" ref="N58:N59" si="105">SUM(K58:M58)</f>
        <v>0</v>
      </c>
      <c r="O58" s="453"/>
      <c r="P58" s="154"/>
      <c r="Q58" s="154"/>
      <c r="R58" s="596">
        <f>SUM(O58:Q58)</f>
        <v>0</v>
      </c>
      <c r="S58" s="882"/>
      <c r="T58" s="154"/>
      <c r="U58" s="154"/>
      <c r="V58" s="596">
        <f>SUM(S58:U58)</f>
        <v>0</v>
      </c>
      <c r="W58" s="883">
        <f>SUM(S58+O58)</f>
        <v>0</v>
      </c>
      <c r="X58" s="154">
        <f>SUM(T58+P58)</f>
        <v>0</v>
      </c>
      <c r="Y58" s="154">
        <f>SUM(Q58+U58)</f>
        <v>0</v>
      </c>
      <c r="Z58" s="597">
        <f>SUM(W58:Y58)</f>
        <v>0</v>
      </c>
      <c r="AA58" s="453">
        <f>SUM(O58+C58)</f>
        <v>0</v>
      </c>
      <c r="AB58" s="154">
        <f>SUM(P58+D58)</f>
        <v>0</v>
      </c>
      <c r="AC58" s="154"/>
      <c r="AD58" s="597">
        <f>SUM(AA58:AC58)</f>
        <v>0</v>
      </c>
      <c r="AE58" s="453">
        <f t="shared" ref="AE58:AF59" si="106">SUM(S58+G58)</f>
        <v>0</v>
      </c>
      <c r="AF58" s="154">
        <f t="shared" si="106"/>
        <v>0</v>
      </c>
      <c r="AG58" s="154"/>
      <c r="AH58" s="597">
        <f t="shared" ref="AH58:AH59" si="107">SUM(AE58:AG58)</f>
        <v>0</v>
      </c>
      <c r="AI58" s="453">
        <f t="shared" ref="AI58:AJ59" si="108">SUM(W58+K58)</f>
        <v>0</v>
      </c>
      <c r="AJ58" s="154">
        <f t="shared" si="108"/>
        <v>0</v>
      </c>
      <c r="AK58" s="154"/>
      <c r="AL58" s="597">
        <f t="shared" ref="AL58:AL59" si="109">SUM(AI58:AK58)</f>
        <v>0</v>
      </c>
    </row>
    <row r="59" spans="1:38" ht="31.5" x14ac:dyDescent="0.25">
      <c r="A59" s="157" t="s">
        <v>364</v>
      </c>
      <c r="B59" s="157"/>
      <c r="C59" s="453"/>
      <c r="D59" s="154"/>
      <c r="E59" s="154"/>
      <c r="F59" s="596">
        <f>SUM(C59:E59)</f>
        <v>0</v>
      </c>
      <c r="G59" s="446"/>
      <c r="H59" s="154"/>
      <c r="I59" s="154"/>
      <c r="J59" s="446">
        <f>SUM(G59:I59)</f>
        <v>0</v>
      </c>
      <c r="K59" s="453">
        <f t="shared" si="104"/>
        <v>0</v>
      </c>
      <c r="L59" s="154">
        <f t="shared" si="104"/>
        <v>0</v>
      </c>
      <c r="M59" s="154">
        <f t="shared" si="104"/>
        <v>0</v>
      </c>
      <c r="N59" s="596">
        <f t="shared" si="105"/>
        <v>0</v>
      </c>
      <c r="O59" s="453"/>
      <c r="P59" s="154"/>
      <c r="Q59" s="154"/>
      <c r="R59" s="596">
        <f>SUM(O59:Q59)</f>
        <v>0</v>
      </c>
      <c r="S59" s="882"/>
      <c r="T59" s="154"/>
      <c r="U59" s="154"/>
      <c r="V59" s="596">
        <f>SUM(S59:U59)</f>
        <v>0</v>
      </c>
      <c r="W59" s="883">
        <f>SUM(S59+O59)</f>
        <v>0</v>
      </c>
      <c r="X59" s="154">
        <f>SUM(T59+P59)</f>
        <v>0</v>
      </c>
      <c r="Y59" s="154">
        <f>SUM(Q59+U59)</f>
        <v>0</v>
      </c>
      <c r="Z59" s="597">
        <f>SUM(W59:Y59)</f>
        <v>0</v>
      </c>
      <c r="AA59" s="453">
        <f>SUM(O59+C59)</f>
        <v>0</v>
      </c>
      <c r="AB59" s="154">
        <f>SUM(P59+D59)</f>
        <v>0</v>
      </c>
      <c r="AC59" s="154"/>
      <c r="AD59" s="597">
        <f>SUM(AA59:AC59)</f>
        <v>0</v>
      </c>
      <c r="AE59" s="453">
        <f t="shared" si="106"/>
        <v>0</v>
      </c>
      <c r="AF59" s="154">
        <f t="shared" si="106"/>
        <v>0</v>
      </c>
      <c r="AG59" s="154"/>
      <c r="AH59" s="597">
        <f t="shared" si="107"/>
        <v>0</v>
      </c>
      <c r="AI59" s="453">
        <f t="shared" si="108"/>
        <v>0</v>
      </c>
      <c r="AJ59" s="154">
        <f t="shared" si="108"/>
        <v>0</v>
      </c>
      <c r="AK59" s="154"/>
      <c r="AL59" s="597">
        <f t="shared" si="109"/>
        <v>0</v>
      </c>
    </row>
    <row r="60" spans="1:38" x14ac:dyDescent="0.25">
      <c r="A60" s="153" t="s">
        <v>365</v>
      </c>
      <c r="B60" s="153" t="s">
        <v>454</v>
      </c>
      <c r="C60" s="155">
        <f t="shared" ref="C60:AL60" si="110">SUM(C58:C59)</f>
        <v>0</v>
      </c>
      <c r="D60" s="452">
        <f t="shared" si="110"/>
        <v>0</v>
      </c>
      <c r="E60" s="452">
        <f t="shared" si="110"/>
        <v>0</v>
      </c>
      <c r="F60" s="595">
        <f t="shared" si="110"/>
        <v>0</v>
      </c>
      <c r="G60" s="456">
        <f t="shared" si="110"/>
        <v>0</v>
      </c>
      <c r="H60" s="452">
        <f t="shared" si="110"/>
        <v>0</v>
      </c>
      <c r="I60" s="452">
        <f t="shared" si="110"/>
        <v>0</v>
      </c>
      <c r="J60" s="595">
        <f t="shared" si="110"/>
        <v>0</v>
      </c>
      <c r="K60" s="456">
        <f t="shared" si="110"/>
        <v>0</v>
      </c>
      <c r="L60" s="452">
        <f t="shared" si="110"/>
        <v>0</v>
      </c>
      <c r="M60" s="452">
        <f t="shared" si="110"/>
        <v>0</v>
      </c>
      <c r="N60" s="595">
        <f t="shared" si="110"/>
        <v>0</v>
      </c>
      <c r="O60" s="877">
        <f t="shared" si="110"/>
        <v>0</v>
      </c>
      <c r="P60" s="452">
        <f t="shared" si="110"/>
        <v>0</v>
      </c>
      <c r="Q60" s="452">
        <f t="shared" si="110"/>
        <v>0</v>
      </c>
      <c r="R60" s="584">
        <f t="shared" si="110"/>
        <v>0</v>
      </c>
      <c r="S60" s="580">
        <f t="shared" si="110"/>
        <v>0</v>
      </c>
      <c r="T60" s="452">
        <f t="shared" si="110"/>
        <v>0</v>
      </c>
      <c r="U60" s="452">
        <f t="shared" si="110"/>
        <v>0</v>
      </c>
      <c r="V60" s="595">
        <f t="shared" si="110"/>
        <v>0</v>
      </c>
      <c r="W60" s="580">
        <f t="shared" si="110"/>
        <v>0</v>
      </c>
      <c r="X60" s="452">
        <f t="shared" si="110"/>
        <v>0</v>
      </c>
      <c r="Y60" s="452">
        <f t="shared" si="110"/>
        <v>0</v>
      </c>
      <c r="Z60" s="595">
        <f t="shared" si="110"/>
        <v>0</v>
      </c>
      <c r="AA60" s="155">
        <f t="shared" si="110"/>
        <v>0</v>
      </c>
      <c r="AB60" s="452">
        <f t="shared" si="110"/>
        <v>0</v>
      </c>
      <c r="AC60" s="452">
        <f t="shared" si="110"/>
        <v>0</v>
      </c>
      <c r="AD60" s="595">
        <f t="shared" si="110"/>
        <v>0</v>
      </c>
      <c r="AE60" s="155">
        <f t="shared" si="110"/>
        <v>0</v>
      </c>
      <c r="AF60" s="452">
        <f t="shared" si="110"/>
        <v>0</v>
      </c>
      <c r="AG60" s="452">
        <f t="shared" si="110"/>
        <v>0</v>
      </c>
      <c r="AH60" s="595">
        <f t="shared" si="110"/>
        <v>0</v>
      </c>
      <c r="AI60" s="155">
        <f t="shared" si="110"/>
        <v>0</v>
      </c>
      <c r="AJ60" s="452">
        <f t="shared" si="110"/>
        <v>0</v>
      </c>
      <c r="AK60" s="452">
        <f t="shared" si="110"/>
        <v>0</v>
      </c>
      <c r="AL60" s="595">
        <f t="shared" si="110"/>
        <v>0</v>
      </c>
    </row>
    <row r="61" spans="1:38" s="111" customFormat="1" x14ac:dyDescent="0.25">
      <c r="A61" s="598" t="s">
        <v>673</v>
      </c>
      <c r="B61" s="598" t="s">
        <v>674</v>
      </c>
      <c r="C61" s="599"/>
      <c r="D61" s="600"/>
      <c r="E61" s="600"/>
      <c r="F61" s="601"/>
      <c r="G61" s="602"/>
      <c r="H61" s="600"/>
      <c r="I61" s="600"/>
      <c r="J61" s="602">
        <f>SUM(G61:I61)</f>
        <v>0</v>
      </c>
      <c r="K61" s="884">
        <f t="shared" ref="K61:M63" si="111">SUM(G61+C61)</f>
        <v>0</v>
      </c>
      <c r="L61" s="600">
        <f t="shared" si="111"/>
        <v>0</v>
      </c>
      <c r="M61" s="600">
        <f t="shared" si="111"/>
        <v>0</v>
      </c>
      <c r="N61" s="601">
        <f t="shared" ref="N61:N63" si="112">SUM(K61:M61)</f>
        <v>0</v>
      </c>
      <c r="O61" s="884">
        <v>7207542</v>
      </c>
      <c r="P61" s="600">
        <v>1297152</v>
      </c>
      <c r="Q61" s="600">
        <v>736890</v>
      </c>
      <c r="R61" s="603">
        <f>SUM(O61:Q61)</f>
        <v>9241584</v>
      </c>
      <c r="S61" s="884">
        <v>8645</v>
      </c>
      <c r="T61" s="600">
        <v>11521</v>
      </c>
      <c r="U61" s="600"/>
      <c r="V61" s="601">
        <f>SUM(S61:U61)</f>
        <v>20166</v>
      </c>
      <c r="W61" s="602">
        <f t="shared" ref="W61:X63" si="113">SUM(S61+O61)</f>
        <v>7216187</v>
      </c>
      <c r="X61" s="600">
        <f t="shared" si="113"/>
        <v>1308673</v>
      </c>
      <c r="Y61" s="600">
        <f t="shared" ref="Y61:Y63" si="114">SUM(Q61+U61)</f>
        <v>736890</v>
      </c>
      <c r="Z61" s="601">
        <f>SUM(W61:Y61)</f>
        <v>9261750</v>
      </c>
      <c r="AA61" s="599">
        <f>SUM(O61)</f>
        <v>7207542</v>
      </c>
      <c r="AB61" s="600">
        <f>SUM(P61+D61)</f>
        <v>1297152</v>
      </c>
      <c r="AC61" s="600">
        <f>SUM(Q61+E61)</f>
        <v>736890</v>
      </c>
      <c r="AD61" s="601">
        <f>SUM(AA61:AC61)</f>
        <v>9241584</v>
      </c>
      <c r="AE61" s="599">
        <f t="shared" ref="AE61" si="115">SUM(S61)</f>
        <v>8645</v>
      </c>
      <c r="AF61" s="600">
        <f t="shared" ref="AF61:AG63" si="116">SUM(T61+H61)</f>
        <v>11521</v>
      </c>
      <c r="AG61" s="600">
        <f t="shared" si="116"/>
        <v>0</v>
      </c>
      <c r="AH61" s="601">
        <f t="shared" ref="AH61:AH63" si="117">SUM(AE61:AG61)</f>
        <v>20166</v>
      </c>
      <c r="AI61" s="599">
        <f t="shared" ref="AI61" si="118">SUM(W61)</f>
        <v>7216187</v>
      </c>
      <c r="AJ61" s="600">
        <f t="shared" ref="AJ61:AK63" si="119">SUM(X61+L61)</f>
        <v>1308673</v>
      </c>
      <c r="AK61" s="600">
        <f t="shared" si="119"/>
        <v>736890</v>
      </c>
      <c r="AL61" s="601">
        <f t="shared" ref="AL61:AL63" si="120">SUM(AI61:AK61)</f>
        <v>9261750</v>
      </c>
    </row>
    <row r="62" spans="1:38" s="111" customFormat="1" x14ac:dyDescent="0.25">
      <c r="A62" s="598" t="s">
        <v>745</v>
      </c>
      <c r="B62" s="598" t="s">
        <v>675</v>
      </c>
      <c r="C62" s="599"/>
      <c r="D62" s="600">
        <v>7400000</v>
      </c>
      <c r="E62" s="600"/>
      <c r="F62" s="601">
        <f>SUM(C62:E62)</f>
        <v>7400000</v>
      </c>
      <c r="G62" s="602"/>
      <c r="H62" s="600"/>
      <c r="I62" s="600"/>
      <c r="J62" s="602">
        <f>SUM(G62:I62)</f>
        <v>0</v>
      </c>
      <c r="K62" s="884">
        <f t="shared" si="111"/>
        <v>0</v>
      </c>
      <c r="L62" s="600">
        <f t="shared" si="111"/>
        <v>7400000</v>
      </c>
      <c r="M62" s="600">
        <f t="shared" si="111"/>
        <v>0</v>
      </c>
      <c r="N62" s="601">
        <f t="shared" si="112"/>
        <v>7400000</v>
      </c>
      <c r="O62" s="884"/>
      <c r="P62" s="600"/>
      <c r="Q62" s="600"/>
      <c r="R62" s="603">
        <f>SUM(O62:Q62)</f>
        <v>0</v>
      </c>
      <c r="S62" s="884"/>
      <c r="T62" s="600"/>
      <c r="U62" s="600"/>
      <c r="V62" s="601">
        <f>SUM(S62:U62)</f>
        <v>0</v>
      </c>
      <c r="W62" s="602">
        <f t="shared" si="113"/>
        <v>0</v>
      </c>
      <c r="X62" s="600">
        <f t="shared" si="113"/>
        <v>0</v>
      </c>
      <c r="Y62" s="600">
        <f t="shared" si="114"/>
        <v>0</v>
      </c>
      <c r="Z62" s="601">
        <f>SUM(W62:Y62)</f>
        <v>0</v>
      </c>
      <c r="AA62" s="599">
        <f>SUM(O62+C62)</f>
        <v>0</v>
      </c>
      <c r="AB62" s="600">
        <f>SUM(P62+D62)</f>
        <v>7400000</v>
      </c>
      <c r="AC62" s="600"/>
      <c r="AD62" s="601">
        <f>SUM(AA62:AC62)</f>
        <v>7400000</v>
      </c>
      <c r="AE62" s="599">
        <f t="shared" ref="AE62:AE63" si="121">SUM(S62+G62)</f>
        <v>0</v>
      </c>
      <c r="AF62" s="600">
        <f t="shared" si="116"/>
        <v>0</v>
      </c>
      <c r="AG62" s="600"/>
      <c r="AH62" s="601">
        <f t="shared" si="117"/>
        <v>0</v>
      </c>
      <c r="AI62" s="599">
        <f t="shared" ref="AI62:AI63" si="122">SUM(W62+K62)</f>
        <v>0</v>
      </c>
      <c r="AJ62" s="600">
        <f t="shared" si="119"/>
        <v>7400000</v>
      </c>
      <c r="AK62" s="600"/>
      <c r="AL62" s="601">
        <f t="shared" si="120"/>
        <v>7400000</v>
      </c>
    </row>
    <row r="63" spans="1:38" s="111" customFormat="1" ht="31.5" x14ac:dyDescent="0.25">
      <c r="A63" s="598" t="s">
        <v>1152</v>
      </c>
      <c r="B63" s="598" t="s">
        <v>1153</v>
      </c>
      <c r="C63" s="599"/>
      <c r="D63" s="600"/>
      <c r="E63" s="600"/>
      <c r="F63" s="601">
        <f>SUM(C63:E63)</f>
        <v>0</v>
      </c>
      <c r="G63" s="602"/>
      <c r="H63" s="600">
        <v>2800000</v>
      </c>
      <c r="I63" s="600"/>
      <c r="J63" s="584">
        <f>SUM(G63:I63)</f>
        <v>2800000</v>
      </c>
      <c r="K63" s="884">
        <f t="shared" si="111"/>
        <v>0</v>
      </c>
      <c r="L63" s="600">
        <f t="shared" si="111"/>
        <v>2800000</v>
      </c>
      <c r="M63" s="600">
        <f t="shared" si="111"/>
        <v>0</v>
      </c>
      <c r="N63" s="601">
        <f t="shared" si="112"/>
        <v>2800000</v>
      </c>
      <c r="O63" s="884"/>
      <c r="P63" s="600"/>
      <c r="Q63" s="600"/>
      <c r="R63" s="603">
        <f>SUM(O63:Q63)</f>
        <v>0</v>
      </c>
      <c r="S63" s="602"/>
      <c r="T63" s="600"/>
      <c r="U63" s="600"/>
      <c r="V63" s="601">
        <f>SUM(S63:U63)</f>
        <v>0</v>
      </c>
      <c r="W63" s="602">
        <f t="shared" si="113"/>
        <v>0</v>
      </c>
      <c r="X63" s="600">
        <f t="shared" si="113"/>
        <v>0</v>
      </c>
      <c r="Y63" s="600">
        <f t="shared" si="114"/>
        <v>0</v>
      </c>
      <c r="Z63" s="601">
        <f>SUM(W63:Y63)</f>
        <v>0</v>
      </c>
      <c r="AA63" s="599">
        <f>SUM(O63+C63)</f>
        <v>0</v>
      </c>
      <c r="AB63" s="600">
        <f>SUM(P63+D63)</f>
        <v>0</v>
      </c>
      <c r="AC63" s="600"/>
      <c r="AD63" s="601">
        <f>SUM(AA63:AC63)</f>
        <v>0</v>
      </c>
      <c r="AE63" s="599">
        <f t="shared" si="121"/>
        <v>0</v>
      </c>
      <c r="AF63" s="600">
        <f t="shared" si="116"/>
        <v>2800000</v>
      </c>
      <c r="AG63" s="600"/>
      <c r="AH63" s="601">
        <f t="shared" si="117"/>
        <v>2800000</v>
      </c>
      <c r="AI63" s="599">
        <f t="shared" si="122"/>
        <v>0</v>
      </c>
      <c r="AJ63" s="600">
        <f t="shared" si="119"/>
        <v>2800000</v>
      </c>
      <c r="AK63" s="600"/>
      <c r="AL63" s="601">
        <f t="shared" si="120"/>
        <v>2800000</v>
      </c>
    </row>
    <row r="64" spans="1:38" s="121" customFormat="1" ht="31.5" x14ac:dyDescent="0.25">
      <c r="A64" s="604" t="s">
        <v>1154</v>
      </c>
      <c r="B64" s="604" t="s">
        <v>367</v>
      </c>
      <c r="C64" s="605">
        <f t="shared" ref="C64:N64" si="123">SUM(C60:C63)</f>
        <v>0</v>
      </c>
      <c r="D64" s="606">
        <f t="shared" si="123"/>
        <v>7400000</v>
      </c>
      <c r="E64" s="606">
        <f t="shared" si="123"/>
        <v>0</v>
      </c>
      <c r="F64" s="607">
        <f t="shared" si="123"/>
        <v>7400000</v>
      </c>
      <c r="G64" s="608">
        <f t="shared" si="123"/>
        <v>0</v>
      </c>
      <c r="H64" s="624">
        <f t="shared" si="123"/>
        <v>2800000</v>
      </c>
      <c r="I64" s="624">
        <f t="shared" si="123"/>
        <v>0</v>
      </c>
      <c r="J64" s="607">
        <f t="shared" si="123"/>
        <v>2800000</v>
      </c>
      <c r="K64" s="608">
        <f t="shared" si="123"/>
        <v>0</v>
      </c>
      <c r="L64" s="624">
        <f t="shared" si="123"/>
        <v>10200000</v>
      </c>
      <c r="M64" s="624">
        <f t="shared" si="123"/>
        <v>0</v>
      </c>
      <c r="N64" s="607">
        <f t="shared" si="123"/>
        <v>10200000</v>
      </c>
      <c r="O64" s="885">
        <f>SUM(O60:O62)</f>
        <v>7207542</v>
      </c>
      <c r="P64" s="606">
        <f t="shared" ref="P64:Z64" si="124">SUM(P60:P62)</f>
        <v>1297152</v>
      </c>
      <c r="Q64" s="606">
        <f t="shared" si="124"/>
        <v>736890</v>
      </c>
      <c r="R64" s="609">
        <f t="shared" si="124"/>
        <v>9241584</v>
      </c>
      <c r="S64" s="886">
        <f t="shared" si="124"/>
        <v>8645</v>
      </c>
      <c r="T64" s="624">
        <f t="shared" si="124"/>
        <v>11521</v>
      </c>
      <c r="U64" s="624">
        <f t="shared" si="124"/>
        <v>0</v>
      </c>
      <c r="V64" s="607">
        <f t="shared" si="124"/>
        <v>20166</v>
      </c>
      <c r="W64" s="886">
        <f t="shared" si="124"/>
        <v>7216187</v>
      </c>
      <c r="X64" s="624">
        <f t="shared" si="124"/>
        <v>1308673</v>
      </c>
      <c r="Y64" s="624">
        <f t="shared" si="124"/>
        <v>736890</v>
      </c>
      <c r="Z64" s="607">
        <f t="shared" si="124"/>
        <v>9261750</v>
      </c>
      <c r="AA64" s="605">
        <f>SUM(AA60:AA63)</f>
        <v>7207542</v>
      </c>
      <c r="AB64" s="606">
        <f>SUM(AB60:AB63)</f>
        <v>8697152</v>
      </c>
      <c r="AC64" s="606">
        <f>SUM(AC60:AC63)</f>
        <v>736890</v>
      </c>
      <c r="AD64" s="607">
        <f>SUM(AD60:AD63)</f>
        <v>16641584</v>
      </c>
      <c r="AE64" s="885">
        <f>SUM(AE60:AE63)</f>
        <v>8645</v>
      </c>
      <c r="AF64" s="624">
        <f t="shared" ref="AF64:AL64" si="125">SUM(AF60:AF63)</f>
        <v>2811521</v>
      </c>
      <c r="AG64" s="624">
        <f t="shared" si="125"/>
        <v>0</v>
      </c>
      <c r="AH64" s="887">
        <f t="shared" si="125"/>
        <v>2820166</v>
      </c>
      <c r="AI64" s="885">
        <f t="shared" si="125"/>
        <v>7216187</v>
      </c>
      <c r="AJ64" s="624">
        <f t="shared" si="125"/>
        <v>11508673</v>
      </c>
      <c r="AK64" s="624">
        <f t="shared" si="125"/>
        <v>736890</v>
      </c>
      <c r="AL64" s="633">
        <f t="shared" si="125"/>
        <v>19461750</v>
      </c>
    </row>
    <row r="65" spans="1:38" s="121" customFormat="1" x14ac:dyDescent="0.25">
      <c r="A65" s="604" t="s">
        <v>676</v>
      </c>
      <c r="B65" s="604" t="s">
        <v>449</v>
      </c>
      <c r="C65" s="605">
        <v>7207542</v>
      </c>
      <c r="D65" s="606">
        <v>1297152</v>
      </c>
      <c r="E65" s="606">
        <v>736890</v>
      </c>
      <c r="F65" s="607">
        <f>SUM(C65:E65)</f>
        <v>9241584</v>
      </c>
      <c r="G65" s="608">
        <f>'2 kiadás (kötelező, önként)'!G26</f>
        <v>8645</v>
      </c>
      <c r="H65" s="624">
        <f>'2 kiadás (kötelező, önként)'!H26</f>
        <v>2811521</v>
      </c>
      <c r="I65" s="624">
        <f>'2 kiadás (kötelező, önként)'!I26</f>
        <v>0</v>
      </c>
      <c r="J65" s="608">
        <f>SUM(G65:I65)</f>
        <v>2820166</v>
      </c>
      <c r="K65" s="605">
        <f t="shared" ref="K65:M65" si="126">SUM(G65+C65)</f>
        <v>7216187</v>
      </c>
      <c r="L65" s="606">
        <f t="shared" si="126"/>
        <v>4108673</v>
      </c>
      <c r="M65" s="606">
        <f t="shared" si="126"/>
        <v>736890</v>
      </c>
      <c r="N65" s="609">
        <f t="shared" ref="N65" si="127">SUM(K65:M65)</f>
        <v>12061750</v>
      </c>
      <c r="O65" s="885"/>
      <c r="P65" s="606"/>
      <c r="Q65" s="606"/>
      <c r="R65" s="609">
        <f>SUM(O65:Q65)</f>
        <v>0</v>
      </c>
      <c r="S65" s="885"/>
      <c r="T65" s="606"/>
      <c r="U65" s="606"/>
      <c r="V65" s="609">
        <f>SUM(S65:U65)</f>
        <v>0</v>
      </c>
      <c r="W65" s="887">
        <f>SUM(S65+O65)</f>
        <v>0</v>
      </c>
      <c r="X65" s="606">
        <f>SUM(T65+P65)</f>
        <v>0</v>
      </c>
      <c r="Y65" s="606">
        <f>SUM(Q65+U65)</f>
        <v>0</v>
      </c>
      <c r="Z65" s="607">
        <f>SUM(W65:Y65)</f>
        <v>0</v>
      </c>
      <c r="AA65" s="605">
        <f>SUM(O65+C65)</f>
        <v>7207542</v>
      </c>
      <c r="AB65" s="606">
        <f>SUM(P65+D65)</f>
        <v>1297152</v>
      </c>
      <c r="AC65" s="606">
        <f>SUM(Q65+E65)</f>
        <v>736890</v>
      </c>
      <c r="AD65" s="607">
        <f>SUM(AA65:AC65)</f>
        <v>9241584</v>
      </c>
      <c r="AE65" s="605">
        <f t="shared" ref="AE65:AG65" si="128">SUM(S65+G65)</f>
        <v>8645</v>
      </c>
      <c r="AF65" s="606">
        <f t="shared" si="128"/>
        <v>2811521</v>
      </c>
      <c r="AG65" s="606">
        <f t="shared" si="128"/>
        <v>0</v>
      </c>
      <c r="AH65" s="607">
        <f t="shared" ref="AH65" si="129">SUM(AE65:AG65)</f>
        <v>2820166</v>
      </c>
      <c r="AI65" s="605">
        <f t="shared" ref="AI65:AK65" si="130">SUM(W65+K65)</f>
        <v>7216187</v>
      </c>
      <c r="AJ65" s="606">
        <f t="shared" si="130"/>
        <v>4108673</v>
      </c>
      <c r="AK65" s="606">
        <f t="shared" si="130"/>
        <v>736890</v>
      </c>
      <c r="AL65" s="607">
        <f t="shared" ref="AL65" si="131">SUM(AI65:AK65)</f>
        <v>12061750</v>
      </c>
    </row>
    <row r="66" spans="1:38" x14ac:dyDescent="0.25">
      <c r="A66" s="158" t="s">
        <v>677</v>
      </c>
      <c r="B66" s="158"/>
      <c r="C66" s="610"/>
      <c r="D66" s="611"/>
      <c r="E66" s="611"/>
      <c r="F66" s="612">
        <f>SUM(F64-F65)</f>
        <v>-1841584</v>
      </c>
      <c r="G66" s="613"/>
      <c r="H66" s="611"/>
      <c r="I66" s="611"/>
      <c r="J66" s="613">
        <f>SUM(J64-J65)</f>
        <v>-20166</v>
      </c>
      <c r="K66" s="610"/>
      <c r="L66" s="611"/>
      <c r="M66" s="611"/>
      <c r="N66" s="614">
        <f>SUM(N64-N65)</f>
        <v>-1861750</v>
      </c>
      <c r="O66" s="888"/>
      <c r="P66" s="611"/>
      <c r="Q66" s="611"/>
      <c r="R66" s="614">
        <f>SUM(R64-R65)</f>
        <v>9241584</v>
      </c>
      <c r="S66" s="888"/>
      <c r="T66" s="611"/>
      <c r="U66" s="611"/>
      <c r="V66" s="614">
        <f>SUM(V64-V65)</f>
        <v>20166</v>
      </c>
      <c r="W66" s="889"/>
      <c r="X66" s="611"/>
      <c r="Y66" s="611"/>
      <c r="Z66" s="612">
        <f>SUM(Z64-Z65)</f>
        <v>9261750</v>
      </c>
      <c r="AA66" s="610"/>
      <c r="AB66" s="611"/>
      <c r="AC66" s="611"/>
      <c r="AD66" s="612">
        <f>SUM(AD64-AD65)</f>
        <v>7400000</v>
      </c>
      <c r="AE66" s="610"/>
      <c r="AF66" s="611"/>
      <c r="AG66" s="611"/>
      <c r="AH66" s="612">
        <f t="shared" ref="AH66" si="132">SUM(AH64-AH65)</f>
        <v>0</v>
      </c>
      <c r="AI66" s="610"/>
      <c r="AJ66" s="611"/>
      <c r="AK66" s="611"/>
      <c r="AL66" s="612">
        <f t="shared" ref="AL66" si="133">SUM(AL64-AL65)</f>
        <v>7400000</v>
      </c>
    </row>
    <row r="67" spans="1:38" s="159" customFormat="1" ht="16.5" thickBot="1" x14ac:dyDescent="0.3">
      <c r="A67" s="160" t="s">
        <v>678</v>
      </c>
      <c r="B67" s="160"/>
      <c r="C67" s="454"/>
      <c r="D67" s="455"/>
      <c r="E67" s="455"/>
      <c r="F67" s="615">
        <f>SUM(F54+F66)</f>
        <v>0</v>
      </c>
      <c r="G67" s="616"/>
      <c r="H67" s="455"/>
      <c r="I67" s="455"/>
      <c r="J67" s="616">
        <f>SUM(J54+J66)</f>
        <v>0</v>
      </c>
      <c r="K67" s="454"/>
      <c r="L67" s="455"/>
      <c r="M67" s="455"/>
      <c r="N67" s="586">
        <f>SUM(N54+N66)</f>
        <v>0</v>
      </c>
      <c r="O67" s="890"/>
      <c r="P67" s="455"/>
      <c r="Q67" s="455"/>
      <c r="R67" s="586">
        <f>SUM(R54+R66)</f>
        <v>0</v>
      </c>
      <c r="S67" s="890"/>
      <c r="T67" s="455"/>
      <c r="U67" s="455"/>
      <c r="V67" s="586">
        <f>SUM(V54+V66)</f>
        <v>0</v>
      </c>
      <c r="W67" s="891"/>
      <c r="X67" s="455"/>
      <c r="Y67" s="455"/>
      <c r="Z67" s="615">
        <f>SUM(Z54+Z66)</f>
        <v>0</v>
      </c>
      <c r="AA67" s="454"/>
      <c r="AB67" s="455"/>
      <c r="AC67" s="455"/>
      <c r="AD67" s="615">
        <f>SUM(AD54+AD66)</f>
        <v>0</v>
      </c>
      <c r="AE67" s="454"/>
      <c r="AF67" s="455"/>
      <c r="AG67" s="455"/>
      <c r="AH67" s="615">
        <f t="shared" ref="AH67" si="134">SUM(AH54+AH66)</f>
        <v>0</v>
      </c>
      <c r="AI67" s="454"/>
      <c r="AJ67" s="455"/>
      <c r="AK67" s="455"/>
      <c r="AL67" s="615">
        <f t="shared" ref="AL67" si="135">SUM(AL54+AL66)</f>
        <v>0</v>
      </c>
    </row>
    <row r="68" spans="1:38" s="159" customFormat="1" ht="29.25" customHeight="1" thickTop="1" x14ac:dyDescent="0.25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E68" s="161"/>
      <c r="AI68" s="161"/>
    </row>
    <row r="69" spans="1:38" s="159" customFormat="1" x14ac:dyDescent="0.25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</row>
    <row r="70" spans="1:38" s="159" customFormat="1" x14ac:dyDescent="0.25">
      <c r="A70" s="161"/>
    </row>
    <row r="71" spans="1:38" s="159" customFormat="1" x14ac:dyDescent="0.25">
      <c r="A71" s="161"/>
    </row>
    <row r="72" spans="1:38" s="159" customFormat="1" x14ac:dyDescent="0.25">
      <c r="A72" s="161"/>
    </row>
    <row r="73" spans="1:38" s="159" customFormat="1" x14ac:dyDescent="0.25"/>
    <row r="74" spans="1:38" s="159" customFormat="1" x14ac:dyDescent="0.25"/>
    <row r="75" spans="1:38" s="159" customFormat="1" x14ac:dyDescent="0.25">
      <c r="A75" s="162"/>
      <c r="B75" s="162"/>
    </row>
    <row r="76" spans="1:38" s="164" customFormat="1" x14ac:dyDescent="0.25">
      <c r="A76" s="163"/>
      <c r="B76" s="163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</row>
    <row r="77" spans="1:38" s="164" customFormat="1" x14ac:dyDescent="0.25">
      <c r="A77" s="165"/>
      <c r="B77" s="165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</row>
    <row r="78" spans="1:38" s="164" customFormat="1" x14ac:dyDescent="0.25">
      <c r="A78" s="166"/>
      <c r="B78" s="166"/>
    </row>
    <row r="79" spans="1:38" s="164" customFormat="1" x14ac:dyDescent="0.25">
      <c r="A79" s="167"/>
      <c r="B79" s="167"/>
    </row>
    <row r="80" spans="1:38" s="164" customFormat="1" x14ac:dyDescent="0.25">
      <c r="A80" s="168"/>
      <c r="B80" s="168"/>
    </row>
    <row r="81" spans="1:38" s="164" customFormat="1" x14ac:dyDescent="0.25">
      <c r="A81" s="166"/>
      <c r="B81" s="166"/>
    </row>
    <row r="82" spans="1:38" s="164" customFormat="1" x14ac:dyDescent="0.25">
      <c r="A82" s="167"/>
      <c r="B82" s="167"/>
    </row>
    <row r="83" spans="1:38" s="164" customFormat="1" x14ac:dyDescent="0.25">
      <c r="A83" s="167"/>
      <c r="B83" s="167"/>
    </row>
    <row r="84" spans="1:38" s="164" customFormat="1" x14ac:dyDescent="0.25">
      <c r="A84" s="166"/>
      <c r="B84" s="166"/>
    </row>
    <row r="85" spans="1:38" s="164" customFormat="1" x14ac:dyDescent="0.25">
      <c r="A85" s="167"/>
      <c r="B85" s="167"/>
    </row>
    <row r="86" spans="1:38" s="164" customFormat="1" x14ac:dyDescent="0.25">
      <c r="A86" s="167"/>
      <c r="B86" s="167"/>
    </row>
    <row r="87" spans="1:38" s="164" customFormat="1" x14ac:dyDescent="0.25">
      <c r="A87" s="167"/>
      <c r="B87" s="167"/>
    </row>
    <row r="88" spans="1:38" s="164" customFormat="1" x14ac:dyDescent="0.25">
      <c r="A88" s="167"/>
      <c r="B88" s="167"/>
    </row>
    <row r="89" spans="1:38" s="164" customFormat="1" x14ac:dyDescent="0.25">
      <c r="A89" s="166"/>
      <c r="B89" s="166"/>
    </row>
    <row r="90" spans="1:38" s="164" customFormat="1" x14ac:dyDescent="0.25">
      <c r="A90" s="167"/>
      <c r="B90" s="167"/>
    </row>
    <row r="91" spans="1:38" s="164" customFormat="1" x14ac:dyDescent="0.25">
      <c r="A91" s="167"/>
      <c r="B91" s="167"/>
    </row>
    <row r="92" spans="1:38" s="164" customFormat="1" x14ac:dyDescent="0.25">
      <c r="A92" s="167"/>
      <c r="B92" s="167"/>
    </row>
    <row r="93" spans="1:38" s="164" customFormat="1" x14ac:dyDescent="0.25">
      <c r="A93" s="167"/>
      <c r="B93" s="167"/>
    </row>
    <row r="94" spans="1:38" s="164" customFormat="1" x14ac:dyDescent="0.25">
      <c r="A94" s="167"/>
      <c r="B94" s="167"/>
    </row>
    <row r="95" spans="1:38" x14ac:dyDescent="0.25">
      <c r="A95" s="167"/>
      <c r="B95" s="167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</row>
    <row r="96" spans="1:38" x14ac:dyDescent="0.25">
      <c r="A96" s="167"/>
      <c r="B96" s="167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</row>
    <row r="97" spans="1:2" x14ac:dyDescent="0.25">
      <c r="A97" s="169"/>
      <c r="B97" s="169"/>
    </row>
    <row r="98" spans="1:2" x14ac:dyDescent="0.25">
      <c r="A98" s="169"/>
      <c r="B98" s="169"/>
    </row>
    <row r="99" spans="1:2" x14ac:dyDescent="0.25">
      <c r="A99" s="169"/>
      <c r="B99" s="169"/>
    </row>
    <row r="100" spans="1:2" x14ac:dyDescent="0.25">
      <c r="A100" s="169"/>
      <c r="B100" s="169"/>
    </row>
    <row r="101" spans="1:2" x14ac:dyDescent="0.25">
      <c r="A101" s="169"/>
      <c r="B101" s="169"/>
    </row>
    <row r="102" spans="1:2" x14ac:dyDescent="0.25">
      <c r="A102" s="169"/>
      <c r="B102" s="169"/>
    </row>
    <row r="103" spans="1:2" x14ac:dyDescent="0.25">
      <c r="A103" s="169"/>
      <c r="B103" s="169"/>
    </row>
    <row r="104" spans="1:2" x14ac:dyDescent="0.25">
      <c r="A104" s="169"/>
      <c r="B104" s="169"/>
    </row>
    <row r="105" spans="1:2" x14ac:dyDescent="0.25">
      <c r="A105" s="169"/>
      <c r="B105" s="169"/>
    </row>
    <row r="106" spans="1:2" x14ac:dyDescent="0.25">
      <c r="A106" s="169"/>
      <c r="B106" s="169"/>
    </row>
    <row r="107" spans="1:2" x14ac:dyDescent="0.25">
      <c r="A107" s="169"/>
      <c r="B107" s="169"/>
    </row>
    <row r="108" spans="1:2" x14ac:dyDescent="0.25">
      <c r="A108" s="169"/>
      <c r="B108" s="169"/>
    </row>
    <row r="109" spans="1:2" x14ac:dyDescent="0.25">
      <c r="A109" s="169"/>
      <c r="B109" s="169"/>
    </row>
    <row r="110" spans="1:2" x14ac:dyDescent="0.25">
      <c r="A110" s="169"/>
      <c r="B110" s="169"/>
    </row>
    <row r="111" spans="1:2" x14ac:dyDescent="0.25">
      <c r="A111" s="169"/>
      <c r="B111" s="169"/>
    </row>
    <row r="112" spans="1:2" x14ac:dyDescent="0.25">
      <c r="A112" s="169"/>
      <c r="B112" s="169"/>
    </row>
    <row r="113" spans="1:2" x14ac:dyDescent="0.25">
      <c r="A113" s="169"/>
      <c r="B113" s="169"/>
    </row>
    <row r="114" spans="1:2" x14ac:dyDescent="0.25">
      <c r="A114" s="169"/>
      <c r="B114" s="169"/>
    </row>
    <row r="115" spans="1:2" x14ac:dyDescent="0.25">
      <c r="A115" s="169"/>
      <c r="B115" s="169"/>
    </row>
    <row r="116" spans="1:2" x14ac:dyDescent="0.25">
      <c r="A116" s="169"/>
      <c r="B116" s="169"/>
    </row>
    <row r="117" spans="1:2" x14ac:dyDescent="0.25">
      <c r="A117" s="169"/>
      <c r="B117" s="169"/>
    </row>
    <row r="118" spans="1:2" x14ac:dyDescent="0.25">
      <c r="A118" s="169"/>
      <c r="B118" s="169"/>
    </row>
    <row r="119" spans="1:2" x14ac:dyDescent="0.25">
      <c r="A119" s="169"/>
      <c r="B119" s="169"/>
    </row>
    <row r="120" spans="1:2" x14ac:dyDescent="0.25">
      <c r="A120" s="169"/>
      <c r="B120" s="169"/>
    </row>
    <row r="121" spans="1:2" x14ac:dyDescent="0.25">
      <c r="A121" s="169"/>
      <c r="B121" s="169"/>
    </row>
    <row r="122" spans="1:2" x14ac:dyDescent="0.25">
      <c r="A122" s="169"/>
      <c r="B122" s="169"/>
    </row>
    <row r="123" spans="1:2" x14ac:dyDescent="0.25">
      <c r="A123" s="169"/>
      <c r="B123" s="169"/>
    </row>
    <row r="124" spans="1:2" x14ac:dyDescent="0.25">
      <c r="A124" s="169"/>
      <c r="B124" s="169"/>
    </row>
    <row r="125" spans="1:2" x14ac:dyDescent="0.25">
      <c r="A125" s="169"/>
      <c r="B125" s="169"/>
    </row>
    <row r="126" spans="1:2" x14ac:dyDescent="0.25">
      <c r="A126" s="169"/>
      <c r="B126" s="169"/>
    </row>
    <row r="127" spans="1:2" x14ac:dyDescent="0.25">
      <c r="A127" s="169"/>
      <c r="B127" s="169"/>
    </row>
    <row r="128" spans="1:2" x14ac:dyDescent="0.25">
      <c r="A128" s="169"/>
      <c r="B128" s="169"/>
    </row>
    <row r="129" spans="1:2" x14ac:dyDescent="0.25">
      <c r="A129" s="169"/>
      <c r="B129" s="169"/>
    </row>
    <row r="130" spans="1:2" x14ac:dyDescent="0.25">
      <c r="A130" s="169"/>
      <c r="B130" s="169"/>
    </row>
    <row r="131" spans="1:2" x14ac:dyDescent="0.25">
      <c r="A131" s="169"/>
      <c r="B131" s="169"/>
    </row>
    <row r="132" spans="1:2" x14ac:dyDescent="0.25">
      <c r="A132" s="169"/>
      <c r="B132" s="169"/>
    </row>
    <row r="133" spans="1:2" x14ac:dyDescent="0.25">
      <c r="A133" s="169"/>
      <c r="B133" s="169"/>
    </row>
    <row r="134" spans="1:2" x14ac:dyDescent="0.25">
      <c r="A134" s="169"/>
      <c r="B134" s="169"/>
    </row>
    <row r="135" spans="1:2" x14ac:dyDescent="0.25">
      <c r="A135" s="169"/>
      <c r="B135" s="169"/>
    </row>
    <row r="136" spans="1:2" x14ac:dyDescent="0.25">
      <c r="A136" s="169"/>
      <c r="B136" s="169"/>
    </row>
    <row r="137" spans="1:2" x14ac:dyDescent="0.25">
      <c r="A137" s="169"/>
      <c r="B137" s="169"/>
    </row>
    <row r="138" spans="1:2" x14ac:dyDescent="0.25">
      <c r="A138" s="169"/>
      <c r="B138" s="169"/>
    </row>
    <row r="139" spans="1:2" x14ac:dyDescent="0.25">
      <c r="A139" s="169"/>
      <c r="B139" s="169"/>
    </row>
    <row r="140" spans="1:2" x14ac:dyDescent="0.25">
      <c r="A140" s="169"/>
      <c r="B140" s="169"/>
    </row>
    <row r="141" spans="1:2" x14ac:dyDescent="0.25">
      <c r="A141" s="169"/>
      <c r="B141" s="169"/>
    </row>
    <row r="142" spans="1:2" x14ac:dyDescent="0.25">
      <c r="A142" s="169"/>
      <c r="B142" s="169"/>
    </row>
    <row r="143" spans="1:2" x14ac:dyDescent="0.25">
      <c r="A143" s="169"/>
      <c r="B143" s="169"/>
    </row>
    <row r="144" spans="1:2" x14ac:dyDescent="0.25">
      <c r="A144" s="169"/>
      <c r="B144" s="169"/>
    </row>
    <row r="145" spans="1:2" x14ac:dyDescent="0.25">
      <c r="A145" s="169"/>
      <c r="B145" s="169"/>
    </row>
    <row r="146" spans="1:2" x14ac:dyDescent="0.25">
      <c r="A146" s="169"/>
      <c r="B146" s="169"/>
    </row>
    <row r="147" spans="1:2" x14ac:dyDescent="0.25">
      <c r="A147" s="169"/>
      <c r="B147" s="169"/>
    </row>
    <row r="148" spans="1:2" x14ac:dyDescent="0.25">
      <c r="A148" s="169"/>
      <c r="B148" s="169"/>
    </row>
    <row r="149" spans="1:2" x14ac:dyDescent="0.25">
      <c r="A149" s="169"/>
      <c r="B149" s="169"/>
    </row>
    <row r="150" spans="1:2" x14ac:dyDescent="0.25">
      <c r="A150" s="169"/>
      <c r="B150" s="169"/>
    </row>
    <row r="151" spans="1:2" x14ac:dyDescent="0.25">
      <c r="A151" s="169"/>
      <c r="B151" s="169"/>
    </row>
    <row r="152" spans="1:2" x14ac:dyDescent="0.25">
      <c r="A152" s="169"/>
      <c r="B152" s="169"/>
    </row>
    <row r="153" spans="1:2" x14ac:dyDescent="0.25">
      <c r="A153" s="169"/>
      <c r="B153" s="169"/>
    </row>
    <row r="154" spans="1:2" x14ac:dyDescent="0.25">
      <c r="A154" s="169"/>
      <c r="B154" s="169"/>
    </row>
    <row r="155" spans="1:2" x14ac:dyDescent="0.25">
      <c r="A155" s="169"/>
      <c r="B155" s="169"/>
    </row>
    <row r="156" spans="1:2" x14ac:dyDescent="0.25">
      <c r="A156" s="169"/>
      <c r="B156" s="169"/>
    </row>
    <row r="157" spans="1:2" x14ac:dyDescent="0.25">
      <c r="A157" s="169"/>
      <c r="B157" s="169"/>
    </row>
    <row r="158" spans="1:2" x14ac:dyDescent="0.25">
      <c r="A158" s="169"/>
      <c r="B158" s="169"/>
    </row>
    <row r="159" spans="1:2" x14ac:dyDescent="0.25">
      <c r="A159" s="169"/>
      <c r="B159" s="169"/>
    </row>
    <row r="160" spans="1:2" x14ac:dyDescent="0.25">
      <c r="A160" s="169"/>
      <c r="B160" s="169"/>
    </row>
    <row r="161" spans="1:2" x14ac:dyDescent="0.25">
      <c r="A161" s="169"/>
      <c r="B161" s="169"/>
    </row>
    <row r="162" spans="1:2" x14ac:dyDescent="0.25">
      <c r="A162" s="169"/>
      <c r="B162" s="169"/>
    </row>
    <row r="163" spans="1:2" x14ac:dyDescent="0.25">
      <c r="A163" s="169"/>
      <c r="B163" s="169"/>
    </row>
    <row r="164" spans="1:2" x14ac:dyDescent="0.25">
      <c r="A164" s="169"/>
      <c r="B164" s="169"/>
    </row>
    <row r="165" spans="1:2" x14ac:dyDescent="0.25">
      <c r="A165" s="169"/>
      <c r="B165" s="169"/>
    </row>
    <row r="166" spans="1:2" x14ac:dyDescent="0.25">
      <c r="A166" s="169"/>
      <c r="B166" s="169"/>
    </row>
    <row r="167" spans="1:2" x14ac:dyDescent="0.25">
      <c r="A167" s="169"/>
      <c r="B167" s="169"/>
    </row>
    <row r="168" spans="1:2" x14ac:dyDescent="0.25">
      <c r="A168" s="169"/>
      <c r="B168" s="169"/>
    </row>
    <row r="169" spans="1:2" x14ac:dyDescent="0.25">
      <c r="A169" s="169"/>
      <c r="B169" s="169"/>
    </row>
    <row r="170" spans="1:2" x14ac:dyDescent="0.25">
      <c r="A170" s="169"/>
      <c r="B170" s="169"/>
    </row>
    <row r="171" spans="1:2" x14ac:dyDescent="0.25">
      <c r="A171" s="169"/>
      <c r="B171" s="169"/>
    </row>
    <row r="172" spans="1:2" x14ac:dyDescent="0.25">
      <c r="A172" s="169"/>
      <c r="B172" s="169"/>
    </row>
    <row r="173" spans="1:2" x14ac:dyDescent="0.25">
      <c r="A173" s="169"/>
      <c r="B173" s="169"/>
    </row>
    <row r="174" spans="1:2" x14ac:dyDescent="0.25">
      <c r="A174" s="169"/>
      <c r="B174" s="169"/>
    </row>
    <row r="175" spans="1:2" x14ac:dyDescent="0.25">
      <c r="A175" s="169"/>
      <c r="B175" s="169"/>
    </row>
    <row r="176" spans="1:2" x14ac:dyDescent="0.25">
      <c r="A176" s="169"/>
      <c r="B176" s="169"/>
    </row>
    <row r="177" spans="1:2" x14ac:dyDescent="0.25">
      <c r="A177" s="169"/>
      <c r="B177" s="169"/>
    </row>
    <row r="178" spans="1:2" x14ac:dyDescent="0.25">
      <c r="A178" s="169"/>
      <c r="B178" s="169"/>
    </row>
    <row r="179" spans="1:2" x14ac:dyDescent="0.25">
      <c r="A179" s="169"/>
      <c r="B179" s="169"/>
    </row>
    <row r="180" spans="1:2" x14ac:dyDescent="0.25">
      <c r="A180" s="169"/>
      <c r="B180" s="169"/>
    </row>
    <row r="181" spans="1:2" x14ac:dyDescent="0.25">
      <c r="A181" s="169"/>
      <c r="B181" s="169"/>
    </row>
    <row r="182" spans="1:2" x14ac:dyDescent="0.25">
      <c r="A182" s="169"/>
      <c r="B182" s="169"/>
    </row>
    <row r="183" spans="1:2" x14ac:dyDescent="0.25">
      <c r="A183" s="169"/>
      <c r="B183" s="169"/>
    </row>
    <row r="184" spans="1:2" x14ac:dyDescent="0.25">
      <c r="A184" s="169"/>
      <c r="B184" s="169"/>
    </row>
    <row r="185" spans="1:2" x14ac:dyDescent="0.25">
      <c r="A185" s="169"/>
      <c r="B185" s="169"/>
    </row>
    <row r="186" spans="1:2" x14ac:dyDescent="0.25">
      <c r="A186" s="169"/>
      <c r="B186" s="169"/>
    </row>
    <row r="187" spans="1:2" x14ac:dyDescent="0.25">
      <c r="A187" s="169"/>
      <c r="B187" s="169"/>
    </row>
    <row r="188" spans="1:2" x14ac:dyDescent="0.25">
      <c r="A188" s="169"/>
      <c r="B188" s="169"/>
    </row>
    <row r="189" spans="1:2" x14ac:dyDescent="0.25">
      <c r="A189" s="169"/>
      <c r="B189" s="169"/>
    </row>
    <row r="190" spans="1:2" x14ac:dyDescent="0.25">
      <c r="A190" s="169"/>
      <c r="B190" s="169"/>
    </row>
    <row r="191" spans="1:2" x14ac:dyDescent="0.25">
      <c r="A191" s="169"/>
      <c r="B191" s="169"/>
    </row>
    <row r="192" spans="1:2" x14ac:dyDescent="0.25">
      <c r="A192" s="169"/>
      <c r="B192" s="169"/>
    </row>
    <row r="193" spans="1:2" x14ac:dyDescent="0.25">
      <c r="A193" s="169"/>
      <c r="B193" s="169"/>
    </row>
    <row r="194" spans="1:2" x14ac:dyDescent="0.25">
      <c r="A194" s="169"/>
      <c r="B194" s="169"/>
    </row>
    <row r="195" spans="1:2" x14ac:dyDescent="0.25">
      <c r="A195" s="169"/>
      <c r="B195" s="169"/>
    </row>
    <row r="196" spans="1:2" x14ac:dyDescent="0.25">
      <c r="A196" s="169"/>
      <c r="B196" s="169"/>
    </row>
    <row r="197" spans="1:2" x14ac:dyDescent="0.25">
      <c r="A197" s="169"/>
      <c r="B197" s="169"/>
    </row>
    <row r="198" spans="1:2" x14ac:dyDescent="0.25">
      <c r="A198" s="169"/>
      <c r="B198" s="169"/>
    </row>
    <row r="199" spans="1:2" x14ac:dyDescent="0.25">
      <c r="A199" s="169"/>
      <c r="B199" s="169"/>
    </row>
    <row r="200" spans="1:2" x14ac:dyDescent="0.25">
      <c r="A200" s="169"/>
      <c r="B200" s="169"/>
    </row>
    <row r="201" spans="1:2" x14ac:dyDescent="0.25">
      <c r="A201" s="169"/>
      <c r="B201" s="169"/>
    </row>
    <row r="202" spans="1:2" x14ac:dyDescent="0.25">
      <c r="A202" s="169"/>
      <c r="B202" s="169"/>
    </row>
    <row r="203" spans="1:2" x14ac:dyDescent="0.25">
      <c r="A203" s="169"/>
      <c r="B203" s="169"/>
    </row>
    <row r="204" spans="1:2" x14ac:dyDescent="0.25">
      <c r="A204" s="169"/>
      <c r="B204" s="169"/>
    </row>
    <row r="205" spans="1:2" x14ac:dyDescent="0.25">
      <c r="A205" s="169"/>
      <c r="B205" s="169"/>
    </row>
    <row r="206" spans="1:2" x14ac:dyDescent="0.25">
      <c r="A206" s="169"/>
      <c r="B206" s="169"/>
    </row>
    <row r="207" spans="1:2" x14ac:dyDescent="0.25">
      <c r="A207" s="169"/>
      <c r="B207" s="169"/>
    </row>
    <row r="208" spans="1:2" x14ac:dyDescent="0.25">
      <c r="A208" s="169"/>
      <c r="B208" s="169"/>
    </row>
    <row r="209" spans="1:2" x14ac:dyDescent="0.25">
      <c r="A209" s="169"/>
      <c r="B209" s="169"/>
    </row>
    <row r="210" spans="1:2" x14ac:dyDescent="0.25">
      <c r="A210" s="169"/>
      <c r="B210" s="169"/>
    </row>
    <row r="211" spans="1:2" x14ac:dyDescent="0.25">
      <c r="A211" s="169"/>
      <c r="B211" s="169"/>
    </row>
    <row r="212" spans="1:2" x14ac:dyDescent="0.25">
      <c r="A212" s="169"/>
      <c r="B212" s="169"/>
    </row>
    <row r="213" spans="1:2" x14ac:dyDescent="0.25">
      <c r="A213" s="169"/>
      <c r="B213" s="169"/>
    </row>
    <row r="214" spans="1:2" x14ac:dyDescent="0.25">
      <c r="A214" s="169"/>
      <c r="B214" s="169"/>
    </row>
    <row r="215" spans="1:2" x14ac:dyDescent="0.25">
      <c r="A215" s="169"/>
      <c r="B215" s="169"/>
    </row>
    <row r="216" spans="1:2" x14ac:dyDescent="0.25">
      <c r="A216" s="169"/>
      <c r="B216" s="169"/>
    </row>
    <row r="217" spans="1:2" x14ac:dyDescent="0.25">
      <c r="A217" s="169"/>
      <c r="B217" s="169"/>
    </row>
    <row r="218" spans="1:2" x14ac:dyDescent="0.25">
      <c r="A218" s="169"/>
      <c r="B218" s="169"/>
    </row>
    <row r="219" spans="1:2" x14ac:dyDescent="0.25">
      <c r="A219" s="169"/>
      <c r="B219" s="169"/>
    </row>
    <row r="220" spans="1:2" x14ac:dyDescent="0.25">
      <c r="A220" s="169"/>
      <c r="B220" s="169"/>
    </row>
    <row r="221" spans="1:2" x14ac:dyDescent="0.25">
      <c r="A221" s="169"/>
      <c r="B221" s="169"/>
    </row>
    <row r="222" spans="1:2" x14ac:dyDescent="0.25">
      <c r="A222" s="169"/>
      <c r="B222" s="169"/>
    </row>
    <row r="223" spans="1:2" x14ac:dyDescent="0.25">
      <c r="A223" s="169"/>
      <c r="B223" s="169"/>
    </row>
    <row r="224" spans="1:2" x14ac:dyDescent="0.25">
      <c r="A224" s="169"/>
      <c r="B224" s="169"/>
    </row>
    <row r="225" spans="1:2" x14ac:dyDescent="0.25">
      <c r="A225" s="169"/>
      <c r="B225" s="169"/>
    </row>
    <row r="226" spans="1:2" x14ac:dyDescent="0.25">
      <c r="A226" s="169"/>
      <c r="B226" s="169"/>
    </row>
    <row r="227" spans="1:2" x14ac:dyDescent="0.25">
      <c r="A227" s="169"/>
      <c r="B227" s="169"/>
    </row>
    <row r="228" spans="1:2" x14ac:dyDescent="0.25">
      <c r="A228" s="169"/>
      <c r="B228" s="169"/>
    </row>
    <row r="229" spans="1:2" x14ac:dyDescent="0.25">
      <c r="A229" s="169"/>
      <c r="B229" s="169"/>
    </row>
    <row r="230" spans="1:2" x14ac:dyDescent="0.25">
      <c r="A230" s="169"/>
      <c r="B230" s="169"/>
    </row>
    <row r="231" spans="1:2" x14ac:dyDescent="0.25">
      <c r="A231" s="169"/>
      <c r="B231" s="169"/>
    </row>
    <row r="232" spans="1:2" x14ac:dyDescent="0.25">
      <c r="A232" s="169"/>
      <c r="B232" s="169"/>
    </row>
    <row r="233" spans="1:2" x14ac:dyDescent="0.25">
      <c r="A233" s="169"/>
      <c r="B233" s="169"/>
    </row>
    <row r="234" spans="1:2" x14ac:dyDescent="0.25">
      <c r="A234" s="169"/>
      <c r="B234" s="169"/>
    </row>
    <row r="235" spans="1:2" x14ac:dyDescent="0.25">
      <c r="A235" s="169"/>
      <c r="B235" s="169"/>
    </row>
    <row r="236" spans="1:2" x14ac:dyDescent="0.25">
      <c r="A236" s="169"/>
      <c r="B236" s="169"/>
    </row>
    <row r="237" spans="1:2" x14ac:dyDescent="0.25">
      <c r="A237" s="169"/>
      <c r="B237" s="169"/>
    </row>
    <row r="238" spans="1:2" x14ac:dyDescent="0.25">
      <c r="A238" s="169"/>
      <c r="B238" s="169"/>
    </row>
    <row r="239" spans="1:2" x14ac:dyDescent="0.25">
      <c r="A239" s="169"/>
      <c r="B239" s="169"/>
    </row>
    <row r="240" spans="1:2" x14ac:dyDescent="0.25">
      <c r="A240" s="169"/>
      <c r="B240" s="169"/>
    </row>
    <row r="241" spans="1:2" x14ac:dyDescent="0.25">
      <c r="A241" s="169"/>
      <c r="B241" s="169"/>
    </row>
    <row r="242" spans="1:2" x14ac:dyDescent="0.25">
      <c r="A242" s="169"/>
      <c r="B242" s="169"/>
    </row>
    <row r="243" spans="1:2" x14ac:dyDescent="0.25">
      <c r="A243" s="169"/>
      <c r="B243" s="169"/>
    </row>
    <row r="244" spans="1:2" x14ac:dyDescent="0.25">
      <c r="A244" s="169"/>
      <c r="B244" s="169"/>
    </row>
    <row r="245" spans="1:2" x14ac:dyDescent="0.25">
      <c r="A245" s="169"/>
      <c r="B245" s="169"/>
    </row>
    <row r="246" spans="1:2" x14ac:dyDescent="0.25">
      <c r="A246" s="169"/>
      <c r="B246" s="169"/>
    </row>
    <row r="247" spans="1:2" x14ac:dyDescent="0.25">
      <c r="A247" s="169"/>
      <c r="B247" s="169"/>
    </row>
    <row r="248" spans="1:2" x14ac:dyDescent="0.25">
      <c r="A248" s="169"/>
      <c r="B248" s="169"/>
    </row>
    <row r="249" spans="1:2" x14ac:dyDescent="0.25">
      <c r="A249" s="169"/>
      <c r="B249" s="169"/>
    </row>
    <row r="250" spans="1:2" x14ac:dyDescent="0.25">
      <c r="A250" s="169"/>
      <c r="B250" s="169"/>
    </row>
    <row r="251" spans="1:2" x14ac:dyDescent="0.25">
      <c r="A251" s="169"/>
      <c r="B251" s="169"/>
    </row>
    <row r="252" spans="1:2" x14ac:dyDescent="0.25">
      <c r="A252" s="169"/>
      <c r="B252" s="169"/>
    </row>
    <row r="253" spans="1:2" x14ac:dyDescent="0.25">
      <c r="A253" s="169"/>
      <c r="B253" s="169"/>
    </row>
    <row r="254" spans="1:2" x14ac:dyDescent="0.25">
      <c r="A254" s="169"/>
      <c r="B254" s="169"/>
    </row>
    <row r="255" spans="1:2" x14ac:dyDescent="0.25">
      <c r="A255" s="169"/>
      <c r="B255" s="169"/>
    </row>
    <row r="256" spans="1:2" x14ac:dyDescent="0.25">
      <c r="A256" s="169"/>
      <c r="B256" s="169"/>
    </row>
    <row r="257" spans="1:2" x14ac:dyDescent="0.25">
      <c r="A257" s="169"/>
      <c r="B257" s="169"/>
    </row>
    <row r="258" spans="1:2" x14ac:dyDescent="0.25">
      <c r="A258" s="169"/>
      <c r="B258" s="169"/>
    </row>
    <row r="259" spans="1:2" x14ac:dyDescent="0.25">
      <c r="A259" s="169"/>
      <c r="B259" s="169"/>
    </row>
    <row r="260" spans="1:2" x14ac:dyDescent="0.25">
      <c r="A260" s="169"/>
      <c r="B260" s="169"/>
    </row>
    <row r="261" spans="1:2" x14ac:dyDescent="0.25">
      <c r="A261" s="169"/>
      <c r="B261" s="169"/>
    </row>
    <row r="262" spans="1:2" x14ac:dyDescent="0.25">
      <c r="A262" s="169"/>
      <c r="B262" s="169"/>
    </row>
    <row r="263" spans="1:2" x14ac:dyDescent="0.25">
      <c r="A263" s="169"/>
      <c r="B263" s="169"/>
    </row>
    <row r="264" spans="1:2" x14ac:dyDescent="0.25">
      <c r="A264" s="169"/>
      <c r="B264" s="169"/>
    </row>
    <row r="265" spans="1:2" x14ac:dyDescent="0.25">
      <c r="A265" s="169"/>
      <c r="B265" s="169"/>
    </row>
    <row r="266" spans="1:2" x14ac:dyDescent="0.25">
      <c r="A266" s="169"/>
      <c r="B266" s="169"/>
    </row>
    <row r="267" spans="1:2" x14ac:dyDescent="0.25">
      <c r="A267" s="169"/>
      <c r="B267" s="169"/>
    </row>
    <row r="268" spans="1:2" x14ac:dyDescent="0.25">
      <c r="A268" s="169"/>
      <c r="B268" s="169"/>
    </row>
    <row r="269" spans="1:2" x14ac:dyDescent="0.25">
      <c r="A269" s="169"/>
      <c r="B269" s="169"/>
    </row>
    <row r="270" spans="1:2" x14ac:dyDescent="0.25">
      <c r="A270" s="169"/>
      <c r="B270" s="169"/>
    </row>
    <row r="271" spans="1:2" x14ac:dyDescent="0.25">
      <c r="A271" s="169"/>
      <c r="B271" s="169"/>
    </row>
    <row r="272" spans="1:2" x14ac:dyDescent="0.25">
      <c r="A272" s="169"/>
      <c r="B272" s="169"/>
    </row>
    <row r="273" spans="1:2" x14ac:dyDescent="0.25">
      <c r="A273" s="169"/>
      <c r="B273" s="169"/>
    </row>
    <row r="274" spans="1:2" x14ac:dyDescent="0.25">
      <c r="A274" s="169"/>
      <c r="B274" s="169"/>
    </row>
    <row r="275" spans="1:2" x14ac:dyDescent="0.25">
      <c r="A275" s="169"/>
      <c r="B275" s="169"/>
    </row>
    <row r="276" spans="1:2" x14ac:dyDescent="0.25">
      <c r="A276" s="169"/>
      <c r="B276" s="169"/>
    </row>
    <row r="277" spans="1:2" x14ac:dyDescent="0.25">
      <c r="A277" s="169"/>
      <c r="B277" s="169"/>
    </row>
    <row r="278" spans="1:2" x14ac:dyDescent="0.25">
      <c r="A278" s="169"/>
      <c r="B278" s="169"/>
    </row>
    <row r="279" spans="1:2" x14ac:dyDescent="0.25">
      <c r="A279" s="169"/>
      <c r="B279" s="169"/>
    </row>
    <row r="280" spans="1:2" x14ac:dyDescent="0.25">
      <c r="A280" s="169"/>
      <c r="B280" s="169"/>
    </row>
    <row r="281" spans="1:2" x14ac:dyDescent="0.25">
      <c r="A281" s="169"/>
      <c r="B281" s="169"/>
    </row>
    <row r="282" spans="1:2" x14ac:dyDescent="0.25">
      <c r="A282" s="169"/>
      <c r="B282" s="169"/>
    </row>
    <row r="283" spans="1:2" x14ac:dyDescent="0.25">
      <c r="A283" s="169"/>
      <c r="B283" s="169"/>
    </row>
    <row r="284" spans="1:2" x14ac:dyDescent="0.25">
      <c r="A284" s="169"/>
      <c r="B284" s="169"/>
    </row>
    <row r="285" spans="1:2" x14ac:dyDescent="0.25">
      <c r="A285" s="169"/>
      <c r="B285" s="169"/>
    </row>
    <row r="286" spans="1:2" x14ac:dyDescent="0.25">
      <c r="A286" s="169"/>
      <c r="B286" s="169"/>
    </row>
    <row r="287" spans="1:2" x14ac:dyDescent="0.25">
      <c r="A287" s="169"/>
      <c r="B287" s="169"/>
    </row>
    <row r="288" spans="1:2" x14ac:dyDescent="0.25">
      <c r="A288" s="169"/>
      <c r="B288" s="169"/>
    </row>
    <row r="289" spans="1:2" x14ac:dyDescent="0.25">
      <c r="A289" s="169"/>
      <c r="B289" s="169"/>
    </row>
    <row r="290" spans="1:2" x14ac:dyDescent="0.25">
      <c r="A290" s="169"/>
      <c r="B290" s="169"/>
    </row>
    <row r="291" spans="1:2" x14ac:dyDescent="0.25">
      <c r="A291" s="169"/>
      <c r="B291" s="169"/>
    </row>
    <row r="292" spans="1:2" x14ac:dyDescent="0.25">
      <c r="A292" s="169"/>
      <c r="B292" s="169"/>
    </row>
    <row r="293" spans="1:2" x14ac:dyDescent="0.25">
      <c r="A293" s="169"/>
      <c r="B293" s="169"/>
    </row>
    <row r="294" spans="1:2" x14ac:dyDescent="0.25">
      <c r="A294" s="169"/>
      <c r="B294" s="169"/>
    </row>
    <row r="295" spans="1:2" x14ac:dyDescent="0.25">
      <c r="A295" s="169"/>
      <c r="B295" s="169"/>
    </row>
    <row r="296" spans="1:2" x14ac:dyDescent="0.25">
      <c r="A296" s="169"/>
      <c r="B296" s="169"/>
    </row>
    <row r="297" spans="1:2" x14ac:dyDescent="0.25">
      <c r="A297" s="169"/>
      <c r="B297" s="169"/>
    </row>
    <row r="298" spans="1:2" x14ac:dyDescent="0.25">
      <c r="A298" s="169"/>
      <c r="B298" s="169"/>
    </row>
    <row r="299" spans="1:2" x14ac:dyDescent="0.25">
      <c r="A299" s="169"/>
      <c r="B299" s="169"/>
    </row>
    <row r="300" spans="1:2" x14ac:dyDescent="0.25">
      <c r="A300" s="169"/>
      <c r="B300" s="169"/>
    </row>
    <row r="301" spans="1:2" x14ac:dyDescent="0.25">
      <c r="A301" s="169"/>
      <c r="B301" s="169"/>
    </row>
    <row r="302" spans="1:2" x14ac:dyDescent="0.25">
      <c r="A302" s="169"/>
      <c r="B302" s="169"/>
    </row>
    <row r="303" spans="1:2" x14ac:dyDescent="0.25">
      <c r="A303" s="169"/>
      <c r="B303" s="169"/>
    </row>
    <row r="304" spans="1:2" x14ac:dyDescent="0.25">
      <c r="A304" s="169"/>
      <c r="B304" s="169"/>
    </row>
    <row r="305" spans="1:2" x14ac:dyDescent="0.25">
      <c r="A305" s="169"/>
      <c r="B305" s="169"/>
    </row>
    <row r="306" spans="1:2" x14ac:dyDescent="0.25">
      <c r="A306" s="169"/>
      <c r="B306" s="169"/>
    </row>
    <row r="307" spans="1:2" x14ac:dyDescent="0.25">
      <c r="A307" s="169"/>
      <c r="B307" s="169"/>
    </row>
    <row r="308" spans="1:2" x14ac:dyDescent="0.25">
      <c r="A308" s="169"/>
      <c r="B308" s="169"/>
    </row>
    <row r="309" spans="1:2" x14ac:dyDescent="0.25">
      <c r="A309" s="169"/>
      <c r="B309" s="169"/>
    </row>
    <row r="310" spans="1:2" x14ac:dyDescent="0.25">
      <c r="A310" s="169"/>
      <c r="B310" s="169"/>
    </row>
    <row r="311" spans="1:2" x14ac:dyDescent="0.25">
      <c r="A311" s="169"/>
      <c r="B311" s="169"/>
    </row>
    <row r="312" spans="1:2" x14ac:dyDescent="0.25">
      <c r="A312" s="169"/>
      <c r="B312" s="169"/>
    </row>
    <row r="313" spans="1:2" x14ac:dyDescent="0.25">
      <c r="A313" s="169"/>
      <c r="B313" s="169"/>
    </row>
    <row r="314" spans="1:2" x14ac:dyDescent="0.25">
      <c r="A314" s="169"/>
      <c r="B314" s="169"/>
    </row>
    <row r="315" spans="1:2" x14ac:dyDescent="0.25">
      <c r="A315" s="169"/>
      <c r="B315" s="169"/>
    </row>
    <row r="316" spans="1:2" x14ac:dyDescent="0.25">
      <c r="A316" s="169"/>
      <c r="B316" s="169"/>
    </row>
    <row r="317" spans="1:2" x14ac:dyDescent="0.25">
      <c r="A317" s="169"/>
      <c r="B317" s="169"/>
    </row>
    <row r="318" spans="1:2" x14ac:dyDescent="0.25">
      <c r="A318" s="169"/>
      <c r="B318" s="169"/>
    </row>
    <row r="319" spans="1:2" x14ac:dyDescent="0.25">
      <c r="A319" s="169"/>
      <c r="B319" s="169"/>
    </row>
    <row r="320" spans="1:2" x14ac:dyDescent="0.25">
      <c r="A320" s="169"/>
      <c r="B320" s="169"/>
    </row>
    <row r="321" spans="1:2" x14ac:dyDescent="0.25">
      <c r="A321" s="169"/>
      <c r="B321" s="169"/>
    </row>
    <row r="322" spans="1:2" x14ac:dyDescent="0.25">
      <c r="A322" s="169"/>
      <c r="B322" s="169"/>
    </row>
    <row r="323" spans="1:2" x14ac:dyDescent="0.25">
      <c r="A323" s="169"/>
      <c r="B323" s="169"/>
    </row>
    <row r="324" spans="1:2" x14ac:dyDescent="0.25">
      <c r="A324" s="169"/>
      <c r="B324" s="169"/>
    </row>
    <row r="325" spans="1:2" x14ac:dyDescent="0.25">
      <c r="A325" s="169"/>
      <c r="B325" s="169"/>
    </row>
    <row r="326" spans="1:2" x14ac:dyDescent="0.25">
      <c r="A326" s="169"/>
      <c r="B326" s="169"/>
    </row>
    <row r="327" spans="1:2" x14ac:dyDescent="0.25">
      <c r="A327" s="169"/>
      <c r="B327" s="169"/>
    </row>
    <row r="328" spans="1:2" x14ac:dyDescent="0.25">
      <c r="A328" s="169"/>
      <c r="B328" s="169"/>
    </row>
    <row r="329" spans="1:2" x14ac:dyDescent="0.25">
      <c r="A329" s="169"/>
      <c r="B329" s="169"/>
    </row>
    <row r="330" spans="1:2" x14ac:dyDescent="0.25">
      <c r="A330" s="169"/>
      <c r="B330" s="169"/>
    </row>
    <row r="331" spans="1:2" x14ac:dyDescent="0.25">
      <c r="A331" s="169"/>
      <c r="B331" s="169"/>
    </row>
    <row r="332" spans="1:2" x14ac:dyDescent="0.25">
      <c r="A332" s="169"/>
      <c r="B332" s="169"/>
    </row>
    <row r="333" spans="1:2" x14ac:dyDescent="0.25">
      <c r="A333" s="169"/>
      <c r="B333" s="169"/>
    </row>
    <row r="334" spans="1:2" x14ac:dyDescent="0.25">
      <c r="A334" s="169"/>
      <c r="B334" s="169"/>
    </row>
    <row r="335" spans="1:2" x14ac:dyDescent="0.25">
      <c r="A335" s="169"/>
      <c r="B335" s="169"/>
    </row>
    <row r="336" spans="1:2" x14ac:dyDescent="0.25">
      <c r="A336" s="169"/>
      <c r="B336" s="169"/>
    </row>
    <row r="337" spans="1:2" x14ac:dyDescent="0.25">
      <c r="A337" s="169"/>
      <c r="B337" s="169"/>
    </row>
    <row r="338" spans="1:2" x14ac:dyDescent="0.25">
      <c r="A338" s="169"/>
      <c r="B338" s="169"/>
    </row>
    <row r="339" spans="1:2" x14ac:dyDescent="0.25">
      <c r="A339" s="169"/>
      <c r="B339" s="169"/>
    </row>
    <row r="340" spans="1:2" x14ac:dyDescent="0.25">
      <c r="A340" s="169"/>
      <c r="B340" s="169"/>
    </row>
    <row r="341" spans="1:2" x14ac:dyDescent="0.25">
      <c r="A341" s="169"/>
      <c r="B341" s="169"/>
    </row>
    <row r="342" spans="1:2" x14ac:dyDescent="0.25">
      <c r="A342" s="169"/>
      <c r="B342" s="169"/>
    </row>
    <row r="343" spans="1:2" x14ac:dyDescent="0.25">
      <c r="A343" s="169"/>
      <c r="B343" s="169"/>
    </row>
    <row r="344" spans="1:2" x14ac:dyDescent="0.25">
      <c r="A344" s="169"/>
      <c r="B344" s="169"/>
    </row>
    <row r="345" spans="1:2" x14ac:dyDescent="0.25">
      <c r="A345" s="169"/>
      <c r="B345" s="169"/>
    </row>
    <row r="346" spans="1:2" x14ac:dyDescent="0.25">
      <c r="A346" s="169"/>
      <c r="B346" s="169"/>
    </row>
    <row r="347" spans="1:2" x14ac:dyDescent="0.25">
      <c r="A347" s="169"/>
      <c r="B347" s="169"/>
    </row>
    <row r="348" spans="1:2" x14ac:dyDescent="0.25">
      <c r="A348" s="169"/>
      <c r="B348" s="169"/>
    </row>
    <row r="349" spans="1:2" x14ac:dyDescent="0.25">
      <c r="A349" s="169"/>
      <c r="B349" s="169"/>
    </row>
    <row r="350" spans="1:2" x14ac:dyDescent="0.25">
      <c r="A350" s="169"/>
      <c r="B350" s="169"/>
    </row>
    <row r="351" spans="1:2" x14ac:dyDescent="0.25">
      <c r="A351" s="169"/>
      <c r="B351" s="169"/>
    </row>
    <row r="352" spans="1:2" x14ac:dyDescent="0.25">
      <c r="A352" s="169"/>
      <c r="B352" s="169"/>
    </row>
    <row r="353" spans="1:2" x14ac:dyDescent="0.25">
      <c r="A353" s="169"/>
      <c r="B353" s="169"/>
    </row>
    <row r="354" spans="1:2" x14ac:dyDescent="0.25">
      <c r="A354" s="169"/>
      <c r="B354" s="169"/>
    </row>
    <row r="355" spans="1:2" x14ac:dyDescent="0.25">
      <c r="A355" s="169"/>
      <c r="B355" s="169"/>
    </row>
    <row r="356" spans="1:2" x14ac:dyDescent="0.25">
      <c r="A356" s="169"/>
      <c r="B356" s="169"/>
    </row>
    <row r="357" spans="1:2" x14ac:dyDescent="0.25">
      <c r="A357" s="169"/>
      <c r="B357" s="169"/>
    </row>
    <row r="358" spans="1:2" x14ac:dyDescent="0.25">
      <c r="A358" s="169"/>
      <c r="B358" s="169"/>
    </row>
    <row r="359" spans="1:2" x14ac:dyDescent="0.25">
      <c r="A359" s="169"/>
      <c r="B359" s="169"/>
    </row>
    <row r="360" spans="1:2" x14ac:dyDescent="0.25">
      <c r="A360" s="169"/>
      <c r="B360" s="169"/>
    </row>
    <row r="361" spans="1:2" x14ac:dyDescent="0.25">
      <c r="A361" s="169"/>
      <c r="B361" s="169"/>
    </row>
    <row r="362" spans="1:2" x14ac:dyDescent="0.25">
      <c r="A362" s="169"/>
      <c r="B362" s="169"/>
    </row>
    <row r="363" spans="1:2" x14ac:dyDescent="0.25">
      <c r="A363" s="169"/>
      <c r="B363" s="169"/>
    </row>
    <row r="364" spans="1:2" x14ac:dyDescent="0.25">
      <c r="A364" s="169"/>
      <c r="B364" s="169"/>
    </row>
    <row r="365" spans="1:2" x14ac:dyDescent="0.25">
      <c r="A365" s="169"/>
      <c r="B365" s="169"/>
    </row>
    <row r="366" spans="1:2" x14ac:dyDescent="0.25">
      <c r="A366" s="169"/>
      <c r="B366" s="169"/>
    </row>
    <row r="367" spans="1:2" x14ac:dyDescent="0.25">
      <c r="A367" s="169"/>
      <c r="B367" s="169"/>
    </row>
    <row r="368" spans="1:2" x14ac:dyDescent="0.25">
      <c r="A368" s="169"/>
      <c r="B368" s="169"/>
    </row>
    <row r="369" spans="1:2" x14ac:dyDescent="0.25">
      <c r="A369" s="169"/>
      <c r="B369" s="169"/>
    </row>
    <row r="370" spans="1:2" x14ac:dyDescent="0.25">
      <c r="A370" s="169"/>
      <c r="B370" s="169"/>
    </row>
    <row r="371" spans="1:2" x14ac:dyDescent="0.25">
      <c r="A371" s="169"/>
      <c r="B371" s="169"/>
    </row>
    <row r="372" spans="1:2" x14ac:dyDescent="0.25">
      <c r="A372" s="169"/>
      <c r="B372" s="169"/>
    </row>
    <row r="373" spans="1:2" x14ac:dyDescent="0.25">
      <c r="A373" s="169"/>
      <c r="B373" s="169"/>
    </row>
    <row r="374" spans="1:2" x14ac:dyDescent="0.25">
      <c r="A374" s="169"/>
      <c r="B374" s="169"/>
    </row>
    <row r="375" spans="1:2" x14ac:dyDescent="0.25">
      <c r="A375" s="169"/>
      <c r="B375" s="169"/>
    </row>
    <row r="376" spans="1:2" x14ac:dyDescent="0.25">
      <c r="A376" s="169"/>
      <c r="B376" s="169"/>
    </row>
    <row r="377" spans="1:2" x14ac:dyDescent="0.25">
      <c r="A377" s="169"/>
      <c r="B377" s="169"/>
    </row>
    <row r="378" spans="1:2" x14ac:dyDescent="0.25">
      <c r="A378" s="169"/>
      <c r="B378" s="169"/>
    </row>
    <row r="379" spans="1:2" x14ac:dyDescent="0.25">
      <c r="A379" s="169"/>
      <c r="B379" s="169"/>
    </row>
    <row r="380" spans="1:2" x14ac:dyDescent="0.25">
      <c r="A380" s="169"/>
      <c r="B380" s="169"/>
    </row>
    <row r="381" spans="1:2" x14ac:dyDescent="0.25">
      <c r="A381" s="169"/>
      <c r="B381" s="169"/>
    </row>
    <row r="382" spans="1:2" x14ac:dyDescent="0.25">
      <c r="A382" s="169"/>
      <c r="B382" s="169"/>
    </row>
    <row r="383" spans="1:2" x14ac:dyDescent="0.25">
      <c r="A383" s="169"/>
      <c r="B383" s="169"/>
    </row>
    <row r="384" spans="1:2" x14ac:dyDescent="0.25">
      <c r="A384" s="169"/>
      <c r="B384" s="169"/>
    </row>
    <row r="385" spans="1:2" x14ac:dyDescent="0.25">
      <c r="A385" s="169"/>
      <c r="B385" s="169"/>
    </row>
    <row r="386" spans="1:2" x14ac:dyDescent="0.25">
      <c r="A386" s="169"/>
      <c r="B386" s="169"/>
    </row>
    <row r="387" spans="1:2" x14ac:dyDescent="0.25">
      <c r="A387" s="169"/>
      <c r="B387" s="169"/>
    </row>
    <row r="388" spans="1:2" x14ac:dyDescent="0.25">
      <c r="A388" s="169"/>
      <c r="B388" s="169"/>
    </row>
    <row r="389" spans="1:2" x14ac:dyDescent="0.25">
      <c r="A389" s="169"/>
      <c r="B389" s="169"/>
    </row>
    <row r="390" spans="1:2" x14ac:dyDescent="0.25">
      <c r="A390" s="169"/>
      <c r="B390" s="169"/>
    </row>
    <row r="391" spans="1:2" x14ac:dyDescent="0.25">
      <c r="A391" s="169"/>
      <c r="B391" s="169"/>
    </row>
    <row r="392" spans="1:2" x14ac:dyDescent="0.25">
      <c r="A392" s="169"/>
      <c r="B392" s="169"/>
    </row>
    <row r="393" spans="1:2" x14ac:dyDescent="0.25">
      <c r="A393" s="169"/>
      <c r="B393" s="169"/>
    </row>
    <row r="394" spans="1:2" x14ac:dyDescent="0.25">
      <c r="A394" s="169"/>
      <c r="B394" s="169"/>
    </row>
    <row r="395" spans="1:2" x14ac:dyDescent="0.25">
      <c r="A395" s="169"/>
      <c r="B395" s="169"/>
    </row>
    <row r="396" spans="1:2" x14ac:dyDescent="0.25">
      <c r="A396" s="169"/>
      <c r="B396" s="169"/>
    </row>
    <row r="397" spans="1:2" x14ac:dyDescent="0.25">
      <c r="A397" s="169"/>
      <c r="B397" s="169"/>
    </row>
    <row r="398" spans="1:2" x14ac:dyDescent="0.25">
      <c r="A398" s="169"/>
      <c r="B398" s="169"/>
    </row>
    <row r="399" spans="1:2" x14ac:dyDescent="0.25">
      <c r="A399" s="169"/>
      <c r="B399" s="169"/>
    </row>
    <row r="400" spans="1:2" x14ac:dyDescent="0.25">
      <c r="A400" s="169"/>
      <c r="B400" s="169"/>
    </row>
    <row r="401" spans="1:2" x14ac:dyDescent="0.25">
      <c r="A401" s="169"/>
      <c r="B401" s="169"/>
    </row>
    <row r="402" spans="1:2" x14ac:dyDescent="0.25">
      <c r="A402" s="169"/>
      <c r="B402" s="169"/>
    </row>
    <row r="403" spans="1:2" x14ac:dyDescent="0.25">
      <c r="A403" s="169"/>
      <c r="B403" s="169"/>
    </row>
    <row r="404" spans="1:2" x14ac:dyDescent="0.25">
      <c r="A404" s="169"/>
      <c r="B404" s="169"/>
    </row>
    <row r="405" spans="1:2" x14ac:dyDescent="0.25">
      <c r="A405" s="169"/>
      <c r="B405" s="169"/>
    </row>
    <row r="406" spans="1:2" x14ac:dyDescent="0.25">
      <c r="A406" s="169"/>
      <c r="B406" s="169"/>
    </row>
    <row r="407" spans="1:2" x14ac:dyDescent="0.25">
      <c r="A407" s="169"/>
      <c r="B407" s="169"/>
    </row>
    <row r="408" spans="1:2" x14ac:dyDescent="0.25">
      <c r="A408" s="169"/>
      <c r="B408" s="169"/>
    </row>
    <row r="409" spans="1:2" x14ac:dyDescent="0.25">
      <c r="A409" s="169"/>
      <c r="B409" s="169"/>
    </row>
    <row r="410" spans="1:2" x14ac:dyDescent="0.25">
      <c r="A410" s="169"/>
      <c r="B410" s="169"/>
    </row>
    <row r="411" spans="1:2" x14ac:dyDescent="0.25">
      <c r="A411" s="169"/>
      <c r="B411" s="169"/>
    </row>
    <row r="412" spans="1:2" x14ac:dyDescent="0.25">
      <c r="A412" s="169"/>
      <c r="B412" s="169"/>
    </row>
    <row r="413" spans="1:2" x14ac:dyDescent="0.25">
      <c r="A413" s="169"/>
      <c r="B413" s="169"/>
    </row>
    <row r="414" spans="1:2" x14ac:dyDescent="0.25">
      <c r="A414" s="169"/>
      <c r="B414" s="169"/>
    </row>
    <row r="415" spans="1:2" x14ac:dyDescent="0.25">
      <c r="A415" s="169"/>
      <c r="B415" s="169"/>
    </row>
    <row r="416" spans="1:2" x14ac:dyDescent="0.25">
      <c r="A416" s="169"/>
      <c r="B416" s="169"/>
    </row>
    <row r="417" spans="1:2" x14ac:dyDescent="0.25">
      <c r="A417" s="169"/>
      <c r="B417" s="169"/>
    </row>
    <row r="418" spans="1:2" x14ac:dyDescent="0.25">
      <c r="A418" s="169"/>
      <c r="B418" s="169"/>
    </row>
    <row r="419" spans="1:2" x14ac:dyDescent="0.25">
      <c r="A419" s="169"/>
      <c r="B419" s="169"/>
    </row>
    <row r="420" spans="1:2" x14ac:dyDescent="0.25">
      <c r="A420" s="169"/>
      <c r="B420" s="169"/>
    </row>
    <row r="421" spans="1:2" x14ac:dyDescent="0.25">
      <c r="A421" s="169"/>
      <c r="B421" s="169"/>
    </row>
    <row r="422" spans="1:2" x14ac:dyDescent="0.25">
      <c r="A422" s="169"/>
      <c r="B422" s="169"/>
    </row>
    <row r="423" spans="1:2" x14ac:dyDescent="0.25">
      <c r="A423" s="169"/>
      <c r="B423" s="169"/>
    </row>
    <row r="424" spans="1:2" x14ac:dyDescent="0.25">
      <c r="A424" s="169"/>
      <c r="B424" s="169"/>
    </row>
    <row r="425" spans="1:2" x14ac:dyDescent="0.25">
      <c r="A425" s="169"/>
      <c r="B425" s="169"/>
    </row>
    <row r="426" spans="1:2" x14ac:dyDescent="0.25">
      <c r="A426" s="169"/>
      <c r="B426" s="169"/>
    </row>
    <row r="427" spans="1:2" x14ac:dyDescent="0.25">
      <c r="A427" s="169"/>
      <c r="B427" s="169"/>
    </row>
    <row r="428" spans="1:2" x14ac:dyDescent="0.25">
      <c r="A428" s="169"/>
      <c r="B428" s="169"/>
    </row>
    <row r="429" spans="1:2" x14ac:dyDescent="0.25">
      <c r="A429" s="169"/>
      <c r="B429" s="169"/>
    </row>
    <row r="430" spans="1:2" x14ac:dyDescent="0.25">
      <c r="A430" s="169"/>
      <c r="B430" s="169"/>
    </row>
    <row r="431" spans="1:2" x14ac:dyDescent="0.25">
      <c r="A431" s="169"/>
      <c r="B431" s="169"/>
    </row>
    <row r="432" spans="1:2" x14ac:dyDescent="0.25">
      <c r="A432" s="169"/>
      <c r="B432" s="169"/>
    </row>
    <row r="433" spans="1:2" x14ac:dyDescent="0.25">
      <c r="A433" s="169"/>
      <c r="B433" s="169"/>
    </row>
    <row r="434" spans="1:2" x14ac:dyDescent="0.25">
      <c r="A434" s="169"/>
      <c r="B434" s="169"/>
    </row>
    <row r="435" spans="1:2" x14ac:dyDescent="0.25">
      <c r="A435" s="169"/>
      <c r="B435" s="169"/>
    </row>
    <row r="436" spans="1:2" x14ac:dyDescent="0.25">
      <c r="A436" s="169"/>
      <c r="B436" s="169"/>
    </row>
    <row r="437" spans="1:2" x14ac:dyDescent="0.25">
      <c r="A437" s="169"/>
      <c r="B437" s="169"/>
    </row>
    <row r="438" spans="1:2" x14ac:dyDescent="0.25">
      <c r="A438" s="169"/>
      <c r="B438" s="169"/>
    </row>
    <row r="439" spans="1:2" x14ac:dyDescent="0.25">
      <c r="A439" s="169"/>
      <c r="B439" s="169"/>
    </row>
    <row r="440" spans="1:2" x14ac:dyDescent="0.25">
      <c r="A440" s="169"/>
      <c r="B440" s="169"/>
    </row>
    <row r="441" spans="1:2" x14ac:dyDescent="0.25">
      <c r="A441" s="169"/>
      <c r="B441" s="169"/>
    </row>
    <row r="442" spans="1:2" x14ac:dyDescent="0.25">
      <c r="A442" s="169"/>
      <c r="B442" s="169"/>
    </row>
    <row r="443" spans="1:2" x14ac:dyDescent="0.25">
      <c r="A443" s="169"/>
      <c r="B443" s="169"/>
    </row>
    <row r="444" spans="1:2" x14ac:dyDescent="0.25">
      <c r="A444" s="169"/>
      <c r="B444" s="169"/>
    </row>
    <row r="445" spans="1:2" x14ac:dyDescent="0.25">
      <c r="A445" s="169"/>
      <c r="B445" s="169"/>
    </row>
    <row r="446" spans="1:2" x14ac:dyDescent="0.25">
      <c r="A446" s="169"/>
      <c r="B446" s="169"/>
    </row>
    <row r="447" spans="1:2" x14ac:dyDescent="0.25">
      <c r="A447" s="169"/>
      <c r="B447" s="169"/>
    </row>
    <row r="448" spans="1:2" x14ac:dyDescent="0.25">
      <c r="A448" s="169"/>
      <c r="B448" s="169"/>
    </row>
    <row r="449" spans="1:2" x14ac:dyDescent="0.25">
      <c r="A449" s="169"/>
      <c r="B449" s="169"/>
    </row>
    <row r="450" spans="1:2" x14ac:dyDescent="0.25">
      <c r="A450" s="169"/>
      <c r="B450" s="169"/>
    </row>
    <row r="451" spans="1:2" x14ac:dyDescent="0.25">
      <c r="A451" s="169"/>
      <c r="B451" s="169"/>
    </row>
    <row r="452" spans="1:2" x14ac:dyDescent="0.25">
      <c r="A452" s="169"/>
      <c r="B452" s="169"/>
    </row>
    <row r="453" spans="1:2" x14ac:dyDescent="0.25">
      <c r="A453" s="169"/>
      <c r="B453" s="169"/>
    </row>
    <row r="454" spans="1:2" x14ac:dyDescent="0.25">
      <c r="A454" s="169"/>
      <c r="B454" s="169"/>
    </row>
    <row r="455" spans="1:2" x14ac:dyDescent="0.25">
      <c r="A455" s="169"/>
      <c r="B455" s="169"/>
    </row>
    <row r="456" spans="1:2" x14ac:dyDescent="0.25">
      <c r="A456" s="169"/>
      <c r="B456" s="169"/>
    </row>
    <row r="457" spans="1:2" x14ac:dyDescent="0.25">
      <c r="A457" s="169"/>
      <c r="B457" s="169"/>
    </row>
    <row r="458" spans="1:2" x14ac:dyDescent="0.25">
      <c r="A458" s="169"/>
      <c r="B458" s="169"/>
    </row>
    <row r="459" spans="1:2" x14ac:dyDescent="0.25">
      <c r="A459" s="169"/>
      <c r="B459" s="169"/>
    </row>
    <row r="460" spans="1:2" x14ac:dyDescent="0.25">
      <c r="A460" s="169"/>
      <c r="B460" s="169"/>
    </row>
    <row r="461" spans="1:2" x14ac:dyDescent="0.25">
      <c r="A461" s="169"/>
      <c r="B461" s="169"/>
    </row>
    <row r="462" spans="1:2" x14ac:dyDescent="0.25">
      <c r="A462" s="169"/>
      <c r="B462" s="169"/>
    </row>
    <row r="463" spans="1:2" x14ac:dyDescent="0.25">
      <c r="A463" s="169"/>
      <c r="B463" s="169"/>
    </row>
    <row r="464" spans="1:2" x14ac:dyDescent="0.25">
      <c r="A464" s="169"/>
      <c r="B464" s="169"/>
    </row>
    <row r="465" spans="1:2" x14ac:dyDescent="0.25">
      <c r="A465" s="169"/>
      <c r="B465" s="169"/>
    </row>
    <row r="466" spans="1:2" x14ac:dyDescent="0.25">
      <c r="A466" s="169"/>
      <c r="B466" s="169"/>
    </row>
    <row r="467" spans="1:2" x14ac:dyDescent="0.25">
      <c r="A467" s="169"/>
      <c r="B467" s="169"/>
    </row>
    <row r="468" spans="1:2" x14ac:dyDescent="0.25">
      <c r="A468" s="169"/>
      <c r="B468" s="169"/>
    </row>
    <row r="469" spans="1:2" x14ac:dyDescent="0.25">
      <c r="A469" s="169"/>
      <c r="B469" s="169"/>
    </row>
    <row r="470" spans="1:2" x14ac:dyDescent="0.25">
      <c r="A470" s="169"/>
      <c r="B470" s="169"/>
    </row>
    <row r="471" spans="1:2" x14ac:dyDescent="0.25">
      <c r="A471" s="169"/>
      <c r="B471" s="169"/>
    </row>
    <row r="472" spans="1:2" x14ac:dyDescent="0.25">
      <c r="A472" s="169"/>
      <c r="B472" s="169"/>
    </row>
    <row r="473" spans="1:2" x14ac:dyDescent="0.25">
      <c r="A473" s="169"/>
      <c r="B473" s="169"/>
    </row>
    <row r="474" spans="1:2" x14ac:dyDescent="0.25">
      <c r="A474" s="169"/>
      <c r="B474" s="169"/>
    </row>
    <row r="475" spans="1:2" x14ac:dyDescent="0.25">
      <c r="A475" s="169"/>
      <c r="B475" s="169"/>
    </row>
    <row r="476" spans="1:2" x14ac:dyDescent="0.25">
      <c r="A476" s="169"/>
      <c r="B476" s="169"/>
    </row>
    <row r="477" spans="1:2" x14ac:dyDescent="0.25">
      <c r="A477" s="169"/>
      <c r="B477" s="169"/>
    </row>
    <row r="478" spans="1:2" x14ac:dyDescent="0.25">
      <c r="A478" s="169"/>
      <c r="B478" s="169"/>
    </row>
    <row r="479" spans="1:2" x14ac:dyDescent="0.25">
      <c r="A479" s="169"/>
      <c r="B479" s="169"/>
    </row>
    <row r="480" spans="1:2" x14ac:dyDescent="0.25">
      <c r="A480" s="169"/>
      <c r="B480" s="169"/>
    </row>
    <row r="481" spans="1:2" x14ac:dyDescent="0.25">
      <c r="A481" s="169"/>
      <c r="B481" s="169"/>
    </row>
    <row r="482" spans="1:2" x14ac:dyDescent="0.25">
      <c r="A482" s="169"/>
      <c r="B482" s="169"/>
    </row>
    <row r="483" spans="1:2" x14ac:dyDescent="0.25">
      <c r="A483" s="169"/>
      <c r="B483" s="169"/>
    </row>
    <row r="484" spans="1:2" x14ac:dyDescent="0.25">
      <c r="A484" s="169"/>
      <c r="B484" s="169"/>
    </row>
    <row r="485" spans="1:2" x14ac:dyDescent="0.25">
      <c r="A485" s="169"/>
      <c r="B485" s="169"/>
    </row>
    <row r="486" spans="1:2" x14ac:dyDescent="0.25">
      <c r="A486" s="169"/>
      <c r="B486" s="169"/>
    </row>
    <row r="487" spans="1:2" x14ac:dyDescent="0.25">
      <c r="A487" s="169"/>
      <c r="B487" s="169"/>
    </row>
    <row r="488" spans="1:2" x14ac:dyDescent="0.25">
      <c r="A488" s="169"/>
      <c r="B488" s="169"/>
    </row>
    <row r="489" spans="1:2" x14ac:dyDescent="0.25">
      <c r="A489" s="169"/>
      <c r="B489" s="169"/>
    </row>
    <row r="490" spans="1:2" x14ac:dyDescent="0.25">
      <c r="A490" s="169"/>
      <c r="B490" s="169"/>
    </row>
    <row r="491" spans="1:2" x14ac:dyDescent="0.25">
      <c r="A491" s="169"/>
      <c r="B491" s="169"/>
    </row>
    <row r="492" spans="1:2" x14ac:dyDescent="0.25">
      <c r="A492" s="169"/>
      <c r="B492" s="169"/>
    </row>
    <row r="493" spans="1:2" x14ac:dyDescent="0.25">
      <c r="A493" s="169"/>
      <c r="B493" s="169"/>
    </row>
    <row r="494" spans="1:2" x14ac:dyDescent="0.25">
      <c r="A494" s="169"/>
      <c r="B494" s="169"/>
    </row>
    <row r="495" spans="1:2" x14ac:dyDescent="0.25">
      <c r="A495" s="169"/>
      <c r="B495" s="169"/>
    </row>
    <row r="496" spans="1:2" x14ac:dyDescent="0.25">
      <c r="A496" s="169"/>
      <c r="B496" s="169"/>
    </row>
    <row r="497" spans="1:2" x14ac:dyDescent="0.25">
      <c r="A497" s="169"/>
      <c r="B497" s="169"/>
    </row>
    <row r="498" spans="1:2" x14ac:dyDescent="0.25">
      <c r="A498" s="169"/>
      <c r="B498" s="169"/>
    </row>
    <row r="499" spans="1:2" x14ac:dyDescent="0.25">
      <c r="A499" s="169"/>
      <c r="B499" s="169"/>
    </row>
    <row r="500" spans="1:2" x14ac:dyDescent="0.25">
      <c r="A500" s="169"/>
      <c r="B500" s="169"/>
    </row>
    <row r="501" spans="1:2" x14ac:dyDescent="0.25">
      <c r="A501" s="169"/>
      <c r="B501" s="169"/>
    </row>
    <row r="502" spans="1:2" x14ac:dyDescent="0.25">
      <c r="A502" s="169"/>
      <c r="B502" s="169"/>
    </row>
    <row r="503" spans="1:2" x14ac:dyDescent="0.25">
      <c r="A503" s="169"/>
      <c r="B503" s="169"/>
    </row>
    <row r="504" spans="1:2" x14ac:dyDescent="0.25">
      <c r="A504" s="169"/>
      <c r="B504" s="169"/>
    </row>
    <row r="505" spans="1:2" x14ac:dyDescent="0.25">
      <c r="A505" s="169"/>
      <c r="B505" s="169"/>
    </row>
    <row r="506" spans="1:2" x14ac:dyDescent="0.25">
      <c r="A506" s="169"/>
      <c r="B506" s="169"/>
    </row>
    <row r="507" spans="1:2" x14ac:dyDescent="0.25">
      <c r="A507" s="169"/>
      <c r="B507" s="169"/>
    </row>
    <row r="508" spans="1:2" x14ac:dyDescent="0.25">
      <c r="A508" s="169"/>
      <c r="B508" s="169"/>
    </row>
    <row r="509" spans="1:2" x14ac:dyDescent="0.25">
      <c r="A509" s="169"/>
      <c r="B509" s="169"/>
    </row>
    <row r="510" spans="1:2" x14ac:dyDescent="0.25">
      <c r="A510" s="169"/>
      <c r="B510" s="169"/>
    </row>
    <row r="511" spans="1:2" x14ac:dyDescent="0.25">
      <c r="A511" s="169"/>
      <c r="B511" s="169"/>
    </row>
    <row r="512" spans="1:2" x14ac:dyDescent="0.25">
      <c r="A512" s="169"/>
      <c r="B512" s="169"/>
    </row>
    <row r="513" spans="1:2" x14ac:dyDescent="0.25">
      <c r="A513" s="169"/>
      <c r="B513" s="169"/>
    </row>
    <row r="514" spans="1:2" x14ac:dyDescent="0.25">
      <c r="A514" s="169"/>
      <c r="B514" s="169"/>
    </row>
    <row r="515" spans="1:2" x14ac:dyDescent="0.25">
      <c r="A515" s="169"/>
      <c r="B515" s="169"/>
    </row>
    <row r="516" spans="1:2" x14ac:dyDescent="0.25">
      <c r="A516" s="169"/>
      <c r="B516" s="169"/>
    </row>
    <row r="517" spans="1:2" x14ac:dyDescent="0.25">
      <c r="A517" s="169"/>
      <c r="B517" s="169"/>
    </row>
    <row r="518" spans="1:2" x14ac:dyDescent="0.25">
      <c r="A518" s="169"/>
      <c r="B518" s="169"/>
    </row>
    <row r="519" spans="1:2" x14ac:dyDescent="0.25">
      <c r="A519" s="169"/>
      <c r="B519" s="169"/>
    </row>
    <row r="520" spans="1:2" x14ac:dyDescent="0.25">
      <c r="A520" s="169"/>
      <c r="B520" s="169"/>
    </row>
    <row r="521" spans="1:2" x14ac:dyDescent="0.25">
      <c r="A521" s="169"/>
      <c r="B521" s="169"/>
    </row>
    <row r="522" spans="1:2" x14ac:dyDescent="0.25">
      <c r="A522" s="169"/>
      <c r="B522" s="169"/>
    </row>
    <row r="523" spans="1:2" x14ac:dyDescent="0.25">
      <c r="A523" s="169"/>
      <c r="B523" s="169"/>
    </row>
    <row r="524" spans="1:2" x14ac:dyDescent="0.25">
      <c r="A524" s="169"/>
      <c r="B524" s="169"/>
    </row>
    <row r="525" spans="1:2" x14ac:dyDescent="0.25">
      <c r="A525" s="169"/>
      <c r="B525" s="169"/>
    </row>
    <row r="526" spans="1:2" x14ac:dyDescent="0.25">
      <c r="A526" s="169"/>
      <c r="B526" s="169"/>
    </row>
    <row r="527" spans="1:2" x14ac:dyDescent="0.25">
      <c r="A527" s="169"/>
      <c r="B527" s="169"/>
    </row>
    <row r="528" spans="1:2" x14ac:dyDescent="0.25">
      <c r="A528" s="169"/>
      <c r="B528" s="169"/>
    </row>
    <row r="529" spans="1:2" x14ac:dyDescent="0.25">
      <c r="A529" s="169"/>
      <c r="B529" s="169"/>
    </row>
    <row r="530" spans="1:2" x14ac:dyDescent="0.25">
      <c r="A530" s="169"/>
      <c r="B530" s="169"/>
    </row>
    <row r="531" spans="1:2" x14ac:dyDescent="0.25">
      <c r="A531" s="169"/>
      <c r="B531" s="169"/>
    </row>
    <row r="532" spans="1:2" x14ac:dyDescent="0.25">
      <c r="A532" s="169"/>
      <c r="B532" s="169"/>
    </row>
    <row r="533" spans="1:2" x14ac:dyDescent="0.25">
      <c r="A533" s="169"/>
      <c r="B533" s="169"/>
    </row>
    <row r="534" spans="1:2" x14ac:dyDescent="0.25">
      <c r="A534" s="169"/>
      <c r="B534" s="169"/>
    </row>
    <row r="535" spans="1:2" x14ac:dyDescent="0.25">
      <c r="A535" s="169"/>
      <c r="B535" s="169"/>
    </row>
    <row r="536" spans="1:2" x14ac:dyDescent="0.25">
      <c r="A536" s="169"/>
      <c r="B536" s="169"/>
    </row>
    <row r="537" spans="1:2" x14ac:dyDescent="0.25">
      <c r="A537" s="169"/>
      <c r="B537" s="169"/>
    </row>
    <row r="538" spans="1:2" x14ac:dyDescent="0.25">
      <c r="A538" s="169"/>
      <c r="B538" s="169"/>
    </row>
    <row r="539" spans="1:2" x14ac:dyDescent="0.25">
      <c r="A539" s="169"/>
      <c r="B539" s="169"/>
    </row>
    <row r="540" spans="1:2" x14ac:dyDescent="0.25">
      <c r="A540" s="169"/>
      <c r="B540" s="169"/>
    </row>
    <row r="541" spans="1:2" x14ac:dyDescent="0.25">
      <c r="A541" s="169"/>
      <c r="B541" s="169"/>
    </row>
    <row r="542" spans="1:2" x14ac:dyDescent="0.25">
      <c r="A542" s="169"/>
      <c r="B542" s="169"/>
    </row>
    <row r="543" spans="1:2" x14ac:dyDescent="0.25">
      <c r="A543" s="169"/>
      <c r="B543" s="169"/>
    </row>
    <row r="544" spans="1:2" x14ac:dyDescent="0.25">
      <c r="A544" s="169"/>
      <c r="B544" s="169"/>
    </row>
    <row r="545" spans="1:2" x14ac:dyDescent="0.25">
      <c r="A545" s="169"/>
      <c r="B545" s="169"/>
    </row>
    <row r="546" spans="1:2" x14ac:dyDescent="0.25">
      <c r="A546" s="169"/>
      <c r="B546" s="169"/>
    </row>
    <row r="547" spans="1:2" x14ac:dyDescent="0.25">
      <c r="A547" s="169"/>
      <c r="B547" s="169"/>
    </row>
    <row r="548" spans="1:2" x14ac:dyDescent="0.25">
      <c r="A548" s="169"/>
      <c r="B548" s="169"/>
    </row>
    <row r="549" spans="1:2" x14ac:dyDescent="0.25">
      <c r="A549" s="169"/>
      <c r="B549" s="169"/>
    </row>
    <row r="550" spans="1:2" x14ac:dyDescent="0.25">
      <c r="A550" s="169"/>
      <c r="B550" s="169"/>
    </row>
    <row r="551" spans="1:2" x14ac:dyDescent="0.25">
      <c r="A551" s="169"/>
      <c r="B551" s="169"/>
    </row>
    <row r="552" spans="1:2" x14ac:dyDescent="0.25">
      <c r="A552" s="169"/>
      <c r="B552" s="169"/>
    </row>
    <row r="553" spans="1:2" x14ac:dyDescent="0.25">
      <c r="A553" s="169"/>
      <c r="B553" s="169"/>
    </row>
    <row r="554" spans="1:2" x14ac:dyDescent="0.25">
      <c r="A554" s="169"/>
      <c r="B554" s="169"/>
    </row>
    <row r="555" spans="1:2" x14ac:dyDescent="0.25">
      <c r="A555" s="169"/>
      <c r="B555" s="169"/>
    </row>
    <row r="556" spans="1:2" x14ac:dyDescent="0.25">
      <c r="A556" s="169"/>
      <c r="B556" s="169"/>
    </row>
    <row r="557" spans="1:2" x14ac:dyDescent="0.25">
      <c r="A557" s="169"/>
      <c r="B557" s="169"/>
    </row>
    <row r="558" spans="1:2" x14ac:dyDescent="0.25">
      <c r="A558" s="169"/>
      <c r="B558" s="169"/>
    </row>
    <row r="559" spans="1:2" x14ac:dyDescent="0.25">
      <c r="A559" s="169"/>
      <c r="B559" s="169"/>
    </row>
    <row r="560" spans="1:2" x14ac:dyDescent="0.25">
      <c r="A560" s="169"/>
      <c r="B560" s="169"/>
    </row>
    <row r="561" spans="1:2" x14ac:dyDescent="0.25">
      <c r="A561" s="169"/>
      <c r="B561" s="169"/>
    </row>
    <row r="562" spans="1:2" x14ac:dyDescent="0.25">
      <c r="A562" s="169"/>
      <c r="B562" s="169"/>
    </row>
    <row r="563" spans="1:2" x14ac:dyDescent="0.25">
      <c r="A563" s="169"/>
      <c r="B563" s="169"/>
    </row>
    <row r="564" spans="1:2" x14ac:dyDescent="0.25">
      <c r="A564" s="169"/>
      <c r="B564" s="169"/>
    </row>
    <row r="565" spans="1:2" x14ac:dyDescent="0.25">
      <c r="A565" s="169"/>
      <c r="B565" s="169"/>
    </row>
    <row r="566" spans="1:2" x14ac:dyDescent="0.25">
      <c r="A566" s="169"/>
      <c r="B566" s="169"/>
    </row>
    <row r="567" spans="1:2" x14ac:dyDescent="0.25">
      <c r="A567" s="169"/>
      <c r="B567" s="169"/>
    </row>
    <row r="568" spans="1:2" x14ac:dyDescent="0.25">
      <c r="A568" s="169"/>
      <c r="B568" s="169"/>
    </row>
    <row r="569" spans="1:2" x14ac:dyDescent="0.25">
      <c r="A569" s="169"/>
      <c r="B569" s="169"/>
    </row>
    <row r="570" spans="1:2" x14ac:dyDescent="0.25">
      <c r="A570" s="169"/>
      <c r="B570" s="169"/>
    </row>
    <row r="571" spans="1:2" x14ac:dyDescent="0.25">
      <c r="A571" s="169"/>
      <c r="B571" s="169"/>
    </row>
    <row r="572" spans="1:2" x14ac:dyDescent="0.25">
      <c r="A572" s="169"/>
      <c r="B572" s="169"/>
    </row>
    <row r="573" spans="1:2" x14ac:dyDescent="0.25">
      <c r="A573" s="169"/>
      <c r="B573" s="169"/>
    </row>
    <row r="574" spans="1:2" x14ac:dyDescent="0.25">
      <c r="A574" s="169"/>
      <c r="B574" s="169"/>
    </row>
    <row r="575" spans="1:2" x14ac:dyDescent="0.25">
      <c r="A575" s="169"/>
      <c r="B575" s="169"/>
    </row>
    <row r="576" spans="1:2" x14ac:dyDescent="0.25">
      <c r="A576" s="169"/>
      <c r="B576" s="169"/>
    </row>
    <row r="577" spans="1:2" x14ac:dyDescent="0.25">
      <c r="A577" s="169"/>
      <c r="B577" s="169"/>
    </row>
    <row r="578" spans="1:2" x14ac:dyDescent="0.25">
      <c r="A578" s="169"/>
      <c r="B578" s="169"/>
    </row>
    <row r="579" spans="1:2" x14ac:dyDescent="0.25">
      <c r="A579" s="169"/>
      <c r="B579" s="169"/>
    </row>
    <row r="580" spans="1:2" x14ac:dyDescent="0.25">
      <c r="A580" s="169"/>
      <c r="B580" s="169"/>
    </row>
    <row r="581" spans="1:2" x14ac:dyDescent="0.25">
      <c r="A581" s="169"/>
      <c r="B581" s="169"/>
    </row>
    <row r="582" spans="1:2" x14ac:dyDescent="0.25">
      <c r="A582" s="169"/>
      <c r="B582" s="169"/>
    </row>
    <row r="583" spans="1:2" x14ac:dyDescent="0.25">
      <c r="A583" s="169"/>
      <c r="B583" s="169"/>
    </row>
    <row r="584" spans="1:2" x14ac:dyDescent="0.25">
      <c r="A584" s="169"/>
      <c r="B584" s="169"/>
    </row>
    <row r="585" spans="1:2" x14ac:dyDescent="0.25">
      <c r="A585" s="169"/>
      <c r="B585" s="169"/>
    </row>
    <row r="586" spans="1:2" x14ac:dyDescent="0.25">
      <c r="A586" s="169"/>
      <c r="B586" s="169"/>
    </row>
    <row r="587" spans="1:2" x14ac:dyDescent="0.25">
      <c r="A587" s="169"/>
      <c r="B587" s="169"/>
    </row>
    <row r="588" spans="1:2" x14ac:dyDescent="0.25">
      <c r="A588" s="169"/>
      <c r="B588" s="169"/>
    </row>
    <row r="589" spans="1:2" x14ac:dyDescent="0.25">
      <c r="A589" s="169"/>
      <c r="B589" s="169"/>
    </row>
    <row r="590" spans="1:2" x14ac:dyDescent="0.25">
      <c r="A590" s="169"/>
      <c r="B590" s="169"/>
    </row>
    <row r="591" spans="1:2" x14ac:dyDescent="0.25">
      <c r="A591" s="169"/>
      <c r="B591" s="169"/>
    </row>
    <row r="592" spans="1:2" x14ac:dyDescent="0.25">
      <c r="A592" s="169"/>
      <c r="B592" s="169"/>
    </row>
    <row r="593" spans="1:2" x14ac:dyDescent="0.25">
      <c r="A593" s="169"/>
      <c r="B593" s="169"/>
    </row>
    <row r="594" spans="1:2" x14ac:dyDescent="0.25">
      <c r="A594" s="169"/>
      <c r="B594" s="169"/>
    </row>
    <row r="595" spans="1:2" x14ac:dyDescent="0.25">
      <c r="A595" s="169"/>
      <c r="B595" s="169"/>
    </row>
    <row r="596" spans="1:2" x14ac:dyDescent="0.25">
      <c r="A596" s="169"/>
      <c r="B596" s="169"/>
    </row>
    <row r="597" spans="1:2" x14ac:dyDescent="0.25">
      <c r="A597" s="169"/>
      <c r="B597" s="169"/>
    </row>
    <row r="598" spans="1:2" x14ac:dyDescent="0.25">
      <c r="A598" s="169"/>
      <c r="B598" s="169"/>
    </row>
    <row r="599" spans="1:2" x14ac:dyDescent="0.25">
      <c r="A599" s="169"/>
      <c r="B599" s="169"/>
    </row>
    <row r="600" spans="1:2" x14ac:dyDescent="0.25">
      <c r="A600" s="169"/>
      <c r="B600" s="169"/>
    </row>
    <row r="601" spans="1:2" x14ac:dyDescent="0.25">
      <c r="A601" s="169"/>
      <c r="B601" s="169"/>
    </row>
    <row r="602" spans="1:2" x14ac:dyDescent="0.25">
      <c r="A602" s="169"/>
      <c r="B602" s="169"/>
    </row>
    <row r="603" spans="1:2" x14ac:dyDescent="0.25">
      <c r="A603" s="169"/>
      <c r="B603" s="169"/>
    </row>
    <row r="604" spans="1:2" x14ac:dyDescent="0.25">
      <c r="A604" s="169"/>
      <c r="B604" s="169"/>
    </row>
    <row r="605" spans="1:2" x14ac:dyDescent="0.25">
      <c r="A605" s="169"/>
      <c r="B605" s="169"/>
    </row>
    <row r="606" spans="1:2" x14ac:dyDescent="0.25">
      <c r="A606" s="169"/>
      <c r="B606" s="169"/>
    </row>
    <row r="607" spans="1:2" x14ac:dyDescent="0.25">
      <c r="A607" s="169"/>
      <c r="B607" s="169"/>
    </row>
    <row r="608" spans="1:2" x14ac:dyDescent="0.25">
      <c r="A608" s="169"/>
      <c r="B608" s="169"/>
    </row>
    <row r="609" spans="1:2" x14ac:dyDescent="0.25">
      <c r="A609" s="169"/>
      <c r="B609" s="169"/>
    </row>
    <row r="610" spans="1:2" x14ac:dyDescent="0.25">
      <c r="A610" s="169"/>
      <c r="B610" s="169"/>
    </row>
    <row r="611" spans="1:2" x14ac:dyDescent="0.25">
      <c r="A611" s="169"/>
      <c r="B611" s="169"/>
    </row>
    <row r="612" spans="1:2" x14ac:dyDescent="0.25">
      <c r="A612" s="169"/>
      <c r="B612" s="169"/>
    </row>
    <row r="613" spans="1:2" x14ac:dyDescent="0.25">
      <c r="A613" s="169"/>
      <c r="B613" s="169"/>
    </row>
    <row r="614" spans="1:2" x14ac:dyDescent="0.25">
      <c r="A614" s="169"/>
      <c r="B614" s="169"/>
    </row>
    <row r="615" spans="1:2" x14ac:dyDescent="0.25">
      <c r="A615" s="169"/>
      <c r="B615" s="169"/>
    </row>
    <row r="616" spans="1:2" x14ac:dyDescent="0.25">
      <c r="A616" s="169"/>
      <c r="B616" s="169"/>
    </row>
    <row r="617" spans="1:2" x14ac:dyDescent="0.25">
      <c r="A617" s="169"/>
      <c r="B617" s="169"/>
    </row>
    <row r="618" spans="1:2" x14ac:dyDescent="0.25">
      <c r="A618" s="169"/>
      <c r="B618" s="169"/>
    </row>
    <row r="619" spans="1:2" x14ac:dyDescent="0.25">
      <c r="A619" s="169"/>
      <c r="B619" s="169"/>
    </row>
    <row r="620" spans="1:2" x14ac:dyDescent="0.25">
      <c r="A620" s="169"/>
      <c r="B620" s="169"/>
    </row>
    <row r="621" spans="1:2" x14ac:dyDescent="0.25">
      <c r="A621" s="169"/>
      <c r="B621" s="169"/>
    </row>
    <row r="622" spans="1:2" x14ac:dyDescent="0.25">
      <c r="A622" s="169"/>
      <c r="B622" s="169"/>
    </row>
    <row r="623" spans="1:2" x14ac:dyDescent="0.25">
      <c r="A623" s="169"/>
      <c r="B623" s="169"/>
    </row>
    <row r="624" spans="1:2" x14ac:dyDescent="0.25">
      <c r="A624" s="169"/>
      <c r="B624" s="169"/>
    </row>
    <row r="625" spans="1:2" x14ac:dyDescent="0.25">
      <c r="A625" s="169"/>
      <c r="B625" s="169"/>
    </row>
    <row r="626" spans="1:2" x14ac:dyDescent="0.25">
      <c r="A626" s="169"/>
      <c r="B626" s="169"/>
    </row>
    <row r="627" spans="1:2" x14ac:dyDescent="0.25">
      <c r="A627" s="169"/>
      <c r="B627" s="169"/>
    </row>
    <row r="628" spans="1:2" x14ac:dyDescent="0.25">
      <c r="A628" s="169"/>
      <c r="B628" s="169"/>
    </row>
    <row r="629" spans="1:2" x14ac:dyDescent="0.25">
      <c r="A629" s="169"/>
      <c r="B629" s="169"/>
    </row>
    <row r="630" spans="1:2" x14ac:dyDescent="0.25">
      <c r="A630" s="169"/>
      <c r="B630" s="169"/>
    </row>
    <row r="631" spans="1:2" x14ac:dyDescent="0.25">
      <c r="A631" s="169"/>
      <c r="B631" s="169"/>
    </row>
    <row r="632" spans="1:2" x14ac:dyDescent="0.25">
      <c r="A632" s="169"/>
      <c r="B632" s="169"/>
    </row>
    <row r="633" spans="1:2" x14ac:dyDescent="0.25">
      <c r="A633" s="169"/>
      <c r="B633" s="169"/>
    </row>
    <row r="634" spans="1:2" x14ac:dyDescent="0.25">
      <c r="A634" s="169"/>
      <c r="B634" s="169"/>
    </row>
    <row r="635" spans="1:2" x14ac:dyDescent="0.25">
      <c r="A635" s="169"/>
      <c r="B635" s="169"/>
    </row>
    <row r="636" spans="1:2" x14ac:dyDescent="0.25">
      <c r="A636" s="169"/>
      <c r="B636" s="169"/>
    </row>
    <row r="637" spans="1:2" x14ac:dyDescent="0.25">
      <c r="A637" s="169"/>
      <c r="B637" s="169"/>
    </row>
    <row r="638" spans="1:2" x14ac:dyDescent="0.25">
      <c r="A638" s="169"/>
      <c r="B638" s="169"/>
    </row>
    <row r="639" spans="1:2" x14ac:dyDescent="0.25">
      <c r="A639" s="169"/>
      <c r="B639" s="169"/>
    </row>
    <row r="640" spans="1:2" x14ac:dyDescent="0.25">
      <c r="A640" s="169"/>
      <c r="B640" s="169"/>
    </row>
    <row r="641" spans="1:2" x14ac:dyDescent="0.25">
      <c r="A641" s="169"/>
      <c r="B641" s="169"/>
    </row>
    <row r="642" spans="1:2" x14ac:dyDescent="0.25">
      <c r="A642" s="169"/>
      <c r="B642" s="169"/>
    </row>
    <row r="643" spans="1:2" x14ac:dyDescent="0.25">
      <c r="A643" s="169"/>
      <c r="B643" s="169"/>
    </row>
    <row r="644" spans="1:2" x14ac:dyDescent="0.25">
      <c r="A644" s="169"/>
      <c r="B644" s="169"/>
    </row>
    <row r="645" spans="1:2" x14ac:dyDescent="0.25">
      <c r="A645" s="169"/>
      <c r="B645" s="169"/>
    </row>
    <row r="646" spans="1:2" x14ac:dyDescent="0.25">
      <c r="A646" s="169"/>
      <c r="B646" s="169"/>
    </row>
    <row r="647" spans="1:2" x14ac:dyDescent="0.25">
      <c r="A647" s="169"/>
      <c r="B647" s="169"/>
    </row>
    <row r="648" spans="1:2" x14ac:dyDescent="0.25">
      <c r="A648" s="169"/>
      <c r="B648" s="169"/>
    </row>
    <row r="649" spans="1:2" x14ac:dyDescent="0.25">
      <c r="A649" s="169"/>
      <c r="B649" s="169"/>
    </row>
    <row r="650" spans="1:2" x14ac:dyDescent="0.25">
      <c r="A650" s="169"/>
      <c r="B650" s="169"/>
    </row>
    <row r="651" spans="1:2" x14ac:dyDescent="0.25">
      <c r="A651" s="169"/>
      <c r="B651" s="169"/>
    </row>
    <row r="652" spans="1:2" x14ac:dyDescent="0.25">
      <c r="A652" s="169"/>
      <c r="B652" s="169"/>
    </row>
    <row r="653" spans="1:2" x14ac:dyDescent="0.25">
      <c r="A653" s="169"/>
      <c r="B653" s="169"/>
    </row>
    <row r="654" spans="1:2" x14ac:dyDescent="0.25">
      <c r="A654" s="169"/>
      <c r="B654" s="169"/>
    </row>
    <row r="655" spans="1:2" x14ac:dyDescent="0.25">
      <c r="A655" s="169"/>
      <c r="B655" s="169"/>
    </row>
    <row r="656" spans="1:2" x14ac:dyDescent="0.25">
      <c r="A656" s="169"/>
      <c r="B656" s="169"/>
    </row>
    <row r="657" spans="1:2" x14ac:dyDescent="0.25">
      <c r="A657" s="169"/>
      <c r="B657" s="169"/>
    </row>
    <row r="658" spans="1:2" x14ac:dyDescent="0.25">
      <c r="A658" s="169"/>
      <c r="B658" s="169"/>
    </row>
    <row r="659" spans="1:2" x14ac:dyDescent="0.25">
      <c r="A659" s="169"/>
      <c r="B659" s="169"/>
    </row>
    <row r="660" spans="1:2" x14ac:dyDescent="0.25">
      <c r="A660" s="169"/>
      <c r="B660" s="169"/>
    </row>
    <row r="661" spans="1:2" x14ac:dyDescent="0.25">
      <c r="A661" s="169"/>
      <c r="B661" s="169"/>
    </row>
    <row r="662" spans="1:2" x14ac:dyDescent="0.25">
      <c r="A662" s="169"/>
      <c r="B662" s="169"/>
    </row>
    <row r="663" spans="1:2" x14ac:dyDescent="0.25">
      <c r="A663" s="169"/>
      <c r="B663" s="169"/>
    </row>
    <row r="664" spans="1:2" x14ac:dyDescent="0.25">
      <c r="A664" s="169"/>
      <c r="B664" s="169"/>
    </row>
    <row r="665" spans="1:2" x14ac:dyDescent="0.25">
      <c r="A665" s="169"/>
      <c r="B665" s="169"/>
    </row>
    <row r="666" spans="1:2" x14ac:dyDescent="0.25">
      <c r="A666" s="169"/>
      <c r="B666" s="169"/>
    </row>
    <row r="667" spans="1:2" x14ac:dyDescent="0.25">
      <c r="A667" s="169"/>
      <c r="B667" s="169"/>
    </row>
    <row r="668" spans="1:2" x14ac:dyDescent="0.25">
      <c r="A668" s="169"/>
      <c r="B668" s="169"/>
    </row>
    <row r="669" spans="1:2" x14ac:dyDescent="0.25">
      <c r="A669" s="169"/>
      <c r="B669" s="169"/>
    </row>
    <row r="670" spans="1:2" x14ac:dyDescent="0.25">
      <c r="A670" s="169"/>
      <c r="B670" s="169"/>
    </row>
    <row r="671" spans="1:2" x14ac:dyDescent="0.25">
      <c r="A671" s="169"/>
      <c r="B671" s="169"/>
    </row>
    <row r="672" spans="1:2" x14ac:dyDescent="0.25">
      <c r="A672" s="169"/>
      <c r="B672" s="169"/>
    </row>
    <row r="673" spans="1:2" x14ac:dyDescent="0.25">
      <c r="A673" s="169"/>
      <c r="B673" s="169"/>
    </row>
    <row r="674" spans="1:2" x14ac:dyDescent="0.25">
      <c r="A674" s="169"/>
      <c r="B674" s="169"/>
    </row>
    <row r="675" spans="1:2" x14ac:dyDescent="0.25">
      <c r="A675" s="169"/>
      <c r="B675" s="169"/>
    </row>
    <row r="676" spans="1:2" x14ac:dyDescent="0.25">
      <c r="A676" s="169"/>
      <c r="B676" s="169"/>
    </row>
    <row r="677" spans="1:2" x14ac:dyDescent="0.25">
      <c r="A677" s="169"/>
      <c r="B677" s="169"/>
    </row>
    <row r="678" spans="1:2" x14ac:dyDescent="0.25">
      <c r="A678" s="169"/>
      <c r="B678" s="169"/>
    </row>
    <row r="679" spans="1:2" x14ac:dyDescent="0.25">
      <c r="A679" s="169"/>
      <c r="B679" s="169"/>
    </row>
    <row r="680" spans="1:2" x14ac:dyDescent="0.25">
      <c r="A680" s="169"/>
      <c r="B680" s="169"/>
    </row>
    <row r="681" spans="1:2" x14ac:dyDescent="0.25">
      <c r="A681" s="169"/>
      <c r="B681" s="169"/>
    </row>
    <row r="682" spans="1:2" x14ac:dyDescent="0.25">
      <c r="A682" s="169"/>
      <c r="B682" s="169"/>
    </row>
    <row r="683" spans="1:2" x14ac:dyDescent="0.25">
      <c r="A683" s="169"/>
      <c r="B683" s="169"/>
    </row>
    <row r="684" spans="1:2" x14ac:dyDescent="0.25">
      <c r="A684" s="169"/>
      <c r="B684" s="169"/>
    </row>
    <row r="685" spans="1:2" x14ac:dyDescent="0.25">
      <c r="A685" s="169"/>
      <c r="B685" s="169"/>
    </row>
    <row r="686" spans="1:2" x14ac:dyDescent="0.25">
      <c r="A686" s="169"/>
      <c r="B686" s="169"/>
    </row>
    <row r="687" spans="1:2" x14ac:dyDescent="0.25">
      <c r="A687" s="169"/>
      <c r="B687" s="169"/>
    </row>
    <row r="688" spans="1:2" x14ac:dyDescent="0.25">
      <c r="A688" s="169"/>
      <c r="B688" s="169"/>
    </row>
    <row r="689" spans="1:2" x14ac:dyDescent="0.25">
      <c r="A689" s="169"/>
      <c r="B689" s="169"/>
    </row>
    <row r="690" spans="1:2" x14ac:dyDescent="0.25">
      <c r="A690" s="169"/>
      <c r="B690" s="169"/>
    </row>
    <row r="691" spans="1:2" x14ac:dyDescent="0.25">
      <c r="A691" s="169"/>
      <c r="B691" s="169"/>
    </row>
    <row r="692" spans="1:2" x14ac:dyDescent="0.25">
      <c r="A692" s="169"/>
      <c r="B692" s="169"/>
    </row>
    <row r="693" spans="1:2" x14ac:dyDescent="0.25">
      <c r="A693" s="169"/>
      <c r="B693" s="169"/>
    </row>
    <row r="694" spans="1:2" x14ac:dyDescent="0.25">
      <c r="A694" s="169"/>
      <c r="B694" s="169"/>
    </row>
    <row r="695" spans="1:2" x14ac:dyDescent="0.25">
      <c r="A695" s="169"/>
      <c r="B695" s="169"/>
    </row>
    <row r="696" spans="1:2" x14ac:dyDescent="0.25">
      <c r="A696" s="169"/>
      <c r="B696" s="169"/>
    </row>
    <row r="697" spans="1:2" x14ac:dyDescent="0.25">
      <c r="A697" s="169"/>
      <c r="B697" s="169"/>
    </row>
    <row r="698" spans="1:2" x14ac:dyDescent="0.25">
      <c r="A698" s="169"/>
      <c r="B698" s="169"/>
    </row>
    <row r="699" spans="1:2" x14ac:dyDescent="0.25">
      <c r="A699" s="169"/>
      <c r="B699" s="169"/>
    </row>
    <row r="700" spans="1:2" x14ac:dyDescent="0.25">
      <c r="A700" s="169"/>
      <c r="B700" s="169"/>
    </row>
    <row r="701" spans="1:2" x14ac:dyDescent="0.25">
      <c r="A701" s="169"/>
      <c r="B701" s="169"/>
    </row>
    <row r="702" spans="1:2" x14ac:dyDescent="0.25">
      <c r="A702" s="169"/>
      <c r="B702" s="169"/>
    </row>
    <row r="703" spans="1:2" x14ac:dyDescent="0.25">
      <c r="A703" s="169"/>
      <c r="B703" s="169"/>
    </row>
    <row r="704" spans="1:2" x14ac:dyDescent="0.25">
      <c r="A704" s="169"/>
      <c r="B704" s="169"/>
    </row>
    <row r="705" spans="1:2" x14ac:dyDescent="0.25">
      <c r="A705" s="169"/>
      <c r="B705" s="169"/>
    </row>
    <row r="706" spans="1:2" x14ac:dyDescent="0.25">
      <c r="A706" s="169"/>
      <c r="B706" s="169"/>
    </row>
    <row r="707" spans="1:2" x14ac:dyDescent="0.25">
      <c r="A707" s="169"/>
      <c r="B707" s="169"/>
    </row>
    <row r="708" spans="1:2" x14ac:dyDescent="0.25">
      <c r="A708" s="169"/>
      <c r="B708" s="169"/>
    </row>
    <row r="709" spans="1:2" x14ac:dyDescent="0.25">
      <c r="A709" s="169"/>
      <c r="B709" s="169"/>
    </row>
    <row r="710" spans="1:2" x14ac:dyDescent="0.25">
      <c r="A710" s="169"/>
      <c r="B710" s="169"/>
    </row>
    <row r="711" spans="1:2" x14ac:dyDescent="0.25">
      <c r="A711" s="169"/>
      <c r="B711" s="169"/>
    </row>
    <row r="712" spans="1:2" x14ac:dyDescent="0.25">
      <c r="A712" s="169"/>
      <c r="B712" s="169"/>
    </row>
    <row r="713" spans="1:2" x14ac:dyDescent="0.25">
      <c r="A713" s="169"/>
      <c r="B713" s="169"/>
    </row>
    <row r="714" spans="1:2" x14ac:dyDescent="0.25">
      <c r="A714" s="169"/>
      <c r="B714" s="169"/>
    </row>
    <row r="715" spans="1:2" x14ac:dyDescent="0.25">
      <c r="A715" s="169"/>
      <c r="B715" s="169"/>
    </row>
    <row r="716" spans="1:2" x14ac:dyDescent="0.25">
      <c r="A716" s="169"/>
      <c r="B716" s="169"/>
    </row>
    <row r="717" spans="1:2" x14ac:dyDescent="0.25">
      <c r="A717" s="169"/>
      <c r="B717" s="169"/>
    </row>
    <row r="718" spans="1:2" x14ac:dyDescent="0.25">
      <c r="A718" s="169"/>
      <c r="B718" s="169"/>
    </row>
    <row r="719" spans="1:2" x14ac:dyDescent="0.25">
      <c r="A719" s="169"/>
      <c r="B719" s="169"/>
    </row>
    <row r="720" spans="1:2" x14ac:dyDescent="0.25">
      <c r="A720" s="169"/>
      <c r="B720" s="169"/>
    </row>
    <row r="721" spans="1:2" x14ac:dyDescent="0.25">
      <c r="A721" s="169"/>
      <c r="B721" s="169"/>
    </row>
    <row r="722" spans="1:2" x14ac:dyDescent="0.25">
      <c r="A722" s="169"/>
      <c r="B722" s="169"/>
    </row>
    <row r="723" spans="1:2" x14ac:dyDescent="0.25">
      <c r="A723" s="169"/>
      <c r="B723" s="169"/>
    </row>
    <row r="724" spans="1:2" x14ac:dyDescent="0.25">
      <c r="A724" s="169"/>
      <c r="B724" s="169"/>
    </row>
    <row r="725" spans="1:2" x14ac:dyDescent="0.25">
      <c r="A725" s="169"/>
      <c r="B725" s="169"/>
    </row>
    <row r="726" spans="1:2" x14ac:dyDescent="0.25">
      <c r="A726" s="169"/>
      <c r="B726" s="169"/>
    </row>
    <row r="727" spans="1:2" x14ac:dyDescent="0.25">
      <c r="A727" s="169"/>
      <c r="B727" s="169"/>
    </row>
    <row r="728" spans="1:2" x14ac:dyDescent="0.25">
      <c r="A728" s="169"/>
      <c r="B728" s="169"/>
    </row>
    <row r="729" spans="1:2" x14ac:dyDescent="0.25">
      <c r="A729" s="169"/>
      <c r="B729" s="169"/>
    </row>
    <row r="730" spans="1:2" x14ac:dyDescent="0.25">
      <c r="A730" s="169"/>
      <c r="B730" s="169"/>
    </row>
    <row r="731" spans="1:2" x14ac:dyDescent="0.25">
      <c r="A731" s="169"/>
      <c r="B731" s="169"/>
    </row>
    <row r="732" spans="1:2" x14ac:dyDescent="0.25">
      <c r="A732" s="169"/>
      <c r="B732" s="169"/>
    </row>
    <row r="733" spans="1:2" x14ac:dyDescent="0.25">
      <c r="A733" s="169"/>
      <c r="B733" s="169"/>
    </row>
    <row r="734" spans="1:2" x14ac:dyDescent="0.25">
      <c r="A734" s="169"/>
      <c r="B734" s="169"/>
    </row>
    <row r="735" spans="1:2" x14ac:dyDescent="0.25">
      <c r="A735" s="169"/>
      <c r="B735" s="169"/>
    </row>
    <row r="736" spans="1:2" x14ac:dyDescent="0.25">
      <c r="A736" s="169"/>
      <c r="B736" s="169"/>
    </row>
    <row r="737" spans="1:2" x14ac:dyDescent="0.25">
      <c r="A737" s="169"/>
      <c r="B737" s="169"/>
    </row>
    <row r="738" spans="1:2" x14ac:dyDescent="0.25">
      <c r="A738" s="169"/>
      <c r="B738" s="169"/>
    </row>
    <row r="739" spans="1:2" x14ac:dyDescent="0.25">
      <c r="A739" s="169"/>
      <c r="B739" s="169"/>
    </row>
    <row r="740" spans="1:2" x14ac:dyDescent="0.25">
      <c r="A740" s="169"/>
      <c r="B740" s="169"/>
    </row>
    <row r="741" spans="1:2" x14ac:dyDescent="0.25">
      <c r="A741" s="169"/>
      <c r="B741" s="169"/>
    </row>
    <row r="742" spans="1:2" x14ac:dyDescent="0.25">
      <c r="A742" s="169"/>
      <c r="B742" s="169"/>
    </row>
    <row r="743" spans="1:2" x14ac:dyDescent="0.25">
      <c r="A743" s="169"/>
      <c r="B743" s="169"/>
    </row>
    <row r="744" spans="1:2" x14ac:dyDescent="0.25">
      <c r="A744" s="169"/>
      <c r="B744" s="169"/>
    </row>
    <row r="745" spans="1:2" x14ac:dyDescent="0.25">
      <c r="A745" s="169"/>
      <c r="B745" s="169"/>
    </row>
    <row r="746" spans="1:2" x14ac:dyDescent="0.25">
      <c r="A746" s="169"/>
      <c r="B746" s="169"/>
    </row>
    <row r="747" spans="1:2" x14ac:dyDescent="0.25">
      <c r="A747" s="169"/>
      <c r="B747" s="169"/>
    </row>
    <row r="748" spans="1:2" x14ac:dyDescent="0.25">
      <c r="A748" s="169"/>
      <c r="B748" s="169"/>
    </row>
    <row r="749" spans="1:2" x14ac:dyDescent="0.25">
      <c r="A749" s="169"/>
      <c r="B749" s="169"/>
    </row>
    <row r="750" spans="1:2" x14ac:dyDescent="0.25">
      <c r="A750" s="169"/>
      <c r="B750" s="169"/>
    </row>
    <row r="751" spans="1:2" x14ac:dyDescent="0.25">
      <c r="A751" s="169"/>
      <c r="B751" s="169"/>
    </row>
    <row r="752" spans="1:2" x14ac:dyDescent="0.25">
      <c r="A752" s="169"/>
      <c r="B752" s="169"/>
    </row>
    <row r="753" spans="1:2" x14ac:dyDescent="0.25">
      <c r="A753" s="169"/>
      <c r="B753" s="169"/>
    </row>
    <row r="754" spans="1:2" x14ac:dyDescent="0.25">
      <c r="A754" s="169"/>
      <c r="B754" s="169"/>
    </row>
    <row r="755" spans="1:2" x14ac:dyDescent="0.25">
      <c r="A755" s="169"/>
      <c r="B755" s="169"/>
    </row>
    <row r="756" spans="1:2" x14ac:dyDescent="0.25">
      <c r="A756" s="169"/>
      <c r="B756" s="169"/>
    </row>
    <row r="757" spans="1:2" x14ac:dyDescent="0.25">
      <c r="A757" s="169"/>
      <c r="B757" s="169"/>
    </row>
    <row r="758" spans="1:2" x14ac:dyDescent="0.25">
      <c r="A758" s="169"/>
      <c r="B758" s="169"/>
    </row>
    <row r="759" spans="1:2" x14ac:dyDescent="0.25">
      <c r="A759" s="169"/>
      <c r="B759" s="169"/>
    </row>
    <row r="760" spans="1:2" x14ac:dyDescent="0.25">
      <c r="A760" s="169"/>
      <c r="B760" s="169"/>
    </row>
    <row r="761" spans="1:2" x14ac:dyDescent="0.25">
      <c r="A761" s="169"/>
      <c r="B761" s="169"/>
    </row>
    <row r="762" spans="1:2" x14ac:dyDescent="0.25">
      <c r="A762" s="169"/>
      <c r="B762" s="169"/>
    </row>
    <row r="763" spans="1:2" x14ac:dyDescent="0.25">
      <c r="A763" s="169"/>
      <c r="B763" s="169"/>
    </row>
    <row r="764" spans="1:2" x14ac:dyDescent="0.25">
      <c r="A764" s="169"/>
      <c r="B764" s="169"/>
    </row>
    <row r="765" spans="1:2" x14ac:dyDescent="0.25">
      <c r="A765" s="169"/>
      <c r="B765" s="169"/>
    </row>
    <row r="766" spans="1:2" x14ac:dyDescent="0.25">
      <c r="A766" s="169"/>
      <c r="B766" s="169"/>
    </row>
    <row r="767" spans="1:2" x14ac:dyDescent="0.25">
      <c r="A767" s="169"/>
      <c r="B767" s="169"/>
    </row>
    <row r="768" spans="1:2" x14ac:dyDescent="0.25">
      <c r="A768" s="169"/>
      <c r="B768" s="169"/>
    </row>
    <row r="769" spans="1:2" x14ac:dyDescent="0.25">
      <c r="A769" s="169"/>
      <c r="B769" s="169"/>
    </row>
    <row r="770" spans="1:2" x14ac:dyDescent="0.25">
      <c r="A770" s="169"/>
      <c r="B770" s="169"/>
    </row>
    <row r="771" spans="1:2" x14ac:dyDescent="0.25">
      <c r="A771" s="169"/>
      <c r="B771" s="169"/>
    </row>
    <row r="772" spans="1:2" x14ac:dyDescent="0.25">
      <c r="A772" s="169"/>
      <c r="B772" s="169"/>
    </row>
    <row r="773" spans="1:2" x14ac:dyDescent="0.25">
      <c r="A773" s="169"/>
      <c r="B773" s="169"/>
    </row>
    <row r="774" spans="1:2" x14ac:dyDescent="0.25">
      <c r="A774" s="169"/>
      <c r="B774" s="169"/>
    </row>
    <row r="775" spans="1:2" x14ac:dyDescent="0.25">
      <c r="A775" s="169"/>
      <c r="B775" s="169"/>
    </row>
    <row r="776" spans="1:2" x14ac:dyDescent="0.25">
      <c r="A776" s="169"/>
      <c r="B776" s="169"/>
    </row>
    <row r="777" spans="1:2" x14ac:dyDescent="0.25">
      <c r="A777" s="169"/>
      <c r="B777" s="169"/>
    </row>
    <row r="778" spans="1:2" x14ac:dyDescent="0.25">
      <c r="A778" s="169"/>
      <c r="B778" s="169"/>
    </row>
    <row r="779" spans="1:2" x14ac:dyDescent="0.25">
      <c r="A779" s="169"/>
      <c r="B779" s="169"/>
    </row>
    <row r="780" spans="1:2" x14ac:dyDescent="0.25">
      <c r="A780" s="169"/>
      <c r="B780" s="169"/>
    </row>
    <row r="781" spans="1:2" x14ac:dyDescent="0.25">
      <c r="A781" s="169"/>
      <c r="B781" s="169"/>
    </row>
    <row r="782" spans="1:2" x14ac:dyDescent="0.25">
      <c r="A782" s="169"/>
      <c r="B782" s="169"/>
    </row>
    <row r="783" spans="1:2" x14ac:dyDescent="0.25">
      <c r="A783" s="169"/>
      <c r="B783" s="169"/>
    </row>
    <row r="784" spans="1:2" x14ac:dyDescent="0.25">
      <c r="A784" s="169"/>
      <c r="B784" s="169"/>
    </row>
    <row r="785" spans="1:2" x14ac:dyDescent="0.25">
      <c r="A785" s="169"/>
      <c r="B785" s="169"/>
    </row>
    <row r="786" spans="1:2" x14ac:dyDescent="0.25">
      <c r="A786" s="169"/>
      <c r="B786" s="169"/>
    </row>
    <row r="787" spans="1:2" x14ac:dyDescent="0.25">
      <c r="A787" s="169"/>
      <c r="B787" s="169"/>
    </row>
    <row r="788" spans="1:2" x14ac:dyDescent="0.25">
      <c r="A788" s="169"/>
      <c r="B788" s="169"/>
    </row>
    <row r="789" spans="1:2" x14ac:dyDescent="0.25">
      <c r="A789" s="169"/>
      <c r="B789" s="169"/>
    </row>
    <row r="790" spans="1:2" x14ac:dyDescent="0.25">
      <c r="A790" s="169"/>
      <c r="B790" s="169"/>
    </row>
    <row r="791" spans="1:2" x14ac:dyDescent="0.25">
      <c r="A791" s="169"/>
      <c r="B791" s="169"/>
    </row>
    <row r="792" spans="1:2" x14ac:dyDescent="0.25">
      <c r="A792" s="169"/>
      <c r="B792" s="169"/>
    </row>
    <row r="793" spans="1:2" x14ac:dyDescent="0.25">
      <c r="A793" s="169"/>
      <c r="B793" s="169"/>
    </row>
    <row r="794" spans="1:2" x14ac:dyDescent="0.25">
      <c r="A794" s="169"/>
      <c r="B794" s="169"/>
    </row>
    <row r="795" spans="1:2" x14ac:dyDescent="0.25">
      <c r="A795" s="169"/>
      <c r="B795" s="169"/>
    </row>
    <row r="796" spans="1:2" x14ac:dyDescent="0.25">
      <c r="A796" s="169"/>
      <c r="B796" s="169"/>
    </row>
    <row r="797" spans="1:2" x14ac:dyDescent="0.25">
      <c r="A797" s="169"/>
      <c r="B797" s="169"/>
    </row>
    <row r="798" spans="1:2" x14ac:dyDescent="0.25">
      <c r="A798" s="169"/>
      <c r="B798" s="169"/>
    </row>
    <row r="799" spans="1:2" x14ac:dyDescent="0.25">
      <c r="A799" s="169"/>
      <c r="B799" s="169"/>
    </row>
    <row r="800" spans="1:2" x14ac:dyDescent="0.25">
      <c r="A800" s="169"/>
      <c r="B800" s="169"/>
    </row>
    <row r="801" spans="1:2" x14ac:dyDescent="0.25">
      <c r="A801" s="169"/>
      <c r="B801" s="169"/>
    </row>
    <row r="802" spans="1:2" x14ac:dyDescent="0.25">
      <c r="A802" s="169"/>
      <c r="B802" s="169"/>
    </row>
    <row r="803" spans="1:2" x14ac:dyDescent="0.25">
      <c r="A803" s="169"/>
      <c r="B803" s="169"/>
    </row>
    <row r="804" spans="1:2" x14ac:dyDescent="0.25">
      <c r="A804" s="169"/>
      <c r="B804" s="169"/>
    </row>
    <row r="805" spans="1:2" x14ac:dyDescent="0.25">
      <c r="A805" s="169"/>
      <c r="B805" s="169"/>
    </row>
    <row r="806" spans="1:2" x14ac:dyDescent="0.25">
      <c r="A806" s="169"/>
      <c r="B806" s="169"/>
    </row>
    <row r="807" spans="1:2" x14ac:dyDescent="0.25">
      <c r="A807" s="169"/>
      <c r="B807" s="169"/>
    </row>
    <row r="808" spans="1:2" x14ac:dyDescent="0.25">
      <c r="A808" s="169"/>
      <c r="B808" s="169"/>
    </row>
    <row r="809" spans="1:2" x14ac:dyDescent="0.25">
      <c r="A809" s="169"/>
      <c r="B809" s="169"/>
    </row>
    <row r="810" spans="1:2" x14ac:dyDescent="0.25">
      <c r="A810" s="169"/>
      <c r="B810" s="169"/>
    </row>
    <row r="811" spans="1:2" x14ac:dyDescent="0.25">
      <c r="A811" s="169"/>
      <c r="B811" s="169"/>
    </row>
    <row r="812" spans="1:2" x14ac:dyDescent="0.25">
      <c r="A812" s="169"/>
      <c r="B812" s="169"/>
    </row>
    <row r="813" spans="1:2" x14ac:dyDescent="0.25">
      <c r="A813" s="169"/>
      <c r="B813" s="169"/>
    </row>
    <row r="814" spans="1:2" x14ac:dyDescent="0.25">
      <c r="A814" s="169"/>
      <c r="B814" s="169"/>
    </row>
    <row r="815" spans="1:2" x14ac:dyDescent="0.25">
      <c r="A815" s="169"/>
      <c r="B815" s="169"/>
    </row>
    <row r="816" spans="1:2" x14ac:dyDescent="0.25">
      <c r="A816" s="169"/>
      <c r="B816" s="169"/>
    </row>
    <row r="817" spans="1:2" x14ac:dyDescent="0.25">
      <c r="A817" s="169"/>
      <c r="B817" s="169"/>
    </row>
    <row r="818" spans="1:2" x14ac:dyDescent="0.25">
      <c r="A818" s="169"/>
      <c r="B818" s="169"/>
    </row>
    <row r="819" spans="1:2" x14ac:dyDescent="0.25">
      <c r="A819" s="169"/>
      <c r="B819" s="169"/>
    </row>
    <row r="820" spans="1:2" x14ac:dyDescent="0.25">
      <c r="A820" s="169"/>
      <c r="B820" s="169"/>
    </row>
    <row r="821" spans="1:2" x14ac:dyDescent="0.25">
      <c r="A821" s="169"/>
      <c r="B821" s="169"/>
    </row>
    <row r="822" spans="1:2" x14ac:dyDescent="0.25">
      <c r="A822" s="169"/>
      <c r="B822" s="169"/>
    </row>
    <row r="823" spans="1:2" x14ac:dyDescent="0.25">
      <c r="A823" s="169"/>
      <c r="B823" s="169"/>
    </row>
    <row r="824" spans="1:2" x14ac:dyDescent="0.25">
      <c r="A824" s="169"/>
      <c r="B824" s="169"/>
    </row>
    <row r="825" spans="1:2" x14ac:dyDescent="0.25">
      <c r="A825" s="169"/>
      <c r="B825" s="169"/>
    </row>
    <row r="826" spans="1:2" x14ac:dyDescent="0.25">
      <c r="A826" s="169"/>
      <c r="B826" s="169"/>
    </row>
    <row r="827" spans="1:2" x14ac:dyDescent="0.25">
      <c r="A827" s="169"/>
      <c r="B827" s="169"/>
    </row>
    <row r="828" spans="1:2" x14ac:dyDescent="0.25">
      <c r="A828" s="169"/>
      <c r="B828" s="169"/>
    </row>
    <row r="829" spans="1:2" x14ac:dyDescent="0.25">
      <c r="A829" s="169"/>
      <c r="B829" s="169"/>
    </row>
    <row r="830" spans="1:2" x14ac:dyDescent="0.25">
      <c r="A830" s="169"/>
      <c r="B830" s="169"/>
    </row>
    <row r="831" spans="1:2" x14ac:dyDescent="0.25">
      <c r="A831" s="169"/>
      <c r="B831" s="169"/>
    </row>
    <row r="832" spans="1:2" x14ac:dyDescent="0.25">
      <c r="A832" s="169"/>
      <c r="B832" s="169"/>
    </row>
    <row r="833" spans="1:2" x14ac:dyDescent="0.25">
      <c r="A833" s="169"/>
      <c r="B833" s="169"/>
    </row>
    <row r="834" spans="1:2" x14ac:dyDescent="0.25">
      <c r="A834" s="169"/>
      <c r="B834" s="169"/>
    </row>
    <row r="835" spans="1:2" x14ac:dyDescent="0.25">
      <c r="A835" s="169"/>
      <c r="B835" s="169"/>
    </row>
    <row r="836" spans="1:2" x14ac:dyDescent="0.25">
      <c r="A836" s="169"/>
      <c r="B836" s="169"/>
    </row>
    <row r="837" spans="1:2" x14ac:dyDescent="0.25">
      <c r="A837" s="169"/>
      <c r="B837" s="169"/>
    </row>
    <row r="838" spans="1:2" x14ac:dyDescent="0.25">
      <c r="A838" s="169"/>
      <c r="B838" s="169"/>
    </row>
    <row r="839" spans="1:2" x14ac:dyDescent="0.25">
      <c r="A839" s="169"/>
      <c r="B839" s="169"/>
    </row>
    <row r="840" spans="1:2" x14ac:dyDescent="0.25">
      <c r="A840" s="169"/>
      <c r="B840" s="169"/>
    </row>
    <row r="841" spans="1:2" x14ac:dyDescent="0.25">
      <c r="A841" s="169"/>
      <c r="B841" s="169"/>
    </row>
    <row r="842" spans="1:2" x14ac:dyDescent="0.25">
      <c r="A842" s="169"/>
      <c r="B842" s="169"/>
    </row>
    <row r="843" spans="1:2" x14ac:dyDescent="0.25">
      <c r="A843" s="169"/>
      <c r="B843" s="169"/>
    </row>
    <row r="844" spans="1:2" x14ac:dyDescent="0.25">
      <c r="A844" s="169"/>
      <c r="B844" s="169"/>
    </row>
    <row r="845" spans="1:2" x14ac:dyDescent="0.25">
      <c r="A845" s="169"/>
      <c r="B845" s="169"/>
    </row>
    <row r="846" spans="1:2" x14ac:dyDescent="0.25">
      <c r="A846" s="169"/>
      <c r="B846" s="169"/>
    </row>
    <row r="847" spans="1:2" x14ac:dyDescent="0.25">
      <c r="A847" s="169"/>
      <c r="B847" s="169"/>
    </row>
    <row r="848" spans="1:2" x14ac:dyDescent="0.25">
      <c r="A848" s="169"/>
      <c r="B848" s="169"/>
    </row>
    <row r="849" spans="1:2" x14ac:dyDescent="0.25">
      <c r="A849" s="169"/>
      <c r="B849" s="169"/>
    </row>
    <row r="850" spans="1:2" x14ac:dyDescent="0.25">
      <c r="A850" s="169"/>
      <c r="B850" s="169"/>
    </row>
    <row r="851" spans="1:2" x14ac:dyDescent="0.25">
      <c r="A851" s="169"/>
      <c r="B851" s="169"/>
    </row>
    <row r="852" spans="1:2" x14ac:dyDescent="0.25">
      <c r="A852" s="169"/>
      <c r="B852" s="169"/>
    </row>
    <row r="853" spans="1:2" x14ac:dyDescent="0.25">
      <c r="A853" s="169"/>
      <c r="B853" s="169"/>
    </row>
    <row r="854" spans="1:2" x14ac:dyDescent="0.25">
      <c r="A854" s="169"/>
      <c r="B854" s="169"/>
    </row>
    <row r="855" spans="1:2" x14ac:dyDescent="0.25">
      <c r="A855" s="169"/>
      <c r="B855" s="169"/>
    </row>
    <row r="856" spans="1:2" x14ac:dyDescent="0.25">
      <c r="A856" s="169"/>
      <c r="B856" s="169"/>
    </row>
    <row r="857" spans="1:2" x14ac:dyDescent="0.25">
      <c r="A857" s="169"/>
      <c r="B857" s="169"/>
    </row>
    <row r="858" spans="1:2" x14ac:dyDescent="0.25">
      <c r="A858" s="169"/>
      <c r="B858" s="169"/>
    </row>
    <row r="859" spans="1:2" x14ac:dyDescent="0.25">
      <c r="A859" s="169"/>
      <c r="B859" s="169"/>
    </row>
    <row r="860" spans="1:2" x14ac:dyDescent="0.25">
      <c r="A860" s="169"/>
      <c r="B860" s="169"/>
    </row>
    <row r="861" spans="1:2" x14ac:dyDescent="0.25">
      <c r="A861" s="169"/>
      <c r="B861" s="169"/>
    </row>
    <row r="862" spans="1:2" x14ac:dyDescent="0.25">
      <c r="A862" s="169"/>
      <c r="B862" s="169"/>
    </row>
    <row r="863" spans="1:2" x14ac:dyDescent="0.25">
      <c r="A863" s="169"/>
      <c r="B863" s="169"/>
    </row>
    <row r="864" spans="1:2" x14ac:dyDescent="0.25">
      <c r="A864" s="169"/>
      <c r="B864" s="169"/>
    </row>
    <row r="865" spans="1:2" x14ac:dyDescent="0.25">
      <c r="A865" s="169"/>
      <c r="B865" s="169"/>
    </row>
    <row r="866" spans="1:2" x14ac:dyDescent="0.25">
      <c r="A866" s="169"/>
      <c r="B866" s="169"/>
    </row>
    <row r="867" spans="1:2" x14ac:dyDescent="0.25">
      <c r="A867" s="169"/>
      <c r="B867" s="169"/>
    </row>
    <row r="868" spans="1:2" x14ac:dyDescent="0.25">
      <c r="A868" s="169"/>
      <c r="B868" s="169"/>
    </row>
    <row r="869" spans="1:2" x14ac:dyDescent="0.25">
      <c r="A869" s="169"/>
      <c r="B869" s="169"/>
    </row>
    <row r="870" spans="1:2" x14ac:dyDescent="0.25">
      <c r="A870" s="169"/>
      <c r="B870" s="169"/>
    </row>
    <row r="871" spans="1:2" x14ac:dyDescent="0.25">
      <c r="A871" s="169"/>
      <c r="B871" s="169"/>
    </row>
    <row r="872" spans="1:2" x14ac:dyDescent="0.25">
      <c r="A872" s="169"/>
      <c r="B872" s="169"/>
    </row>
    <row r="873" spans="1:2" x14ac:dyDescent="0.25">
      <c r="A873" s="169"/>
      <c r="B873" s="169"/>
    </row>
    <row r="874" spans="1:2" x14ac:dyDescent="0.25">
      <c r="A874" s="169"/>
      <c r="B874" s="169"/>
    </row>
    <row r="875" spans="1:2" x14ac:dyDescent="0.25">
      <c r="A875" s="169"/>
      <c r="B875" s="169"/>
    </row>
    <row r="876" spans="1:2" x14ac:dyDescent="0.25">
      <c r="A876" s="169"/>
      <c r="B876" s="169"/>
    </row>
    <row r="877" spans="1:2" x14ac:dyDescent="0.25">
      <c r="A877" s="169"/>
      <c r="B877" s="169"/>
    </row>
    <row r="878" spans="1:2" x14ac:dyDescent="0.25">
      <c r="A878" s="169"/>
      <c r="B878" s="169"/>
    </row>
    <row r="879" spans="1:2" x14ac:dyDescent="0.25">
      <c r="A879" s="169"/>
      <c r="B879" s="169"/>
    </row>
    <row r="880" spans="1:2" x14ac:dyDescent="0.25">
      <c r="A880" s="169"/>
      <c r="B880" s="169"/>
    </row>
    <row r="881" spans="1:2" x14ac:dyDescent="0.25">
      <c r="A881" s="169"/>
      <c r="B881" s="169"/>
    </row>
    <row r="882" spans="1:2" x14ac:dyDescent="0.25">
      <c r="A882" s="169"/>
      <c r="B882" s="169"/>
    </row>
    <row r="883" spans="1:2" x14ac:dyDescent="0.25">
      <c r="A883" s="169"/>
      <c r="B883" s="169"/>
    </row>
    <row r="884" spans="1:2" x14ac:dyDescent="0.25">
      <c r="A884" s="169"/>
      <c r="B884" s="169"/>
    </row>
    <row r="885" spans="1:2" x14ac:dyDescent="0.25">
      <c r="A885" s="169"/>
      <c r="B885" s="169"/>
    </row>
    <row r="886" spans="1:2" x14ac:dyDescent="0.25">
      <c r="A886" s="169"/>
      <c r="B886" s="169"/>
    </row>
    <row r="887" spans="1:2" x14ac:dyDescent="0.25">
      <c r="A887" s="169"/>
      <c r="B887" s="169"/>
    </row>
    <row r="888" spans="1:2" x14ac:dyDescent="0.25">
      <c r="A888" s="169"/>
      <c r="B888" s="169"/>
    </row>
    <row r="889" spans="1:2" x14ac:dyDescent="0.25">
      <c r="A889" s="169"/>
      <c r="B889" s="169"/>
    </row>
    <row r="890" spans="1:2" x14ac:dyDescent="0.25">
      <c r="A890" s="169"/>
      <c r="B890" s="169"/>
    </row>
    <row r="891" spans="1:2" x14ac:dyDescent="0.25">
      <c r="A891" s="169"/>
      <c r="B891" s="169"/>
    </row>
    <row r="892" spans="1:2" x14ac:dyDescent="0.25">
      <c r="A892" s="169"/>
      <c r="B892" s="169"/>
    </row>
    <row r="893" spans="1:2" x14ac:dyDescent="0.25">
      <c r="A893" s="169"/>
      <c r="B893" s="169"/>
    </row>
    <row r="894" spans="1:2" x14ac:dyDescent="0.25">
      <c r="A894" s="169"/>
      <c r="B894" s="169"/>
    </row>
    <row r="895" spans="1:2" x14ac:dyDescent="0.25">
      <c r="A895" s="169"/>
      <c r="B895" s="169"/>
    </row>
    <row r="896" spans="1:2" x14ac:dyDescent="0.25">
      <c r="A896" s="169"/>
      <c r="B896" s="169"/>
    </row>
    <row r="897" spans="1:2" x14ac:dyDescent="0.25">
      <c r="A897" s="169"/>
      <c r="B897" s="169"/>
    </row>
    <row r="898" spans="1:2" x14ac:dyDescent="0.25">
      <c r="A898" s="169"/>
      <c r="B898" s="169"/>
    </row>
    <row r="899" spans="1:2" x14ac:dyDescent="0.25">
      <c r="A899" s="169"/>
      <c r="B899" s="169"/>
    </row>
    <row r="900" spans="1:2" x14ac:dyDescent="0.25">
      <c r="A900" s="169"/>
      <c r="B900" s="169"/>
    </row>
    <row r="901" spans="1:2" x14ac:dyDescent="0.25">
      <c r="A901" s="169"/>
      <c r="B901" s="169"/>
    </row>
    <row r="902" spans="1:2" x14ac:dyDescent="0.25">
      <c r="A902" s="169"/>
      <c r="B902" s="169"/>
    </row>
    <row r="903" spans="1:2" x14ac:dyDescent="0.25">
      <c r="A903" s="169"/>
      <c r="B903" s="169"/>
    </row>
    <row r="904" spans="1:2" x14ac:dyDescent="0.25">
      <c r="A904" s="169"/>
      <c r="B904" s="169"/>
    </row>
    <row r="905" spans="1:2" x14ac:dyDescent="0.25">
      <c r="A905" s="169"/>
      <c r="B905" s="169"/>
    </row>
    <row r="906" spans="1:2" x14ac:dyDescent="0.25">
      <c r="A906" s="169"/>
      <c r="B906" s="169"/>
    </row>
    <row r="907" spans="1:2" x14ac:dyDescent="0.25">
      <c r="A907" s="169"/>
      <c r="B907" s="169"/>
    </row>
    <row r="908" spans="1:2" x14ac:dyDescent="0.25">
      <c r="A908" s="169"/>
      <c r="B908" s="169"/>
    </row>
    <row r="909" spans="1:2" x14ac:dyDescent="0.25">
      <c r="A909" s="169"/>
      <c r="B909" s="169"/>
    </row>
    <row r="910" spans="1:2" x14ac:dyDescent="0.25">
      <c r="A910" s="169"/>
      <c r="B910" s="169"/>
    </row>
    <row r="911" spans="1:2" x14ac:dyDescent="0.25">
      <c r="A911" s="169"/>
      <c r="B911" s="169"/>
    </row>
    <row r="912" spans="1:2" x14ac:dyDescent="0.25">
      <c r="A912" s="169"/>
      <c r="B912" s="169"/>
    </row>
    <row r="913" spans="1:2" x14ac:dyDescent="0.25">
      <c r="A913" s="169"/>
      <c r="B913" s="169"/>
    </row>
    <row r="914" spans="1:2" x14ac:dyDescent="0.25">
      <c r="A914" s="169"/>
      <c r="B914" s="169"/>
    </row>
    <row r="915" spans="1:2" x14ac:dyDescent="0.25">
      <c r="A915" s="169"/>
      <c r="B915" s="169"/>
    </row>
    <row r="916" spans="1:2" x14ac:dyDescent="0.25">
      <c r="A916" s="169"/>
      <c r="B916" s="169"/>
    </row>
    <row r="917" spans="1:2" x14ac:dyDescent="0.25">
      <c r="A917" s="169"/>
      <c r="B917" s="169"/>
    </row>
    <row r="918" spans="1:2" x14ac:dyDescent="0.25">
      <c r="A918" s="169"/>
      <c r="B918" s="169"/>
    </row>
    <row r="919" spans="1:2" x14ac:dyDescent="0.25">
      <c r="A919" s="169"/>
      <c r="B919" s="169"/>
    </row>
    <row r="920" spans="1:2" x14ac:dyDescent="0.25">
      <c r="A920" s="169"/>
      <c r="B920" s="169"/>
    </row>
    <row r="921" spans="1:2" x14ac:dyDescent="0.25">
      <c r="A921" s="169"/>
      <c r="B921" s="169"/>
    </row>
    <row r="922" spans="1:2" x14ac:dyDescent="0.25">
      <c r="A922" s="169"/>
      <c r="B922" s="169"/>
    </row>
    <row r="923" spans="1:2" x14ac:dyDescent="0.25">
      <c r="A923" s="169"/>
      <c r="B923" s="169"/>
    </row>
    <row r="924" spans="1:2" x14ac:dyDescent="0.25">
      <c r="A924" s="169"/>
      <c r="B924" s="169"/>
    </row>
    <row r="925" spans="1:2" x14ac:dyDescent="0.25">
      <c r="A925" s="169"/>
      <c r="B925" s="169"/>
    </row>
    <row r="926" spans="1:2" x14ac:dyDescent="0.25">
      <c r="A926" s="169"/>
      <c r="B926" s="169"/>
    </row>
    <row r="927" spans="1:2" x14ac:dyDescent="0.25">
      <c r="A927" s="169"/>
      <c r="B927" s="169"/>
    </row>
    <row r="928" spans="1:2" x14ac:dyDescent="0.25">
      <c r="A928" s="169"/>
      <c r="B928" s="169"/>
    </row>
    <row r="929" spans="1:2" x14ac:dyDescent="0.25">
      <c r="A929" s="169"/>
      <c r="B929" s="169"/>
    </row>
    <row r="930" spans="1:2" x14ac:dyDescent="0.25">
      <c r="A930" s="169"/>
      <c r="B930" s="169"/>
    </row>
    <row r="931" spans="1:2" x14ac:dyDescent="0.25">
      <c r="A931" s="169"/>
      <c r="B931" s="169"/>
    </row>
    <row r="932" spans="1:2" x14ac:dyDescent="0.25">
      <c r="A932" s="169"/>
      <c r="B932" s="169"/>
    </row>
    <row r="933" spans="1:2" x14ac:dyDescent="0.25">
      <c r="A933" s="169"/>
      <c r="B933" s="169"/>
    </row>
    <row r="934" spans="1:2" x14ac:dyDescent="0.25">
      <c r="A934" s="169"/>
      <c r="B934" s="169"/>
    </row>
    <row r="935" spans="1:2" x14ac:dyDescent="0.25">
      <c r="A935" s="169"/>
      <c r="B935" s="169"/>
    </row>
    <row r="936" spans="1:2" x14ac:dyDescent="0.25">
      <c r="A936" s="169"/>
      <c r="B936" s="169"/>
    </row>
    <row r="937" spans="1:2" x14ac:dyDescent="0.25">
      <c r="A937" s="169"/>
      <c r="B937" s="169"/>
    </row>
    <row r="938" spans="1:2" x14ac:dyDescent="0.25">
      <c r="A938" s="169"/>
      <c r="B938" s="169"/>
    </row>
    <row r="939" spans="1:2" x14ac:dyDescent="0.25">
      <c r="A939" s="169"/>
      <c r="B939" s="169"/>
    </row>
    <row r="940" spans="1:2" x14ac:dyDescent="0.25">
      <c r="A940" s="169"/>
      <c r="B940" s="169"/>
    </row>
    <row r="941" spans="1:2" x14ac:dyDescent="0.25">
      <c r="A941" s="169"/>
      <c r="B941" s="169"/>
    </row>
    <row r="942" spans="1:2" x14ac:dyDescent="0.25">
      <c r="A942" s="169"/>
      <c r="B942" s="169"/>
    </row>
    <row r="943" spans="1:2" x14ac:dyDescent="0.25">
      <c r="A943" s="169"/>
      <c r="B943" s="169"/>
    </row>
    <row r="944" spans="1:2" x14ac:dyDescent="0.25">
      <c r="A944" s="169"/>
      <c r="B944" s="169"/>
    </row>
    <row r="945" spans="1:2" x14ac:dyDescent="0.25">
      <c r="A945" s="169"/>
      <c r="B945" s="169"/>
    </row>
    <row r="946" spans="1:2" x14ac:dyDescent="0.25">
      <c r="A946" s="169"/>
      <c r="B946" s="169"/>
    </row>
    <row r="947" spans="1:2" x14ac:dyDescent="0.25">
      <c r="A947" s="169"/>
      <c r="B947" s="169"/>
    </row>
    <row r="948" spans="1:2" x14ac:dyDescent="0.25">
      <c r="A948" s="169"/>
      <c r="B948" s="169"/>
    </row>
    <row r="949" spans="1:2" x14ac:dyDescent="0.25">
      <c r="A949" s="169"/>
      <c r="B949" s="169"/>
    </row>
    <row r="950" spans="1:2" x14ac:dyDescent="0.25">
      <c r="A950" s="169"/>
      <c r="B950" s="169"/>
    </row>
    <row r="951" spans="1:2" x14ac:dyDescent="0.25">
      <c r="A951" s="169"/>
      <c r="B951" s="169"/>
    </row>
    <row r="952" spans="1:2" x14ac:dyDescent="0.25">
      <c r="A952" s="169"/>
      <c r="B952" s="169"/>
    </row>
    <row r="953" spans="1:2" x14ac:dyDescent="0.25">
      <c r="A953" s="169"/>
      <c r="B953" s="169"/>
    </row>
    <row r="954" spans="1:2" x14ac:dyDescent="0.25">
      <c r="A954" s="169"/>
      <c r="B954" s="169"/>
    </row>
    <row r="955" spans="1:2" x14ac:dyDescent="0.25">
      <c r="A955" s="169"/>
      <c r="B955" s="169"/>
    </row>
    <row r="956" spans="1:2" x14ac:dyDescent="0.25">
      <c r="A956" s="169"/>
      <c r="B956" s="169"/>
    </row>
    <row r="957" spans="1:2" x14ac:dyDescent="0.25">
      <c r="A957" s="169"/>
      <c r="B957" s="169"/>
    </row>
    <row r="958" spans="1:2" x14ac:dyDescent="0.25">
      <c r="A958" s="169"/>
      <c r="B958" s="169"/>
    </row>
    <row r="959" spans="1:2" x14ac:dyDescent="0.25">
      <c r="A959" s="169"/>
      <c r="B959" s="169"/>
    </row>
    <row r="960" spans="1:2" x14ac:dyDescent="0.25">
      <c r="A960" s="169"/>
      <c r="B960" s="169"/>
    </row>
    <row r="961" spans="1:2" x14ac:dyDescent="0.25">
      <c r="A961" s="169"/>
      <c r="B961" s="169"/>
    </row>
    <row r="962" spans="1:2" x14ac:dyDescent="0.25">
      <c r="A962" s="169"/>
      <c r="B962" s="169"/>
    </row>
    <row r="963" spans="1:2" x14ac:dyDescent="0.25">
      <c r="A963" s="169"/>
      <c r="B963" s="169"/>
    </row>
    <row r="964" spans="1:2" x14ac:dyDescent="0.25">
      <c r="A964" s="169"/>
      <c r="B964" s="169"/>
    </row>
    <row r="965" spans="1:2" x14ac:dyDescent="0.25">
      <c r="A965" s="169"/>
      <c r="B965" s="169"/>
    </row>
    <row r="966" spans="1:2" x14ac:dyDescent="0.25">
      <c r="A966" s="169"/>
      <c r="B966" s="169"/>
    </row>
    <row r="967" spans="1:2" x14ac:dyDescent="0.25">
      <c r="A967" s="169"/>
      <c r="B967" s="169"/>
    </row>
    <row r="968" spans="1:2" x14ac:dyDescent="0.25">
      <c r="A968" s="169"/>
      <c r="B968" s="169"/>
    </row>
    <row r="969" spans="1:2" x14ac:dyDescent="0.25">
      <c r="A969" s="169"/>
      <c r="B969" s="169"/>
    </row>
    <row r="970" spans="1:2" x14ac:dyDescent="0.25">
      <c r="A970" s="169"/>
      <c r="B970" s="169"/>
    </row>
    <row r="971" spans="1:2" x14ac:dyDescent="0.25">
      <c r="A971" s="169"/>
      <c r="B971" s="169"/>
    </row>
    <row r="972" spans="1:2" x14ac:dyDescent="0.25">
      <c r="A972" s="169"/>
      <c r="B972" s="169"/>
    </row>
    <row r="973" spans="1:2" x14ac:dyDescent="0.25">
      <c r="A973" s="169"/>
      <c r="B973" s="169"/>
    </row>
    <row r="974" spans="1:2" x14ac:dyDescent="0.25">
      <c r="A974" s="169"/>
      <c r="B974" s="169"/>
    </row>
    <row r="975" spans="1:2" x14ac:dyDescent="0.25">
      <c r="A975" s="169"/>
      <c r="B975" s="169"/>
    </row>
    <row r="976" spans="1:2" x14ac:dyDescent="0.25">
      <c r="A976" s="169"/>
      <c r="B976" s="169"/>
    </row>
    <row r="977" spans="1:2" x14ac:dyDescent="0.25">
      <c r="A977" s="169"/>
      <c r="B977" s="169"/>
    </row>
    <row r="978" spans="1:2" x14ac:dyDescent="0.25">
      <c r="A978" s="169"/>
      <c r="B978" s="169"/>
    </row>
    <row r="979" spans="1:2" x14ac:dyDescent="0.25">
      <c r="A979" s="169"/>
      <c r="B979" s="169"/>
    </row>
    <row r="980" spans="1:2" x14ac:dyDescent="0.25">
      <c r="A980" s="169"/>
      <c r="B980" s="169"/>
    </row>
    <row r="981" spans="1:2" x14ac:dyDescent="0.25">
      <c r="A981" s="169"/>
      <c r="B981" s="169"/>
    </row>
    <row r="982" spans="1:2" x14ac:dyDescent="0.25">
      <c r="A982" s="169"/>
      <c r="B982" s="169"/>
    </row>
    <row r="983" spans="1:2" x14ac:dyDescent="0.25">
      <c r="A983" s="169"/>
      <c r="B983" s="169"/>
    </row>
    <row r="984" spans="1:2" x14ac:dyDescent="0.25">
      <c r="A984" s="169"/>
      <c r="B984" s="169"/>
    </row>
    <row r="985" spans="1:2" x14ac:dyDescent="0.25">
      <c r="A985" s="169"/>
      <c r="B985" s="169"/>
    </row>
    <row r="986" spans="1:2" x14ac:dyDescent="0.25">
      <c r="A986" s="169"/>
      <c r="B986" s="169"/>
    </row>
    <row r="987" spans="1:2" x14ac:dyDescent="0.25">
      <c r="A987" s="169"/>
      <c r="B987" s="169"/>
    </row>
    <row r="988" spans="1:2" x14ac:dyDescent="0.25">
      <c r="A988" s="169"/>
      <c r="B988" s="169"/>
    </row>
    <row r="989" spans="1:2" x14ac:dyDescent="0.25">
      <c r="A989" s="169"/>
      <c r="B989" s="169"/>
    </row>
    <row r="990" spans="1:2" x14ac:dyDescent="0.25">
      <c r="A990" s="169"/>
      <c r="B990" s="169"/>
    </row>
    <row r="991" spans="1:2" x14ac:dyDescent="0.25">
      <c r="A991" s="169"/>
      <c r="B991" s="169"/>
    </row>
    <row r="992" spans="1:2" x14ac:dyDescent="0.25">
      <c r="A992" s="169"/>
      <c r="B992" s="169"/>
    </row>
    <row r="993" spans="1:2" x14ac:dyDescent="0.25">
      <c r="A993" s="169"/>
      <c r="B993" s="169"/>
    </row>
    <row r="994" spans="1:2" x14ac:dyDescent="0.25">
      <c r="A994" s="169"/>
      <c r="B994" s="169"/>
    </row>
    <row r="995" spans="1:2" x14ac:dyDescent="0.25">
      <c r="A995" s="169"/>
      <c r="B995" s="169"/>
    </row>
    <row r="996" spans="1:2" x14ac:dyDescent="0.25">
      <c r="A996" s="169"/>
      <c r="B996" s="169"/>
    </row>
    <row r="997" spans="1:2" x14ac:dyDescent="0.25">
      <c r="A997" s="169"/>
      <c r="B997" s="169"/>
    </row>
    <row r="998" spans="1:2" x14ac:dyDescent="0.25">
      <c r="A998" s="169"/>
      <c r="B998" s="169"/>
    </row>
    <row r="999" spans="1:2" x14ac:dyDescent="0.25">
      <c r="A999" s="169"/>
      <c r="B999" s="169"/>
    </row>
    <row r="1000" spans="1:2" x14ac:dyDescent="0.25">
      <c r="A1000" s="169"/>
      <c r="B1000" s="169"/>
    </row>
    <row r="1001" spans="1:2" x14ac:dyDescent="0.25">
      <c r="A1001" s="169"/>
      <c r="B1001" s="169"/>
    </row>
    <row r="1002" spans="1:2" x14ac:dyDescent="0.25">
      <c r="A1002" s="169"/>
      <c r="B1002" s="169"/>
    </row>
    <row r="1003" spans="1:2" x14ac:dyDescent="0.25">
      <c r="A1003" s="169"/>
      <c r="B1003" s="169"/>
    </row>
    <row r="1004" spans="1:2" x14ac:dyDescent="0.25">
      <c r="A1004" s="169"/>
      <c r="B1004" s="169"/>
    </row>
    <row r="1005" spans="1:2" x14ac:dyDescent="0.25">
      <c r="A1005" s="169"/>
      <c r="B1005" s="169"/>
    </row>
    <row r="1006" spans="1:2" x14ac:dyDescent="0.25">
      <c r="A1006" s="169"/>
      <c r="B1006" s="169"/>
    </row>
    <row r="1007" spans="1:2" x14ac:dyDescent="0.25">
      <c r="A1007" s="169"/>
      <c r="B1007" s="169"/>
    </row>
    <row r="1008" spans="1:2" x14ac:dyDescent="0.25">
      <c r="A1008" s="169"/>
      <c r="B1008" s="169"/>
    </row>
    <row r="1009" spans="1:2" x14ac:dyDescent="0.25">
      <c r="A1009" s="169"/>
      <c r="B1009" s="169"/>
    </row>
    <row r="1010" spans="1:2" x14ac:dyDescent="0.25">
      <c r="A1010" s="169"/>
      <c r="B1010" s="169"/>
    </row>
    <row r="1011" spans="1:2" x14ac:dyDescent="0.25">
      <c r="A1011" s="169"/>
      <c r="B1011" s="169"/>
    </row>
    <row r="1012" spans="1:2" x14ac:dyDescent="0.25">
      <c r="A1012" s="169"/>
      <c r="B1012" s="169"/>
    </row>
    <row r="1013" spans="1:2" x14ac:dyDescent="0.25">
      <c r="A1013" s="169"/>
      <c r="B1013" s="169"/>
    </row>
    <row r="1014" spans="1:2" x14ac:dyDescent="0.25">
      <c r="A1014" s="169"/>
      <c r="B1014" s="169"/>
    </row>
    <row r="1015" spans="1:2" x14ac:dyDescent="0.25">
      <c r="A1015" s="169"/>
      <c r="B1015" s="169"/>
    </row>
    <row r="1016" spans="1:2" x14ac:dyDescent="0.25">
      <c r="A1016" s="169"/>
      <c r="B1016" s="169"/>
    </row>
    <row r="1017" spans="1:2" x14ac:dyDescent="0.25">
      <c r="A1017" s="169"/>
      <c r="B1017" s="169"/>
    </row>
    <row r="1018" spans="1:2" x14ac:dyDescent="0.25">
      <c r="A1018" s="169"/>
      <c r="B1018" s="169"/>
    </row>
    <row r="1019" spans="1:2" x14ac:dyDescent="0.25">
      <c r="A1019" s="169"/>
      <c r="B1019" s="169"/>
    </row>
    <row r="1020" spans="1:2" x14ac:dyDescent="0.25">
      <c r="A1020" s="169"/>
      <c r="B1020" s="169"/>
    </row>
    <row r="1021" spans="1:2" x14ac:dyDescent="0.25">
      <c r="A1021" s="169"/>
      <c r="B1021" s="169"/>
    </row>
    <row r="1022" spans="1:2" x14ac:dyDescent="0.25">
      <c r="A1022" s="169"/>
      <c r="B1022" s="169"/>
    </row>
    <row r="1023" spans="1:2" x14ac:dyDescent="0.25">
      <c r="A1023" s="169"/>
      <c r="B1023" s="169"/>
    </row>
    <row r="1024" spans="1:2" x14ac:dyDescent="0.25">
      <c r="A1024" s="169"/>
      <c r="B1024" s="169"/>
    </row>
    <row r="1025" spans="1:2" x14ac:dyDescent="0.25">
      <c r="A1025" s="169"/>
      <c r="B1025" s="169"/>
    </row>
    <row r="1026" spans="1:2" x14ac:dyDescent="0.25">
      <c r="A1026" s="169"/>
      <c r="B1026" s="169"/>
    </row>
    <row r="1027" spans="1:2" x14ac:dyDescent="0.25">
      <c r="A1027" s="169"/>
      <c r="B1027" s="169"/>
    </row>
    <row r="1028" spans="1:2" x14ac:dyDescent="0.25">
      <c r="A1028" s="169"/>
      <c r="B1028" s="169"/>
    </row>
    <row r="1029" spans="1:2" x14ac:dyDescent="0.25">
      <c r="A1029" s="169"/>
      <c r="B1029" s="169"/>
    </row>
    <row r="1030" spans="1:2" x14ac:dyDescent="0.25">
      <c r="A1030" s="169"/>
      <c r="B1030" s="169"/>
    </row>
    <row r="1031" spans="1:2" x14ac:dyDescent="0.25">
      <c r="A1031" s="169"/>
      <c r="B1031" s="169"/>
    </row>
    <row r="1032" spans="1:2" x14ac:dyDescent="0.25">
      <c r="A1032" s="169"/>
      <c r="B1032" s="169"/>
    </row>
    <row r="1033" spans="1:2" x14ac:dyDescent="0.25">
      <c r="A1033" s="169"/>
      <c r="B1033" s="169"/>
    </row>
    <row r="1034" spans="1:2" x14ac:dyDescent="0.25">
      <c r="A1034" s="169"/>
      <c r="B1034" s="169"/>
    </row>
    <row r="1035" spans="1:2" x14ac:dyDescent="0.25">
      <c r="A1035" s="169"/>
      <c r="B1035" s="169"/>
    </row>
    <row r="1036" spans="1:2" x14ac:dyDescent="0.25">
      <c r="A1036" s="169"/>
      <c r="B1036" s="169"/>
    </row>
    <row r="1037" spans="1:2" x14ac:dyDescent="0.25">
      <c r="A1037" s="169"/>
      <c r="B1037" s="169"/>
    </row>
    <row r="1038" spans="1:2" x14ac:dyDescent="0.25">
      <c r="A1038" s="169"/>
      <c r="B1038" s="169"/>
    </row>
    <row r="1039" spans="1:2" x14ac:dyDescent="0.25">
      <c r="A1039" s="169"/>
      <c r="B1039" s="169"/>
    </row>
    <row r="1040" spans="1:2" x14ac:dyDescent="0.25">
      <c r="A1040" s="169"/>
      <c r="B1040" s="169"/>
    </row>
    <row r="1041" spans="1:2" x14ac:dyDescent="0.25">
      <c r="A1041" s="169"/>
      <c r="B1041" s="169"/>
    </row>
    <row r="1042" spans="1:2" x14ac:dyDescent="0.25">
      <c r="A1042" s="169"/>
      <c r="B1042" s="169"/>
    </row>
    <row r="1043" spans="1:2" x14ac:dyDescent="0.25">
      <c r="A1043" s="169"/>
      <c r="B1043" s="169"/>
    </row>
    <row r="1044" spans="1:2" x14ac:dyDescent="0.25">
      <c r="A1044" s="169"/>
      <c r="B1044" s="169"/>
    </row>
    <row r="1045" spans="1:2" x14ac:dyDescent="0.25">
      <c r="A1045" s="169"/>
      <c r="B1045" s="169"/>
    </row>
    <row r="1046" spans="1:2" x14ac:dyDescent="0.25">
      <c r="A1046" s="169"/>
      <c r="B1046" s="169"/>
    </row>
    <row r="1047" spans="1:2" x14ac:dyDescent="0.25">
      <c r="A1047" s="169"/>
      <c r="B1047" s="169"/>
    </row>
    <row r="1048" spans="1:2" x14ac:dyDescent="0.25">
      <c r="A1048" s="169"/>
      <c r="B1048" s="169"/>
    </row>
    <row r="1049" spans="1:2" x14ac:dyDescent="0.25">
      <c r="A1049" s="169"/>
      <c r="B1049" s="169"/>
    </row>
    <row r="1050" spans="1:2" x14ac:dyDescent="0.25">
      <c r="A1050" s="169"/>
      <c r="B1050" s="169"/>
    </row>
    <row r="1051" spans="1:2" x14ac:dyDescent="0.25">
      <c r="A1051" s="169"/>
      <c r="B1051" s="169"/>
    </row>
    <row r="1052" spans="1:2" x14ac:dyDescent="0.25">
      <c r="A1052" s="169"/>
      <c r="B1052" s="169"/>
    </row>
    <row r="1053" spans="1:2" x14ac:dyDescent="0.25">
      <c r="A1053" s="169"/>
      <c r="B1053" s="169"/>
    </row>
    <row r="1054" spans="1:2" x14ac:dyDescent="0.25">
      <c r="A1054" s="169"/>
      <c r="B1054" s="169"/>
    </row>
    <row r="1055" spans="1:2" x14ac:dyDescent="0.25">
      <c r="A1055" s="169"/>
      <c r="B1055" s="169"/>
    </row>
    <row r="1056" spans="1:2" x14ac:dyDescent="0.25">
      <c r="A1056" s="169"/>
      <c r="B1056" s="169"/>
    </row>
    <row r="1057" spans="1:2" x14ac:dyDescent="0.25">
      <c r="A1057" s="169"/>
      <c r="B1057" s="169"/>
    </row>
    <row r="1058" spans="1:2" x14ac:dyDescent="0.25">
      <c r="A1058" s="169"/>
      <c r="B1058" s="169"/>
    </row>
    <row r="1059" spans="1:2" x14ac:dyDescent="0.25">
      <c r="A1059" s="169"/>
      <c r="B1059" s="169"/>
    </row>
    <row r="1060" spans="1:2" x14ac:dyDescent="0.25">
      <c r="A1060" s="169"/>
      <c r="B1060" s="169"/>
    </row>
    <row r="1061" spans="1:2" x14ac:dyDescent="0.25">
      <c r="A1061" s="169"/>
      <c r="B1061" s="169"/>
    </row>
    <row r="1062" spans="1:2" x14ac:dyDescent="0.25">
      <c r="A1062" s="169"/>
      <c r="B1062" s="169"/>
    </row>
    <row r="1063" spans="1:2" x14ac:dyDescent="0.25">
      <c r="A1063" s="169"/>
      <c r="B1063" s="169"/>
    </row>
    <row r="1064" spans="1:2" x14ac:dyDescent="0.25">
      <c r="A1064" s="169"/>
      <c r="B1064" s="169"/>
    </row>
    <row r="1065" spans="1:2" x14ac:dyDescent="0.25">
      <c r="A1065" s="169"/>
      <c r="B1065" s="169"/>
    </row>
    <row r="1066" spans="1:2" x14ac:dyDescent="0.25">
      <c r="A1066" s="169"/>
      <c r="B1066" s="169"/>
    </row>
    <row r="1067" spans="1:2" x14ac:dyDescent="0.25">
      <c r="A1067" s="169"/>
      <c r="B1067" s="169"/>
    </row>
    <row r="1068" spans="1:2" x14ac:dyDescent="0.25">
      <c r="A1068" s="169"/>
      <c r="B1068" s="169"/>
    </row>
    <row r="1069" spans="1:2" x14ac:dyDescent="0.25">
      <c r="A1069" s="169"/>
      <c r="B1069" s="169"/>
    </row>
    <row r="1070" spans="1:2" x14ac:dyDescent="0.25">
      <c r="A1070" s="169"/>
      <c r="B1070" s="169"/>
    </row>
    <row r="1071" spans="1:2" x14ac:dyDescent="0.25">
      <c r="A1071" s="169"/>
      <c r="B1071" s="169"/>
    </row>
    <row r="1072" spans="1:2" x14ac:dyDescent="0.25">
      <c r="A1072" s="169"/>
      <c r="B1072" s="169"/>
    </row>
    <row r="1073" spans="1:2" x14ac:dyDescent="0.25">
      <c r="A1073" s="169"/>
      <c r="B1073" s="169"/>
    </row>
    <row r="1074" spans="1:2" x14ac:dyDescent="0.25">
      <c r="A1074" s="169"/>
      <c r="B1074" s="169"/>
    </row>
    <row r="1075" spans="1:2" x14ac:dyDescent="0.25">
      <c r="A1075" s="169"/>
      <c r="B1075" s="169"/>
    </row>
    <row r="1076" spans="1:2" x14ac:dyDescent="0.25">
      <c r="A1076" s="169"/>
      <c r="B1076" s="169"/>
    </row>
    <row r="1077" spans="1:2" x14ac:dyDescent="0.25">
      <c r="A1077" s="169"/>
      <c r="B1077" s="169"/>
    </row>
    <row r="1078" spans="1:2" x14ac:dyDescent="0.25">
      <c r="A1078" s="169"/>
      <c r="B1078" s="169"/>
    </row>
    <row r="1079" spans="1:2" x14ac:dyDescent="0.25">
      <c r="A1079" s="169"/>
      <c r="B1079" s="169"/>
    </row>
    <row r="1080" spans="1:2" x14ac:dyDescent="0.25">
      <c r="A1080" s="169"/>
      <c r="B1080" s="169"/>
    </row>
    <row r="1081" spans="1:2" x14ac:dyDescent="0.25">
      <c r="A1081" s="169"/>
      <c r="B1081" s="169"/>
    </row>
    <row r="1082" spans="1:2" x14ac:dyDescent="0.25">
      <c r="A1082" s="169"/>
      <c r="B1082" s="169"/>
    </row>
    <row r="1083" spans="1:2" x14ac:dyDescent="0.25">
      <c r="A1083" s="169"/>
      <c r="B1083" s="169"/>
    </row>
    <row r="1084" spans="1:2" x14ac:dyDescent="0.25">
      <c r="A1084" s="169"/>
      <c r="B1084" s="169"/>
    </row>
    <row r="1085" spans="1:2" x14ac:dyDescent="0.25">
      <c r="A1085" s="169"/>
      <c r="B1085" s="169"/>
    </row>
    <row r="1086" spans="1:2" x14ac:dyDescent="0.25">
      <c r="A1086" s="169"/>
      <c r="B1086" s="169"/>
    </row>
    <row r="1087" spans="1:2" x14ac:dyDescent="0.25">
      <c r="A1087" s="169"/>
      <c r="B1087" s="169"/>
    </row>
    <row r="1088" spans="1:2" x14ac:dyDescent="0.25">
      <c r="A1088" s="169"/>
      <c r="B1088" s="169"/>
    </row>
    <row r="1089" spans="1:2" x14ac:dyDescent="0.25">
      <c r="A1089" s="169"/>
      <c r="B1089" s="169"/>
    </row>
    <row r="1090" spans="1:2" x14ac:dyDescent="0.25">
      <c r="A1090" s="169"/>
      <c r="B1090" s="169"/>
    </row>
    <row r="1091" spans="1:2" x14ac:dyDescent="0.25">
      <c r="A1091" s="169"/>
      <c r="B1091" s="169"/>
    </row>
    <row r="1092" spans="1:2" x14ac:dyDescent="0.25">
      <c r="A1092" s="169"/>
      <c r="B1092" s="169"/>
    </row>
    <row r="1093" spans="1:2" x14ac:dyDescent="0.25">
      <c r="A1093" s="169"/>
      <c r="B1093" s="169"/>
    </row>
    <row r="1094" spans="1:2" x14ac:dyDescent="0.25">
      <c r="A1094" s="169"/>
      <c r="B1094" s="169"/>
    </row>
    <row r="1095" spans="1:2" x14ac:dyDescent="0.25">
      <c r="A1095" s="169"/>
      <c r="B1095" s="169"/>
    </row>
    <row r="1096" spans="1:2" x14ac:dyDescent="0.25">
      <c r="A1096" s="169"/>
      <c r="B1096" s="169"/>
    </row>
    <row r="1097" spans="1:2" x14ac:dyDescent="0.25">
      <c r="A1097" s="169"/>
      <c r="B1097" s="169"/>
    </row>
    <row r="1098" spans="1:2" x14ac:dyDescent="0.25">
      <c r="A1098" s="169"/>
      <c r="B1098" s="169"/>
    </row>
    <row r="1099" spans="1:2" x14ac:dyDescent="0.25">
      <c r="A1099" s="169"/>
      <c r="B1099" s="169"/>
    </row>
    <row r="1100" spans="1:2" x14ac:dyDescent="0.25">
      <c r="A1100" s="169"/>
      <c r="B1100" s="169"/>
    </row>
    <row r="1101" spans="1:2" x14ac:dyDescent="0.25">
      <c r="A1101" s="169"/>
      <c r="B1101" s="169"/>
    </row>
    <row r="1102" spans="1:2" x14ac:dyDescent="0.25">
      <c r="A1102" s="169"/>
      <c r="B1102" s="169"/>
    </row>
    <row r="1103" spans="1:2" x14ac:dyDescent="0.25">
      <c r="A1103" s="169"/>
      <c r="B1103" s="169"/>
    </row>
    <row r="1104" spans="1:2" x14ac:dyDescent="0.25">
      <c r="A1104" s="169"/>
      <c r="B1104" s="169"/>
    </row>
    <row r="1105" spans="1:2" x14ac:dyDescent="0.25">
      <c r="A1105" s="169"/>
      <c r="B1105" s="169"/>
    </row>
    <row r="1106" spans="1:2" x14ac:dyDescent="0.25">
      <c r="A1106" s="169"/>
      <c r="B1106" s="169"/>
    </row>
    <row r="1107" spans="1:2" x14ac:dyDescent="0.25">
      <c r="A1107" s="169"/>
      <c r="B1107" s="169"/>
    </row>
    <row r="1108" spans="1:2" x14ac:dyDescent="0.25">
      <c r="A1108" s="169"/>
      <c r="B1108" s="169"/>
    </row>
    <row r="1109" spans="1:2" x14ac:dyDescent="0.25">
      <c r="A1109" s="169"/>
      <c r="B1109" s="169"/>
    </row>
    <row r="1110" spans="1:2" x14ac:dyDescent="0.25">
      <c r="A1110" s="169"/>
      <c r="B1110" s="169"/>
    </row>
    <row r="1111" spans="1:2" x14ac:dyDescent="0.25">
      <c r="A1111" s="169"/>
      <c r="B1111" s="169"/>
    </row>
    <row r="1112" spans="1:2" x14ac:dyDescent="0.25">
      <c r="A1112" s="169"/>
      <c r="B1112" s="169"/>
    </row>
    <row r="1113" spans="1:2" x14ac:dyDescent="0.25">
      <c r="A1113" s="169"/>
      <c r="B1113" s="169"/>
    </row>
    <row r="1114" spans="1:2" x14ac:dyDescent="0.25">
      <c r="A1114" s="169"/>
      <c r="B1114" s="169"/>
    </row>
    <row r="1115" spans="1:2" x14ac:dyDescent="0.25">
      <c r="A1115" s="169"/>
      <c r="B1115" s="169"/>
    </row>
    <row r="1116" spans="1:2" x14ac:dyDescent="0.25">
      <c r="A1116" s="169"/>
      <c r="B1116" s="169"/>
    </row>
    <row r="1117" spans="1:2" x14ac:dyDescent="0.25">
      <c r="A1117" s="169"/>
      <c r="B1117" s="169"/>
    </row>
    <row r="1118" spans="1:2" x14ac:dyDescent="0.25">
      <c r="A1118" s="169"/>
      <c r="B1118" s="169"/>
    </row>
    <row r="1119" spans="1:2" x14ac:dyDescent="0.25">
      <c r="A1119" s="169"/>
      <c r="B1119" s="169"/>
    </row>
    <row r="1120" spans="1:2" x14ac:dyDescent="0.25">
      <c r="A1120" s="169"/>
      <c r="B1120" s="169"/>
    </row>
    <row r="1121" spans="1:2" x14ac:dyDescent="0.25">
      <c r="A1121" s="169"/>
      <c r="B1121" s="169"/>
    </row>
    <row r="1122" spans="1:2" x14ac:dyDescent="0.25">
      <c r="A1122" s="169"/>
      <c r="B1122" s="169"/>
    </row>
    <row r="1123" spans="1:2" x14ac:dyDescent="0.25">
      <c r="A1123" s="169"/>
      <c r="B1123" s="169"/>
    </row>
    <row r="1124" spans="1:2" x14ac:dyDescent="0.25">
      <c r="A1124" s="169"/>
      <c r="B1124" s="169"/>
    </row>
    <row r="1125" spans="1:2" x14ac:dyDescent="0.25">
      <c r="A1125" s="169"/>
      <c r="B1125" s="169"/>
    </row>
    <row r="1126" spans="1:2" x14ac:dyDescent="0.25">
      <c r="A1126" s="169"/>
      <c r="B1126" s="169"/>
    </row>
    <row r="1127" spans="1:2" x14ac:dyDescent="0.25">
      <c r="A1127" s="169"/>
      <c r="B1127" s="169"/>
    </row>
    <row r="1128" spans="1:2" x14ac:dyDescent="0.25">
      <c r="A1128" s="169"/>
      <c r="B1128" s="169"/>
    </row>
    <row r="1129" spans="1:2" x14ac:dyDescent="0.25">
      <c r="A1129" s="169"/>
      <c r="B1129" s="169"/>
    </row>
    <row r="1130" spans="1:2" x14ac:dyDescent="0.25">
      <c r="A1130" s="169"/>
      <c r="B1130" s="169"/>
    </row>
    <row r="1131" spans="1:2" x14ac:dyDescent="0.25">
      <c r="A1131" s="169"/>
      <c r="B1131" s="169"/>
    </row>
    <row r="1132" spans="1:2" x14ac:dyDescent="0.25">
      <c r="A1132" s="169"/>
      <c r="B1132" s="169"/>
    </row>
    <row r="1133" spans="1:2" x14ac:dyDescent="0.25">
      <c r="A1133" s="169"/>
      <c r="B1133" s="169"/>
    </row>
    <row r="1134" spans="1:2" x14ac:dyDescent="0.25">
      <c r="A1134" s="169"/>
      <c r="B1134" s="169"/>
    </row>
    <row r="1135" spans="1:2" x14ac:dyDescent="0.25">
      <c r="A1135" s="169"/>
      <c r="B1135" s="169"/>
    </row>
    <row r="1136" spans="1:2" x14ac:dyDescent="0.25">
      <c r="A1136" s="169"/>
      <c r="B1136" s="169"/>
    </row>
    <row r="1137" spans="1:2" x14ac:dyDescent="0.25">
      <c r="A1137" s="169"/>
      <c r="B1137" s="169"/>
    </row>
    <row r="1138" spans="1:2" x14ac:dyDescent="0.25">
      <c r="A1138" s="169"/>
      <c r="B1138" s="169"/>
    </row>
    <row r="1139" spans="1:2" x14ac:dyDescent="0.25">
      <c r="A1139" s="169"/>
      <c r="B1139" s="169"/>
    </row>
    <row r="1140" spans="1:2" x14ac:dyDescent="0.25">
      <c r="A1140" s="169"/>
      <c r="B1140" s="169"/>
    </row>
    <row r="1141" spans="1:2" x14ac:dyDescent="0.25">
      <c r="A1141" s="169"/>
      <c r="B1141" s="169"/>
    </row>
    <row r="1142" spans="1:2" x14ac:dyDescent="0.25">
      <c r="A1142" s="169"/>
      <c r="B1142" s="169"/>
    </row>
    <row r="1143" spans="1:2" x14ac:dyDescent="0.25">
      <c r="A1143" s="169"/>
      <c r="B1143" s="169"/>
    </row>
    <row r="1144" spans="1:2" x14ac:dyDescent="0.25">
      <c r="A1144" s="169"/>
      <c r="B1144" s="169"/>
    </row>
    <row r="1145" spans="1:2" x14ac:dyDescent="0.25">
      <c r="A1145" s="169"/>
      <c r="B1145" s="169"/>
    </row>
    <row r="1146" spans="1:2" x14ac:dyDescent="0.25">
      <c r="A1146" s="169"/>
      <c r="B1146" s="169"/>
    </row>
    <row r="1147" spans="1:2" x14ac:dyDescent="0.25">
      <c r="A1147" s="169"/>
      <c r="B1147" s="169"/>
    </row>
    <row r="1148" spans="1:2" x14ac:dyDescent="0.25">
      <c r="A1148" s="169"/>
      <c r="B1148" s="169"/>
    </row>
    <row r="1149" spans="1:2" x14ac:dyDescent="0.25">
      <c r="A1149" s="169"/>
      <c r="B1149" s="169"/>
    </row>
    <row r="1150" spans="1:2" x14ac:dyDescent="0.25">
      <c r="A1150" s="169"/>
      <c r="B1150" s="169"/>
    </row>
    <row r="1151" spans="1:2" x14ac:dyDescent="0.25">
      <c r="A1151" s="169"/>
      <c r="B1151" s="169"/>
    </row>
    <row r="1152" spans="1:2" x14ac:dyDescent="0.25">
      <c r="A1152" s="169"/>
      <c r="B1152" s="169"/>
    </row>
    <row r="1153" spans="1:2" x14ac:dyDescent="0.25">
      <c r="A1153" s="169"/>
      <c r="B1153" s="169"/>
    </row>
    <row r="1154" spans="1:2" x14ac:dyDescent="0.25">
      <c r="A1154" s="169"/>
      <c r="B1154" s="169"/>
    </row>
    <row r="1155" spans="1:2" x14ac:dyDescent="0.25">
      <c r="A1155" s="169"/>
      <c r="B1155" s="169"/>
    </row>
    <row r="1156" spans="1:2" x14ac:dyDescent="0.25">
      <c r="A1156" s="169"/>
      <c r="B1156" s="169"/>
    </row>
    <row r="1157" spans="1:2" x14ac:dyDescent="0.25">
      <c r="A1157" s="169"/>
      <c r="B1157" s="169"/>
    </row>
    <row r="1158" spans="1:2" x14ac:dyDescent="0.25">
      <c r="A1158" s="169"/>
      <c r="B1158" s="169"/>
    </row>
    <row r="1159" spans="1:2" x14ac:dyDescent="0.25">
      <c r="A1159" s="169"/>
      <c r="B1159" s="169"/>
    </row>
    <row r="1160" spans="1:2" x14ac:dyDescent="0.25">
      <c r="A1160" s="169"/>
      <c r="B1160" s="169"/>
    </row>
    <row r="1161" spans="1:2" x14ac:dyDescent="0.25">
      <c r="A1161" s="169"/>
      <c r="B1161" s="169"/>
    </row>
    <row r="1162" spans="1:2" x14ac:dyDescent="0.25">
      <c r="A1162" s="169"/>
      <c r="B1162" s="169"/>
    </row>
    <row r="1163" spans="1:2" x14ac:dyDescent="0.25">
      <c r="A1163" s="169"/>
      <c r="B1163" s="169"/>
    </row>
    <row r="1164" spans="1:2" x14ac:dyDescent="0.25">
      <c r="A1164" s="169"/>
      <c r="B1164" s="169"/>
    </row>
    <row r="1165" spans="1:2" x14ac:dyDescent="0.25">
      <c r="A1165" s="169"/>
      <c r="B1165" s="169"/>
    </row>
    <row r="1166" spans="1:2" x14ac:dyDescent="0.25">
      <c r="A1166" s="169"/>
      <c r="B1166" s="169"/>
    </row>
    <row r="1167" spans="1:2" x14ac:dyDescent="0.25">
      <c r="A1167" s="169"/>
      <c r="B1167" s="169"/>
    </row>
    <row r="1168" spans="1:2" x14ac:dyDescent="0.25">
      <c r="A1168" s="169"/>
      <c r="B1168" s="169"/>
    </row>
    <row r="1169" spans="1:2" x14ac:dyDescent="0.25">
      <c r="A1169" s="169"/>
      <c r="B1169" s="169"/>
    </row>
    <row r="1170" spans="1:2" x14ac:dyDescent="0.25">
      <c r="A1170" s="169"/>
      <c r="B1170" s="169"/>
    </row>
    <row r="1171" spans="1:2" x14ac:dyDescent="0.25">
      <c r="A1171" s="169"/>
      <c r="B1171" s="169"/>
    </row>
    <row r="1172" spans="1:2" x14ac:dyDescent="0.25">
      <c r="A1172" s="169"/>
      <c r="B1172" s="169"/>
    </row>
    <row r="1173" spans="1:2" x14ac:dyDescent="0.25">
      <c r="A1173" s="169"/>
      <c r="B1173" s="169"/>
    </row>
    <row r="1174" spans="1:2" x14ac:dyDescent="0.25">
      <c r="A1174" s="169"/>
      <c r="B1174" s="169"/>
    </row>
    <row r="1175" spans="1:2" x14ac:dyDescent="0.25">
      <c r="A1175" s="169"/>
      <c r="B1175" s="169"/>
    </row>
    <row r="1176" spans="1:2" x14ac:dyDescent="0.25">
      <c r="A1176" s="169"/>
      <c r="B1176" s="169"/>
    </row>
    <row r="1177" spans="1:2" x14ac:dyDescent="0.25">
      <c r="A1177" s="169"/>
      <c r="B1177" s="169"/>
    </row>
    <row r="1178" spans="1:2" x14ac:dyDescent="0.25">
      <c r="A1178" s="169"/>
      <c r="B1178" s="169"/>
    </row>
    <row r="1179" spans="1:2" x14ac:dyDescent="0.25">
      <c r="A1179" s="169"/>
      <c r="B1179" s="169"/>
    </row>
    <row r="1180" spans="1:2" x14ac:dyDescent="0.25">
      <c r="A1180" s="169"/>
      <c r="B1180" s="169"/>
    </row>
    <row r="1181" spans="1:2" x14ac:dyDescent="0.25">
      <c r="A1181" s="169"/>
      <c r="B1181" s="169"/>
    </row>
    <row r="1182" spans="1:2" x14ac:dyDescent="0.25">
      <c r="A1182" s="169"/>
      <c r="B1182" s="169"/>
    </row>
    <row r="1183" spans="1:2" x14ac:dyDescent="0.25">
      <c r="A1183" s="169"/>
      <c r="B1183" s="169"/>
    </row>
    <row r="1184" spans="1:2" x14ac:dyDescent="0.25">
      <c r="A1184" s="169"/>
      <c r="B1184" s="169"/>
    </row>
    <row r="1185" spans="1:2" x14ac:dyDescent="0.25">
      <c r="A1185" s="169"/>
      <c r="B1185" s="169"/>
    </row>
    <row r="1186" spans="1:2" x14ac:dyDescent="0.25">
      <c r="A1186" s="169"/>
      <c r="B1186" s="169"/>
    </row>
    <row r="1187" spans="1:2" x14ac:dyDescent="0.25">
      <c r="A1187" s="169"/>
      <c r="B1187" s="169"/>
    </row>
    <row r="1188" spans="1:2" x14ac:dyDescent="0.25">
      <c r="A1188" s="169"/>
      <c r="B1188" s="169"/>
    </row>
    <row r="1189" spans="1:2" x14ac:dyDescent="0.25">
      <c r="A1189" s="169"/>
      <c r="B1189" s="169"/>
    </row>
    <row r="1190" spans="1:2" x14ac:dyDescent="0.25">
      <c r="A1190" s="169"/>
      <c r="B1190" s="169"/>
    </row>
    <row r="1191" spans="1:2" x14ac:dyDescent="0.25">
      <c r="A1191" s="169"/>
      <c r="B1191" s="169"/>
    </row>
    <row r="1192" spans="1:2" x14ac:dyDescent="0.25">
      <c r="A1192" s="169"/>
      <c r="B1192" s="169"/>
    </row>
    <row r="1193" spans="1:2" x14ac:dyDescent="0.25">
      <c r="A1193" s="169"/>
      <c r="B1193" s="169"/>
    </row>
    <row r="1194" spans="1:2" x14ac:dyDescent="0.25">
      <c r="A1194" s="169"/>
      <c r="B1194" s="169"/>
    </row>
    <row r="1195" spans="1:2" x14ac:dyDescent="0.25">
      <c r="A1195" s="169"/>
      <c r="B1195" s="169"/>
    </row>
    <row r="1196" spans="1:2" x14ac:dyDescent="0.25">
      <c r="A1196" s="169"/>
      <c r="B1196" s="169"/>
    </row>
    <row r="1197" spans="1:2" x14ac:dyDescent="0.25">
      <c r="A1197" s="169"/>
      <c r="B1197" s="169"/>
    </row>
    <row r="1198" spans="1:2" x14ac:dyDescent="0.25">
      <c r="A1198" s="169"/>
      <c r="B1198" s="169"/>
    </row>
    <row r="1199" spans="1:2" x14ac:dyDescent="0.25">
      <c r="A1199" s="169"/>
      <c r="B1199" s="169"/>
    </row>
    <row r="1200" spans="1:2" x14ac:dyDescent="0.25">
      <c r="A1200" s="169"/>
      <c r="B1200" s="169"/>
    </row>
    <row r="1201" spans="1:2" x14ac:dyDescent="0.25">
      <c r="A1201" s="169"/>
      <c r="B1201" s="169"/>
    </row>
    <row r="1202" spans="1:2" x14ac:dyDescent="0.25">
      <c r="A1202" s="169"/>
      <c r="B1202" s="169"/>
    </row>
    <row r="1203" spans="1:2" x14ac:dyDescent="0.25">
      <c r="A1203" s="169"/>
      <c r="B1203" s="169"/>
    </row>
    <row r="1204" spans="1:2" x14ac:dyDescent="0.25">
      <c r="A1204" s="169"/>
      <c r="B1204" s="169"/>
    </row>
    <row r="1205" spans="1:2" x14ac:dyDescent="0.25">
      <c r="A1205" s="169"/>
      <c r="B1205" s="169"/>
    </row>
    <row r="1206" spans="1:2" x14ac:dyDescent="0.25">
      <c r="A1206" s="169"/>
      <c r="B1206" s="169"/>
    </row>
    <row r="1207" spans="1:2" x14ac:dyDescent="0.25">
      <c r="A1207" s="169"/>
      <c r="B1207" s="169"/>
    </row>
    <row r="1208" spans="1:2" x14ac:dyDescent="0.25">
      <c r="A1208" s="169"/>
      <c r="B1208" s="169"/>
    </row>
    <row r="1209" spans="1:2" x14ac:dyDescent="0.25">
      <c r="A1209" s="169"/>
      <c r="B1209" s="169"/>
    </row>
    <row r="1210" spans="1:2" x14ac:dyDescent="0.25">
      <c r="A1210" s="169"/>
      <c r="B1210" s="169"/>
    </row>
    <row r="1211" spans="1:2" x14ac:dyDescent="0.25">
      <c r="A1211" s="169"/>
      <c r="B1211" s="169"/>
    </row>
    <row r="1212" spans="1:2" x14ac:dyDescent="0.25">
      <c r="A1212" s="169"/>
      <c r="B1212" s="169"/>
    </row>
    <row r="1213" spans="1:2" x14ac:dyDescent="0.25">
      <c r="A1213" s="169"/>
      <c r="B1213" s="169"/>
    </row>
    <row r="1214" spans="1:2" x14ac:dyDescent="0.25">
      <c r="A1214" s="169"/>
      <c r="B1214" s="169"/>
    </row>
    <row r="1215" spans="1:2" x14ac:dyDescent="0.25">
      <c r="A1215" s="169"/>
      <c r="B1215" s="169"/>
    </row>
    <row r="1216" spans="1:2" x14ac:dyDescent="0.25">
      <c r="A1216" s="169"/>
      <c r="B1216" s="169"/>
    </row>
    <row r="1217" spans="1:2" x14ac:dyDescent="0.25">
      <c r="A1217" s="169"/>
      <c r="B1217" s="169"/>
    </row>
    <row r="1218" spans="1:2" x14ac:dyDescent="0.25">
      <c r="A1218" s="169"/>
      <c r="B1218" s="169"/>
    </row>
    <row r="1219" spans="1:2" x14ac:dyDescent="0.25">
      <c r="A1219" s="169"/>
      <c r="B1219" s="169"/>
    </row>
    <row r="1220" spans="1:2" x14ac:dyDescent="0.25">
      <c r="A1220" s="169"/>
      <c r="B1220" s="169"/>
    </row>
    <row r="1221" spans="1:2" x14ac:dyDescent="0.25">
      <c r="A1221" s="169"/>
      <c r="B1221" s="169"/>
    </row>
    <row r="1222" spans="1:2" x14ac:dyDescent="0.25">
      <c r="A1222" s="169"/>
      <c r="B1222" s="169"/>
    </row>
    <row r="1223" spans="1:2" x14ac:dyDescent="0.25">
      <c r="A1223" s="169"/>
      <c r="B1223" s="169"/>
    </row>
    <row r="1224" spans="1:2" x14ac:dyDescent="0.25">
      <c r="A1224" s="169"/>
      <c r="B1224" s="169"/>
    </row>
    <row r="1225" spans="1:2" x14ac:dyDescent="0.25">
      <c r="A1225" s="169"/>
      <c r="B1225" s="169"/>
    </row>
    <row r="1226" spans="1:2" x14ac:dyDescent="0.25">
      <c r="A1226" s="169"/>
      <c r="B1226" s="169"/>
    </row>
    <row r="1227" spans="1:2" x14ac:dyDescent="0.25">
      <c r="A1227" s="169"/>
      <c r="B1227" s="169"/>
    </row>
    <row r="1228" spans="1:2" x14ac:dyDescent="0.25">
      <c r="A1228" s="169"/>
      <c r="B1228" s="169"/>
    </row>
    <row r="1229" spans="1:2" x14ac:dyDescent="0.25">
      <c r="A1229" s="169"/>
      <c r="B1229" s="169"/>
    </row>
    <row r="1230" spans="1:2" x14ac:dyDescent="0.25">
      <c r="A1230" s="169"/>
      <c r="B1230" s="169"/>
    </row>
    <row r="1231" spans="1:2" x14ac:dyDescent="0.25">
      <c r="A1231" s="169"/>
      <c r="B1231" s="169"/>
    </row>
    <row r="1232" spans="1:2" x14ac:dyDescent="0.25">
      <c r="A1232" s="169"/>
      <c r="B1232" s="169"/>
    </row>
    <row r="1233" spans="1:2" x14ac:dyDescent="0.25">
      <c r="A1233" s="169"/>
      <c r="B1233" s="169"/>
    </row>
    <row r="1234" spans="1:2" x14ac:dyDescent="0.25">
      <c r="A1234" s="169"/>
      <c r="B1234" s="169"/>
    </row>
    <row r="1235" spans="1:2" x14ac:dyDescent="0.25">
      <c r="A1235" s="169"/>
      <c r="B1235" s="169"/>
    </row>
    <row r="1236" spans="1:2" x14ac:dyDescent="0.25">
      <c r="A1236" s="169"/>
      <c r="B1236" s="169"/>
    </row>
    <row r="1237" spans="1:2" x14ac:dyDescent="0.25">
      <c r="A1237" s="169"/>
      <c r="B1237" s="169"/>
    </row>
    <row r="1238" spans="1:2" x14ac:dyDescent="0.25">
      <c r="A1238" s="169"/>
      <c r="B1238" s="169"/>
    </row>
    <row r="1239" spans="1:2" x14ac:dyDescent="0.25">
      <c r="A1239" s="169"/>
      <c r="B1239" s="169"/>
    </row>
    <row r="1240" spans="1:2" x14ac:dyDescent="0.25">
      <c r="A1240" s="169"/>
      <c r="B1240" s="169"/>
    </row>
    <row r="1241" spans="1:2" x14ac:dyDescent="0.25">
      <c r="A1241" s="169"/>
      <c r="B1241" s="169"/>
    </row>
    <row r="1242" spans="1:2" x14ac:dyDescent="0.25">
      <c r="A1242" s="169"/>
      <c r="B1242" s="169"/>
    </row>
    <row r="1243" spans="1:2" x14ac:dyDescent="0.25">
      <c r="A1243" s="169"/>
      <c r="B1243" s="169"/>
    </row>
    <row r="1244" spans="1:2" x14ac:dyDescent="0.25">
      <c r="A1244" s="169"/>
      <c r="B1244" s="169"/>
    </row>
    <row r="1245" spans="1:2" x14ac:dyDescent="0.25">
      <c r="A1245" s="169"/>
      <c r="B1245" s="169"/>
    </row>
    <row r="1246" spans="1:2" x14ac:dyDescent="0.25">
      <c r="A1246" s="169"/>
      <c r="B1246" s="169"/>
    </row>
    <row r="1247" spans="1:2" x14ac:dyDescent="0.25">
      <c r="A1247" s="169"/>
      <c r="B1247" s="169"/>
    </row>
    <row r="1248" spans="1:2" x14ac:dyDescent="0.25">
      <c r="A1248" s="169"/>
      <c r="B1248" s="169"/>
    </row>
    <row r="1249" spans="1:2" x14ac:dyDescent="0.25">
      <c r="A1249" s="169"/>
      <c r="B1249" s="169"/>
    </row>
    <row r="1250" spans="1:2" x14ac:dyDescent="0.25">
      <c r="A1250" s="169"/>
      <c r="B1250" s="169"/>
    </row>
    <row r="1251" spans="1:2" x14ac:dyDescent="0.25">
      <c r="A1251" s="169"/>
      <c r="B1251" s="169"/>
    </row>
    <row r="1252" spans="1:2" x14ac:dyDescent="0.25">
      <c r="A1252" s="169"/>
      <c r="B1252" s="169"/>
    </row>
    <row r="1253" spans="1:2" x14ac:dyDescent="0.25">
      <c r="A1253" s="169"/>
      <c r="B1253" s="169"/>
    </row>
    <row r="1254" spans="1:2" x14ac:dyDescent="0.25">
      <c r="A1254" s="169"/>
      <c r="B1254" s="169"/>
    </row>
    <row r="1255" spans="1:2" x14ac:dyDescent="0.25">
      <c r="A1255" s="169"/>
      <c r="B1255" s="169"/>
    </row>
    <row r="1256" spans="1:2" x14ac:dyDescent="0.25">
      <c r="A1256" s="169"/>
      <c r="B1256" s="169"/>
    </row>
    <row r="1257" spans="1:2" x14ac:dyDescent="0.25">
      <c r="A1257" s="169"/>
      <c r="B1257" s="169"/>
    </row>
    <row r="1258" spans="1:2" x14ac:dyDescent="0.25">
      <c r="A1258" s="169"/>
      <c r="B1258" s="169"/>
    </row>
    <row r="1259" spans="1:2" x14ac:dyDescent="0.25">
      <c r="A1259" s="169"/>
      <c r="B1259" s="169"/>
    </row>
    <row r="1260" spans="1:2" x14ac:dyDescent="0.25">
      <c r="A1260" s="169"/>
      <c r="B1260" s="169"/>
    </row>
    <row r="1261" spans="1:2" x14ac:dyDescent="0.25">
      <c r="A1261" s="169"/>
      <c r="B1261" s="169"/>
    </row>
    <row r="1262" spans="1:2" x14ac:dyDescent="0.25">
      <c r="A1262" s="169"/>
      <c r="B1262" s="169"/>
    </row>
    <row r="1263" spans="1:2" x14ac:dyDescent="0.25">
      <c r="A1263" s="169"/>
      <c r="B1263" s="169"/>
    </row>
    <row r="1264" spans="1:2" x14ac:dyDescent="0.25">
      <c r="A1264" s="169"/>
      <c r="B1264" s="169"/>
    </row>
    <row r="1265" spans="1:2" x14ac:dyDescent="0.25">
      <c r="A1265" s="169"/>
      <c r="B1265" s="169"/>
    </row>
    <row r="1266" spans="1:2" x14ac:dyDescent="0.25">
      <c r="A1266" s="169"/>
      <c r="B1266" s="169"/>
    </row>
    <row r="1267" spans="1:2" x14ac:dyDescent="0.25">
      <c r="A1267" s="169"/>
      <c r="B1267" s="169"/>
    </row>
    <row r="1268" spans="1:2" x14ac:dyDescent="0.25">
      <c r="A1268" s="169"/>
      <c r="B1268" s="169"/>
    </row>
    <row r="1269" spans="1:2" x14ac:dyDescent="0.25">
      <c r="A1269" s="169"/>
      <c r="B1269" s="169"/>
    </row>
    <row r="1270" spans="1:2" x14ac:dyDescent="0.25">
      <c r="A1270" s="169"/>
      <c r="B1270" s="169"/>
    </row>
    <row r="1271" spans="1:2" x14ac:dyDescent="0.25">
      <c r="A1271" s="169"/>
      <c r="B1271" s="169"/>
    </row>
    <row r="1272" spans="1:2" x14ac:dyDescent="0.25">
      <c r="A1272" s="169"/>
      <c r="B1272" s="169"/>
    </row>
    <row r="1273" spans="1:2" x14ac:dyDescent="0.25">
      <c r="A1273" s="169"/>
      <c r="B1273" s="169"/>
    </row>
    <row r="1274" spans="1:2" x14ac:dyDescent="0.25">
      <c r="A1274" s="169"/>
      <c r="B1274" s="169"/>
    </row>
    <row r="1275" spans="1:2" x14ac:dyDescent="0.25">
      <c r="A1275" s="169"/>
      <c r="B1275" s="169"/>
    </row>
    <row r="1276" spans="1:2" x14ac:dyDescent="0.25">
      <c r="A1276" s="169"/>
      <c r="B1276" s="169"/>
    </row>
    <row r="1277" spans="1:2" x14ac:dyDescent="0.25">
      <c r="A1277" s="169"/>
      <c r="B1277" s="169"/>
    </row>
    <row r="1278" spans="1:2" x14ac:dyDescent="0.25">
      <c r="A1278" s="169"/>
      <c r="B1278" s="169"/>
    </row>
    <row r="1279" spans="1:2" x14ac:dyDescent="0.25">
      <c r="A1279" s="169"/>
      <c r="B1279" s="169"/>
    </row>
    <row r="1280" spans="1:2" x14ac:dyDescent="0.25">
      <c r="A1280" s="169"/>
      <c r="B1280" s="169"/>
    </row>
    <row r="1281" spans="1:2" x14ac:dyDescent="0.25">
      <c r="A1281" s="169"/>
      <c r="B1281" s="169"/>
    </row>
    <row r="1282" spans="1:2" x14ac:dyDescent="0.25">
      <c r="A1282" s="169"/>
      <c r="B1282" s="169"/>
    </row>
    <row r="1283" spans="1:2" x14ac:dyDescent="0.25">
      <c r="A1283" s="169"/>
      <c r="B1283" s="169"/>
    </row>
    <row r="1284" spans="1:2" x14ac:dyDescent="0.25">
      <c r="A1284" s="169"/>
      <c r="B1284" s="169"/>
    </row>
    <row r="1285" spans="1:2" x14ac:dyDescent="0.25">
      <c r="A1285" s="169"/>
      <c r="B1285" s="169"/>
    </row>
    <row r="1286" spans="1:2" x14ac:dyDescent="0.25">
      <c r="A1286" s="169"/>
      <c r="B1286" s="169"/>
    </row>
    <row r="1287" spans="1:2" x14ac:dyDescent="0.25">
      <c r="A1287" s="169"/>
      <c r="B1287" s="169"/>
    </row>
    <row r="1288" spans="1:2" x14ac:dyDescent="0.25">
      <c r="A1288" s="169"/>
      <c r="B1288" s="169"/>
    </row>
    <row r="1289" spans="1:2" x14ac:dyDescent="0.25">
      <c r="A1289" s="169"/>
      <c r="B1289" s="169"/>
    </row>
    <row r="1290" spans="1:2" x14ac:dyDescent="0.25">
      <c r="A1290" s="169"/>
      <c r="B1290" s="169"/>
    </row>
    <row r="1291" spans="1:2" x14ac:dyDescent="0.25">
      <c r="A1291" s="169"/>
      <c r="B1291" s="169"/>
    </row>
    <row r="1292" spans="1:2" x14ac:dyDescent="0.25">
      <c r="A1292" s="169"/>
      <c r="B1292" s="169"/>
    </row>
    <row r="1293" spans="1:2" x14ac:dyDescent="0.25">
      <c r="A1293" s="169"/>
      <c r="B1293" s="169"/>
    </row>
    <row r="1294" spans="1:2" x14ac:dyDescent="0.25">
      <c r="A1294" s="169"/>
      <c r="B1294" s="169"/>
    </row>
    <row r="1295" spans="1:2" x14ac:dyDescent="0.25">
      <c r="A1295" s="169"/>
      <c r="B1295" s="169"/>
    </row>
    <row r="1296" spans="1:2" x14ac:dyDescent="0.25">
      <c r="A1296" s="169"/>
      <c r="B1296" s="169"/>
    </row>
    <row r="1297" spans="1:2" x14ac:dyDescent="0.25">
      <c r="A1297" s="169"/>
      <c r="B1297" s="169"/>
    </row>
    <row r="1298" spans="1:2" x14ac:dyDescent="0.25">
      <c r="A1298" s="169"/>
      <c r="B1298" s="169"/>
    </row>
    <row r="1299" spans="1:2" x14ac:dyDescent="0.25">
      <c r="A1299" s="169"/>
      <c r="B1299" s="169"/>
    </row>
    <row r="1300" spans="1:2" x14ac:dyDescent="0.25">
      <c r="A1300" s="169"/>
      <c r="B1300" s="169"/>
    </row>
    <row r="1301" spans="1:2" x14ac:dyDescent="0.25">
      <c r="A1301" s="169"/>
      <c r="B1301" s="169"/>
    </row>
    <row r="1302" spans="1:2" x14ac:dyDescent="0.25">
      <c r="A1302" s="169"/>
      <c r="B1302" s="169"/>
    </row>
    <row r="1303" spans="1:2" x14ac:dyDescent="0.25">
      <c r="A1303" s="169"/>
      <c r="B1303" s="169"/>
    </row>
    <row r="1304" spans="1:2" x14ac:dyDescent="0.25">
      <c r="A1304" s="169"/>
      <c r="B1304" s="169"/>
    </row>
    <row r="1305" spans="1:2" x14ac:dyDescent="0.25">
      <c r="A1305" s="169"/>
      <c r="B1305" s="169"/>
    </row>
    <row r="1306" spans="1:2" x14ac:dyDescent="0.25">
      <c r="A1306" s="169"/>
      <c r="B1306" s="169"/>
    </row>
    <row r="1307" spans="1:2" x14ac:dyDescent="0.25">
      <c r="A1307" s="169"/>
      <c r="B1307" s="169"/>
    </row>
    <row r="1308" spans="1:2" x14ac:dyDescent="0.25">
      <c r="A1308" s="169"/>
      <c r="B1308" s="169"/>
    </row>
    <row r="1309" spans="1:2" x14ac:dyDescent="0.25">
      <c r="A1309" s="169"/>
      <c r="B1309" s="169"/>
    </row>
    <row r="1310" spans="1:2" x14ac:dyDescent="0.25">
      <c r="A1310" s="169"/>
      <c r="B1310" s="169"/>
    </row>
    <row r="1311" spans="1:2" x14ac:dyDescent="0.25">
      <c r="A1311" s="169"/>
      <c r="B1311" s="169"/>
    </row>
    <row r="1312" spans="1:2" x14ac:dyDescent="0.25">
      <c r="A1312" s="169"/>
      <c r="B1312" s="169"/>
    </row>
    <row r="1313" spans="1:2" x14ac:dyDescent="0.25">
      <c r="A1313" s="169"/>
      <c r="B1313" s="169"/>
    </row>
    <row r="1314" spans="1:2" x14ac:dyDescent="0.25">
      <c r="A1314" s="169"/>
      <c r="B1314" s="169"/>
    </row>
    <row r="1315" spans="1:2" x14ac:dyDescent="0.25">
      <c r="A1315" s="169"/>
      <c r="B1315" s="169"/>
    </row>
    <row r="1316" spans="1:2" x14ac:dyDescent="0.25">
      <c r="A1316" s="169"/>
      <c r="B1316" s="169"/>
    </row>
    <row r="1317" spans="1:2" x14ac:dyDescent="0.25">
      <c r="A1317" s="169"/>
      <c r="B1317" s="169"/>
    </row>
    <row r="1318" spans="1:2" x14ac:dyDescent="0.25">
      <c r="A1318" s="169"/>
      <c r="B1318" s="169"/>
    </row>
    <row r="1319" spans="1:2" x14ac:dyDescent="0.25">
      <c r="A1319" s="169"/>
      <c r="B1319" s="169"/>
    </row>
    <row r="1320" spans="1:2" x14ac:dyDescent="0.25">
      <c r="A1320" s="169"/>
      <c r="B1320" s="169"/>
    </row>
    <row r="1321" spans="1:2" x14ac:dyDescent="0.25">
      <c r="A1321" s="169"/>
      <c r="B1321" s="169"/>
    </row>
    <row r="1322" spans="1:2" x14ac:dyDescent="0.25">
      <c r="A1322" s="169"/>
      <c r="B1322" s="169"/>
    </row>
    <row r="1323" spans="1:2" x14ac:dyDescent="0.25">
      <c r="A1323" s="169"/>
      <c r="B1323" s="169"/>
    </row>
    <row r="1324" spans="1:2" x14ac:dyDescent="0.25">
      <c r="A1324" s="169"/>
      <c r="B1324" s="169"/>
    </row>
    <row r="1325" spans="1:2" x14ac:dyDescent="0.25">
      <c r="A1325" s="169"/>
      <c r="B1325" s="169"/>
    </row>
    <row r="1326" spans="1:2" x14ac:dyDescent="0.25">
      <c r="A1326" s="169"/>
      <c r="B1326" s="169"/>
    </row>
    <row r="1327" spans="1:2" x14ac:dyDescent="0.25">
      <c r="A1327" s="169"/>
      <c r="B1327" s="169"/>
    </row>
    <row r="1328" spans="1:2" x14ac:dyDescent="0.25">
      <c r="A1328" s="169"/>
      <c r="B1328" s="169"/>
    </row>
    <row r="1329" spans="1:2" x14ac:dyDescent="0.25">
      <c r="A1329" s="169"/>
      <c r="B1329" s="169"/>
    </row>
    <row r="1330" spans="1:2" x14ac:dyDescent="0.25">
      <c r="A1330" s="169"/>
      <c r="B1330" s="169"/>
    </row>
    <row r="1331" spans="1:2" x14ac:dyDescent="0.25">
      <c r="A1331" s="169"/>
      <c r="B1331" s="169"/>
    </row>
    <row r="1332" spans="1:2" x14ac:dyDescent="0.25">
      <c r="A1332" s="169"/>
      <c r="B1332" s="169"/>
    </row>
    <row r="1333" spans="1:2" x14ac:dyDescent="0.25">
      <c r="A1333" s="169"/>
      <c r="B1333" s="169"/>
    </row>
    <row r="1334" spans="1:2" x14ac:dyDescent="0.25">
      <c r="A1334" s="169"/>
      <c r="B1334" s="169"/>
    </row>
    <row r="1335" spans="1:2" x14ac:dyDescent="0.25">
      <c r="A1335" s="169"/>
      <c r="B1335" s="169"/>
    </row>
    <row r="1336" spans="1:2" x14ac:dyDescent="0.25">
      <c r="A1336" s="169"/>
      <c r="B1336" s="169"/>
    </row>
    <row r="1337" spans="1:2" x14ac:dyDescent="0.25">
      <c r="A1337" s="169"/>
      <c r="B1337" s="169"/>
    </row>
    <row r="1338" spans="1:2" x14ac:dyDescent="0.25">
      <c r="A1338" s="169"/>
      <c r="B1338" s="169"/>
    </row>
    <row r="1339" spans="1:2" x14ac:dyDescent="0.25">
      <c r="A1339" s="169"/>
      <c r="B1339" s="169"/>
    </row>
    <row r="1340" spans="1:2" x14ac:dyDescent="0.25">
      <c r="A1340" s="169"/>
      <c r="B1340" s="169"/>
    </row>
    <row r="1341" spans="1:2" x14ac:dyDescent="0.25">
      <c r="A1341" s="169"/>
      <c r="B1341" s="169"/>
    </row>
    <row r="1342" spans="1:2" x14ac:dyDescent="0.25">
      <c r="A1342" s="169"/>
      <c r="B1342" s="169"/>
    </row>
    <row r="1343" spans="1:2" x14ac:dyDescent="0.25">
      <c r="A1343" s="169"/>
      <c r="B1343" s="169"/>
    </row>
    <row r="1344" spans="1:2" x14ac:dyDescent="0.25">
      <c r="A1344" s="169"/>
      <c r="B1344" s="169"/>
    </row>
    <row r="1345" spans="1:2" x14ac:dyDescent="0.25">
      <c r="A1345" s="169"/>
      <c r="B1345" s="169"/>
    </row>
    <row r="1346" spans="1:2" x14ac:dyDescent="0.25">
      <c r="A1346" s="169"/>
      <c r="B1346" s="169"/>
    </row>
    <row r="1347" spans="1:2" x14ac:dyDescent="0.25">
      <c r="A1347" s="169"/>
      <c r="B1347" s="169"/>
    </row>
    <row r="1348" spans="1:2" x14ac:dyDescent="0.25">
      <c r="A1348" s="169"/>
      <c r="B1348" s="169"/>
    </row>
    <row r="1349" spans="1:2" x14ac:dyDescent="0.25">
      <c r="A1349" s="169"/>
      <c r="B1349" s="169"/>
    </row>
    <row r="1350" spans="1:2" x14ac:dyDescent="0.25">
      <c r="A1350" s="169"/>
      <c r="B1350" s="169"/>
    </row>
    <row r="1351" spans="1:2" x14ac:dyDescent="0.25">
      <c r="A1351" s="169"/>
      <c r="B1351" s="169"/>
    </row>
    <row r="1352" spans="1:2" x14ac:dyDescent="0.25">
      <c r="A1352" s="169"/>
      <c r="B1352" s="169"/>
    </row>
    <row r="1353" spans="1:2" x14ac:dyDescent="0.25">
      <c r="A1353" s="169"/>
      <c r="B1353" s="169"/>
    </row>
    <row r="1354" spans="1:2" x14ac:dyDescent="0.25">
      <c r="A1354" s="169"/>
      <c r="B1354" s="169"/>
    </row>
    <row r="1355" spans="1:2" x14ac:dyDescent="0.25">
      <c r="A1355" s="169"/>
      <c r="B1355" s="169"/>
    </row>
    <row r="1356" spans="1:2" x14ac:dyDescent="0.25">
      <c r="A1356" s="169"/>
      <c r="B1356" s="169"/>
    </row>
    <row r="1357" spans="1:2" x14ac:dyDescent="0.25">
      <c r="A1357" s="169"/>
      <c r="B1357" s="169"/>
    </row>
    <row r="1358" spans="1:2" x14ac:dyDescent="0.25">
      <c r="A1358" s="169"/>
      <c r="B1358" s="169"/>
    </row>
    <row r="1359" spans="1:2" x14ac:dyDescent="0.25">
      <c r="A1359" s="169"/>
      <c r="B1359" s="169"/>
    </row>
    <row r="1360" spans="1:2" x14ac:dyDescent="0.25">
      <c r="A1360" s="169"/>
      <c r="B1360" s="169"/>
    </row>
    <row r="1361" spans="1:2" x14ac:dyDescent="0.25">
      <c r="A1361" s="169"/>
      <c r="B1361" s="169"/>
    </row>
    <row r="1362" spans="1:2" x14ac:dyDescent="0.25">
      <c r="A1362" s="169"/>
      <c r="B1362" s="169"/>
    </row>
    <row r="1363" spans="1:2" x14ac:dyDescent="0.25">
      <c r="A1363" s="169"/>
      <c r="B1363" s="169"/>
    </row>
    <row r="1364" spans="1:2" x14ac:dyDescent="0.25">
      <c r="A1364" s="169"/>
      <c r="B1364" s="169"/>
    </row>
    <row r="1365" spans="1:2" x14ac:dyDescent="0.25">
      <c r="A1365" s="169"/>
      <c r="B1365" s="169"/>
    </row>
    <row r="1366" spans="1:2" x14ac:dyDescent="0.25">
      <c r="A1366" s="169"/>
      <c r="B1366" s="169"/>
    </row>
    <row r="1367" spans="1:2" x14ac:dyDescent="0.25">
      <c r="A1367" s="169"/>
      <c r="B1367" s="169"/>
    </row>
    <row r="1368" spans="1:2" x14ac:dyDescent="0.25">
      <c r="A1368" s="169"/>
      <c r="B1368" s="169"/>
    </row>
    <row r="1369" spans="1:2" x14ac:dyDescent="0.25">
      <c r="A1369" s="169"/>
      <c r="B1369" s="169"/>
    </row>
    <row r="1370" spans="1:2" x14ac:dyDescent="0.25">
      <c r="A1370" s="169"/>
      <c r="B1370" s="169"/>
    </row>
    <row r="1371" spans="1:2" x14ac:dyDescent="0.25">
      <c r="A1371" s="169"/>
      <c r="B1371" s="169"/>
    </row>
    <row r="1372" spans="1:2" x14ac:dyDescent="0.25">
      <c r="A1372" s="169"/>
      <c r="B1372" s="169"/>
    </row>
    <row r="1373" spans="1:2" x14ac:dyDescent="0.25">
      <c r="A1373" s="169"/>
      <c r="B1373" s="169"/>
    </row>
    <row r="1374" spans="1:2" x14ac:dyDescent="0.25">
      <c r="A1374" s="169"/>
      <c r="B1374" s="169"/>
    </row>
    <row r="1375" spans="1:2" x14ac:dyDescent="0.25">
      <c r="A1375" s="169"/>
      <c r="B1375" s="169"/>
    </row>
    <row r="1376" spans="1:2" x14ac:dyDescent="0.25">
      <c r="A1376" s="169"/>
      <c r="B1376" s="169"/>
    </row>
    <row r="1377" spans="1:2" x14ac:dyDescent="0.25">
      <c r="A1377" s="169"/>
      <c r="B1377" s="169"/>
    </row>
    <row r="1378" spans="1:2" x14ac:dyDescent="0.25">
      <c r="A1378" s="169"/>
      <c r="B1378" s="169"/>
    </row>
    <row r="1379" spans="1:2" x14ac:dyDescent="0.25">
      <c r="A1379" s="169"/>
      <c r="B1379" s="169"/>
    </row>
    <row r="1380" spans="1:2" x14ac:dyDescent="0.25">
      <c r="A1380" s="169"/>
      <c r="B1380" s="169"/>
    </row>
    <row r="1381" spans="1:2" x14ac:dyDescent="0.25">
      <c r="A1381" s="169"/>
      <c r="B1381" s="169"/>
    </row>
    <row r="1382" spans="1:2" x14ac:dyDescent="0.25">
      <c r="A1382" s="169"/>
      <c r="B1382" s="169"/>
    </row>
    <row r="1383" spans="1:2" x14ac:dyDescent="0.25">
      <c r="A1383" s="169"/>
      <c r="B1383" s="169"/>
    </row>
    <row r="1384" spans="1:2" x14ac:dyDescent="0.25">
      <c r="A1384" s="169"/>
      <c r="B1384" s="169"/>
    </row>
    <row r="1385" spans="1:2" x14ac:dyDescent="0.25">
      <c r="A1385" s="169"/>
      <c r="B1385" s="169"/>
    </row>
    <row r="1386" spans="1:2" x14ac:dyDescent="0.25">
      <c r="A1386" s="169"/>
      <c r="B1386" s="169"/>
    </row>
    <row r="1387" spans="1:2" x14ac:dyDescent="0.25">
      <c r="A1387" s="169"/>
      <c r="B1387" s="169"/>
    </row>
    <row r="1388" spans="1:2" x14ac:dyDescent="0.25">
      <c r="A1388" s="169"/>
      <c r="B1388" s="169"/>
    </row>
    <row r="1389" spans="1:2" x14ac:dyDescent="0.25">
      <c r="A1389" s="169"/>
      <c r="B1389" s="169"/>
    </row>
    <row r="1390" spans="1:2" x14ac:dyDescent="0.25">
      <c r="A1390" s="169"/>
      <c r="B1390" s="169"/>
    </row>
    <row r="1391" spans="1:2" x14ac:dyDescent="0.25">
      <c r="A1391" s="169"/>
      <c r="B1391" s="169"/>
    </row>
    <row r="1392" spans="1:2" x14ac:dyDescent="0.25">
      <c r="A1392" s="169"/>
      <c r="B1392" s="169"/>
    </row>
    <row r="1393" spans="1:2" x14ac:dyDescent="0.25">
      <c r="A1393" s="169"/>
      <c r="B1393" s="169"/>
    </row>
    <row r="1394" spans="1:2" x14ac:dyDescent="0.25">
      <c r="A1394" s="169"/>
      <c r="B1394" s="169"/>
    </row>
    <row r="1395" spans="1:2" x14ac:dyDescent="0.25">
      <c r="A1395" s="169"/>
      <c r="B1395" s="169"/>
    </row>
    <row r="1396" spans="1:2" x14ac:dyDescent="0.25">
      <c r="A1396" s="169"/>
      <c r="B1396" s="169"/>
    </row>
    <row r="1397" spans="1:2" x14ac:dyDescent="0.25">
      <c r="A1397" s="169"/>
      <c r="B1397" s="169"/>
    </row>
    <row r="1398" spans="1:2" x14ac:dyDescent="0.25">
      <c r="A1398" s="169"/>
      <c r="B1398" s="169"/>
    </row>
    <row r="1399" spans="1:2" x14ac:dyDescent="0.25">
      <c r="A1399" s="169"/>
      <c r="B1399" s="169"/>
    </row>
    <row r="1400" spans="1:2" x14ac:dyDescent="0.25">
      <c r="A1400" s="169"/>
      <c r="B1400" s="169"/>
    </row>
    <row r="1401" spans="1:2" x14ac:dyDescent="0.25">
      <c r="A1401" s="169"/>
      <c r="B1401" s="169"/>
    </row>
    <row r="1402" spans="1:2" x14ac:dyDescent="0.25">
      <c r="A1402" s="169"/>
      <c r="B1402" s="169"/>
    </row>
    <row r="1403" spans="1:2" x14ac:dyDescent="0.25">
      <c r="A1403" s="169"/>
      <c r="B1403" s="169"/>
    </row>
    <row r="1404" spans="1:2" x14ac:dyDescent="0.25">
      <c r="A1404" s="169"/>
      <c r="B1404" s="169"/>
    </row>
    <row r="1405" spans="1:2" x14ac:dyDescent="0.25">
      <c r="A1405" s="169"/>
      <c r="B1405" s="169"/>
    </row>
    <row r="1406" spans="1:2" x14ac:dyDescent="0.25">
      <c r="A1406" s="169"/>
      <c r="B1406" s="169"/>
    </row>
    <row r="1407" spans="1:2" x14ac:dyDescent="0.25">
      <c r="A1407" s="169"/>
      <c r="B1407" s="169"/>
    </row>
    <row r="1408" spans="1:2" x14ac:dyDescent="0.25">
      <c r="A1408" s="169"/>
      <c r="B1408" s="169"/>
    </row>
    <row r="1409" spans="1:2" x14ac:dyDescent="0.25">
      <c r="A1409" s="169"/>
      <c r="B1409" s="169"/>
    </row>
    <row r="1410" spans="1:2" x14ac:dyDescent="0.25">
      <c r="A1410" s="169"/>
      <c r="B1410" s="169"/>
    </row>
    <row r="1411" spans="1:2" x14ac:dyDescent="0.25">
      <c r="A1411" s="169"/>
      <c r="B1411" s="169"/>
    </row>
    <row r="1412" spans="1:2" x14ac:dyDescent="0.25">
      <c r="A1412" s="169"/>
      <c r="B1412" s="169"/>
    </row>
    <row r="1413" spans="1:2" x14ac:dyDescent="0.25">
      <c r="A1413" s="169"/>
      <c r="B1413" s="169"/>
    </row>
    <row r="1414" spans="1:2" x14ac:dyDescent="0.25">
      <c r="A1414" s="169"/>
      <c r="B1414" s="169"/>
    </row>
    <row r="1415" spans="1:2" x14ac:dyDescent="0.25">
      <c r="A1415" s="169"/>
      <c r="B1415" s="169"/>
    </row>
    <row r="1416" spans="1:2" x14ac:dyDescent="0.25">
      <c r="A1416" s="169"/>
      <c r="B1416" s="169"/>
    </row>
    <row r="1417" spans="1:2" x14ac:dyDescent="0.25">
      <c r="A1417" s="169"/>
      <c r="B1417" s="169"/>
    </row>
    <row r="1418" spans="1:2" x14ac:dyDescent="0.25">
      <c r="A1418" s="169"/>
      <c r="B1418" s="169"/>
    </row>
    <row r="1419" spans="1:2" x14ac:dyDescent="0.25">
      <c r="A1419" s="169"/>
      <c r="B1419" s="169"/>
    </row>
    <row r="1420" spans="1:2" x14ac:dyDescent="0.25">
      <c r="A1420" s="169"/>
      <c r="B1420" s="169"/>
    </row>
    <row r="1421" spans="1:2" x14ac:dyDescent="0.25">
      <c r="A1421" s="169"/>
      <c r="B1421" s="169"/>
    </row>
    <row r="1422" spans="1:2" x14ac:dyDescent="0.25">
      <c r="A1422" s="169"/>
      <c r="B1422" s="169"/>
    </row>
    <row r="1423" spans="1:2" x14ac:dyDescent="0.25">
      <c r="A1423" s="169"/>
      <c r="B1423" s="169"/>
    </row>
    <row r="1424" spans="1:2" x14ac:dyDescent="0.25">
      <c r="A1424" s="169"/>
      <c r="B1424" s="169"/>
    </row>
    <row r="1425" spans="1:2" x14ac:dyDescent="0.25">
      <c r="A1425" s="169"/>
      <c r="B1425" s="169"/>
    </row>
    <row r="1426" spans="1:2" x14ac:dyDescent="0.25">
      <c r="A1426" s="169"/>
      <c r="B1426" s="169"/>
    </row>
    <row r="1427" spans="1:2" x14ac:dyDescent="0.25">
      <c r="A1427" s="169"/>
      <c r="B1427" s="169"/>
    </row>
    <row r="1428" spans="1:2" x14ac:dyDescent="0.25">
      <c r="A1428" s="169"/>
      <c r="B1428" s="169"/>
    </row>
    <row r="1429" spans="1:2" x14ac:dyDescent="0.25">
      <c r="A1429" s="169"/>
      <c r="B1429" s="169"/>
    </row>
    <row r="1430" spans="1:2" x14ac:dyDescent="0.25">
      <c r="A1430" s="169"/>
      <c r="B1430" s="169"/>
    </row>
    <row r="1431" spans="1:2" x14ac:dyDescent="0.25">
      <c r="A1431" s="169"/>
      <c r="B1431" s="169"/>
    </row>
    <row r="1432" spans="1:2" x14ac:dyDescent="0.25">
      <c r="A1432" s="169"/>
      <c r="B1432" s="169"/>
    </row>
    <row r="1433" spans="1:2" x14ac:dyDescent="0.25">
      <c r="A1433" s="169"/>
      <c r="B1433" s="169"/>
    </row>
    <row r="1434" spans="1:2" x14ac:dyDescent="0.25">
      <c r="A1434" s="169"/>
      <c r="B1434" s="169"/>
    </row>
    <row r="1435" spans="1:2" x14ac:dyDescent="0.25">
      <c r="A1435" s="169"/>
      <c r="B1435" s="169"/>
    </row>
    <row r="1436" spans="1:2" x14ac:dyDescent="0.25">
      <c r="A1436" s="169"/>
      <c r="B1436" s="169"/>
    </row>
    <row r="1437" spans="1:2" x14ac:dyDescent="0.25">
      <c r="A1437" s="169"/>
      <c r="B1437" s="169"/>
    </row>
    <row r="1438" spans="1:2" x14ac:dyDescent="0.25">
      <c r="A1438" s="169"/>
      <c r="B1438" s="169"/>
    </row>
    <row r="1439" spans="1:2" x14ac:dyDescent="0.25">
      <c r="A1439" s="169"/>
      <c r="B1439" s="169"/>
    </row>
    <row r="1440" spans="1:2" x14ac:dyDescent="0.25">
      <c r="A1440" s="169"/>
      <c r="B1440" s="169"/>
    </row>
    <row r="1441" spans="1:2" x14ac:dyDescent="0.25">
      <c r="A1441" s="169"/>
      <c r="B1441" s="169"/>
    </row>
    <row r="1442" spans="1:2" x14ac:dyDescent="0.25">
      <c r="A1442" s="169"/>
      <c r="B1442" s="169"/>
    </row>
    <row r="1443" spans="1:2" x14ac:dyDescent="0.25">
      <c r="A1443" s="169"/>
      <c r="B1443" s="169"/>
    </row>
    <row r="1444" spans="1:2" x14ac:dyDescent="0.25">
      <c r="A1444" s="169"/>
      <c r="B1444" s="169"/>
    </row>
    <row r="1445" spans="1:2" x14ac:dyDescent="0.25">
      <c r="A1445" s="169"/>
      <c r="B1445" s="169"/>
    </row>
    <row r="1446" spans="1:2" x14ac:dyDescent="0.25">
      <c r="A1446" s="169"/>
      <c r="B1446" s="169"/>
    </row>
    <row r="1447" spans="1:2" x14ac:dyDescent="0.25">
      <c r="A1447" s="169"/>
      <c r="B1447" s="169"/>
    </row>
    <row r="1448" spans="1:2" x14ac:dyDescent="0.25">
      <c r="A1448" s="169"/>
      <c r="B1448" s="169"/>
    </row>
    <row r="1449" spans="1:2" x14ac:dyDescent="0.25">
      <c r="A1449" s="169"/>
      <c r="B1449" s="169"/>
    </row>
    <row r="1450" spans="1:2" x14ac:dyDescent="0.25">
      <c r="A1450" s="169"/>
      <c r="B1450" s="169"/>
    </row>
    <row r="1451" spans="1:2" x14ac:dyDescent="0.25">
      <c r="A1451" s="169"/>
      <c r="B1451" s="169"/>
    </row>
    <row r="1452" spans="1:2" x14ac:dyDescent="0.25">
      <c r="A1452" s="169"/>
      <c r="B1452" s="169"/>
    </row>
    <row r="1453" spans="1:2" x14ac:dyDescent="0.25">
      <c r="A1453" s="169"/>
      <c r="B1453" s="169"/>
    </row>
    <row r="1454" spans="1:2" x14ac:dyDescent="0.25">
      <c r="A1454" s="169"/>
      <c r="B1454" s="169"/>
    </row>
    <row r="1455" spans="1:2" x14ac:dyDescent="0.25">
      <c r="A1455" s="169"/>
      <c r="B1455" s="169"/>
    </row>
    <row r="1456" spans="1:2" x14ac:dyDescent="0.25">
      <c r="A1456" s="169"/>
      <c r="B1456" s="169"/>
    </row>
    <row r="1457" spans="1:2" x14ac:dyDescent="0.25">
      <c r="A1457" s="169"/>
      <c r="B1457" s="169"/>
    </row>
    <row r="1458" spans="1:2" x14ac:dyDescent="0.25">
      <c r="A1458" s="169"/>
      <c r="B1458" s="169"/>
    </row>
    <row r="1459" spans="1:2" x14ac:dyDescent="0.25">
      <c r="A1459" s="169"/>
      <c r="B1459" s="169"/>
    </row>
    <row r="1460" spans="1:2" x14ac:dyDescent="0.25">
      <c r="A1460" s="169"/>
      <c r="B1460" s="169"/>
    </row>
    <row r="1461" spans="1:2" x14ac:dyDescent="0.25">
      <c r="A1461" s="169"/>
      <c r="B1461" s="169"/>
    </row>
    <row r="1462" spans="1:2" x14ac:dyDescent="0.25">
      <c r="A1462" s="169"/>
      <c r="B1462" s="169"/>
    </row>
    <row r="1463" spans="1:2" x14ac:dyDescent="0.25">
      <c r="A1463" s="169"/>
      <c r="B1463" s="169"/>
    </row>
    <row r="1464" spans="1:2" x14ac:dyDescent="0.25">
      <c r="A1464" s="169"/>
      <c r="B1464" s="169"/>
    </row>
    <row r="1465" spans="1:2" x14ac:dyDescent="0.25">
      <c r="A1465" s="169"/>
      <c r="B1465" s="169"/>
    </row>
    <row r="1466" spans="1:2" x14ac:dyDescent="0.25">
      <c r="A1466" s="169"/>
      <c r="B1466" s="169"/>
    </row>
    <row r="1467" spans="1:2" x14ac:dyDescent="0.25">
      <c r="A1467" s="169"/>
      <c r="B1467" s="169"/>
    </row>
    <row r="1468" spans="1:2" x14ac:dyDescent="0.25">
      <c r="A1468" s="169"/>
      <c r="B1468" s="169"/>
    </row>
    <row r="1469" spans="1:2" x14ac:dyDescent="0.25">
      <c r="A1469" s="169"/>
      <c r="B1469" s="169"/>
    </row>
    <row r="1470" spans="1:2" x14ac:dyDescent="0.25">
      <c r="A1470" s="169"/>
      <c r="B1470" s="169"/>
    </row>
    <row r="1471" spans="1:2" x14ac:dyDescent="0.25">
      <c r="A1471" s="169"/>
      <c r="B1471" s="169"/>
    </row>
    <row r="1472" spans="1:2" x14ac:dyDescent="0.25">
      <c r="A1472" s="169"/>
      <c r="B1472" s="169"/>
    </row>
    <row r="1473" spans="1:2" x14ac:dyDescent="0.25">
      <c r="A1473" s="169"/>
      <c r="B1473" s="169"/>
    </row>
    <row r="1474" spans="1:2" x14ac:dyDescent="0.25">
      <c r="A1474" s="169"/>
      <c r="B1474" s="169"/>
    </row>
    <row r="1475" spans="1:2" x14ac:dyDescent="0.25">
      <c r="A1475" s="169"/>
      <c r="B1475" s="169"/>
    </row>
    <row r="1476" spans="1:2" x14ac:dyDescent="0.25">
      <c r="A1476" s="169"/>
      <c r="B1476" s="169"/>
    </row>
    <row r="1477" spans="1:2" x14ac:dyDescent="0.25">
      <c r="A1477" s="169"/>
      <c r="B1477" s="169"/>
    </row>
    <row r="1478" spans="1:2" x14ac:dyDescent="0.25">
      <c r="A1478" s="169"/>
      <c r="B1478" s="169"/>
    </row>
    <row r="1479" spans="1:2" x14ac:dyDescent="0.25">
      <c r="A1479" s="169"/>
      <c r="B1479" s="169"/>
    </row>
    <row r="1480" spans="1:2" x14ac:dyDescent="0.25">
      <c r="A1480" s="169"/>
      <c r="B1480" s="169"/>
    </row>
    <row r="1481" spans="1:2" x14ac:dyDescent="0.25">
      <c r="A1481" s="169"/>
      <c r="B1481" s="169"/>
    </row>
    <row r="1482" spans="1:2" x14ac:dyDescent="0.25">
      <c r="A1482" s="169"/>
      <c r="B1482" s="169"/>
    </row>
    <row r="1483" spans="1:2" x14ac:dyDescent="0.25">
      <c r="A1483" s="169"/>
      <c r="B1483" s="169"/>
    </row>
    <row r="1484" spans="1:2" x14ac:dyDescent="0.25">
      <c r="A1484" s="169"/>
      <c r="B1484" s="169"/>
    </row>
    <row r="1485" spans="1:2" x14ac:dyDescent="0.25">
      <c r="A1485" s="169"/>
      <c r="B1485" s="169"/>
    </row>
    <row r="1486" spans="1:2" x14ac:dyDescent="0.25">
      <c r="A1486" s="169"/>
      <c r="B1486" s="169"/>
    </row>
    <row r="1487" spans="1:2" x14ac:dyDescent="0.25">
      <c r="A1487" s="169"/>
      <c r="B1487" s="169"/>
    </row>
    <row r="1488" spans="1:2" x14ac:dyDescent="0.25">
      <c r="A1488" s="169"/>
      <c r="B1488" s="169"/>
    </row>
    <row r="1489" spans="1:2" x14ac:dyDescent="0.25">
      <c r="A1489" s="169"/>
      <c r="B1489" s="169"/>
    </row>
    <row r="1490" spans="1:2" x14ac:dyDescent="0.25">
      <c r="A1490" s="169"/>
      <c r="B1490" s="169"/>
    </row>
    <row r="1491" spans="1:2" x14ac:dyDescent="0.25">
      <c r="A1491" s="169"/>
      <c r="B1491" s="169"/>
    </row>
    <row r="1492" spans="1:2" x14ac:dyDescent="0.25">
      <c r="A1492" s="169"/>
      <c r="B1492" s="169"/>
    </row>
    <row r="1493" spans="1:2" x14ac:dyDescent="0.25">
      <c r="A1493" s="169"/>
      <c r="B1493" s="169"/>
    </row>
    <row r="1494" spans="1:2" x14ac:dyDescent="0.25">
      <c r="A1494" s="169"/>
      <c r="B1494" s="169"/>
    </row>
    <row r="1495" spans="1:2" x14ac:dyDescent="0.25">
      <c r="A1495" s="169"/>
      <c r="B1495" s="169"/>
    </row>
    <row r="1496" spans="1:2" x14ac:dyDescent="0.25">
      <c r="A1496" s="169"/>
      <c r="B1496" s="169"/>
    </row>
    <row r="1497" spans="1:2" x14ac:dyDescent="0.25">
      <c r="A1497" s="169"/>
      <c r="B1497" s="169"/>
    </row>
    <row r="1498" spans="1:2" x14ac:dyDescent="0.25">
      <c r="A1498" s="169"/>
      <c r="B1498" s="169"/>
    </row>
    <row r="1499" spans="1:2" x14ac:dyDescent="0.25">
      <c r="A1499" s="169"/>
      <c r="B1499" s="169"/>
    </row>
    <row r="1500" spans="1:2" x14ac:dyDescent="0.25">
      <c r="A1500" s="169"/>
      <c r="B1500" s="169"/>
    </row>
    <row r="1501" spans="1:2" x14ac:dyDescent="0.25">
      <c r="A1501" s="169"/>
      <c r="B1501" s="169"/>
    </row>
    <row r="1502" spans="1:2" x14ac:dyDescent="0.25">
      <c r="A1502" s="169"/>
      <c r="B1502" s="169"/>
    </row>
    <row r="1503" spans="1:2" x14ac:dyDescent="0.25">
      <c r="A1503" s="169"/>
      <c r="B1503" s="169"/>
    </row>
    <row r="1504" spans="1:2" x14ac:dyDescent="0.25">
      <c r="A1504" s="169"/>
      <c r="B1504" s="169"/>
    </row>
    <row r="1505" spans="1:2" x14ac:dyDescent="0.25">
      <c r="A1505" s="169"/>
      <c r="B1505" s="169"/>
    </row>
    <row r="1506" spans="1:2" x14ac:dyDescent="0.25">
      <c r="A1506" s="169"/>
      <c r="B1506" s="169"/>
    </row>
    <row r="1507" spans="1:2" x14ac:dyDescent="0.25">
      <c r="A1507" s="169"/>
      <c r="B1507" s="169"/>
    </row>
    <row r="1508" spans="1:2" x14ac:dyDescent="0.25">
      <c r="A1508" s="169"/>
      <c r="B1508" s="169"/>
    </row>
    <row r="1509" spans="1:2" x14ac:dyDescent="0.25">
      <c r="A1509" s="169"/>
      <c r="B1509" s="169"/>
    </row>
    <row r="1510" spans="1:2" x14ac:dyDescent="0.25">
      <c r="A1510" s="169"/>
      <c r="B1510" s="169"/>
    </row>
    <row r="1511" spans="1:2" x14ac:dyDescent="0.25">
      <c r="A1511" s="169"/>
      <c r="B1511" s="169"/>
    </row>
    <row r="1512" spans="1:2" x14ac:dyDescent="0.25">
      <c r="A1512" s="169"/>
      <c r="B1512" s="169"/>
    </row>
    <row r="1513" spans="1:2" x14ac:dyDescent="0.25">
      <c r="A1513" s="169"/>
      <c r="B1513" s="169"/>
    </row>
    <row r="1514" spans="1:2" x14ac:dyDescent="0.25">
      <c r="A1514" s="169"/>
      <c r="B1514" s="169"/>
    </row>
    <row r="1515" spans="1:2" x14ac:dyDescent="0.25">
      <c r="A1515" s="169"/>
      <c r="B1515" s="169"/>
    </row>
    <row r="1516" spans="1:2" x14ac:dyDescent="0.25">
      <c r="A1516" s="169"/>
      <c r="B1516" s="169"/>
    </row>
    <row r="1517" spans="1:2" x14ac:dyDescent="0.25">
      <c r="A1517" s="169"/>
      <c r="B1517" s="169"/>
    </row>
    <row r="1518" spans="1:2" x14ac:dyDescent="0.25">
      <c r="A1518" s="169"/>
      <c r="B1518" s="169"/>
    </row>
    <row r="1519" spans="1:2" x14ac:dyDescent="0.25">
      <c r="A1519" s="169"/>
      <c r="B1519" s="169"/>
    </row>
    <row r="1520" spans="1:2" x14ac:dyDescent="0.25">
      <c r="A1520" s="169"/>
      <c r="B1520" s="169"/>
    </row>
    <row r="1521" spans="1:2" x14ac:dyDescent="0.25">
      <c r="A1521" s="169"/>
      <c r="B1521" s="169"/>
    </row>
    <row r="1522" spans="1:2" x14ac:dyDescent="0.25">
      <c r="A1522" s="169"/>
      <c r="B1522" s="169"/>
    </row>
    <row r="1523" spans="1:2" x14ac:dyDescent="0.25">
      <c r="A1523" s="169"/>
      <c r="B1523" s="169"/>
    </row>
    <row r="1524" spans="1:2" x14ac:dyDescent="0.25">
      <c r="A1524" s="169"/>
      <c r="B1524" s="169"/>
    </row>
    <row r="1525" spans="1:2" x14ac:dyDescent="0.25">
      <c r="A1525" s="169"/>
      <c r="B1525" s="169"/>
    </row>
    <row r="1526" spans="1:2" x14ac:dyDescent="0.25">
      <c r="A1526" s="169"/>
      <c r="B1526" s="169"/>
    </row>
    <row r="1527" spans="1:2" x14ac:dyDescent="0.25">
      <c r="A1527" s="169"/>
      <c r="B1527" s="169"/>
    </row>
    <row r="1528" spans="1:2" x14ac:dyDescent="0.25">
      <c r="A1528" s="169"/>
      <c r="B1528" s="169"/>
    </row>
    <row r="1529" spans="1:2" x14ac:dyDescent="0.25">
      <c r="A1529" s="169"/>
      <c r="B1529" s="169"/>
    </row>
    <row r="1530" spans="1:2" x14ac:dyDescent="0.25">
      <c r="A1530" s="169"/>
      <c r="B1530" s="169"/>
    </row>
    <row r="1531" spans="1:2" x14ac:dyDescent="0.25">
      <c r="A1531" s="169"/>
      <c r="B1531" s="169"/>
    </row>
    <row r="1532" spans="1:2" x14ac:dyDescent="0.25">
      <c r="A1532" s="169"/>
      <c r="B1532" s="169"/>
    </row>
    <row r="1533" spans="1:2" x14ac:dyDescent="0.25">
      <c r="A1533" s="169"/>
      <c r="B1533" s="169"/>
    </row>
    <row r="1534" spans="1:2" x14ac:dyDescent="0.25">
      <c r="A1534" s="169"/>
      <c r="B1534" s="169"/>
    </row>
    <row r="1535" spans="1:2" x14ac:dyDescent="0.25">
      <c r="A1535" s="169"/>
      <c r="B1535" s="169"/>
    </row>
    <row r="1536" spans="1:2" x14ac:dyDescent="0.25">
      <c r="A1536" s="169"/>
      <c r="B1536" s="169"/>
    </row>
    <row r="1537" spans="1:2" x14ac:dyDescent="0.25">
      <c r="A1537" s="169"/>
      <c r="B1537" s="169"/>
    </row>
    <row r="1538" spans="1:2" x14ac:dyDescent="0.25">
      <c r="A1538" s="169"/>
      <c r="B1538" s="169"/>
    </row>
    <row r="1539" spans="1:2" x14ac:dyDescent="0.25">
      <c r="A1539" s="169"/>
      <c r="B1539" s="169"/>
    </row>
    <row r="1540" spans="1:2" x14ac:dyDescent="0.25">
      <c r="A1540" s="169"/>
      <c r="B1540" s="169"/>
    </row>
    <row r="1541" spans="1:2" x14ac:dyDescent="0.25">
      <c r="A1541" s="169"/>
      <c r="B1541" s="169"/>
    </row>
    <row r="1542" spans="1:2" x14ac:dyDescent="0.25">
      <c r="A1542" s="169"/>
      <c r="B1542" s="169"/>
    </row>
    <row r="1543" spans="1:2" x14ac:dyDescent="0.25">
      <c r="A1543" s="169"/>
      <c r="B1543" s="169"/>
    </row>
    <row r="1544" spans="1:2" x14ac:dyDescent="0.25">
      <c r="A1544" s="169"/>
      <c r="B1544" s="169"/>
    </row>
    <row r="1545" spans="1:2" x14ac:dyDescent="0.25">
      <c r="A1545" s="169"/>
      <c r="B1545" s="169"/>
    </row>
    <row r="1546" spans="1:2" x14ac:dyDescent="0.25">
      <c r="A1546" s="169"/>
      <c r="B1546" s="169"/>
    </row>
    <row r="1547" spans="1:2" x14ac:dyDescent="0.25">
      <c r="A1547" s="169"/>
      <c r="B1547" s="169"/>
    </row>
    <row r="1548" spans="1:2" x14ac:dyDescent="0.25">
      <c r="A1548" s="169"/>
      <c r="B1548" s="169"/>
    </row>
    <row r="1549" spans="1:2" x14ac:dyDescent="0.25">
      <c r="A1549" s="169"/>
      <c r="B1549" s="169"/>
    </row>
    <row r="1550" spans="1:2" x14ac:dyDescent="0.25">
      <c r="A1550" s="169"/>
      <c r="B1550" s="169"/>
    </row>
    <row r="1551" spans="1:2" x14ac:dyDescent="0.25">
      <c r="A1551" s="169"/>
      <c r="B1551" s="169"/>
    </row>
    <row r="1552" spans="1:2" x14ac:dyDescent="0.25">
      <c r="A1552" s="169"/>
      <c r="B1552" s="169"/>
    </row>
    <row r="1553" spans="1:2" x14ac:dyDescent="0.25">
      <c r="A1553" s="169"/>
      <c r="B1553" s="169"/>
    </row>
    <row r="1554" spans="1:2" x14ac:dyDescent="0.25">
      <c r="A1554" s="169"/>
      <c r="B1554" s="169"/>
    </row>
    <row r="1555" spans="1:2" x14ac:dyDescent="0.25">
      <c r="A1555" s="169"/>
      <c r="B1555" s="169"/>
    </row>
    <row r="1556" spans="1:2" x14ac:dyDescent="0.25">
      <c r="A1556" s="169"/>
      <c r="B1556" s="169"/>
    </row>
    <row r="1557" spans="1:2" x14ac:dyDescent="0.25">
      <c r="A1557" s="169"/>
      <c r="B1557" s="169"/>
    </row>
    <row r="1558" spans="1:2" x14ac:dyDescent="0.25">
      <c r="A1558" s="169"/>
      <c r="B1558" s="169"/>
    </row>
    <row r="1559" spans="1:2" x14ac:dyDescent="0.25">
      <c r="A1559" s="169"/>
      <c r="B1559" s="169"/>
    </row>
    <row r="1560" spans="1:2" x14ac:dyDescent="0.25">
      <c r="A1560" s="169"/>
      <c r="B1560" s="169"/>
    </row>
    <row r="1561" spans="1:2" x14ac:dyDescent="0.25">
      <c r="A1561" s="169"/>
      <c r="B1561" s="169"/>
    </row>
    <row r="1562" spans="1:2" x14ac:dyDescent="0.25">
      <c r="A1562" s="169"/>
      <c r="B1562" s="169"/>
    </row>
    <row r="1563" spans="1:2" x14ac:dyDescent="0.25">
      <c r="A1563" s="169"/>
      <c r="B1563" s="169"/>
    </row>
    <row r="1564" spans="1:2" x14ac:dyDescent="0.25">
      <c r="A1564" s="169"/>
      <c r="B1564" s="169"/>
    </row>
    <row r="1565" spans="1:2" x14ac:dyDescent="0.25">
      <c r="A1565" s="169"/>
      <c r="B1565" s="169"/>
    </row>
    <row r="1566" spans="1:2" x14ac:dyDescent="0.25">
      <c r="A1566" s="169"/>
      <c r="B1566" s="169"/>
    </row>
    <row r="1567" spans="1:2" x14ac:dyDescent="0.25">
      <c r="A1567" s="169"/>
      <c r="B1567" s="169"/>
    </row>
    <row r="1568" spans="1:2" x14ac:dyDescent="0.25">
      <c r="A1568" s="169"/>
      <c r="B1568" s="169"/>
    </row>
    <row r="1569" spans="1:2" x14ac:dyDescent="0.25">
      <c r="A1569" s="169"/>
      <c r="B1569" s="169"/>
    </row>
    <row r="1570" spans="1:2" x14ac:dyDescent="0.25">
      <c r="A1570" s="169"/>
      <c r="B1570" s="169"/>
    </row>
    <row r="1571" spans="1:2" x14ac:dyDescent="0.25">
      <c r="A1571" s="169"/>
      <c r="B1571" s="169"/>
    </row>
    <row r="1572" spans="1:2" x14ac:dyDescent="0.25">
      <c r="A1572" s="169"/>
      <c r="B1572" s="169"/>
    </row>
    <row r="1573" spans="1:2" x14ac:dyDescent="0.25">
      <c r="A1573" s="169"/>
      <c r="B1573" s="169"/>
    </row>
    <row r="1574" spans="1:2" x14ac:dyDescent="0.25">
      <c r="A1574" s="169"/>
      <c r="B1574" s="169"/>
    </row>
    <row r="1575" spans="1:2" x14ac:dyDescent="0.25">
      <c r="A1575" s="169"/>
      <c r="B1575" s="169"/>
    </row>
    <row r="1576" spans="1:2" x14ac:dyDescent="0.25">
      <c r="A1576" s="169"/>
      <c r="B1576" s="169"/>
    </row>
    <row r="1577" spans="1:2" x14ac:dyDescent="0.25">
      <c r="A1577" s="169"/>
      <c r="B1577" s="169"/>
    </row>
    <row r="1578" spans="1:2" x14ac:dyDescent="0.25">
      <c r="A1578" s="169"/>
      <c r="B1578" s="169"/>
    </row>
    <row r="1579" spans="1:2" x14ac:dyDescent="0.25">
      <c r="A1579" s="169"/>
      <c r="B1579" s="169"/>
    </row>
    <row r="1580" spans="1:2" x14ac:dyDescent="0.25">
      <c r="A1580" s="169"/>
      <c r="B1580" s="169"/>
    </row>
    <row r="1581" spans="1:2" x14ac:dyDescent="0.25">
      <c r="A1581" s="169"/>
      <c r="B1581" s="169"/>
    </row>
    <row r="1582" spans="1:2" x14ac:dyDescent="0.25">
      <c r="A1582" s="169"/>
      <c r="B1582" s="169"/>
    </row>
    <row r="1583" spans="1:2" x14ac:dyDescent="0.25">
      <c r="A1583" s="169"/>
      <c r="B1583" s="169"/>
    </row>
    <row r="1584" spans="1:2" x14ac:dyDescent="0.25">
      <c r="A1584" s="169"/>
      <c r="B1584" s="169"/>
    </row>
    <row r="1585" spans="1:2" x14ac:dyDescent="0.25">
      <c r="A1585" s="169"/>
      <c r="B1585" s="169"/>
    </row>
    <row r="1586" spans="1:2" x14ac:dyDescent="0.25">
      <c r="A1586" s="169"/>
      <c r="B1586" s="169"/>
    </row>
    <row r="1587" spans="1:2" x14ac:dyDescent="0.25">
      <c r="A1587" s="169"/>
      <c r="B1587" s="169"/>
    </row>
    <row r="1588" spans="1:2" x14ac:dyDescent="0.25">
      <c r="A1588" s="169"/>
      <c r="B1588" s="169"/>
    </row>
    <row r="1589" spans="1:2" x14ac:dyDescent="0.25">
      <c r="A1589" s="169"/>
      <c r="B1589" s="169"/>
    </row>
    <row r="1590" spans="1:2" x14ac:dyDescent="0.25">
      <c r="A1590" s="169"/>
      <c r="B1590" s="169"/>
    </row>
    <row r="1591" spans="1:2" x14ac:dyDescent="0.25">
      <c r="A1591" s="169"/>
      <c r="B1591" s="169"/>
    </row>
    <row r="1592" spans="1:2" x14ac:dyDescent="0.25">
      <c r="A1592" s="169"/>
      <c r="B1592" s="169"/>
    </row>
    <row r="1593" spans="1:2" x14ac:dyDescent="0.25">
      <c r="A1593" s="169"/>
      <c r="B1593" s="169"/>
    </row>
    <row r="1594" spans="1:2" x14ac:dyDescent="0.25">
      <c r="A1594" s="169"/>
      <c r="B1594" s="169"/>
    </row>
    <row r="1595" spans="1:2" x14ac:dyDescent="0.25">
      <c r="A1595" s="169"/>
      <c r="B1595" s="169"/>
    </row>
    <row r="1596" spans="1:2" x14ac:dyDescent="0.25">
      <c r="A1596" s="169"/>
      <c r="B1596" s="169"/>
    </row>
    <row r="1597" spans="1:2" x14ac:dyDescent="0.25">
      <c r="A1597" s="169"/>
      <c r="B1597" s="169"/>
    </row>
    <row r="1598" spans="1:2" x14ac:dyDescent="0.25">
      <c r="A1598" s="169"/>
      <c r="B1598" s="169"/>
    </row>
    <row r="1599" spans="1:2" x14ac:dyDescent="0.25">
      <c r="A1599" s="169"/>
      <c r="B1599" s="169"/>
    </row>
    <row r="1600" spans="1:2" x14ac:dyDescent="0.25">
      <c r="A1600" s="169"/>
      <c r="B1600" s="169"/>
    </row>
    <row r="1601" spans="1:2" x14ac:dyDescent="0.25">
      <c r="A1601" s="169"/>
      <c r="B1601" s="169"/>
    </row>
    <row r="1602" spans="1:2" x14ac:dyDescent="0.25">
      <c r="A1602" s="169"/>
      <c r="B1602" s="169"/>
    </row>
    <row r="1603" spans="1:2" x14ac:dyDescent="0.25">
      <c r="A1603" s="169"/>
      <c r="B1603" s="169"/>
    </row>
    <row r="1604" spans="1:2" x14ac:dyDescent="0.25">
      <c r="A1604" s="169"/>
      <c r="B1604" s="169"/>
    </row>
    <row r="1605" spans="1:2" x14ac:dyDescent="0.25">
      <c r="A1605" s="169"/>
      <c r="B1605" s="169"/>
    </row>
    <row r="1606" spans="1:2" x14ac:dyDescent="0.25">
      <c r="A1606" s="169"/>
      <c r="B1606" s="169"/>
    </row>
    <row r="1607" spans="1:2" x14ac:dyDescent="0.25">
      <c r="A1607" s="169"/>
      <c r="B1607" s="169"/>
    </row>
    <row r="1608" spans="1:2" x14ac:dyDescent="0.25">
      <c r="A1608" s="169"/>
      <c r="B1608" s="169"/>
    </row>
    <row r="1609" spans="1:2" x14ac:dyDescent="0.25">
      <c r="A1609" s="169"/>
      <c r="B1609" s="169"/>
    </row>
    <row r="1610" spans="1:2" x14ac:dyDescent="0.25">
      <c r="A1610" s="169"/>
      <c r="B1610" s="169"/>
    </row>
    <row r="1611" spans="1:2" x14ac:dyDescent="0.25">
      <c r="A1611" s="169"/>
      <c r="B1611" s="169"/>
    </row>
    <row r="1612" spans="1:2" x14ac:dyDescent="0.25">
      <c r="A1612" s="169"/>
      <c r="B1612" s="169"/>
    </row>
    <row r="1613" spans="1:2" x14ac:dyDescent="0.25">
      <c r="A1613" s="169"/>
      <c r="B1613" s="169"/>
    </row>
    <row r="1614" spans="1:2" x14ac:dyDescent="0.25">
      <c r="A1614" s="169"/>
      <c r="B1614" s="169"/>
    </row>
    <row r="1615" spans="1:2" x14ac:dyDescent="0.25">
      <c r="A1615" s="169"/>
      <c r="B1615" s="169"/>
    </row>
    <row r="1616" spans="1:2" x14ac:dyDescent="0.25">
      <c r="A1616" s="169"/>
      <c r="B1616" s="169"/>
    </row>
    <row r="1617" spans="1:2" x14ac:dyDescent="0.25">
      <c r="A1617" s="169"/>
      <c r="B1617" s="169"/>
    </row>
    <row r="1618" spans="1:2" x14ac:dyDescent="0.25">
      <c r="A1618" s="169"/>
      <c r="B1618" s="169"/>
    </row>
    <row r="1619" spans="1:2" x14ac:dyDescent="0.25">
      <c r="A1619" s="169"/>
      <c r="B1619" s="169"/>
    </row>
    <row r="1620" spans="1:2" x14ac:dyDescent="0.25">
      <c r="A1620" s="169"/>
      <c r="B1620" s="169"/>
    </row>
    <row r="1621" spans="1:2" x14ac:dyDescent="0.25">
      <c r="A1621" s="169"/>
      <c r="B1621" s="169"/>
    </row>
    <row r="1622" spans="1:2" x14ac:dyDescent="0.25">
      <c r="A1622" s="169"/>
      <c r="B1622" s="169"/>
    </row>
    <row r="1623" spans="1:2" x14ac:dyDescent="0.25">
      <c r="A1623" s="169"/>
      <c r="B1623" s="169"/>
    </row>
    <row r="1624" spans="1:2" x14ac:dyDescent="0.25">
      <c r="A1624" s="169"/>
      <c r="B1624" s="169"/>
    </row>
    <row r="1625" spans="1:2" x14ac:dyDescent="0.25">
      <c r="A1625" s="169"/>
      <c r="B1625" s="169"/>
    </row>
    <row r="1626" spans="1:2" x14ac:dyDescent="0.25">
      <c r="A1626" s="169"/>
      <c r="B1626" s="169"/>
    </row>
    <row r="1627" spans="1:2" x14ac:dyDescent="0.25">
      <c r="A1627" s="169"/>
      <c r="B1627" s="169"/>
    </row>
    <row r="1628" spans="1:2" x14ac:dyDescent="0.25">
      <c r="A1628" s="169"/>
      <c r="B1628" s="169"/>
    </row>
    <row r="1629" spans="1:2" x14ac:dyDescent="0.25">
      <c r="A1629" s="169"/>
      <c r="B1629" s="169"/>
    </row>
    <row r="1630" spans="1:2" x14ac:dyDescent="0.25">
      <c r="A1630" s="169"/>
      <c r="B1630" s="169"/>
    </row>
    <row r="1631" spans="1:2" x14ac:dyDescent="0.25">
      <c r="A1631" s="169"/>
      <c r="B1631" s="169"/>
    </row>
    <row r="1632" spans="1:2" x14ac:dyDescent="0.25">
      <c r="A1632" s="169"/>
      <c r="B1632" s="169"/>
    </row>
    <row r="1633" spans="1:2" x14ac:dyDescent="0.25">
      <c r="A1633" s="169"/>
      <c r="B1633" s="169"/>
    </row>
    <row r="1634" spans="1:2" x14ac:dyDescent="0.25">
      <c r="A1634" s="169"/>
      <c r="B1634" s="169"/>
    </row>
    <row r="1635" spans="1:2" x14ac:dyDescent="0.25">
      <c r="A1635" s="169"/>
      <c r="B1635" s="169"/>
    </row>
    <row r="1636" spans="1:2" x14ac:dyDescent="0.25">
      <c r="A1636" s="169"/>
      <c r="B1636" s="169"/>
    </row>
    <row r="1637" spans="1:2" x14ac:dyDescent="0.25">
      <c r="A1637" s="169"/>
      <c r="B1637" s="169"/>
    </row>
    <row r="1638" spans="1:2" x14ac:dyDescent="0.25">
      <c r="A1638" s="169"/>
      <c r="B1638" s="169"/>
    </row>
    <row r="1639" spans="1:2" x14ac:dyDescent="0.25">
      <c r="A1639" s="169"/>
      <c r="B1639" s="169"/>
    </row>
    <row r="1640" spans="1:2" x14ac:dyDescent="0.25">
      <c r="A1640" s="169"/>
      <c r="B1640" s="169"/>
    </row>
    <row r="1641" spans="1:2" x14ac:dyDescent="0.25">
      <c r="A1641" s="169"/>
      <c r="B1641" s="169"/>
    </row>
    <row r="1642" spans="1:2" x14ac:dyDescent="0.25">
      <c r="A1642" s="169"/>
      <c r="B1642" s="169"/>
    </row>
    <row r="1643" spans="1:2" x14ac:dyDescent="0.25">
      <c r="A1643" s="169"/>
      <c r="B1643" s="169"/>
    </row>
    <row r="1644" spans="1:2" x14ac:dyDescent="0.25">
      <c r="A1644" s="169"/>
      <c r="B1644" s="169"/>
    </row>
    <row r="1645" spans="1:2" x14ac:dyDescent="0.25">
      <c r="A1645" s="169"/>
      <c r="B1645" s="169"/>
    </row>
    <row r="1646" spans="1:2" x14ac:dyDescent="0.25">
      <c r="A1646" s="169"/>
      <c r="B1646" s="169"/>
    </row>
    <row r="1647" spans="1:2" x14ac:dyDescent="0.25">
      <c r="A1647" s="169"/>
      <c r="B1647" s="169"/>
    </row>
    <row r="1648" spans="1:2" x14ac:dyDescent="0.25">
      <c r="A1648" s="169"/>
      <c r="B1648" s="169"/>
    </row>
    <row r="1649" spans="1:2" x14ac:dyDescent="0.25">
      <c r="A1649" s="169"/>
      <c r="B1649" s="169"/>
    </row>
    <row r="1650" spans="1:2" x14ac:dyDescent="0.25">
      <c r="A1650" s="169"/>
      <c r="B1650" s="169"/>
    </row>
    <row r="1651" spans="1:2" x14ac:dyDescent="0.25">
      <c r="A1651" s="169"/>
      <c r="B1651" s="169"/>
    </row>
    <row r="1652" spans="1:2" x14ac:dyDescent="0.25">
      <c r="A1652" s="169"/>
      <c r="B1652" s="169"/>
    </row>
    <row r="1653" spans="1:2" x14ac:dyDescent="0.25">
      <c r="A1653" s="169"/>
      <c r="B1653" s="169"/>
    </row>
    <row r="1654" spans="1:2" x14ac:dyDescent="0.25">
      <c r="A1654" s="169"/>
      <c r="B1654" s="169"/>
    </row>
    <row r="1655" spans="1:2" x14ac:dyDescent="0.25">
      <c r="A1655" s="169"/>
      <c r="B1655" s="169"/>
    </row>
    <row r="1656" spans="1:2" x14ac:dyDescent="0.25">
      <c r="A1656" s="169"/>
      <c r="B1656" s="169"/>
    </row>
    <row r="1657" spans="1:2" x14ac:dyDescent="0.25">
      <c r="A1657" s="169"/>
      <c r="B1657" s="169"/>
    </row>
    <row r="1658" spans="1:2" x14ac:dyDescent="0.25">
      <c r="A1658" s="169"/>
      <c r="B1658" s="169"/>
    </row>
    <row r="1659" spans="1:2" x14ac:dyDescent="0.25">
      <c r="A1659" s="169"/>
      <c r="B1659" s="169"/>
    </row>
    <row r="1660" spans="1:2" x14ac:dyDescent="0.25">
      <c r="A1660" s="169"/>
      <c r="B1660" s="169"/>
    </row>
    <row r="1661" spans="1:2" x14ac:dyDescent="0.25">
      <c r="A1661" s="169"/>
      <c r="B1661" s="169"/>
    </row>
    <row r="1662" spans="1:2" x14ac:dyDescent="0.25">
      <c r="A1662" s="169"/>
      <c r="B1662" s="169"/>
    </row>
    <row r="1663" spans="1:2" x14ac:dyDescent="0.25">
      <c r="A1663" s="169"/>
      <c r="B1663" s="169"/>
    </row>
    <row r="1664" spans="1:2" x14ac:dyDescent="0.25">
      <c r="A1664" s="169"/>
      <c r="B1664" s="169"/>
    </row>
    <row r="1665" spans="1:2" x14ac:dyDescent="0.25">
      <c r="A1665" s="169"/>
      <c r="B1665" s="169"/>
    </row>
    <row r="1666" spans="1:2" x14ac:dyDescent="0.25">
      <c r="A1666" s="169"/>
      <c r="B1666" s="169"/>
    </row>
    <row r="1667" spans="1:2" x14ac:dyDescent="0.25">
      <c r="A1667" s="169"/>
      <c r="B1667" s="169"/>
    </row>
    <row r="1668" spans="1:2" x14ac:dyDescent="0.25">
      <c r="A1668" s="169"/>
      <c r="B1668" s="169"/>
    </row>
    <row r="1669" spans="1:2" x14ac:dyDescent="0.25">
      <c r="A1669" s="169"/>
      <c r="B1669" s="169"/>
    </row>
    <row r="1670" spans="1:2" x14ac:dyDescent="0.25">
      <c r="A1670" s="169"/>
      <c r="B1670" s="169"/>
    </row>
    <row r="1671" spans="1:2" x14ac:dyDescent="0.25">
      <c r="A1671" s="169"/>
      <c r="B1671" s="169"/>
    </row>
    <row r="1672" spans="1:2" x14ac:dyDescent="0.25">
      <c r="A1672" s="169"/>
      <c r="B1672" s="169"/>
    </row>
    <row r="1673" spans="1:2" x14ac:dyDescent="0.25">
      <c r="A1673" s="169"/>
      <c r="B1673" s="169"/>
    </row>
    <row r="1674" spans="1:2" x14ac:dyDescent="0.25">
      <c r="A1674" s="169"/>
      <c r="B1674" s="169"/>
    </row>
    <row r="1675" spans="1:2" x14ac:dyDescent="0.25">
      <c r="A1675" s="169"/>
      <c r="B1675" s="169"/>
    </row>
    <row r="1676" spans="1:2" x14ac:dyDescent="0.25">
      <c r="A1676" s="169"/>
      <c r="B1676" s="169"/>
    </row>
    <row r="1677" spans="1:2" x14ac:dyDescent="0.25">
      <c r="A1677" s="169"/>
      <c r="B1677" s="169"/>
    </row>
    <row r="1678" spans="1:2" x14ac:dyDescent="0.25">
      <c r="A1678" s="169"/>
      <c r="B1678" s="169"/>
    </row>
    <row r="1679" spans="1:2" x14ac:dyDescent="0.25">
      <c r="A1679" s="169"/>
      <c r="B1679" s="169"/>
    </row>
    <row r="1680" spans="1:2" x14ac:dyDescent="0.25">
      <c r="A1680" s="169"/>
      <c r="B1680" s="169"/>
    </row>
    <row r="1681" spans="1:2" x14ac:dyDescent="0.25">
      <c r="A1681" s="169"/>
      <c r="B1681" s="169"/>
    </row>
    <row r="1682" spans="1:2" x14ac:dyDescent="0.25">
      <c r="A1682" s="169"/>
      <c r="B1682" s="169"/>
    </row>
    <row r="1683" spans="1:2" x14ac:dyDescent="0.25">
      <c r="A1683" s="169"/>
      <c r="B1683" s="169"/>
    </row>
    <row r="1684" spans="1:2" x14ac:dyDescent="0.25">
      <c r="A1684" s="169"/>
      <c r="B1684" s="169"/>
    </row>
    <row r="1685" spans="1:2" x14ac:dyDescent="0.25">
      <c r="A1685" s="169"/>
      <c r="B1685" s="169"/>
    </row>
    <row r="1686" spans="1:2" x14ac:dyDescent="0.25">
      <c r="A1686" s="169"/>
      <c r="B1686" s="169"/>
    </row>
    <row r="1687" spans="1:2" x14ac:dyDescent="0.25">
      <c r="A1687" s="169"/>
      <c r="B1687" s="169"/>
    </row>
    <row r="1688" spans="1:2" x14ac:dyDescent="0.25">
      <c r="A1688" s="169"/>
      <c r="B1688" s="169"/>
    </row>
    <row r="1689" spans="1:2" x14ac:dyDescent="0.25">
      <c r="A1689" s="169"/>
      <c r="B1689" s="169"/>
    </row>
    <row r="1690" spans="1:2" x14ac:dyDescent="0.25">
      <c r="A1690" s="169"/>
      <c r="B1690" s="169"/>
    </row>
    <row r="1691" spans="1:2" x14ac:dyDescent="0.25">
      <c r="A1691" s="169"/>
      <c r="B1691" s="169"/>
    </row>
    <row r="1692" spans="1:2" x14ac:dyDescent="0.25">
      <c r="A1692" s="169"/>
      <c r="B1692" s="169"/>
    </row>
    <row r="1693" spans="1:2" x14ac:dyDescent="0.25">
      <c r="A1693" s="169"/>
      <c r="B1693" s="169"/>
    </row>
    <row r="1694" spans="1:2" x14ac:dyDescent="0.25">
      <c r="A1694" s="169"/>
      <c r="B1694" s="169"/>
    </row>
    <row r="1695" spans="1:2" x14ac:dyDescent="0.25">
      <c r="A1695" s="169"/>
      <c r="B1695" s="169"/>
    </row>
    <row r="1696" spans="1:2" x14ac:dyDescent="0.25">
      <c r="A1696" s="169"/>
      <c r="B1696" s="169"/>
    </row>
    <row r="1697" spans="1:2" x14ac:dyDescent="0.25">
      <c r="A1697" s="169"/>
      <c r="B1697" s="169"/>
    </row>
    <row r="1698" spans="1:2" x14ac:dyDescent="0.25">
      <c r="A1698" s="169"/>
      <c r="B1698" s="169"/>
    </row>
    <row r="1699" spans="1:2" x14ac:dyDescent="0.25">
      <c r="A1699" s="169"/>
      <c r="B1699" s="169"/>
    </row>
    <row r="1700" spans="1:2" x14ac:dyDescent="0.25">
      <c r="A1700" s="169"/>
      <c r="B1700" s="169"/>
    </row>
    <row r="1701" spans="1:2" x14ac:dyDescent="0.25">
      <c r="A1701" s="169"/>
      <c r="B1701" s="169"/>
    </row>
    <row r="1702" spans="1:2" x14ac:dyDescent="0.25">
      <c r="A1702" s="169"/>
      <c r="B1702" s="169"/>
    </row>
    <row r="1703" spans="1:2" x14ac:dyDescent="0.25">
      <c r="A1703" s="169"/>
      <c r="B1703" s="169"/>
    </row>
    <row r="1704" spans="1:2" x14ac:dyDescent="0.25">
      <c r="A1704" s="169"/>
      <c r="B1704" s="169"/>
    </row>
    <row r="1705" spans="1:2" x14ac:dyDescent="0.25">
      <c r="A1705" s="169"/>
      <c r="B1705" s="169"/>
    </row>
    <row r="1706" spans="1:2" x14ac:dyDescent="0.25">
      <c r="A1706" s="169"/>
      <c r="B1706" s="169"/>
    </row>
    <row r="1707" spans="1:2" x14ac:dyDescent="0.25">
      <c r="A1707" s="169"/>
      <c r="B1707" s="169"/>
    </row>
    <row r="1708" spans="1:2" x14ac:dyDescent="0.25">
      <c r="A1708" s="169"/>
      <c r="B1708" s="169"/>
    </row>
    <row r="1709" spans="1:2" x14ac:dyDescent="0.25">
      <c r="A1709" s="169"/>
      <c r="B1709" s="169"/>
    </row>
    <row r="1710" spans="1:2" x14ac:dyDescent="0.25">
      <c r="A1710" s="169"/>
      <c r="B1710" s="169"/>
    </row>
    <row r="1711" spans="1:2" x14ac:dyDescent="0.25">
      <c r="A1711" s="169"/>
      <c r="B1711" s="169"/>
    </row>
    <row r="1712" spans="1:2" x14ac:dyDescent="0.25">
      <c r="A1712" s="169"/>
      <c r="B1712" s="169"/>
    </row>
    <row r="1713" spans="1:2" x14ac:dyDescent="0.25">
      <c r="A1713" s="169"/>
      <c r="B1713" s="169"/>
    </row>
    <row r="1714" spans="1:2" x14ac:dyDescent="0.25">
      <c r="A1714" s="169"/>
      <c r="B1714" s="169"/>
    </row>
    <row r="1715" spans="1:2" x14ac:dyDescent="0.25">
      <c r="A1715" s="169"/>
      <c r="B1715" s="169"/>
    </row>
    <row r="1716" spans="1:2" x14ac:dyDescent="0.25">
      <c r="A1716" s="169"/>
      <c r="B1716" s="169"/>
    </row>
    <row r="1717" spans="1:2" x14ac:dyDescent="0.25">
      <c r="A1717" s="169"/>
      <c r="B1717" s="169"/>
    </row>
    <row r="1718" spans="1:2" x14ac:dyDescent="0.25">
      <c r="A1718" s="169"/>
      <c r="B1718" s="169"/>
    </row>
    <row r="1719" spans="1:2" x14ac:dyDescent="0.25">
      <c r="A1719" s="169"/>
      <c r="B1719" s="169"/>
    </row>
    <row r="1720" spans="1:2" x14ac:dyDescent="0.25">
      <c r="A1720" s="169"/>
      <c r="B1720" s="169"/>
    </row>
    <row r="1721" spans="1:2" x14ac:dyDescent="0.25">
      <c r="A1721" s="169"/>
      <c r="B1721" s="169"/>
    </row>
    <row r="1722" spans="1:2" x14ac:dyDescent="0.25">
      <c r="A1722" s="169"/>
      <c r="B1722" s="169"/>
    </row>
    <row r="1723" spans="1:2" x14ac:dyDescent="0.25">
      <c r="A1723" s="169"/>
      <c r="B1723" s="169"/>
    </row>
    <row r="1724" spans="1:2" x14ac:dyDescent="0.25">
      <c r="A1724" s="169"/>
      <c r="B1724" s="169"/>
    </row>
    <row r="1725" spans="1:2" x14ac:dyDescent="0.25">
      <c r="A1725" s="169"/>
      <c r="B1725" s="169"/>
    </row>
    <row r="1726" spans="1:2" x14ac:dyDescent="0.25">
      <c r="A1726" s="169"/>
      <c r="B1726" s="169"/>
    </row>
    <row r="1727" spans="1:2" x14ac:dyDescent="0.25">
      <c r="A1727" s="169"/>
      <c r="B1727" s="169"/>
    </row>
    <row r="1728" spans="1:2" x14ac:dyDescent="0.25">
      <c r="A1728" s="169"/>
      <c r="B1728" s="169"/>
    </row>
    <row r="1729" spans="1:2" x14ac:dyDescent="0.25">
      <c r="A1729" s="169"/>
      <c r="B1729" s="169"/>
    </row>
    <row r="1730" spans="1:2" x14ac:dyDescent="0.25">
      <c r="A1730" s="169"/>
      <c r="B1730" s="169"/>
    </row>
    <row r="1731" spans="1:2" x14ac:dyDescent="0.25">
      <c r="A1731" s="169"/>
      <c r="B1731" s="169"/>
    </row>
    <row r="1732" spans="1:2" x14ac:dyDescent="0.25">
      <c r="A1732" s="169"/>
      <c r="B1732" s="169"/>
    </row>
    <row r="1733" spans="1:2" x14ac:dyDescent="0.25">
      <c r="A1733" s="169"/>
      <c r="B1733" s="169"/>
    </row>
    <row r="1734" spans="1:2" x14ac:dyDescent="0.25">
      <c r="A1734" s="169"/>
      <c r="B1734" s="169"/>
    </row>
    <row r="1735" spans="1:2" x14ac:dyDescent="0.25">
      <c r="A1735" s="169"/>
      <c r="B1735" s="169"/>
    </row>
    <row r="1736" spans="1:2" x14ac:dyDescent="0.25">
      <c r="A1736" s="169"/>
      <c r="B1736" s="169"/>
    </row>
    <row r="1737" spans="1:2" x14ac:dyDescent="0.25">
      <c r="A1737" s="169"/>
      <c r="B1737" s="169"/>
    </row>
    <row r="1738" spans="1:2" x14ac:dyDescent="0.25">
      <c r="A1738" s="169"/>
      <c r="B1738" s="169"/>
    </row>
    <row r="1739" spans="1:2" x14ac:dyDescent="0.25">
      <c r="A1739" s="169"/>
      <c r="B1739" s="169"/>
    </row>
    <row r="1740" spans="1:2" x14ac:dyDescent="0.25">
      <c r="A1740" s="169"/>
      <c r="B1740" s="169"/>
    </row>
    <row r="1741" spans="1:2" x14ac:dyDescent="0.25">
      <c r="A1741" s="169"/>
      <c r="B1741" s="169"/>
    </row>
    <row r="1742" spans="1:2" x14ac:dyDescent="0.25">
      <c r="A1742" s="169"/>
      <c r="B1742" s="169"/>
    </row>
    <row r="1743" spans="1:2" x14ac:dyDescent="0.25">
      <c r="A1743" s="169"/>
      <c r="B1743" s="169"/>
    </row>
    <row r="1744" spans="1:2" x14ac:dyDescent="0.25">
      <c r="A1744" s="169"/>
      <c r="B1744" s="169"/>
    </row>
    <row r="1745" spans="1:2" x14ac:dyDescent="0.25">
      <c r="A1745" s="169"/>
      <c r="B1745" s="169"/>
    </row>
    <row r="1746" spans="1:2" x14ac:dyDescent="0.25">
      <c r="A1746" s="169"/>
      <c r="B1746" s="169"/>
    </row>
    <row r="1747" spans="1:2" x14ac:dyDescent="0.25">
      <c r="A1747" s="169"/>
      <c r="B1747" s="169"/>
    </row>
    <row r="1748" spans="1:2" x14ac:dyDescent="0.25">
      <c r="A1748" s="169"/>
      <c r="B1748" s="169"/>
    </row>
    <row r="1749" spans="1:2" x14ac:dyDescent="0.25">
      <c r="A1749" s="169"/>
      <c r="B1749" s="169"/>
    </row>
    <row r="1750" spans="1:2" x14ac:dyDescent="0.25">
      <c r="A1750" s="169"/>
      <c r="B1750" s="169"/>
    </row>
    <row r="1751" spans="1:2" x14ac:dyDescent="0.25">
      <c r="A1751" s="169"/>
      <c r="B1751" s="169"/>
    </row>
    <row r="1752" spans="1:2" x14ac:dyDescent="0.25">
      <c r="A1752" s="169"/>
      <c r="B1752" s="169"/>
    </row>
    <row r="1753" spans="1:2" x14ac:dyDescent="0.25">
      <c r="A1753" s="169"/>
      <c r="B1753" s="169"/>
    </row>
    <row r="1754" spans="1:2" x14ac:dyDescent="0.25">
      <c r="A1754" s="169"/>
      <c r="B1754" s="169"/>
    </row>
    <row r="1755" spans="1:2" x14ac:dyDescent="0.25">
      <c r="A1755" s="169"/>
      <c r="B1755" s="169"/>
    </row>
    <row r="1756" spans="1:2" x14ac:dyDescent="0.25">
      <c r="A1756" s="169"/>
      <c r="B1756" s="169"/>
    </row>
    <row r="1757" spans="1:2" x14ac:dyDescent="0.25">
      <c r="A1757" s="169"/>
      <c r="B1757" s="169"/>
    </row>
    <row r="1758" spans="1:2" x14ac:dyDescent="0.25">
      <c r="A1758" s="169"/>
      <c r="B1758" s="169"/>
    </row>
    <row r="1759" spans="1:2" x14ac:dyDescent="0.25">
      <c r="A1759" s="169"/>
      <c r="B1759" s="169"/>
    </row>
    <row r="1760" spans="1:2" x14ac:dyDescent="0.25">
      <c r="A1760" s="169"/>
      <c r="B1760" s="169"/>
    </row>
    <row r="1761" spans="1:2" x14ac:dyDescent="0.25">
      <c r="A1761" s="169"/>
      <c r="B1761" s="169"/>
    </row>
    <row r="1762" spans="1:2" x14ac:dyDescent="0.25">
      <c r="A1762" s="169"/>
      <c r="B1762" s="169"/>
    </row>
    <row r="1763" spans="1:2" x14ac:dyDescent="0.25">
      <c r="A1763" s="169"/>
      <c r="B1763" s="169"/>
    </row>
    <row r="1764" spans="1:2" x14ac:dyDescent="0.25">
      <c r="A1764" s="169"/>
      <c r="B1764" s="169"/>
    </row>
    <row r="1765" spans="1:2" x14ac:dyDescent="0.25">
      <c r="A1765" s="169"/>
      <c r="B1765" s="169"/>
    </row>
    <row r="1766" spans="1:2" x14ac:dyDescent="0.25">
      <c r="A1766" s="169"/>
      <c r="B1766" s="169"/>
    </row>
    <row r="1767" spans="1:2" x14ac:dyDescent="0.25">
      <c r="A1767" s="169"/>
      <c r="B1767" s="169"/>
    </row>
    <row r="1768" spans="1:2" x14ac:dyDescent="0.25">
      <c r="A1768" s="169"/>
      <c r="B1768" s="169"/>
    </row>
    <row r="1769" spans="1:2" x14ac:dyDescent="0.25">
      <c r="A1769" s="169"/>
      <c r="B1769" s="169"/>
    </row>
    <row r="1770" spans="1:2" x14ac:dyDescent="0.25">
      <c r="A1770" s="169"/>
      <c r="B1770" s="169"/>
    </row>
    <row r="1771" spans="1:2" x14ac:dyDescent="0.25">
      <c r="A1771" s="169"/>
      <c r="B1771" s="169"/>
    </row>
    <row r="1772" spans="1:2" x14ac:dyDescent="0.25">
      <c r="A1772" s="169"/>
      <c r="B1772" s="169"/>
    </row>
    <row r="1773" spans="1:2" x14ac:dyDescent="0.25">
      <c r="A1773" s="169"/>
      <c r="B1773" s="169"/>
    </row>
    <row r="1774" spans="1:2" x14ac:dyDescent="0.25">
      <c r="A1774" s="169"/>
      <c r="B1774" s="169"/>
    </row>
    <row r="1775" spans="1:2" x14ac:dyDescent="0.25">
      <c r="A1775" s="169"/>
      <c r="B1775" s="169"/>
    </row>
    <row r="1776" spans="1:2" x14ac:dyDescent="0.25">
      <c r="A1776" s="169"/>
      <c r="B1776" s="169"/>
    </row>
    <row r="1777" spans="1:2" x14ac:dyDescent="0.25">
      <c r="A1777" s="169"/>
      <c r="B1777" s="169"/>
    </row>
    <row r="1778" spans="1:2" x14ac:dyDescent="0.25">
      <c r="A1778" s="169"/>
      <c r="B1778" s="169"/>
    </row>
    <row r="1779" spans="1:2" x14ac:dyDescent="0.25">
      <c r="A1779" s="169"/>
      <c r="B1779" s="169"/>
    </row>
    <row r="1780" spans="1:2" x14ac:dyDescent="0.25">
      <c r="A1780" s="169"/>
      <c r="B1780" s="169"/>
    </row>
    <row r="1781" spans="1:2" x14ac:dyDescent="0.25">
      <c r="A1781" s="169"/>
      <c r="B1781" s="169"/>
    </row>
    <row r="1782" spans="1:2" x14ac:dyDescent="0.25">
      <c r="A1782" s="169"/>
      <c r="B1782" s="169"/>
    </row>
    <row r="1783" spans="1:2" x14ac:dyDescent="0.25">
      <c r="A1783" s="169"/>
      <c r="B1783" s="169"/>
    </row>
    <row r="1784" spans="1:2" x14ac:dyDescent="0.25">
      <c r="A1784" s="169"/>
      <c r="B1784" s="169"/>
    </row>
    <row r="1785" spans="1:2" x14ac:dyDescent="0.25">
      <c r="A1785" s="169"/>
      <c r="B1785" s="169"/>
    </row>
    <row r="1786" spans="1:2" x14ac:dyDescent="0.25">
      <c r="A1786" s="169"/>
      <c r="B1786" s="169"/>
    </row>
    <row r="1787" spans="1:2" x14ac:dyDescent="0.25">
      <c r="A1787" s="169"/>
      <c r="B1787" s="169"/>
    </row>
    <row r="1788" spans="1:2" x14ac:dyDescent="0.25">
      <c r="A1788" s="169"/>
      <c r="B1788" s="169"/>
    </row>
    <row r="1789" spans="1:2" x14ac:dyDescent="0.25">
      <c r="A1789" s="169"/>
      <c r="B1789" s="169"/>
    </row>
    <row r="1790" spans="1:2" x14ac:dyDescent="0.25">
      <c r="A1790" s="169"/>
      <c r="B1790" s="169"/>
    </row>
    <row r="1791" spans="1:2" x14ac:dyDescent="0.25">
      <c r="A1791" s="169"/>
      <c r="B1791" s="169"/>
    </row>
    <row r="1792" spans="1:2" x14ac:dyDescent="0.25">
      <c r="A1792" s="169"/>
      <c r="B1792" s="169"/>
    </row>
    <row r="1793" spans="1:2" x14ac:dyDescent="0.25">
      <c r="A1793" s="169"/>
      <c r="B1793" s="169"/>
    </row>
    <row r="1794" spans="1:2" x14ac:dyDescent="0.25">
      <c r="A1794" s="169"/>
      <c r="B1794" s="169"/>
    </row>
    <row r="1795" spans="1:2" x14ac:dyDescent="0.25">
      <c r="A1795" s="169"/>
      <c r="B1795" s="169"/>
    </row>
    <row r="1796" spans="1:2" x14ac:dyDescent="0.25">
      <c r="A1796" s="169"/>
      <c r="B1796" s="169"/>
    </row>
    <row r="1797" spans="1:2" x14ac:dyDescent="0.25">
      <c r="A1797" s="169"/>
      <c r="B1797" s="169"/>
    </row>
    <row r="1798" spans="1:2" x14ac:dyDescent="0.25">
      <c r="A1798" s="169"/>
      <c r="B1798" s="169"/>
    </row>
    <row r="1799" spans="1:2" x14ac:dyDescent="0.25">
      <c r="A1799" s="169"/>
      <c r="B1799" s="169"/>
    </row>
    <row r="1800" spans="1:2" x14ac:dyDescent="0.25">
      <c r="A1800" s="169"/>
      <c r="B1800" s="169"/>
    </row>
    <row r="1801" spans="1:2" x14ac:dyDescent="0.25">
      <c r="A1801" s="169"/>
      <c r="B1801" s="169"/>
    </row>
    <row r="1802" spans="1:2" x14ac:dyDescent="0.25">
      <c r="A1802" s="169"/>
      <c r="B1802" s="169"/>
    </row>
    <row r="1803" spans="1:2" x14ac:dyDescent="0.25">
      <c r="A1803" s="169"/>
      <c r="B1803" s="169"/>
    </row>
    <row r="1804" spans="1:2" x14ac:dyDescent="0.25">
      <c r="A1804" s="169"/>
      <c r="B1804" s="169"/>
    </row>
    <row r="1805" spans="1:2" x14ac:dyDescent="0.25">
      <c r="A1805" s="169"/>
      <c r="B1805" s="169"/>
    </row>
    <row r="1806" spans="1:2" x14ac:dyDescent="0.25">
      <c r="A1806" s="169"/>
      <c r="B1806" s="169"/>
    </row>
    <row r="1807" spans="1:2" x14ac:dyDescent="0.25">
      <c r="A1807" s="169"/>
      <c r="B1807" s="169"/>
    </row>
    <row r="1808" spans="1:2" x14ac:dyDescent="0.25">
      <c r="A1808" s="169"/>
      <c r="B1808" s="169"/>
    </row>
    <row r="1809" spans="1:2" x14ac:dyDescent="0.25">
      <c r="A1809" s="169"/>
      <c r="B1809" s="169"/>
    </row>
    <row r="1810" spans="1:2" x14ac:dyDescent="0.25">
      <c r="A1810" s="169"/>
      <c r="B1810" s="169"/>
    </row>
    <row r="1811" spans="1:2" x14ac:dyDescent="0.25">
      <c r="A1811" s="169"/>
      <c r="B1811" s="169"/>
    </row>
    <row r="1812" spans="1:2" x14ac:dyDescent="0.25">
      <c r="A1812" s="169"/>
      <c r="B1812" s="169"/>
    </row>
    <row r="1813" spans="1:2" x14ac:dyDescent="0.25">
      <c r="A1813" s="169"/>
      <c r="B1813" s="169"/>
    </row>
    <row r="1814" spans="1:2" x14ac:dyDescent="0.25">
      <c r="A1814" s="169"/>
      <c r="B1814" s="169"/>
    </row>
    <row r="1815" spans="1:2" x14ac:dyDescent="0.25">
      <c r="A1815" s="169"/>
      <c r="B1815" s="169"/>
    </row>
    <row r="1816" spans="1:2" x14ac:dyDescent="0.25">
      <c r="A1816" s="169"/>
      <c r="B1816" s="169"/>
    </row>
    <row r="1817" spans="1:2" x14ac:dyDescent="0.25">
      <c r="A1817" s="169"/>
      <c r="B1817" s="169"/>
    </row>
    <row r="1818" spans="1:2" x14ac:dyDescent="0.25">
      <c r="A1818" s="169"/>
      <c r="B1818" s="169"/>
    </row>
    <row r="1819" spans="1:2" x14ac:dyDescent="0.25">
      <c r="A1819" s="169"/>
      <c r="B1819" s="169"/>
    </row>
    <row r="1820" spans="1:2" x14ac:dyDescent="0.25">
      <c r="A1820" s="169"/>
      <c r="B1820" s="169"/>
    </row>
    <row r="1821" spans="1:2" x14ac:dyDescent="0.25">
      <c r="A1821" s="169"/>
      <c r="B1821" s="169"/>
    </row>
    <row r="1822" spans="1:2" x14ac:dyDescent="0.25">
      <c r="A1822" s="169"/>
      <c r="B1822" s="169"/>
    </row>
    <row r="1823" spans="1:2" x14ac:dyDescent="0.25">
      <c r="A1823" s="169"/>
      <c r="B1823" s="169"/>
    </row>
    <row r="1824" spans="1:2" x14ac:dyDescent="0.25">
      <c r="A1824" s="169"/>
      <c r="B1824" s="169"/>
    </row>
    <row r="1825" spans="1:2" x14ac:dyDescent="0.25">
      <c r="A1825" s="169"/>
      <c r="B1825" s="169"/>
    </row>
    <row r="1826" spans="1:2" x14ac:dyDescent="0.25">
      <c r="A1826" s="169"/>
      <c r="B1826" s="169"/>
    </row>
    <row r="1827" spans="1:2" x14ac:dyDescent="0.25">
      <c r="A1827" s="169"/>
      <c r="B1827" s="169"/>
    </row>
    <row r="1828" spans="1:2" x14ac:dyDescent="0.25">
      <c r="A1828" s="169"/>
      <c r="B1828" s="169"/>
    </row>
    <row r="1829" spans="1:2" x14ac:dyDescent="0.25">
      <c r="A1829" s="169"/>
      <c r="B1829" s="169"/>
    </row>
    <row r="1830" spans="1:2" x14ac:dyDescent="0.25">
      <c r="A1830" s="169"/>
      <c r="B1830" s="169"/>
    </row>
    <row r="1831" spans="1:2" x14ac:dyDescent="0.25">
      <c r="A1831" s="169"/>
      <c r="B1831" s="169"/>
    </row>
    <row r="1832" spans="1:2" x14ac:dyDescent="0.25">
      <c r="A1832" s="169"/>
      <c r="B1832" s="169"/>
    </row>
    <row r="1833" spans="1:2" x14ac:dyDescent="0.25">
      <c r="A1833" s="169"/>
      <c r="B1833" s="169"/>
    </row>
    <row r="1834" spans="1:2" x14ac:dyDescent="0.25">
      <c r="A1834" s="169"/>
      <c r="B1834" s="169"/>
    </row>
    <row r="1835" spans="1:2" x14ac:dyDescent="0.25">
      <c r="A1835" s="169"/>
      <c r="B1835" s="169"/>
    </row>
    <row r="1836" spans="1:2" x14ac:dyDescent="0.25">
      <c r="A1836" s="169"/>
      <c r="B1836" s="169"/>
    </row>
    <row r="1837" spans="1:2" x14ac:dyDescent="0.25">
      <c r="A1837" s="169"/>
      <c r="B1837" s="169"/>
    </row>
    <row r="1838" spans="1:2" x14ac:dyDescent="0.25">
      <c r="A1838" s="169"/>
      <c r="B1838" s="169"/>
    </row>
    <row r="1839" spans="1:2" x14ac:dyDescent="0.25">
      <c r="A1839" s="169"/>
      <c r="B1839" s="169"/>
    </row>
    <row r="1840" spans="1:2" x14ac:dyDescent="0.25">
      <c r="A1840" s="169"/>
      <c r="B1840" s="169"/>
    </row>
    <row r="1841" spans="1:2" x14ac:dyDescent="0.25">
      <c r="A1841" s="169"/>
      <c r="B1841" s="169"/>
    </row>
    <row r="1842" spans="1:2" x14ac:dyDescent="0.25">
      <c r="A1842" s="169"/>
      <c r="B1842" s="169"/>
    </row>
    <row r="1843" spans="1:2" x14ac:dyDescent="0.25">
      <c r="A1843" s="169"/>
      <c r="B1843" s="169"/>
    </row>
    <row r="1844" spans="1:2" x14ac:dyDescent="0.25">
      <c r="A1844" s="169"/>
      <c r="B1844" s="169"/>
    </row>
    <row r="1845" spans="1:2" x14ac:dyDescent="0.25">
      <c r="A1845" s="169"/>
      <c r="B1845" s="169"/>
    </row>
    <row r="1846" spans="1:2" x14ac:dyDescent="0.25">
      <c r="A1846" s="169"/>
      <c r="B1846" s="169"/>
    </row>
    <row r="1847" spans="1:2" x14ac:dyDescent="0.25">
      <c r="A1847" s="169"/>
      <c r="B1847" s="169"/>
    </row>
    <row r="1848" spans="1:2" x14ac:dyDescent="0.25">
      <c r="A1848" s="169"/>
      <c r="B1848" s="169"/>
    </row>
    <row r="1849" spans="1:2" x14ac:dyDescent="0.25">
      <c r="A1849" s="169"/>
      <c r="B1849" s="169"/>
    </row>
    <row r="1850" spans="1:2" x14ac:dyDescent="0.25">
      <c r="A1850" s="169"/>
      <c r="B1850" s="169"/>
    </row>
    <row r="1851" spans="1:2" x14ac:dyDescent="0.25">
      <c r="A1851" s="169"/>
      <c r="B1851" s="169"/>
    </row>
    <row r="1852" spans="1:2" x14ac:dyDescent="0.25">
      <c r="A1852" s="169"/>
      <c r="B1852" s="169"/>
    </row>
    <row r="1853" spans="1:2" x14ac:dyDescent="0.25">
      <c r="A1853" s="169"/>
      <c r="B1853" s="169"/>
    </row>
    <row r="1854" spans="1:2" x14ac:dyDescent="0.25">
      <c r="A1854" s="169"/>
      <c r="B1854" s="169"/>
    </row>
    <row r="1855" spans="1:2" x14ac:dyDescent="0.25">
      <c r="A1855" s="169"/>
      <c r="B1855" s="169"/>
    </row>
    <row r="1856" spans="1:2" x14ac:dyDescent="0.25">
      <c r="A1856" s="169"/>
      <c r="B1856" s="169"/>
    </row>
    <row r="1857" spans="1:2" x14ac:dyDescent="0.25">
      <c r="A1857" s="169"/>
      <c r="B1857" s="169"/>
    </row>
    <row r="1858" spans="1:2" x14ac:dyDescent="0.25">
      <c r="A1858" s="169"/>
      <c r="B1858" s="169"/>
    </row>
    <row r="1859" spans="1:2" x14ac:dyDescent="0.25">
      <c r="A1859" s="169"/>
      <c r="B1859" s="169"/>
    </row>
    <row r="1860" spans="1:2" x14ac:dyDescent="0.25">
      <c r="A1860" s="169"/>
      <c r="B1860" s="169"/>
    </row>
    <row r="1861" spans="1:2" x14ac:dyDescent="0.25">
      <c r="A1861" s="169"/>
      <c r="B1861" s="169"/>
    </row>
    <row r="1862" spans="1:2" x14ac:dyDescent="0.25">
      <c r="A1862" s="169"/>
      <c r="B1862" s="169"/>
    </row>
    <row r="1863" spans="1:2" x14ac:dyDescent="0.25">
      <c r="A1863" s="169"/>
      <c r="B1863" s="169"/>
    </row>
    <row r="1864" spans="1:2" x14ac:dyDescent="0.25">
      <c r="A1864" s="169"/>
      <c r="B1864" s="169"/>
    </row>
    <row r="1865" spans="1:2" x14ac:dyDescent="0.25">
      <c r="A1865" s="169"/>
      <c r="B1865" s="169"/>
    </row>
    <row r="1866" spans="1:2" x14ac:dyDescent="0.25">
      <c r="A1866" s="169"/>
      <c r="B1866" s="169"/>
    </row>
    <row r="1867" spans="1:2" x14ac:dyDescent="0.25">
      <c r="A1867" s="169"/>
      <c r="B1867" s="169"/>
    </row>
    <row r="1868" spans="1:2" x14ac:dyDescent="0.25">
      <c r="A1868" s="169"/>
      <c r="B1868" s="169"/>
    </row>
    <row r="1869" spans="1:2" x14ac:dyDescent="0.25">
      <c r="A1869" s="169"/>
      <c r="B1869" s="169"/>
    </row>
    <row r="1870" spans="1:2" x14ac:dyDescent="0.25">
      <c r="A1870" s="169"/>
      <c r="B1870" s="169"/>
    </row>
    <row r="1871" spans="1:2" x14ac:dyDescent="0.25">
      <c r="A1871" s="169"/>
      <c r="B1871" s="169"/>
    </row>
    <row r="1872" spans="1:2" x14ac:dyDescent="0.25">
      <c r="A1872" s="169"/>
      <c r="B1872" s="169"/>
    </row>
    <row r="1873" spans="1:2" x14ac:dyDescent="0.25">
      <c r="A1873" s="169"/>
      <c r="B1873" s="169"/>
    </row>
    <row r="1874" spans="1:2" x14ac:dyDescent="0.25">
      <c r="A1874" s="169"/>
      <c r="B1874" s="169"/>
    </row>
    <row r="1875" spans="1:2" x14ac:dyDescent="0.25">
      <c r="A1875" s="169"/>
      <c r="B1875" s="169"/>
    </row>
    <row r="1876" spans="1:2" x14ac:dyDescent="0.25">
      <c r="A1876" s="169"/>
      <c r="B1876" s="169"/>
    </row>
    <row r="1877" spans="1:2" x14ac:dyDescent="0.25">
      <c r="A1877" s="169"/>
      <c r="B1877" s="169"/>
    </row>
    <row r="1878" spans="1:2" x14ac:dyDescent="0.25">
      <c r="A1878" s="169"/>
      <c r="B1878" s="169"/>
    </row>
    <row r="1879" spans="1:2" x14ac:dyDescent="0.25">
      <c r="A1879" s="169"/>
      <c r="B1879" s="169"/>
    </row>
    <row r="1880" spans="1:2" x14ac:dyDescent="0.25">
      <c r="A1880" s="169"/>
      <c r="B1880" s="169"/>
    </row>
    <row r="1881" spans="1:2" x14ac:dyDescent="0.25">
      <c r="A1881" s="169"/>
      <c r="B1881" s="169"/>
    </row>
    <row r="1882" spans="1:2" x14ac:dyDescent="0.25">
      <c r="A1882" s="169"/>
      <c r="B1882" s="169"/>
    </row>
    <row r="1883" spans="1:2" x14ac:dyDescent="0.25">
      <c r="A1883" s="169"/>
      <c r="B1883" s="169"/>
    </row>
    <row r="1884" spans="1:2" x14ac:dyDescent="0.25">
      <c r="A1884" s="169"/>
      <c r="B1884" s="169"/>
    </row>
    <row r="1885" spans="1:2" x14ac:dyDescent="0.25">
      <c r="A1885" s="169"/>
      <c r="B1885" s="169"/>
    </row>
    <row r="1886" spans="1:2" x14ac:dyDescent="0.25">
      <c r="A1886" s="169"/>
      <c r="B1886" s="169"/>
    </row>
    <row r="1887" spans="1:2" x14ac:dyDescent="0.25">
      <c r="A1887" s="169"/>
      <c r="B1887" s="169"/>
    </row>
    <row r="1888" spans="1:2" x14ac:dyDescent="0.25">
      <c r="A1888" s="169"/>
      <c r="B1888" s="169"/>
    </row>
    <row r="1889" spans="1:2" x14ac:dyDescent="0.25">
      <c r="A1889" s="169"/>
      <c r="B1889" s="169"/>
    </row>
    <row r="1890" spans="1:2" x14ac:dyDescent="0.25">
      <c r="A1890" s="169"/>
      <c r="B1890" s="169"/>
    </row>
    <row r="1891" spans="1:2" x14ac:dyDescent="0.25">
      <c r="A1891" s="169"/>
      <c r="B1891" s="169"/>
    </row>
    <row r="1892" spans="1:2" x14ac:dyDescent="0.25">
      <c r="A1892" s="169"/>
      <c r="B1892" s="169"/>
    </row>
    <row r="1893" spans="1:2" x14ac:dyDescent="0.25">
      <c r="A1893" s="169"/>
      <c r="B1893" s="169"/>
    </row>
    <row r="1894" spans="1:2" x14ac:dyDescent="0.25">
      <c r="A1894" s="169"/>
      <c r="B1894" s="169"/>
    </row>
    <row r="1895" spans="1:2" x14ac:dyDescent="0.25">
      <c r="A1895" s="169"/>
      <c r="B1895" s="169"/>
    </row>
    <row r="1896" spans="1:2" x14ac:dyDescent="0.25">
      <c r="A1896" s="169"/>
      <c r="B1896" s="169"/>
    </row>
    <row r="1897" spans="1:2" x14ac:dyDescent="0.25">
      <c r="A1897" s="169"/>
      <c r="B1897" s="169"/>
    </row>
    <row r="1898" spans="1:2" x14ac:dyDescent="0.25">
      <c r="A1898" s="169"/>
      <c r="B1898" s="169"/>
    </row>
    <row r="1899" spans="1:2" x14ac:dyDescent="0.25">
      <c r="A1899" s="169"/>
      <c r="B1899" s="169"/>
    </row>
    <row r="1900" spans="1:2" x14ac:dyDescent="0.25">
      <c r="A1900" s="169"/>
      <c r="B1900" s="169"/>
    </row>
    <row r="1901" spans="1:2" x14ac:dyDescent="0.25">
      <c r="A1901" s="169"/>
      <c r="B1901" s="169"/>
    </row>
    <row r="1902" spans="1:2" x14ac:dyDescent="0.25">
      <c r="A1902" s="169"/>
      <c r="B1902" s="169"/>
    </row>
    <row r="1903" spans="1:2" x14ac:dyDescent="0.25">
      <c r="A1903" s="169"/>
      <c r="B1903" s="169"/>
    </row>
    <row r="1904" spans="1:2" x14ac:dyDescent="0.25">
      <c r="A1904" s="169"/>
      <c r="B1904" s="169"/>
    </row>
    <row r="1905" spans="1:2" x14ac:dyDescent="0.25">
      <c r="A1905" s="169"/>
      <c r="B1905" s="169"/>
    </row>
    <row r="1906" spans="1:2" x14ac:dyDescent="0.25">
      <c r="A1906" s="169"/>
      <c r="B1906" s="169"/>
    </row>
    <row r="1907" spans="1:2" x14ac:dyDescent="0.25">
      <c r="A1907" s="169"/>
      <c r="B1907" s="169"/>
    </row>
    <row r="1908" spans="1:2" x14ac:dyDescent="0.25">
      <c r="A1908" s="169"/>
      <c r="B1908" s="169"/>
    </row>
    <row r="1909" spans="1:2" x14ac:dyDescent="0.25">
      <c r="A1909" s="169"/>
      <c r="B1909" s="169"/>
    </row>
    <row r="1910" spans="1:2" x14ac:dyDescent="0.25">
      <c r="A1910" s="169"/>
      <c r="B1910" s="169"/>
    </row>
    <row r="1911" spans="1:2" x14ac:dyDescent="0.25">
      <c r="A1911" s="169"/>
      <c r="B1911" s="169"/>
    </row>
    <row r="1912" spans="1:2" x14ac:dyDescent="0.25">
      <c r="A1912" s="169"/>
      <c r="B1912" s="169"/>
    </row>
    <row r="1913" spans="1:2" x14ac:dyDescent="0.25">
      <c r="A1913" s="169"/>
      <c r="B1913" s="169"/>
    </row>
    <row r="1914" spans="1:2" x14ac:dyDescent="0.25">
      <c r="A1914" s="169"/>
      <c r="B1914" s="169"/>
    </row>
    <row r="1915" spans="1:2" x14ac:dyDescent="0.25">
      <c r="A1915" s="169"/>
      <c r="B1915" s="169"/>
    </row>
    <row r="1916" spans="1:2" x14ac:dyDescent="0.25">
      <c r="A1916" s="169"/>
      <c r="B1916" s="169"/>
    </row>
    <row r="1917" spans="1:2" x14ac:dyDescent="0.25">
      <c r="A1917" s="169"/>
      <c r="B1917" s="169"/>
    </row>
    <row r="1918" spans="1:2" x14ac:dyDescent="0.25">
      <c r="A1918" s="169"/>
      <c r="B1918" s="169"/>
    </row>
    <row r="1919" spans="1:2" x14ac:dyDescent="0.25">
      <c r="A1919" s="169"/>
      <c r="B1919" s="169"/>
    </row>
    <row r="1920" spans="1:2" x14ac:dyDescent="0.25">
      <c r="A1920" s="169"/>
      <c r="B1920" s="169"/>
    </row>
    <row r="1921" spans="1:2" x14ac:dyDescent="0.25">
      <c r="A1921" s="169"/>
      <c r="B1921" s="169"/>
    </row>
    <row r="1922" spans="1:2" x14ac:dyDescent="0.25">
      <c r="A1922" s="169"/>
      <c r="B1922" s="169"/>
    </row>
    <row r="1923" spans="1:2" x14ac:dyDescent="0.25">
      <c r="A1923" s="169"/>
      <c r="B1923" s="169"/>
    </row>
    <row r="1924" spans="1:2" x14ac:dyDescent="0.25">
      <c r="A1924" s="169"/>
      <c r="B1924" s="169"/>
    </row>
    <row r="1925" spans="1:2" x14ac:dyDescent="0.25">
      <c r="A1925" s="169"/>
      <c r="B1925" s="169"/>
    </row>
    <row r="1926" spans="1:2" x14ac:dyDescent="0.25">
      <c r="A1926" s="169"/>
      <c r="B1926" s="169"/>
    </row>
    <row r="1927" spans="1:2" x14ac:dyDescent="0.25">
      <c r="A1927" s="169"/>
      <c r="B1927" s="169"/>
    </row>
    <row r="1928" spans="1:2" x14ac:dyDescent="0.25">
      <c r="A1928" s="169"/>
      <c r="B1928" s="169"/>
    </row>
    <row r="1929" spans="1:2" x14ac:dyDescent="0.25">
      <c r="A1929" s="169"/>
      <c r="B1929" s="169"/>
    </row>
    <row r="1930" spans="1:2" x14ac:dyDescent="0.25">
      <c r="A1930" s="169"/>
      <c r="B1930" s="169"/>
    </row>
    <row r="1931" spans="1:2" x14ac:dyDescent="0.25">
      <c r="A1931" s="169"/>
      <c r="B1931" s="169"/>
    </row>
    <row r="1932" spans="1:2" x14ac:dyDescent="0.25">
      <c r="A1932" s="169"/>
      <c r="B1932" s="169"/>
    </row>
    <row r="1933" spans="1:2" x14ac:dyDescent="0.25">
      <c r="A1933" s="169"/>
      <c r="B1933" s="169"/>
    </row>
    <row r="1934" spans="1:2" x14ac:dyDescent="0.25">
      <c r="A1934" s="169"/>
      <c r="B1934" s="169"/>
    </row>
    <row r="1935" spans="1:2" x14ac:dyDescent="0.25">
      <c r="A1935" s="169"/>
      <c r="B1935" s="169"/>
    </row>
    <row r="1936" spans="1:2" x14ac:dyDescent="0.25">
      <c r="A1936" s="169"/>
      <c r="B1936" s="169"/>
    </row>
    <row r="1937" spans="1:2" x14ac:dyDescent="0.25">
      <c r="A1937" s="169"/>
      <c r="B1937" s="169"/>
    </row>
    <row r="1938" spans="1:2" x14ac:dyDescent="0.25">
      <c r="A1938" s="169"/>
      <c r="B1938" s="169"/>
    </row>
    <row r="1939" spans="1:2" x14ac:dyDescent="0.25">
      <c r="A1939" s="169"/>
      <c r="B1939" s="169"/>
    </row>
    <row r="1940" spans="1:2" x14ac:dyDescent="0.25">
      <c r="A1940" s="169"/>
      <c r="B1940" s="169"/>
    </row>
    <row r="1941" spans="1:2" x14ac:dyDescent="0.25">
      <c r="A1941" s="169"/>
      <c r="B1941" s="169"/>
    </row>
    <row r="1942" spans="1:2" x14ac:dyDescent="0.25">
      <c r="A1942" s="169"/>
      <c r="B1942" s="169"/>
    </row>
    <row r="1943" spans="1:2" x14ac:dyDescent="0.25">
      <c r="A1943" s="169"/>
      <c r="B1943" s="169"/>
    </row>
    <row r="1944" spans="1:2" x14ac:dyDescent="0.25">
      <c r="A1944" s="169"/>
      <c r="B1944" s="169"/>
    </row>
    <row r="1945" spans="1:2" x14ac:dyDescent="0.25">
      <c r="A1945" s="169"/>
      <c r="B1945" s="169"/>
    </row>
    <row r="1946" spans="1:2" x14ac:dyDescent="0.25">
      <c r="A1946" s="169"/>
      <c r="B1946" s="169"/>
    </row>
    <row r="1947" spans="1:2" x14ac:dyDescent="0.25">
      <c r="A1947" s="169"/>
      <c r="B1947" s="169"/>
    </row>
    <row r="1948" spans="1:2" x14ac:dyDescent="0.25">
      <c r="A1948" s="169"/>
      <c r="B1948" s="169"/>
    </row>
    <row r="1949" spans="1:2" x14ac:dyDescent="0.25">
      <c r="A1949" s="169"/>
      <c r="B1949" s="169"/>
    </row>
    <row r="1950" spans="1:2" x14ac:dyDescent="0.25">
      <c r="A1950" s="169"/>
      <c r="B1950" s="169"/>
    </row>
    <row r="1951" spans="1:2" x14ac:dyDescent="0.25">
      <c r="A1951" s="169"/>
      <c r="B1951" s="169"/>
    </row>
    <row r="1952" spans="1:2" x14ac:dyDescent="0.25">
      <c r="A1952" s="169"/>
      <c r="B1952" s="169"/>
    </row>
    <row r="1953" spans="1:2" x14ac:dyDescent="0.25">
      <c r="A1953" s="169"/>
      <c r="B1953" s="169"/>
    </row>
    <row r="1954" spans="1:2" x14ac:dyDescent="0.25">
      <c r="A1954" s="169"/>
      <c r="B1954" s="169"/>
    </row>
    <row r="1955" spans="1:2" x14ac:dyDescent="0.25">
      <c r="A1955" s="169"/>
      <c r="B1955" s="169"/>
    </row>
    <row r="1956" spans="1:2" x14ac:dyDescent="0.25">
      <c r="A1956" s="169"/>
      <c r="B1956" s="169"/>
    </row>
    <row r="1957" spans="1:2" x14ac:dyDescent="0.25">
      <c r="A1957" s="169"/>
      <c r="B1957" s="169"/>
    </row>
    <row r="1958" spans="1:2" x14ac:dyDescent="0.25">
      <c r="A1958" s="169"/>
      <c r="B1958" s="169"/>
    </row>
    <row r="1959" spans="1:2" x14ac:dyDescent="0.25">
      <c r="A1959" s="169"/>
      <c r="B1959" s="169"/>
    </row>
    <row r="1960" spans="1:2" x14ac:dyDescent="0.25">
      <c r="A1960" s="169"/>
      <c r="B1960" s="169"/>
    </row>
    <row r="1961" spans="1:2" x14ac:dyDescent="0.25">
      <c r="A1961" s="169"/>
      <c r="B1961" s="169"/>
    </row>
    <row r="1962" spans="1:2" x14ac:dyDescent="0.25">
      <c r="A1962" s="169"/>
      <c r="B1962" s="169"/>
    </row>
    <row r="1963" spans="1:2" x14ac:dyDescent="0.25">
      <c r="A1963" s="169"/>
      <c r="B1963" s="169"/>
    </row>
    <row r="1964" spans="1:2" x14ac:dyDescent="0.25">
      <c r="A1964" s="169"/>
      <c r="B1964" s="169"/>
    </row>
    <row r="1965" spans="1:2" x14ac:dyDescent="0.25">
      <c r="A1965" s="169"/>
      <c r="B1965" s="169"/>
    </row>
    <row r="1966" spans="1:2" x14ac:dyDescent="0.25">
      <c r="A1966" s="169"/>
      <c r="B1966" s="169"/>
    </row>
    <row r="1967" spans="1:2" x14ac:dyDescent="0.25">
      <c r="A1967" s="169"/>
      <c r="B1967" s="169"/>
    </row>
    <row r="1968" spans="1:2" x14ac:dyDescent="0.25">
      <c r="A1968" s="169"/>
      <c r="B1968" s="169"/>
    </row>
    <row r="1969" spans="1:2" x14ac:dyDescent="0.25">
      <c r="A1969" s="169"/>
      <c r="B1969" s="169"/>
    </row>
    <row r="1970" spans="1:2" x14ac:dyDescent="0.25">
      <c r="A1970" s="169"/>
      <c r="B1970" s="169"/>
    </row>
    <row r="1971" spans="1:2" x14ac:dyDescent="0.25">
      <c r="A1971" s="169"/>
      <c r="B1971" s="169"/>
    </row>
    <row r="1972" spans="1:2" x14ac:dyDescent="0.25">
      <c r="A1972" s="169"/>
      <c r="B1972" s="169"/>
    </row>
    <row r="1973" spans="1:2" x14ac:dyDescent="0.25">
      <c r="A1973" s="169"/>
      <c r="B1973" s="169"/>
    </row>
    <row r="1974" spans="1:2" x14ac:dyDescent="0.25">
      <c r="A1974" s="169"/>
      <c r="B1974" s="169"/>
    </row>
    <row r="1975" spans="1:2" x14ac:dyDescent="0.25">
      <c r="A1975" s="169"/>
      <c r="B1975" s="169"/>
    </row>
    <row r="1976" spans="1:2" x14ac:dyDescent="0.25">
      <c r="A1976" s="169"/>
      <c r="B1976" s="169"/>
    </row>
    <row r="1977" spans="1:2" x14ac:dyDescent="0.25">
      <c r="A1977" s="169"/>
      <c r="B1977" s="169"/>
    </row>
    <row r="1978" spans="1:2" x14ac:dyDescent="0.25">
      <c r="A1978" s="169"/>
      <c r="B1978" s="169"/>
    </row>
    <row r="1979" spans="1:2" x14ac:dyDescent="0.25">
      <c r="A1979" s="169"/>
      <c r="B1979" s="169"/>
    </row>
    <row r="1980" spans="1:2" x14ac:dyDescent="0.25">
      <c r="A1980" s="169"/>
      <c r="B1980" s="169"/>
    </row>
    <row r="1981" spans="1:2" x14ac:dyDescent="0.25">
      <c r="A1981" s="169"/>
      <c r="B1981" s="169"/>
    </row>
    <row r="1982" spans="1:2" x14ac:dyDescent="0.25">
      <c r="A1982" s="169"/>
      <c r="B1982" s="169"/>
    </row>
    <row r="1983" spans="1:2" x14ac:dyDescent="0.25">
      <c r="A1983" s="169"/>
      <c r="B1983" s="169"/>
    </row>
    <row r="1984" spans="1:2" x14ac:dyDescent="0.25">
      <c r="A1984" s="169"/>
      <c r="B1984" s="169"/>
    </row>
    <row r="1985" spans="1:2" x14ac:dyDescent="0.25">
      <c r="A1985" s="169"/>
      <c r="B1985" s="169"/>
    </row>
    <row r="1986" spans="1:2" x14ac:dyDescent="0.25">
      <c r="A1986" s="169"/>
      <c r="B1986" s="169"/>
    </row>
    <row r="1987" spans="1:2" x14ac:dyDescent="0.25">
      <c r="A1987" s="169"/>
      <c r="B1987" s="169"/>
    </row>
    <row r="1988" spans="1:2" x14ac:dyDescent="0.25">
      <c r="A1988" s="169"/>
      <c r="B1988" s="169"/>
    </row>
    <row r="1989" spans="1:2" x14ac:dyDescent="0.25">
      <c r="A1989" s="169"/>
      <c r="B1989" s="169"/>
    </row>
    <row r="1990" spans="1:2" x14ac:dyDescent="0.25">
      <c r="A1990" s="169"/>
      <c r="B1990" s="169"/>
    </row>
    <row r="1991" spans="1:2" x14ac:dyDescent="0.25">
      <c r="A1991" s="169"/>
      <c r="B1991" s="169"/>
    </row>
    <row r="1992" spans="1:2" x14ac:dyDescent="0.25">
      <c r="A1992" s="169"/>
      <c r="B1992" s="169"/>
    </row>
    <row r="1993" spans="1:2" x14ac:dyDescent="0.25">
      <c r="A1993" s="169"/>
      <c r="B1993" s="169"/>
    </row>
    <row r="1994" spans="1:2" x14ac:dyDescent="0.25">
      <c r="A1994" s="169"/>
      <c r="B1994" s="169"/>
    </row>
    <row r="1995" spans="1:2" x14ac:dyDescent="0.25">
      <c r="A1995" s="169"/>
      <c r="B1995" s="169"/>
    </row>
    <row r="1996" spans="1:2" x14ac:dyDescent="0.25">
      <c r="A1996" s="169"/>
      <c r="B1996" s="169"/>
    </row>
    <row r="1997" spans="1:2" x14ac:dyDescent="0.25">
      <c r="A1997" s="169"/>
      <c r="B1997" s="169"/>
    </row>
    <row r="1998" spans="1:2" x14ac:dyDescent="0.25">
      <c r="A1998" s="169"/>
      <c r="B1998" s="169"/>
    </row>
    <row r="1999" spans="1:2" x14ac:dyDescent="0.25">
      <c r="A1999" s="169"/>
      <c r="B1999" s="169"/>
    </row>
    <row r="2000" spans="1:2" x14ac:dyDescent="0.25">
      <c r="A2000" s="169"/>
      <c r="B2000" s="169"/>
    </row>
    <row r="2001" spans="1:2" x14ac:dyDescent="0.25">
      <c r="A2001" s="169"/>
      <c r="B2001" s="169"/>
    </row>
    <row r="2002" spans="1:2" x14ac:dyDescent="0.25">
      <c r="A2002" s="169"/>
      <c r="B2002" s="169"/>
    </row>
    <row r="2003" spans="1:2" x14ac:dyDescent="0.25">
      <c r="A2003" s="169"/>
      <c r="B2003" s="169"/>
    </row>
    <row r="2004" spans="1:2" x14ac:dyDescent="0.25">
      <c r="A2004" s="169"/>
      <c r="B2004" s="169"/>
    </row>
    <row r="2005" spans="1:2" x14ac:dyDescent="0.25">
      <c r="A2005" s="169"/>
      <c r="B2005" s="169"/>
    </row>
    <row r="2006" spans="1:2" x14ac:dyDescent="0.25">
      <c r="A2006" s="169"/>
      <c r="B2006" s="169"/>
    </row>
    <row r="2007" spans="1:2" x14ac:dyDescent="0.25">
      <c r="A2007" s="169"/>
      <c r="B2007" s="169"/>
    </row>
    <row r="2008" spans="1:2" x14ac:dyDescent="0.25">
      <c r="A2008" s="169"/>
      <c r="B2008" s="169"/>
    </row>
    <row r="2009" spans="1:2" x14ac:dyDescent="0.25">
      <c r="A2009" s="169"/>
      <c r="B2009" s="169"/>
    </row>
    <row r="2010" spans="1:2" x14ac:dyDescent="0.25">
      <c r="A2010" s="169"/>
      <c r="B2010" s="169"/>
    </row>
    <row r="2011" spans="1:2" x14ac:dyDescent="0.25">
      <c r="A2011" s="169"/>
      <c r="B2011" s="169"/>
    </row>
    <row r="2012" spans="1:2" x14ac:dyDescent="0.25">
      <c r="A2012" s="169"/>
      <c r="B2012" s="169"/>
    </row>
    <row r="2013" spans="1:2" x14ac:dyDescent="0.25">
      <c r="A2013" s="169"/>
      <c r="B2013" s="169"/>
    </row>
    <row r="2014" spans="1:2" x14ac:dyDescent="0.25">
      <c r="A2014" s="169"/>
      <c r="B2014" s="169"/>
    </row>
    <row r="2015" spans="1:2" x14ac:dyDescent="0.25">
      <c r="A2015" s="169"/>
      <c r="B2015" s="169"/>
    </row>
    <row r="2016" spans="1:2" x14ac:dyDescent="0.25">
      <c r="A2016" s="169"/>
      <c r="B2016" s="169"/>
    </row>
    <row r="2017" spans="1:2" x14ac:dyDescent="0.25">
      <c r="A2017" s="169"/>
      <c r="B2017" s="169"/>
    </row>
    <row r="2018" spans="1:2" x14ac:dyDescent="0.25">
      <c r="A2018" s="169"/>
      <c r="B2018" s="169"/>
    </row>
    <row r="2019" spans="1:2" x14ac:dyDescent="0.25">
      <c r="A2019" s="169"/>
      <c r="B2019" s="169"/>
    </row>
    <row r="2020" spans="1:2" x14ac:dyDescent="0.25">
      <c r="A2020" s="169"/>
      <c r="B2020" s="169"/>
    </row>
    <row r="2021" spans="1:2" x14ac:dyDescent="0.25">
      <c r="A2021" s="169"/>
      <c r="B2021" s="169"/>
    </row>
    <row r="2022" spans="1:2" x14ac:dyDescent="0.25">
      <c r="A2022" s="169"/>
      <c r="B2022" s="169"/>
    </row>
    <row r="2023" spans="1:2" x14ac:dyDescent="0.25">
      <c r="A2023" s="169"/>
      <c r="B2023" s="169"/>
    </row>
    <row r="2024" spans="1:2" x14ac:dyDescent="0.25">
      <c r="A2024" s="169"/>
      <c r="B2024" s="169"/>
    </row>
    <row r="2025" spans="1:2" x14ac:dyDescent="0.25">
      <c r="A2025" s="169"/>
      <c r="B2025" s="169"/>
    </row>
    <row r="2026" spans="1:2" x14ac:dyDescent="0.25">
      <c r="A2026" s="169"/>
      <c r="B2026" s="169"/>
    </row>
    <row r="2027" spans="1:2" x14ac:dyDescent="0.25">
      <c r="A2027" s="169"/>
      <c r="B2027" s="169"/>
    </row>
    <row r="2028" spans="1:2" x14ac:dyDescent="0.25">
      <c r="A2028" s="169"/>
      <c r="B2028" s="169"/>
    </row>
    <row r="2029" spans="1:2" x14ac:dyDescent="0.25">
      <c r="A2029" s="169"/>
      <c r="B2029" s="169"/>
    </row>
    <row r="2030" spans="1:2" x14ac:dyDescent="0.25">
      <c r="A2030" s="169"/>
      <c r="B2030" s="169"/>
    </row>
    <row r="2031" spans="1:2" x14ac:dyDescent="0.25">
      <c r="A2031" s="169"/>
      <c r="B2031" s="169"/>
    </row>
    <row r="2032" spans="1:2" x14ac:dyDescent="0.25">
      <c r="A2032" s="169"/>
      <c r="B2032" s="169"/>
    </row>
    <row r="2033" spans="1:2" x14ac:dyDescent="0.25">
      <c r="A2033" s="169"/>
      <c r="B2033" s="169"/>
    </row>
    <row r="2034" spans="1:2" x14ac:dyDescent="0.25">
      <c r="A2034" s="169"/>
      <c r="B2034" s="169"/>
    </row>
    <row r="2035" spans="1:2" x14ac:dyDescent="0.25">
      <c r="A2035" s="169"/>
      <c r="B2035" s="169"/>
    </row>
    <row r="2036" spans="1:2" x14ac:dyDescent="0.25">
      <c r="A2036" s="169"/>
      <c r="B2036" s="169"/>
    </row>
    <row r="2037" spans="1:2" x14ac:dyDescent="0.25">
      <c r="A2037" s="169"/>
      <c r="B2037" s="169"/>
    </row>
    <row r="2038" spans="1:2" x14ac:dyDescent="0.25">
      <c r="A2038" s="169"/>
      <c r="B2038" s="169"/>
    </row>
    <row r="2039" spans="1:2" x14ac:dyDescent="0.25">
      <c r="A2039" s="169"/>
      <c r="B2039" s="169"/>
    </row>
    <row r="2040" spans="1:2" x14ac:dyDescent="0.25">
      <c r="A2040" s="169"/>
      <c r="B2040" s="169"/>
    </row>
    <row r="2041" spans="1:2" x14ac:dyDescent="0.25">
      <c r="A2041" s="169"/>
      <c r="B2041" s="169"/>
    </row>
    <row r="2042" spans="1:2" x14ac:dyDescent="0.25">
      <c r="A2042" s="169"/>
      <c r="B2042" s="169"/>
    </row>
    <row r="2043" spans="1:2" x14ac:dyDescent="0.25">
      <c r="A2043" s="169"/>
      <c r="B2043" s="169"/>
    </row>
    <row r="2044" spans="1:2" x14ac:dyDescent="0.25">
      <c r="A2044" s="169"/>
      <c r="B2044" s="169"/>
    </row>
    <row r="2045" spans="1:2" x14ac:dyDescent="0.25">
      <c r="A2045" s="169"/>
      <c r="B2045" s="169"/>
    </row>
    <row r="2046" spans="1:2" x14ac:dyDescent="0.25">
      <c r="A2046" s="169"/>
      <c r="B2046" s="169"/>
    </row>
    <row r="2047" spans="1:2" x14ac:dyDescent="0.25">
      <c r="A2047" s="169"/>
      <c r="B2047" s="169"/>
    </row>
    <row r="2048" spans="1:2" x14ac:dyDescent="0.25">
      <c r="A2048" s="169"/>
      <c r="B2048" s="169"/>
    </row>
    <row r="2049" spans="1:2" x14ac:dyDescent="0.25">
      <c r="A2049" s="169"/>
      <c r="B2049" s="169"/>
    </row>
    <row r="2050" spans="1:2" x14ac:dyDescent="0.25">
      <c r="A2050" s="169"/>
      <c r="B2050" s="169"/>
    </row>
    <row r="2051" spans="1:2" x14ac:dyDescent="0.25">
      <c r="A2051" s="169"/>
      <c r="B2051" s="169"/>
    </row>
    <row r="2052" spans="1:2" x14ac:dyDescent="0.25">
      <c r="A2052" s="169"/>
      <c r="B2052" s="169"/>
    </row>
    <row r="2053" spans="1:2" x14ac:dyDescent="0.25">
      <c r="A2053" s="169"/>
      <c r="B2053" s="169"/>
    </row>
    <row r="2054" spans="1:2" x14ac:dyDescent="0.25">
      <c r="A2054" s="169"/>
      <c r="B2054" s="169"/>
    </row>
    <row r="2055" spans="1:2" x14ac:dyDescent="0.25">
      <c r="A2055" s="169"/>
      <c r="B2055" s="169"/>
    </row>
    <row r="2056" spans="1:2" x14ac:dyDescent="0.25">
      <c r="A2056" s="169"/>
      <c r="B2056" s="169"/>
    </row>
    <row r="2057" spans="1:2" x14ac:dyDescent="0.25">
      <c r="A2057" s="169"/>
      <c r="B2057" s="169"/>
    </row>
    <row r="2058" spans="1:2" x14ac:dyDescent="0.25">
      <c r="A2058" s="169"/>
      <c r="B2058" s="169"/>
    </row>
    <row r="2059" spans="1:2" x14ac:dyDescent="0.25">
      <c r="A2059" s="169"/>
      <c r="B2059" s="169"/>
    </row>
    <row r="2060" spans="1:2" x14ac:dyDescent="0.25">
      <c r="A2060" s="169"/>
      <c r="B2060" s="169"/>
    </row>
    <row r="2061" spans="1:2" x14ac:dyDescent="0.25">
      <c r="A2061" s="169"/>
      <c r="B2061" s="169"/>
    </row>
    <row r="2062" spans="1:2" x14ac:dyDescent="0.25">
      <c r="A2062" s="169"/>
      <c r="B2062" s="169"/>
    </row>
    <row r="2063" spans="1:2" x14ac:dyDescent="0.25">
      <c r="A2063" s="169"/>
      <c r="B2063" s="169"/>
    </row>
    <row r="2064" spans="1:2" x14ac:dyDescent="0.25">
      <c r="A2064" s="169"/>
      <c r="B2064" s="169"/>
    </row>
    <row r="2065" spans="1:2" x14ac:dyDescent="0.25">
      <c r="A2065" s="169"/>
      <c r="B2065" s="169"/>
    </row>
    <row r="2066" spans="1:2" x14ac:dyDescent="0.25">
      <c r="A2066" s="169"/>
      <c r="B2066" s="169"/>
    </row>
    <row r="2067" spans="1:2" x14ac:dyDescent="0.25">
      <c r="A2067" s="169"/>
      <c r="B2067" s="169"/>
    </row>
    <row r="2068" spans="1:2" x14ac:dyDescent="0.25">
      <c r="A2068" s="169"/>
      <c r="B2068" s="169"/>
    </row>
    <row r="2069" spans="1:2" x14ac:dyDescent="0.25">
      <c r="A2069" s="169"/>
      <c r="B2069" s="169"/>
    </row>
    <row r="2070" spans="1:2" x14ac:dyDescent="0.25">
      <c r="A2070" s="169"/>
      <c r="B2070" s="169"/>
    </row>
    <row r="2071" spans="1:2" x14ac:dyDescent="0.25">
      <c r="A2071" s="169"/>
      <c r="B2071" s="169"/>
    </row>
    <row r="2072" spans="1:2" x14ac:dyDescent="0.25">
      <c r="A2072" s="169"/>
      <c r="B2072" s="169"/>
    </row>
    <row r="2073" spans="1:2" x14ac:dyDescent="0.25">
      <c r="A2073" s="169"/>
      <c r="B2073" s="169"/>
    </row>
    <row r="2074" spans="1:2" x14ac:dyDescent="0.25">
      <c r="A2074" s="169"/>
      <c r="B2074" s="169"/>
    </row>
    <row r="2075" spans="1:2" x14ac:dyDescent="0.25">
      <c r="A2075" s="169"/>
      <c r="B2075" s="169"/>
    </row>
    <row r="2076" spans="1:2" x14ac:dyDescent="0.25">
      <c r="A2076" s="169"/>
      <c r="B2076" s="169"/>
    </row>
    <row r="2077" spans="1:2" x14ac:dyDescent="0.25">
      <c r="A2077" s="169"/>
      <c r="B2077" s="169"/>
    </row>
    <row r="2078" spans="1:2" x14ac:dyDescent="0.25">
      <c r="A2078" s="169"/>
      <c r="B2078" s="169"/>
    </row>
    <row r="2079" spans="1:2" x14ac:dyDescent="0.25">
      <c r="A2079" s="169"/>
      <c r="B2079" s="169"/>
    </row>
    <row r="2080" spans="1:2" x14ac:dyDescent="0.25">
      <c r="A2080" s="169"/>
      <c r="B2080" s="169"/>
    </row>
    <row r="2081" spans="1:2" x14ac:dyDescent="0.25">
      <c r="A2081" s="169"/>
      <c r="B2081" s="169"/>
    </row>
    <row r="2082" spans="1:2" x14ac:dyDescent="0.25">
      <c r="A2082" s="169"/>
      <c r="B2082" s="169"/>
    </row>
    <row r="2083" spans="1:2" x14ac:dyDescent="0.25">
      <c r="A2083" s="169"/>
      <c r="B2083" s="169"/>
    </row>
    <row r="2084" spans="1:2" x14ac:dyDescent="0.25">
      <c r="A2084" s="169"/>
      <c r="B2084" s="169"/>
    </row>
    <row r="2085" spans="1:2" x14ac:dyDescent="0.25">
      <c r="A2085" s="169"/>
      <c r="B2085" s="169"/>
    </row>
    <row r="2086" spans="1:2" x14ac:dyDescent="0.25">
      <c r="A2086" s="169"/>
      <c r="B2086" s="169"/>
    </row>
    <row r="2087" spans="1:2" x14ac:dyDescent="0.25">
      <c r="A2087" s="169"/>
      <c r="B2087" s="169"/>
    </row>
    <row r="2088" spans="1:2" x14ac:dyDescent="0.25">
      <c r="A2088" s="169"/>
      <c r="B2088" s="169"/>
    </row>
    <row r="2089" spans="1:2" x14ac:dyDescent="0.25">
      <c r="A2089" s="169"/>
      <c r="B2089" s="169"/>
    </row>
    <row r="2090" spans="1:2" x14ac:dyDescent="0.25">
      <c r="A2090" s="169"/>
      <c r="B2090" s="169"/>
    </row>
    <row r="2091" spans="1:2" x14ac:dyDescent="0.25">
      <c r="A2091" s="169"/>
      <c r="B2091" s="169"/>
    </row>
    <row r="2092" spans="1:2" x14ac:dyDescent="0.25">
      <c r="A2092" s="169"/>
      <c r="B2092" s="169"/>
    </row>
    <row r="2093" spans="1:2" x14ac:dyDescent="0.25">
      <c r="A2093" s="169"/>
      <c r="B2093" s="169"/>
    </row>
    <row r="2094" spans="1:2" x14ac:dyDescent="0.25">
      <c r="A2094" s="169"/>
      <c r="B2094" s="169"/>
    </row>
    <row r="2095" spans="1:2" x14ac:dyDescent="0.25">
      <c r="A2095" s="169"/>
      <c r="B2095" s="169"/>
    </row>
    <row r="2096" spans="1:2" x14ac:dyDescent="0.25">
      <c r="A2096" s="169"/>
      <c r="B2096" s="169"/>
    </row>
    <row r="2097" spans="1:2" x14ac:dyDescent="0.25">
      <c r="A2097" s="169"/>
      <c r="B2097" s="169"/>
    </row>
    <row r="2098" spans="1:2" x14ac:dyDescent="0.25">
      <c r="A2098" s="169"/>
      <c r="B2098" s="169"/>
    </row>
    <row r="2099" spans="1:2" x14ac:dyDescent="0.25">
      <c r="A2099" s="169"/>
      <c r="B2099" s="169"/>
    </row>
    <row r="2100" spans="1:2" x14ac:dyDescent="0.25">
      <c r="A2100" s="169"/>
      <c r="B2100" s="169"/>
    </row>
    <row r="2101" spans="1:2" x14ac:dyDescent="0.25">
      <c r="A2101" s="169"/>
      <c r="B2101" s="169"/>
    </row>
    <row r="2102" spans="1:2" x14ac:dyDescent="0.25">
      <c r="A2102" s="169"/>
      <c r="B2102" s="169"/>
    </row>
    <row r="2103" spans="1:2" x14ac:dyDescent="0.25">
      <c r="A2103" s="169"/>
      <c r="B2103" s="169"/>
    </row>
    <row r="2104" spans="1:2" x14ac:dyDescent="0.25">
      <c r="A2104" s="169"/>
      <c r="B2104" s="169"/>
    </row>
    <row r="2105" spans="1:2" x14ac:dyDescent="0.25">
      <c r="A2105" s="169"/>
      <c r="B2105" s="169"/>
    </row>
    <row r="2106" spans="1:2" x14ac:dyDescent="0.25">
      <c r="A2106" s="169"/>
      <c r="B2106" s="169"/>
    </row>
    <row r="2107" spans="1:2" x14ac:dyDescent="0.25">
      <c r="A2107" s="169"/>
      <c r="B2107" s="169"/>
    </row>
    <row r="2108" spans="1:2" x14ac:dyDescent="0.25">
      <c r="A2108" s="169"/>
      <c r="B2108" s="169"/>
    </row>
    <row r="2109" spans="1:2" x14ac:dyDescent="0.25">
      <c r="A2109" s="169"/>
      <c r="B2109" s="169"/>
    </row>
    <row r="2110" spans="1:2" x14ac:dyDescent="0.25">
      <c r="A2110" s="169"/>
      <c r="B2110" s="169"/>
    </row>
    <row r="2111" spans="1:2" x14ac:dyDescent="0.25">
      <c r="A2111" s="169"/>
      <c r="B2111" s="169"/>
    </row>
    <row r="2112" spans="1:2" x14ac:dyDescent="0.25">
      <c r="A2112" s="169"/>
      <c r="B2112" s="169"/>
    </row>
    <row r="2113" spans="1:2" x14ac:dyDescent="0.25">
      <c r="A2113" s="169"/>
      <c r="B2113" s="169"/>
    </row>
    <row r="2114" spans="1:2" x14ac:dyDescent="0.25">
      <c r="A2114" s="169"/>
      <c r="B2114" s="169"/>
    </row>
    <row r="2115" spans="1:2" x14ac:dyDescent="0.25">
      <c r="A2115" s="169"/>
      <c r="B2115" s="169"/>
    </row>
    <row r="2116" spans="1:2" x14ac:dyDescent="0.25">
      <c r="A2116" s="169"/>
      <c r="B2116" s="169"/>
    </row>
    <row r="2117" spans="1:2" x14ac:dyDescent="0.25">
      <c r="A2117" s="169"/>
      <c r="B2117" s="169"/>
    </row>
    <row r="2118" spans="1:2" x14ac:dyDescent="0.25">
      <c r="A2118" s="169"/>
      <c r="B2118" s="169"/>
    </row>
    <row r="2119" spans="1:2" x14ac:dyDescent="0.25">
      <c r="A2119" s="169"/>
      <c r="B2119" s="169"/>
    </row>
    <row r="2120" spans="1:2" x14ac:dyDescent="0.25">
      <c r="A2120" s="169"/>
      <c r="B2120" s="169"/>
    </row>
    <row r="2121" spans="1:2" x14ac:dyDescent="0.25">
      <c r="A2121" s="169"/>
      <c r="B2121" s="169"/>
    </row>
    <row r="2122" spans="1:2" x14ac:dyDescent="0.25">
      <c r="A2122" s="169"/>
      <c r="B2122" s="169"/>
    </row>
    <row r="2123" spans="1:2" x14ac:dyDescent="0.25">
      <c r="A2123" s="169"/>
      <c r="B2123" s="169"/>
    </row>
    <row r="2124" spans="1:2" x14ac:dyDescent="0.25">
      <c r="A2124" s="169"/>
      <c r="B2124" s="169"/>
    </row>
    <row r="2125" spans="1:2" x14ac:dyDescent="0.25">
      <c r="A2125" s="169"/>
      <c r="B2125" s="169"/>
    </row>
    <row r="2126" spans="1:2" x14ac:dyDescent="0.25">
      <c r="A2126" s="169"/>
      <c r="B2126" s="169"/>
    </row>
    <row r="2127" spans="1:2" x14ac:dyDescent="0.25">
      <c r="A2127" s="169"/>
      <c r="B2127" s="169"/>
    </row>
    <row r="2128" spans="1:2" x14ac:dyDescent="0.25">
      <c r="A2128" s="169"/>
      <c r="B2128" s="169"/>
    </row>
    <row r="2129" spans="1:2" x14ac:dyDescent="0.25">
      <c r="A2129" s="169"/>
      <c r="B2129" s="169"/>
    </row>
    <row r="2130" spans="1:2" x14ac:dyDescent="0.25">
      <c r="A2130" s="169"/>
      <c r="B2130" s="169"/>
    </row>
    <row r="2131" spans="1:2" x14ac:dyDescent="0.25">
      <c r="A2131" s="169"/>
      <c r="B2131" s="169"/>
    </row>
    <row r="2132" spans="1:2" x14ac:dyDescent="0.25">
      <c r="A2132" s="169"/>
      <c r="B2132" s="169"/>
    </row>
    <row r="2133" spans="1:2" x14ac:dyDescent="0.25">
      <c r="A2133" s="169"/>
      <c r="B2133" s="169"/>
    </row>
    <row r="2134" spans="1:2" x14ac:dyDescent="0.25">
      <c r="A2134" s="169"/>
      <c r="B2134" s="169"/>
    </row>
    <row r="2135" spans="1:2" x14ac:dyDescent="0.25">
      <c r="A2135" s="169"/>
      <c r="B2135" s="169"/>
    </row>
    <row r="2136" spans="1:2" x14ac:dyDescent="0.25">
      <c r="A2136" s="169"/>
      <c r="B2136" s="169"/>
    </row>
    <row r="2137" spans="1:2" x14ac:dyDescent="0.25">
      <c r="A2137" s="169"/>
      <c r="B2137" s="169"/>
    </row>
    <row r="2138" spans="1:2" x14ac:dyDescent="0.25">
      <c r="A2138" s="169"/>
      <c r="B2138" s="169"/>
    </row>
    <row r="2139" spans="1:2" x14ac:dyDescent="0.25">
      <c r="A2139" s="169"/>
      <c r="B2139" s="169"/>
    </row>
    <row r="2140" spans="1:2" x14ac:dyDescent="0.25">
      <c r="A2140" s="169"/>
      <c r="B2140" s="169"/>
    </row>
    <row r="2141" spans="1:2" x14ac:dyDescent="0.25">
      <c r="A2141" s="169"/>
      <c r="B2141" s="169"/>
    </row>
    <row r="2142" spans="1:2" x14ac:dyDescent="0.25">
      <c r="A2142" s="169"/>
      <c r="B2142" s="169"/>
    </row>
    <row r="2143" spans="1:2" x14ac:dyDescent="0.25">
      <c r="A2143" s="169"/>
      <c r="B2143" s="169"/>
    </row>
    <row r="2144" spans="1:2" x14ac:dyDescent="0.25">
      <c r="A2144" s="169"/>
      <c r="B2144" s="169"/>
    </row>
    <row r="2145" spans="1:2" x14ac:dyDescent="0.25">
      <c r="A2145" s="169"/>
      <c r="B2145" s="169"/>
    </row>
    <row r="2146" spans="1:2" x14ac:dyDescent="0.25">
      <c r="A2146" s="169"/>
      <c r="B2146" s="169"/>
    </row>
    <row r="2147" spans="1:2" x14ac:dyDescent="0.25">
      <c r="A2147" s="169"/>
      <c r="B2147" s="169"/>
    </row>
    <row r="2148" spans="1:2" x14ac:dyDescent="0.25">
      <c r="A2148" s="169"/>
      <c r="B2148" s="169"/>
    </row>
    <row r="2149" spans="1:2" x14ac:dyDescent="0.25">
      <c r="A2149" s="169"/>
      <c r="B2149" s="169"/>
    </row>
    <row r="2150" spans="1:2" x14ac:dyDescent="0.25">
      <c r="A2150" s="169"/>
      <c r="B2150" s="169"/>
    </row>
    <row r="2151" spans="1:2" x14ac:dyDescent="0.25">
      <c r="A2151" s="169"/>
      <c r="B2151" s="169"/>
    </row>
    <row r="2152" spans="1:2" x14ac:dyDescent="0.25">
      <c r="A2152" s="169"/>
      <c r="B2152" s="169"/>
    </row>
    <row r="2153" spans="1:2" x14ac:dyDescent="0.25">
      <c r="A2153" s="169"/>
      <c r="B2153" s="169"/>
    </row>
    <row r="2154" spans="1:2" x14ac:dyDescent="0.25">
      <c r="A2154" s="169"/>
      <c r="B2154" s="169"/>
    </row>
    <row r="2155" spans="1:2" x14ac:dyDescent="0.25">
      <c r="A2155" s="169"/>
      <c r="B2155" s="169"/>
    </row>
    <row r="2156" spans="1:2" x14ac:dyDescent="0.25">
      <c r="A2156" s="169"/>
      <c r="B2156" s="169"/>
    </row>
    <row r="2157" spans="1:2" x14ac:dyDescent="0.25">
      <c r="A2157" s="169"/>
      <c r="B2157" s="169"/>
    </row>
    <row r="2158" spans="1:2" x14ac:dyDescent="0.25">
      <c r="A2158" s="169"/>
      <c r="B2158" s="169"/>
    </row>
    <row r="2159" spans="1:2" x14ac:dyDescent="0.25">
      <c r="A2159" s="169"/>
      <c r="B2159" s="169"/>
    </row>
    <row r="2160" spans="1:2" x14ac:dyDescent="0.25">
      <c r="A2160" s="169"/>
      <c r="B2160" s="169"/>
    </row>
    <row r="2161" spans="1:2" x14ac:dyDescent="0.25">
      <c r="A2161" s="169"/>
      <c r="B2161" s="169"/>
    </row>
    <row r="2162" spans="1:2" x14ac:dyDescent="0.25">
      <c r="A2162" s="169"/>
      <c r="B2162" s="169"/>
    </row>
    <row r="2163" spans="1:2" x14ac:dyDescent="0.25">
      <c r="A2163" s="169"/>
      <c r="B2163" s="169"/>
    </row>
    <row r="2164" spans="1:2" x14ac:dyDescent="0.25">
      <c r="A2164" s="169"/>
      <c r="B2164" s="169"/>
    </row>
    <row r="2165" spans="1:2" x14ac:dyDescent="0.25">
      <c r="A2165" s="169"/>
      <c r="B2165" s="169"/>
    </row>
    <row r="2166" spans="1:2" x14ac:dyDescent="0.25">
      <c r="A2166" s="169"/>
      <c r="B2166" s="169"/>
    </row>
    <row r="2167" spans="1:2" x14ac:dyDescent="0.25">
      <c r="A2167" s="169"/>
      <c r="B2167" s="169"/>
    </row>
    <row r="2168" spans="1:2" x14ac:dyDescent="0.25">
      <c r="A2168" s="169"/>
      <c r="B2168" s="169"/>
    </row>
    <row r="2169" spans="1:2" x14ac:dyDescent="0.25">
      <c r="A2169" s="169"/>
      <c r="B2169" s="169"/>
    </row>
    <row r="2170" spans="1:2" x14ac:dyDescent="0.25">
      <c r="A2170" s="169"/>
      <c r="B2170" s="169"/>
    </row>
    <row r="2171" spans="1:2" x14ac:dyDescent="0.25">
      <c r="A2171" s="169"/>
      <c r="B2171" s="169"/>
    </row>
    <row r="2172" spans="1:2" x14ac:dyDescent="0.25">
      <c r="A2172" s="169"/>
      <c r="B2172" s="169"/>
    </row>
    <row r="2173" spans="1:2" x14ac:dyDescent="0.25">
      <c r="A2173" s="169"/>
      <c r="B2173" s="169"/>
    </row>
    <row r="2174" spans="1:2" x14ac:dyDescent="0.25">
      <c r="A2174" s="169"/>
      <c r="B2174" s="169"/>
    </row>
    <row r="2175" spans="1:2" x14ac:dyDescent="0.25">
      <c r="A2175" s="169"/>
      <c r="B2175" s="169"/>
    </row>
    <row r="2176" spans="1:2" x14ac:dyDescent="0.25">
      <c r="A2176" s="169"/>
      <c r="B2176" s="169"/>
    </row>
    <row r="2177" spans="1:2" x14ac:dyDescent="0.25">
      <c r="A2177" s="169"/>
      <c r="B2177" s="169"/>
    </row>
    <row r="2178" spans="1:2" x14ac:dyDescent="0.25">
      <c r="A2178" s="169"/>
      <c r="B2178" s="169"/>
    </row>
    <row r="2179" spans="1:2" x14ac:dyDescent="0.25">
      <c r="A2179" s="169"/>
      <c r="B2179" s="169"/>
    </row>
    <row r="2180" spans="1:2" x14ac:dyDescent="0.25">
      <c r="A2180" s="169"/>
      <c r="B2180" s="169"/>
    </row>
    <row r="2181" spans="1:2" x14ac:dyDescent="0.25">
      <c r="A2181" s="169"/>
      <c r="B2181" s="169"/>
    </row>
    <row r="2182" spans="1:2" x14ac:dyDescent="0.25">
      <c r="A2182" s="169"/>
      <c r="B2182" s="169"/>
    </row>
    <row r="2183" spans="1:2" x14ac:dyDescent="0.25">
      <c r="A2183" s="169"/>
      <c r="B2183" s="169"/>
    </row>
    <row r="2184" spans="1:2" x14ac:dyDescent="0.25">
      <c r="A2184" s="169"/>
      <c r="B2184" s="169"/>
    </row>
    <row r="2185" spans="1:2" x14ac:dyDescent="0.25">
      <c r="A2185" s="169"/>
      <c r="B2185" s="169"/>
    </row>
    <row r="2186" spans="1:2" x14ac:dyDescent="0.25">
      <c r="A2186" s="169"/>
      <c r="B2186" s="169"/>
    </row>
    <row r="2187" spans="1:2" x14ac:dyDescent="0.25">
      <c r="A2187" s="169"/>
      <c r="B2187" s="169"/>
    </row>
    <row r="2188" spans="1:2" x14ac:dyDescent="0.25">
      <c r="A2188" s="169"/>
      <c r="B2188" s="169"/>
    </row>
    <row r="2189" spans="1:2" x14ac:dyDescent="0.25">
      <c r="A2189" s="169"/>
      <c r="B2189" s="169"/>
    </row>
    <row r="2190" spans="1:2" x14ac:dyDescent="0.25">
      <c r="A2190" s="169"/>
      <c r="B2190" s="169"/>
    </row>
    <row r="2191" spans="1:2" x14ac:dyDescent="0.25">
      <c r="A2191" s="169"/>
      <c r="B2191" s="169"/>
    </row>
    <row r="2192" spans="1:2" x14ac:dyDescent="0.25">
      <c r="A2192" s="169"/>
      <c r="B2192" s="169"/>
    </row>
    <row r="2193" spans="1:2" x14ac:dyDescent="0.25">
      <c r="A2193" s="169"/>
      <c r="B2193" s="169"/>
    </row>
    <row r="2194" spans="1:2" x14ac:dyDescent="0.25">
      <c r="A2194" s="169"/>
      <c r="B2194" s="169"/>
    </row>
    <row r="2195" spans="1:2" x14ac:dyDescent="0.25">
      <c r="A2195" s="169"/>
      <c r="B2195" s="169"/>
    </row>
    <row r="2196" spans="1:2" x14ac:dyDescent="0.25">
      <c r="A2196" s="169"/>
      <c r="B2196" s="169"/>
    </row>
    <row r="2197" spans="1:2" x14ac:dyDescent="0.25">
      <c r="A2197" s="169"/>
      <c r="B2197" s="169"/>
    </row>
    <row r="2198" spans="1:2" x14ac:dyDescent="0.25">
      <c r="A2198" s="169"/>
      <c r="B2198" s="169"/>
    </row>
    <row r="2199" spans="1:2" x14ac:dyDescent="0.25">
      <c r="A2199" s="169"/>
      <c r="B2199" s="169"/>
    </row>
    <row r="2200" spans="1:2" x14ac:dyDescent="0.25">
      <c r="A2200" s="169"/>
      <c r="B2200" s="169"/>
    </row>
    <row r="2201" spans="1:2" x14ac:dyDescent="0.25">
      <c r="A2201" s="169"/>
      <c r="B2201" s="169"/>
    </row>
    <row r="2202" spans="1:2" x14ac:dyDescent="0.25">
      <c r="A2202" s="169"/>
      <c r="B2202" s="169"/>
    </row>
    <row r="2203" spans="1:2" x14ac:dyDescent="0.25">
      <c r="A2203" s="169"/>
      <c r="B2203" s="169"/>
    </row>
    <row r="2204" spans="1:2" x14ac:dyDescent="0.25">
      <c r="A2204" s="169"/>
      <c r="B2204" s="169"/>
    </row>
    <row r="2205" spans="1:2" x14ac:dyDescent="0.25">
      <c r="A2205" s="169"/>
      <c r="B2205" s="169"/>
    </row>
    <row r="2206" spans="1:2" x14ac:dyDescent="0.25">
      <c r="A2206" s="169"/>
      <c r="B2206" s="169"/>
    </row>
    <row r="2207" spans="1:2" x14ac:dyDescent="0.25">
      <c r="A2207" s="169"/>
      <c r="B2207" s="169"/>
    </row>
    <row r="2208" spans="1:2" x14ac:dyDescent="0.25">
      <c r="A2208" s="169"/>
      <c r="B2208" s="169"/>
    </row>
    <row r="2209" spans="1:2" x14ac:dyDescent="0.25">
      <c r="A2209" s="169"/>
      <c r="B2209" s="169"/>
    </row>
    <row r="2210" spans="1:2" x14ac:dyDescent="0.25">
      <c r="A2210" s="169"/>
      <c r="B2210" s="169"/>
    </row>
    <row r="2211" spans="1:2" x14ac:dyDescent="0.25">
      <c r="A2211" s="169"/>
      <c r="B2211" s="169"/>
    </row>
    <row r="2212" spans="1:2" x14ac:dyDescent="0.25">
      <c r="A2212" s="169"/>
      <c r="B2212" s="169"/>
    </row>
    <row r="2213" spans="1:2" x14ac:dyDescent="0.25">
      <c r="A2213" s="169"/>
      <c r="B2213" s="169"/>
    </row>
    <row r="2214" spans="1:2" x14ac:dyDescent="0.25">
      <c r="A2214" s="169"/>
      <c r="B2214" s="169"/>
    </row>
    <row r="2215" spans="1:2" x14ac:dyDescent="0.25">
      <c r="A2215" s="169"/>
      <c r="B2215" s="169"/>
    </row>
    <row r="2216" spans="1:2" x14ac:dyDescent="0.25">
      <c r="A2216" s="169"/>
      <c r="B2216" s="169"/>
    </row>
    <row r="2217" spans="1:2" x14ac:dyDescent="0.25">
      <c r="A2217" s="169"/>
      <c r="B2217" s="169"/>
    </row>
    <row r="2218" spans="1:2" x14ac:dyDescent="0.25">
      <c r="A2218" s="169"/>
      <c r="B2218" s="169"/>
    </row>
    <row r="2219" spans="1:2" x14ac:dyDescent="0.25">
      <c r="A2219" s="169"/>
      <c r="B2219" s="169"/>
    </row>
    <row r="2220" spans="1:2" x14ac:dyDescent="0.25">
      <c r="A2220" s="169"/>
      <c r="B2220" s="169"/>
    </row>
    <row r="2221" spans="1:2" x14ac:dyDescent="0.25">
      <c r="A2221" s="169"/>
      <c r="B2221" s="169"/>
    </row>
    <row r="2222" spans="1:2" x14ac:dyDescent="0.25">
      <c r="A2222" s="169"/>
      <c r="B2222" s="169"/>
    </row>
    <row r="2223" spans="1:2" x14ac:dyDescent="0.25">
      <c r="A2223" s="169"/>
      <c r="B2223" s="169"/>
    </row>
    <row r="2224" spans="1:2" x14ac:dyDescent="0.25">
      <c r="A2224" s="169"/>
      <c r="B2224" s="169"/>
    </row>
    <row r="2225" spans="1:2" x14ac:dyDescent="0.25">
      <c r="A2225" s="169"/>
      <c r="B2225" s="169"/>
    </row>
    <row r="2226" spans="1:2" x14ac:dyDescent="0.25">
      <c r="A2226" s="169"/>
      <c r="B2226" s="169"/>
    </row>
    <row r="2227" spans="1:2" x14ac:dyDescent="0.25">
      <c r="A2227" s="169"/>
      <c r="B2227" s="169"/>
    </row>
    <row r="2228" spans="1:2" x14ac:dyDescent="0.25">
      <c r="A2228" s="169"/>
      <c r="B2228" s="169"/>
    </row>
    <row r="2229" spans="1:2" x14ac:dyDescent="0.25">
      <c r="A2229" s="169"/>
      <c r="B2229" s="169"/>
    </row>
    <row r="2230" spans="1:2" x14ac:dyDescent="0.25">
      <c r="A2230" s="169"/>
      <c r="B2230" s="169"/>
    </row>
    <row r="2231" spans="1:2" x14ac:dyDescent="0.25">
      <c r="A2231" s="169"/>
      <c r="B2231" s="169"/>
    </row>
    <row r="2232" spans="1:2" x14ac:dyDescent="0.25">
      <c r="A2232" s="169"/>
      <c r="B2232" s="169"/>
    </row>
    <row r="2233" spans="1:2" x14ac:dyDescent="0.25">
      <c r="A2233" s="169"/>
      <c r="B2233" s="169"/>
    </row>
    <row r="2234" spans="1:2" x14ac:dyDescent="0.25">
      <c r="A2234" s="169"/>
      <c r="B2234" s="169"/>
    </row>
    <row r="2235" spans="1:2" x14ac:dyDescent="0.25">
      <c r="A2235" s="169"/>
      <c r="B2235" s="169"/>
    </row>
    <row r="2236" spans="1:2" x14ac:dyDescent="0.25">
      <c r="A2236" s="169"/>
      <c r="B2236" s="169"/>
    </row>
    <row r="2237" spans="1:2" x14ac:dyDescent="0.25">
      <c r="A2237" s="169"/>
      <c r="B2237" s="169"/>
    </row>
    <row r="2238" spans="1:2" x14ac:dyDescent="0.25">
      <c r="A2238" s="169"/>
      <c r="B2238" s="169"/>
    </row>
    <row r="2239" spans="1:2" x14ac:dyDescent="0.25">
      <c r="A2239" s="169"/>
      <c r="B2239" s="169"/>
    </row>
    <row r="2240" spans="1:2" x14ac:dyDescent="0.25">
      <c r="A2240" s="169"/>
      <c r="B2240" s="169"/>
    </row>
    <row r="2241" spans="1:2" x14ac:dyDescent="0.25">
      <c r="A2241" s="169"/>
      <c r="B2241" s="169"/>
    </row>
    <row r="2242" spans="1:2" x14ac:dyDescent="0.25">
      <c r="A2242" s="169"/>
      <c r="B2242" s="169"/>
    </row>
    <row r="2243" spans="1:2" x14ac:dyDescent="0.25">
      <c r="A2243" s="169"/>
      <c r="B2243" s="169"/>
    </row>
    <row r="2244" spans="1:2" x14ac:dyDescent="0.25">
      <c r="A2244" s="169"/>
      <c r="B2244" s="169"/>
    </row>
    <row r="2245" spans="1:2" x14ac:dyDescent="0.25">
      <c r="A2245" s="169"/>
      <c r="B2245" s="169"/>
    </row>
    <row r="2246" spans="1:2" x14ac:dyDescent="0.25">
      <c r="A2246" s="169"/>
      <c r="B2246" s="169"/>
    </row>
    <row r="2247" spans="1:2" x14ac:dyDescent="0.25">
      <c r="A2247" s="169"/>
      <c r="B2247" s="169"/>
    </row>
    <row r="2248" spans="1:2" x14ac:dyDescent="0.25">
      <c r="A2248" s="169"/>
      <c r="B2248" s="169"/>
    </row>
    <row r="2249" spans="1:2" x14ac:dyDescent="0.25">
      <c r="A2249" s="169"/>
      <c r="B2249" s="169"/>
    </row>
    <row r="2250" spans="1:2" x14ac:dyDescent="0.25">
      <c r="A2250" s="169"/>
      <c r="B2250" s="169"/>
    </row>
    <row r="2251" spans="1:2" x14ac:dyDescent="0.25">
      <c r="A2251" s="169"/>
      <c r="B2251" s="169"/>
    </row>
    <row r="2252" spans="1:2" x14ac:dyDescent="0.25">
      <c r="A2252" s="169"/>
      <c r="B2252" s="169"/>
    </row>
    <row r="2253" spans="1:2" x14ac:dyDescent="0.25">
      <c r="A2253" s="169"/>
      <c r="B2253" s="169"/>
    </row>
    <row r="2254" spans="1:2" x14ac:dyDescent="0.25">
      <c r="A2254" s="169"/>
      <c r="B2254" s="169"/>
    </row>
    <row r="2255" spans="1:2" x14ac:dyDescent="0.25">
      <c r="A2255" s="169"/>
      <c r="B2255" s="169"/>
    </row>
    <row r="2256" spans="1:2" x14ac:dyDescent="0.25">
      <c r="A2256" s="169"/>
      <c r="B2256" s="169"/>
    </row>
    <row r="2257" spans="1:2" x14ac:dyDescent="0.25">
      <c r="A2257" s="169"/>
      <c r="B2257" s="169"/>
    </row>
    <row r="2258" spans="1:2" x14ac:dyDescent="0.25">
      <c r="A2258" s="169"/>
      <c r="B2258" s="169"/>
    </row>
    <row r="2259" spans="1:2" x14ac:dyDescent="0.25">
      <c r="A2259" s="169"/>
      <c r="B2259" s="169"/>
    </row>
    <row r="2260" spans="1:2" x14ac:dyDescent="0.25">
      <c r="A2260" s="169"/>
      <c r="B2260" s="169"/>
    </row>
    <row r="2261" spans="1:2" x14ac:dyDescent="0.25">
      <c r="A2261" s="169"/>
      <c r="B2261" s="169"/>
    </row>
    <row r="2262" spans="1:2" x14ac:dyDescent="0.25">
      <c r="A2262" s="169"/>
      <c r="B2262" s="169"/>
    </row>
    <row r="2263" spans="1:2" x14ac:dyDescent="0.25">
      <c r="A2263" s="169"/>
      <c r="B2263" s="169"/>
    </row>
    <row r="2264" spans="1:2" x14ac:dyDescent="0.25">
      <c r="A2264" s="169"/>
      <c r="B2264" s="169"/>
    </row>
    <row r="2265" spans="1:2" x14ac:dyDescent="0.25">
      <c r="A2265" s="169"/>
      <c r="B2265" s="169"/>
    </row>
    <row r="2266" spans="1:2" x14ac:dyDescent="0.25">
      <c r="A2266" s="169"/>
      <c r="B2266" s="169"/>
    </row>
    <row r="2267" spans="1:2" x14ac:dyDescent="0.25">
      <c r="A2267" s="169"/>
      <c r="B2267" s="169"/>
    </row>
    <row r="2268" spans="1:2" x14ac:dyDescent="0.25">
      <c r="A2268" s="169"/>
      <c r="B2268" s="169"/>
    </row>
    <row r="2269" spans="1:2" x14ac:dyDescent="0.25">
      <c r="A2269" s="169"/>
      <c r="B2269" s="169"/>
    </row>
    <row r="2270" spans="1:2" x14ac:dyDescent="0.25">
      <c r="A2270" s="169"/>
      <c r="B2270" s="169"/>
    </row>
    <row r="2271" spans="1:2" x14ac:dyDescent="0.25">
      <c r="A2271" s="169"/>
      <c r="B2271" s="169"/>
    </row>
    <row r="2272" spans="1:2" x14ac:dyDescent="0.25">
      <c r="A2272" s="169"/>
      <c r="B2272" s="169"/>
    </row>
    <row r="2273" spans="1:2" x14ac:dyDescent="0.25">
      <c r="A2273" s="169"/>
      <c r="B2273" s="169"/>
    </row>
    <row r="2274" spans="1:2" x14ac:dyDescent="0.25">
      <c r="A2274" s="169"/>
      <c r="B2274" s="169"/>
    </row>
    <row r="2275" spans="1:2" x14ac:dyDescent="0.25">
      <c r="A2275" s="169"/>
      <c r="B2275" s="169"/>
    </row>
    <row r="2276" spans="1:2" x14ac:dyDescent="0.25">
      <c r="A2276" s="169"/>
      <c r="B2276" s="169"/>
    </row>
    <row r="2277" spans="1:2" x14ac:dyDescent="0.25">
      <c r="A2277" s="169"/>
      <c r="B2277" s="169"/>
    </row>
    <row r="2278" spans="1:2" x14ac:dyDescent="0.25">
      <c r="A2278" s="169"/>
      <c r="B2278" s="169"/>
    </row>
    <row r="2279" spans="1:2" x14ac:dyDescent="0.25">
      <c r="A2279" s="169"/>
      <c r="B2279" s="169"/>
    </row>
    <row r="2280" spans="1:2" x14ac:dyDescent="0.25">
      <c r="A2280" s="169"/>
      <c r="B2280" s="169"/>
    </row>
    <row r="2281" spans="1:2" x14ac:dyDescent="0.25">
      <c r="A2281" s="169"/>
      <c r="B2281" s="169"/>
    </row>
    <row r="2282" spans="1:2" x14ac:dyDescent="0.25">
      <c r="A2282" s="169"/>
      <c r="B2282" s="169"/>
    </row>
    <row r="2283" spans="1:2" x14ac:dyDescent="0.25">
      <c r="A2283" s="169"/>
      <c r="B2283" s="169"/>
    </row>
    <row r="2284" spans="1:2" x14ac:dyDescent="0.25">
      <c r="A2284" s="169"/>
      <c r="B2284" s="169"/>
    </row>
    <row r="2285" spans="1:2" x14ac:dyDescent="0.25">
      <c r="A2285" s="169"/>
      <c r="B2285" s="169"/>
    </row>
    <row r="2286" spans="1:2" x14ac:dyDescent="0.25">
      <c r="A2286" s="169"/>
      <c r="B2286" s="169"/>
    </row>
    <row r="2287" spans="1:2" x14ac:dyDescent="0.25">
      <c r="A2287" s="169"/>
      <c r="B2287" s="169"/>
    </row>
    <row r="2288" spans="1:2" x14ac:dyDescent="0.25">
      <c r="A2288" s="169"/>
      <c r="B2288" s="169"/>
    </row>
    <row r="2289" spans="1:2" x14ac:dyDescent="0.25">
      <c r="A2289" s="169"/>
      <c r="B2289" s="169"/>
    </row>
    <row r="2290" spans="1:2" x14ac:dyDescent="0.25">
      <c r="A2290" s="169"/>
      <c r="B2290" s="169"/>
    </row>
    <row r="2291" spans="1:2" x14ac:dyDescent="0.25">
      <c r="A2291" s="169"/>
      <c r="B2291" s="169"/>
    </row>
    <row r="2292" spans="1:2" x14ac:dyDescent="0.25">
      <c r="A2292" s="169"/>
      <c r="B2292" s="169"/>
    </row>
    <row r="2293" spans="1:2" x14ac:dyDescent="0.25">
      <c r="A2293" s="169"/>
      <c r="B2293" s="169"/>
    </row>
    <row r="2294" spans="1:2" x14ac:dyDescent="0.25">
      <c r="A2294" s="169"/>
      <c r="B2294" s="169"/>
    </row>
    <row r="2295" spans="1:2" x14ac:dyDescent="0.25">
      <c r="A2295" s="169"/>
      <c r="B2295" s="169"/>
    </row>
    <row r="2296" spans="1:2" x14ac:dyDescent="0.25">
      <c r="A2296" s="169"/>
      <c r="B2296" s="169"/>
    </row>
    <row r="2297" spans="1:2" x14ac:dyDescent="0.25">
      <c r="A2297" s="169"/>
      <c r="B2297" s="169"/>
    </row>
    <row r="2298" spans="1:2" x14ac:dyDescent="0.25">
      <c r="A2298" s="169"/>
      <c r="B2298" s="169"/>
    </row>
    <row r="2299" spans="1:2" x14ac:dyDescent="0.25">
      <c r="A2299" s="169"/>
      <c r="B2299" s="169"/>
    </row>
    <row r="2300" spans="1:2" x14ac:dyDescent="0.25">
      <c r="A2300" s="169"/>
      <c r="B2300" s="169"/>
    </row>
    <row r="2301" spans="1:2" x14ac:dyDescent="0.25">
      <c r="A2301" s="169"/>
      <c r="B2301" s="169"/>
    </row>
    <row r="2302" spans="1:2" x14ac:dyDescent="0.25">
      <c r="A2302" s="169"/>
      <c r="B2302" s="169"/>
    </row>
    <row r="2303" spans="1:2" x14ac:dyDescent="0.25">
      <c r="A2303" s="169"/>
      <c r="B2303" s="169"/>
    </row>
    <row r="2304" spans="1:2" x14ac:dyDescent="0.25">
      <c r="A2304" s="169"/>
      <c r="B2304" s="169"/>
    </row>
    <row r="2305" spans="1:2" x14ac:dyDescent="0.25">
      <c r="A2305" s="169"/>
      <c r="B2305" s="169"/>
    </row>
    <row r="2306" spans="1:2" x14ac:dyDescent="0.25">
      <c r="A2306" s="169"/>
      <c r="B2306" s="169"/>
    </row>
    <row r="2307" spans="1:2" x14ac:dyDescent="0.25">
      <c r="A2307" s="169"/>
      <c r="B2307" s="169"/>
    </row>
    <row r="2308" spans="1:2" x14ac:dyDescent="0.25">
      <c r="A2308" s="169"/>
      <c r="B2308" s="169"/>
    </row>
    <row r="2309" spans="1:2" x14ac:dyDescent="0.25">
      <c r="A2309" s="169"/>
      <c r="B2309" s="169"/>
    </row>
    <row r="2310" spans="1:2" x14ac:dyDescent="0.25">
      <c r="A2310" s="169"/>
      <c r="B2310" s="169"/>
    </row>
    <row r="2311" spans="1:2" x14ac:dyDescent="0.25">
      <c r="A2311" s="169"/>
      <c r="B2311" s="169"/>
    </row>
    <row r="2312" spans="1:2" x14ac:dyDescent="0.25">
      <c r="A2312" s="169"/>
      <c r="B2312" s="169"/>
    </row>
    <row r="2313" spans="1:2" x14ac:dyDescent="0.25">
      <c r="A2313" s="169"/>
      <c r="B2313" s="169"/>
    </row>
    <row r="2314" spans="1:2" x14ac:dyDescent="0.25">
      <c r="A2314" s="169"/>
      <c r="B2314" s="169"/>
    </row>
    <row r="2315" spans="1:2" x14ac:dyDescent="0.25">
      <c r="A2315" s="169"/>
      <c r="B2315" s="169"/>
    </row>
    <row r="2316" spans="1:2" x14ac:dyDescent="0.25">
      <c r="A2316" s="169"/>
      <c r="B2316" s="169"/>
    </row>
    <row r="2317" spans="1:2" x14ac:dyDescent="0.25">
      <c r="A2317" s="169"/>
      <c r="B2317" s="169"/>
    </row>
    <row r="2318" spans="1:2" x14ac:dyDescent="0.25">
      <c r="A2318" s="169"/>
      <c r="B2318" s="169"/>
    </row>
    <row r="2319" spans="1:2" x14ac:dyDescent="0.25">
      <c r="A2319" s="169"/>
      <c r="B2319" s="169"/>
    </row>
    <row r="2320" spans="1:2" x14ac:dyDescent="0.25">
      <c r="A2320" s="169"/>
      <c r="B2320" s="169"/>
    </row>
    <row r="2321" spans="1:2" x14ac:dyDescent="0.25">
      <c r="A2321" s="169"/>
      <c r="B2321" s="169"/>
    </row>
    <row r="2322" spans="1:2" x14ac:dyDescent="0.25">
      <c r="A2322" s="169"/>
      <c r="B2322" s="169"/>
    </row>
    <row r="2323" spans="1:2" x14ac:dyDescent="0.25">
      <c r="A2323" s="169"/>
      <c r="B2323" s="169"/>
    </row>
    <row r="2324" spans="1:2" x14ac:dyDescent="0.25">
      <c r="A2324" s="169"/>
      <c r="B2324" s="169"/>
    </row>
    <row r="2325" spans="1:2" x14ac:dyDescent="0.25">
      <c r="A2325" s="169"/>
      <c r="B2325" s="169"/>
    </row>
    <row r="2326" spans="1:2" x14ac:dyDescent="0.25">
      <c r="A2326" s="169"/>
      <c r="B2326" s="169"/>
    </row>
    <row r="2327" spans="1:2" x14ac:dyDescent="0.25">
      <c r="A2327" s="169"/>
      <c r="B2327" s="169"/>
    </row>
    <row r="2328" spans="1:2" x14ac:dyDescent="0.25">
      <c r="A2328" s="169"/>
      <c r="B2328" s="169"/>
    </row>
    <row r="2329" spans="1:2" x14ac:dyDescent="0.25">
      <c r="A2329" s="169"/>
      <c r="B2329" s="169"/>
    </row>
    <row r="2330" spans="1:2" x14ac:dyDescent="0.25">
      <c r="A2330" s="169"/>
      <c r="B2330" s="169"/>
    </row>
    <row r="2331" spans="1:2" x14ac:dyDescent="0.25">
      <c r="A2331" s="169"/>
      <c r="B2331" s="169"/>
    </row>
    <row r="2332" spans="1:2" x14ac:dyDescent="0.25">
      <c r="A2332" s="169"/>
      <c r="B2332" s="169"/>
    </row>
    <row r="2333" spans="1:2" x14ac:dyDescent="0.25">
      <c r="A2333" s="169"/>
      <c r="B2333" s="169"/>
    </row>
    <row r="2334" spans="1:2" x14ac:dyDescent="0.25">
      <c r="A2334" s="169"/>
      <c r="B2334" s="169"/>
    </row>
    <row r="2335" spans="1:2" x14ac:dyDescent="0.25">
      <c r="A2335" s="169"/>
      <c r="B2335" s="169"/>
    </row>
    <row r="2336" spans="1:2" x14ac:dyDescent="0.25">
      <c r="A2336" s="169"/>
      <c r="B2336" s="169"/>
    </row>
    <row r="2337" spans="1:2" x14ac:dyDescent="0.25">
      <c r="A2337" s="169"/>
      <c r="B2337" s="169"/>
    </row>
    <row r="2338" spans="1:2" x14ac:dyDescent="0.25">
      <c r="A2338" s="169"/>
      <c r="B2338" s="169"/>
    </row>
    <row r="2339" spans="1:2" x14ac:dyDescent="0.25">
      <c r="A2339" s="169"/>
      <c r="B2339" s="169"/>
    </row>
    <row r="2340" spans="1:2" x14ac:dyDescent="0.25">
      <c r="A2340" s="169"/>
      <c r="B2340" s="169"/>
    </row>
    <row r="2341" spans="1:2" x14ac:dyDescent="0.25">
      <c r="A2341" s="169"/>
      <c r="B2341" s="169"/>
    </row>
    <row r="2342" spans="1:2" x14ac:dyDescent="0.25">
      <c r="A2342" s="169"/>
      <c r="B2342" s="169"/>
    </row>
    <row r="2343" spans="1:2" x14ac:dyDescent="0.25">
      <c r="A2343" s="169"/>
      <c r="B2343" s="169"/>
    </row>
    <row r="2344" spans="1:2" x14ac:dyDescent="0.25">
      <c r="A2344" s="169"/>
      <c r="B2344" s="169"/>
    </row>
    <row r="2345" spans="1:2" x14ac:dyDescent="0.25">
      <c r="A2345" s="169"/>
      <c r="B2345" s="169"/>
    </row>
    <row r="2346" spans="1:2" x14ac:dyDescent="0.25">
      <c r="A2346" s="169"/>
      <c r="B2346" s="169"/>
    </row>
    <row r="2347" spans="1:2" x14ac:dyDescent="0.25">
      <c r="A2347" s="169"/>
      <c r="B2347" s="169"/>
    </row>
    <row r="2348" spans="1:2" x14ac:dyDescent="0.25">
      <c r="A2348" s="169"/>
      <c r="B2348" s="169"/>
    </row>
    <row r="2349" spans="1:2" x14ac:dyDescent="0.25">
      <c r="A2349" s="169"/>
      <c r="B2349" s="169"/>
    </row>
    <row r="2350" spans="1:2" x14ac:dyDescent="0.25">
      <c r="A2350" s="169"/>
      <c r="B2350" s="169"/>
    </row>
    <row r="2351" spans="1:2" x14ac:dyDescent="0.25">
      <c r="A2351" s="169"/>
      <c r="B2351" s="169"/>
    </row>
    <row r="2352" spans="1:2" x14ac:dyDescent="0.25">
      <c r="A2352" s="169"/>
      <c r="B2352" s="169"/>
    </row>
    <row r="2353" spans="1:2" x14ac:dyDescent="0.25">
      <c r="A2353" s="169"/>
      <c r="B2353" s="169"/>
    </row>
    <row r="2354" spans="1:2" x14ac:dyDescent="0.25">
      <c r="A2354" s="169"/>
      <c r="B2354" s="169"/>
    </row>
    <row r="2355" spans="1:2" x14ac:dyDescent="0.25">
      <c r="A2355" s="169"/>
      <c r="B2355" s="169"/>
    </row>
    <row r="2356" spans="1:2" x14ac:dyDescent="0.25">
      <c r="A2356" s="169"/>
      <c r="B2356" s="169"/>
    </row>
    <row r="2357" spans="1:2" x14ac:dyDescent="0.25">
      <c r="A2357" s="169"/>
      <c r="B2357" s="169"/>
    </row>
    <row r="2358" spans="1:2" x14ac:dyDescent="0.25">
      <c r="A2358" s="169"/>
      <c r="B2358" s="169"/>
    </row>
    <row r="2359" spans="1:2" x14ac:dyDescent="0.25">
      <c r="A2359" s="169"/>
      <c r="B2359" s="169"/>
    </row>
    <row r="2360" spans="1:2" x14ac:dyDescent="0.25">
      <c r="A2360" s="169"/>
      <c r="B2360" s="169"/>
    </row>
    <row r="2361" spans="1:2" x14ac:dyDescent="0.25">
      <c r="A2361" s="169"/>
      <c r="B2361" s="169"/>
    </row>
    <row r="2362" spans="1:2" x14ac:dyDescent="0.25">
      <c r="A2362" s="169"/>
      <c r="B2362" s="169"/>
    </row>
    <row r="2363" spans="1:2" x14ac:dyDescent="0.25">
      <c r="A2363" s="169"/>
      <c r="B2363" s="169"/>
    </row>
    <row r="2364" spans="1:2" x14ac:dyDescent="0.25">
      <c r="A2364" s="169"/>
      <c r="B2364" s="169"/>
    </row>
    <row r="2365" spans="1:2" x14ac:dyDescent="0.25">
      <c r="A2365" s="169"/>
      <c r="B2365" s="169"/>
    </row>
    <row r="2366" spans="1:2" x14ac:dyDescent="0.25">
      <c r="A2366" s="169"/>
      <c r="B2366" s="169"/>
    </row>
    <row r="2367" spans="1:2" x14ac:dyDescent="0.25">
      <c r="A2367" s="169"/>
      <c r="B2367" s="169"/>
    </row>
    <row r="2368" spans="1:2" x14ac:dyDescent="0.25">
      <c r="A2368" s="169"/>
      <c r="B2368" s="169"/>
    </row>
    <row r="2369" spans="1:2" x14ac:dyDescent="0.25">
      <c r="A2369" s="169"/>
      <c r="B2369" s="169"/>
    </row>
    <row r="2370" spans="1:2" x14ac:dyDescent="0.25">
      <c r="A2370" s="169"/>
      <c r="B2370" s="169"/>
    </row>
    <row r="2371" spans="1:2" x14ac:dyDescent="0.25">
      <c r="A2371" s="169"/>
      <c r="B2371" s="169"/>
    </row>
    <row r="2372" spans="1:2" x14ac:dyDescent="0.25">
      <c r="A2372" s="169"/>
      <c r="B2372" s="169"/>
    </row>
    <row r="2373" spans="1:2" x14ac:dyDescent="0.25">
      <c r="A2373" s="169"/>
      <c r="B2373" s="169"/>
    </row>
    <row r="2374" spans="1:2" x14ac:dyDescent="0.25">
      <c r="A2374" s="169"/>
      <c r="B2374" s="169"/>
    </row>
    <row r="2375" spans="1:2" x14ac:dyDescent="0.25">
      <c r="A2375" s="169"/>
      <c r="B2375" s="169"/>
    </row>
    <row r="2376" spans="1:2" x14ac:dyDescent="0.25">
      <c r="A2376" s="169"/>
      <c r="B2376" s="169"/>
    </row>
    <row r="2377" spans="1:2" x14ac:dyDescent="0.25">
      <c r="A2377" s="169"/>
      <c r="B2377" s="169"/>
    </row>
    <row r="2378" spans="1:2" x14ac:dyDescent="0.25">
      <c r="A2378" s="169"/>
      <c r="B2378" s="169"/>
    </row>
    <row r="2379" spans="1:2" x14ac:dyDescent="0.25">
      <c r="A2379" s="169"/>
      <c r="B2379" s="169"/>
    </row>
    <row r="2380" spans="1:2" x14ac:dyDescent="0.25">
      <c r="A2380" s="169"/>
      <c r="B2380" s="169"/>
    </row>
    <row r="2381" spans="1:2" x14ac:dyDescent="0.25">
      <c r="A2381" s="169"/>
      <c r="B2381" s="169"/>
    </row>
    <row r="2382" spans="1:2" x14ac:dyDescent="0.25">
      <c r="A2382" s="169"/>
      <c r="B2382" s="169"/>
    </row>
    <row r="2383" spans="1:2" x14ac:dyDescent="0.25">
      <c r="A2383" s="169"/>
      <c r="B2383" s="169"/>
    </row>
    <row r="2384" spans="1:2" x14ac:dyDescent="0.25">
      <c r="A2384" s="169"/>
      <c r="B2384" s="169"/>
    </row>
    <row r="2385" spans="1:2" x14ac:dyDescent="0.25">
      <c r="A2385" s="169"/>
      <c r="B2385" s="169"/>
    </row>
    <row r="2386" spans="1:2" x14ac:dyDescent="0.25">
      <c r="A2386" s="169"/>
      <c r="B2386" s="169"/>
    </row>
    <row r="2387" spans="1:2" x14ac:dyDescent="0.25">
      <c r="A2387" s="169"/>
      <c r="B2387" s="169"/>
    </row>
    <row r="2388" spans="1:2" x14ac:dyDescent="0.25">
      <c r="A2388" s="169"/>
      <c r="B2388" s="169"/>
    </row>
    <row r="2389" spans="1:2" x14ac:dyDescent="0.25">
      <c r="A2389" s="169"/>
      <c r="B2389" s="169"/>
    </row>
    <row r="2390" spans="1:2" x14ac:dyDescent="0.25">
      <c r="A2390" s="169"/>
      <c r="B2390" s="169"/>
    </row>
    <row r="2391" spans="1:2" x14ac:dyDescent="0.25">
      <c r="A2391" s="169"/>
      <c r="B2391" s="169"/>
    </row>
    <row r="2392" spans="1:2" x14ac:dyDescent="0.25">
      <c r="A2392" s="169"/>
      <c r="B2392" s="169"/>
    </row>
    <row r="2393" spans="1:2" x14ac:dyDescent="0.25">
      <c r="A2393" s="169"/>
      <c r="B2393" s="169"/>
    </row>
    <row r="2394" spans="1:2" x14ac:dyDescent="0.25">
      <c r="A2394" s="169"/>
      <c r="B2394" s="169"/>
    </row>
    <row r="2395" spans="1:2" x14ac:dyDescent="0.25">
      <c r="A2395" s="169"/>
      <c r="B2395" s="169"/>
    </row>
    <row r="2396" spans="1:2" x14ac:dyDescent="0.25">
      <c r="A2396" s="169"/>
      <c r="B2396" s="169"/>
    </row>
    <row r="2397" spans="1:2" x14ac:dyDescent="0.25">
      <c r="A2397" s="169"/>
      <c r="B2397" s="169"/>
    </row>
    <row r="2398" spans="1:2" x14ac:dyDescent="0.25">
      <c r="A2398" s="169"/>
      <c r="B2398" s="169"/>
    </row>
    <row r="2399" spans="1:2" x14ac:dyDescent="0.25">
      <c r="A2399" s="169"/>
      <c r="B2399" s="169"/>
    </row>
    <row r="2400" spans="1:2" x14ac:dyDescent="0.25">
      <c r="A2400" s="169"/>
      <c r="B2400" s="169"/>
    </row>
    <row r="2401" spans="1:2" x14ac:dyDescent="0.25">
      <c r="A2401" s="169"/>
      <c r="B2401" s="169"/>
    </row>
    <row r="2402" spans="1:2" x14ac:dyDescent="0.25">
      <c r="A2402" s="169"/>
      <c r="B2402" s="169"/>
    </row>
    <row r="2403" spans="1:2" x14ac:dyDescent="0.25">
      <c r="A2403" s="169"/>
      <c r="B2403" s="169"/>
    </row>
    <row r="2404" spans="1:2" x14ac:dyDescent="0.25">
      <c r="A2404" s="169"/>
      <c r="B2404" s="169"/>
    </row>
    <row r="2405" spans="1:2" x14ac:dyDescent="0.25">
      <c r="A2405" s="169"/>
      <c r="B2405" s="169"/>
    </row>
    <row r="2406" spans="1:2" x14ac:dyDescent="0.25">
      <c r="A2406" s="169"/>
      <c r="B2406" s="169"/>
    </row>
    <row r="2407" spans="1:2" x14ac:dyDescent="0.25">
      <c r="A2407" s="169"/>
      <c r="B2407" s="169"/>
    </row>
    <row r="2408" spans="1:2" x14ac:dyDescent="0.25">
      <c r="A2408" s="169"/>
      <c r="B2408" s="169"/>
    </row>
    <row r="2409" spans="1:2" x14ac:dyDescent="0.25">
      <c r="A2409" s="169"/>
      <c r="B2409" s="169"/>
    </row>
    <row r="2410" spans="1:2" x14ac:dyDescent="0.25">
      <c r="A2410" s="169"/>
      <c r="B2410" s="169"/>
    </row>
    <row r="2411" spans="1:2" x14ac:dyDescent="0.25">
      <c r="A2411" s="169"/>
      <c r="B2411" s="169"/>
    </row>
    <row r="2412" spans="1:2" x14ac:dyDescent="0.25">
      <c r="A2412" s="169"/>
      <c r="B2412" s="169"/>
    </row>
    <row r="2413" spans="1:2" x14ac:dyDescent="0.25">
      <c r="A2413" s="169"/>
      <c r="B2413" s="169"/>
    </row>
    <row r="2414" spans="1:2" x14ac:dyDescent="0.25">
      <c r="A2414" s="169"/>
      <c r="B2414" s="169"/>
    </row>
    <row r="2415" spans="1:2" x14ac:dyDescent="0.25">
      <c r="A2415" s="169"/>
      <c r="B2415" s="169"/>
    </row>
    <row r="2416" spans="1:2" x14ac:dyDescent="0.25">
      <c r="A2416" s="169"/>
      <c r="B2416" s="169"/>
    </row>
    <row r="2417" spans="1:2" x14ac:dyDescent="0.25">
      <c r="A2417" s="169"/>
      <c r="B2417" s="169"/>
    </row>
    <row r="2418" spans="1:2" x14ac:dyDescent="0.25">
      <c r="A2418" s="169"/>
      <c r="B2418" s="169"/>
    </row>
    <row r="2419" spans="1:2" x14ac:dyDescent="0.25">
      <c r="A2419" s="169"/>
      <c r="B2419" s="169"/>
    </row>
    <row r="2420" spans="1:2" x14ac:dyDescent="0.25">
      <c r="A2420" s="169"/>
      <c r="B2420" s="169"/>
    </row>
    <row r="2421" spans="1:2" x14ac:dyDescent="0.25">
      <c r="A2421" s="169"/>
      <c r="B2421" s="169"/>
    </row>
    <row r="2422" spans="1:2" x14ac:dyDescent="0.25">
      <c r="A2422" s="169"/>
      <c r="B2422" s="169"/>
    </row>
    <row r="2423" spans="1:2" x14ac:dyDescent="0.25">
      <c r="A2423" s="169"/>
      <c r="B2423" s="169"/>
    </row>
    <row r="2424" spans="1:2" x14ac:dyDescent="0.25">
      <c r="A2424" s="169"/>
      <c r="B2424" s="169"/>
    </row>
    <row r="2425" spans="1:2" x14ac:dyDescent="0.25">
      <c r="A2425" s="169"/>
      <c r="B2425" s="169"/>
    </row>
    <row r="2426" spans="1:2" x14ac:dyDescent="0.25">
      <c r="A2426" s="169"/>
      <c r="B2426" s="169"/>
    </row>
    <row r="2427" spans="1:2" x14ac:dyDescent="0.25">
      <c r="A2427" s="169"/>
      <c r="B2427" s="169"/>
    </row>
    <row r="2428" spans="1:2" x14ac:dyDescent="0.25">
      <c r="A2428" s="169"/>
      <c r="B2428" s="169"/>
    </row>
    <row r="2429" spans="1:2" x14ac:dyDescent="0.25">
      <c r="A2429" s="169"/>
      <c r="B2429" s="169"/>
    </row>
    <row r="2430" spans="1:2" x14ac:dyDescent="0.25">
      <c r="A2430" s="169"/>
      <c r="B2430" s="169"/>
    </row>
    <row r="2431" spans="1:2" x14ac:dyDescent="0.25">
      <c r="A2431" s="169"/>
      <c r="B2431" s="169"/>
    </row>
    <row r="2432" spans="1:2" x14ac:dyDescent="0.25">
      <c r="A2432" s="169"/>
      <c r="B2432" s="169"/>
    </row>
    <row r="2433" spans="1:2" x14ac:dyDescent="0.25">
      <c r="A2433" s="169"/>
      <c r="B2433" s="169"/>
    </row>
    <row r="2434" spans="1:2" x14ac:dyDescent="0.25">
      <c r="A2434" s="169"/>
      <c r="B2434" s="169"/>
    </row>
    <row r="2435" spans="1:2" x14ac:dyDescent="0.25">
      <c r="A2435" s="169"/>
      <c r="B2435" s="169"/>
    </row>
    <row r="2436" spans="1:2" x14ac:dyDescent="0.25">
      <c r="A2436" s="169"/>
      <c r="B2436" s="169"/>
    </row>
    <row r="2437" spans="1:2" x14ac:dyDescent="0.25">
      <c r="A2437" s="169"/>
      <c r="B2437" s="169"/>
    </row>
    <row r="2438" spans="1:2" x14ac:dyDescent="0.25">
      <c r="A2438" s="169"/>
      <c r="B2438" s="169"/>
    </row>
    <row r="2439" spans="1:2" x14ac:dyDescent="0.25">
      <c r="A2439" s="169"/>
      <c r="B2439" s="169"/>
    </row>
    <row r="2440" spans="1:2" x14ac:dyDescent="0.25">
      <c r="A2440" s="169"/>
      <c r="B2440" s="169"/>
    </row>
    <row r="2441" spans="1:2" x14ac:dyDescent="0.25">
      <c r="A2441" s="169"/>
      <c r="B2441" s="169"/>
    </row>
    <row r="2442" spans="1:2" x14ac:dyDescent="0.25">
      <c r="A2442" s="169"/>
      <c r="B2442" s="169"/>
    </row>
    <row r="2443" spans="1:2" x14ac:dyDescent="0.25">
      <c r="A2443" s="169"/>
      <c r="B2443" s="169"/>
    </row>
    <row r="2444" spans="1:2" x14ac:dyDescent="0.25">
      <c r="A2444" s="169"/>
      <c r="B2444" s="169"/>
    </row>
    <row r="2445" spans="1:2" x14ac:dyDescent="0.25">
      <c r="A2445" s="169"/>
      <c r="B2445" s="169"/>
    </row>
    <row r="2446" spans="1:2" x14ac:dyDescent="0.25">
      <c r="A2446" s="169"/>
      <c r="B2446" s="169"/>
    </row>
    <row r="2447" spans="1:2" x14ac:dyDescent="0.25">
      <c r="A2447" s="169"/>
      <c r="B2447" s="169"/>
    </row>
    <row r="2448" spans="1:2" x14ac:dyDescent="0.25">
      <c r="A2448" s="169"/>
      <c r="B2448" s="169"/>
    </row>
    <row r="2449" spans="1:2" x14ac:dyDescent="0.25">
      <c r="A2449" s="169"/>
      <c r="B2449" s="169"/>
    </row>
    <row r="2450" spans="1:2" x14ac:dyDescent="0.25">
      <c r="A2450" s="169"/>
      <c r="B2450" s="169"/>
    </row>
    <row r="2451" spans="1:2" x14ac:dyDescent="0.25">
      <c r="A2451" s="169"/>
      <c r="B2451" s="169"/>
    </row>
    <row r="2452" spans="1:2" x14ac:dyDescent="0.25">
      <c r="A2452" s="169"/>
      <c r="B2452" s="169"/>
    </row>
    <row r="2453" spans="1:2" x14ac:dyDescent="0.25">
      <c r="A2453" s="169"/>
      <c r="B2453" s="169"/>
    </row>
    <row r="2454" spans="1:2" x14ac:dyDescent="0.25">
      <c r="A2454" s="169"/>
      <c r="B2454" s="169"/>
    </row>
    <row r="2455" spans="1:2" x14ac:dyDescent="0.25">
      <c r="A2455" s="169"/>
      <c r="B2455" s="169"/>
    </row>
    <row r="2456" spans="1:2" x14ac:dyDescent="0.25">
      <c r="A2456" s="169"/>
      <c r="B2456" s="169"/>
    </row>
    <row r="2457" spans="1:2" x14ac:dyDescent="0.25">
      <c r="A2457" s="169"/>
      <c r="B2457" s="169"/>
    </row>
    <row r="2458" spans="1:2" x14ac:dyDescent="0.25">
      <c r="A2458" s="169"/>
      <c r="B2458" s="169"/>
    </row>
    <row r="2459" spans="1:2" x14ac:dyDescent="0.25">
      <c r="A2459" s="169"/>
      <c r="B2459" s="169"/>
    </row>
    <row r="2460" spans="1:2" x14ac:dyDescent="0.25">
      <c r="A2460" s="169"/>
      <c r="B2460" s="169"/>
    </row>
    <row r="2461" spans="1:2" x14ac:dyDescent="0.25">
      <c r="A2461" s="169"/>
      <c r="B2461" s="169"/>
    </row>
    <row r="2462" spans="1:2" x14ac:dyDescent="0.25">
      <c r="A2462" s="169"/>
      <c r="B2462" s="169"/>
    </row>
    <row r="2463" spans="1:2" x14ac:dyDescent="0.25">
      <c r="A2463" s="169"/>
      <c r="B2463" s="169"/>
    </row>
    <row r="2464" spans="1:2" x14ac:dyDescent="0.25">
      <c r="A2464" s="169"/>
      <c r="B2464" s="169"/>
    </row>
    <row r="2465" spans="1:2" x14ac:dyDescent="0.25">
      <c r="A2465" s="169"/>
      <c r="B2465" s="169"/>
    </row>
    <row r="2466" spans="1:2" x14ac:dyDescent="0.25">
      <c r="A2466" s="169"/>
      <c r="B2466" s="169"/>
    </row>
    <row r="2467" spans="1:2" x14ac:dyDescent="0.25">
      <c r="A2467" s="169"/>
      <c r="B2467" s="169"/>
    </row>
    <row r="2468" spans="1:2" x14ac:dyDescent="0.25">
      <c r="A2468" s="169"/>
      <c r="B2468" s="169"/>
    </row>
    <row r="2469" spans="1:2" x14ac:dyDescent="0.25">
      <c r="A2469" s="169"/>
      <c r="B2469" s="169"/>
    </row>
    <row r="2470" spans="1:2" x14ac:dyDescent="0.25">
      <c r="A2470" s="169"/>
      <c r="B2470" s="169"/>
    </row>
    <row r="2471" spans="1:2" x14ac:dyDescent="0.25">
      <c r="A2471" s="169"/>
      <c r="B2471" s="169"/>
    </row>
    <row r="2472" spans="1:2" x14ac:dyDescent="0.25">
      <c r="A2472" s="169"/>
      <c r="B2472" s="169"/>
    </row>
    <row r="2473" spans="1:2" x14ac:dyDescent="0.25">
      <c r="A2473" s="169"/>
      <c r="B2473" s="169"/>
    </row>
    <row r="2474" spans="1:2" x14ac:dyDescent="0.25">
      <c r="A2474" s="169"/>
      <c r="B2474" s="169"/>
    </row>
    <row r="2475" spans="1:2" x14ac:dyDescent="0.25">
      <c r="A2475" s="169"/>
      <c r="B2475" s="169"/>
    </row>
    <row r="2476" spans="1:2" x14ac:dyDescent="0.25">
      <c r="A2476" s="169"/>
      <c r="B2476" s="169"/>
    </row>
    <row r="2477" spans="1:2" x14ac:dyDescent="0.25">
      <c r="A2477" s="169"/>
      <c r="B2477" s="169"/>
    </row>
    <row r="2478" spans="1:2" x14ac:dyDescent="0.25">
      <c r="A2478" s="169"/>
      <c r="B2478" s="169"/>
    </row>
    <row r="2479" spans="1:2" x14ac:dyDescent="0.25">
      <c r="A2479" s="169"/>
      <c r="B2479" s="169"/>
    </row>
    <row r="2480" spans="1:2" x14ac:dyDescent="0.25">
      <c r="A2480" s="169"/>
      <c r="B2480" s="169"/>
    </row>
    <row r="2481" spans="1:2" x14ac:dyDescent="0.25">
      <c r="A2481" s="169"/>
      <c r="B2481" s="169"/>
    </row>
    <row r="2482" spans="1:2" x14ac:dyDescent="0.25">
      <c r="A2482" s="169"/>
      <c r="B2482" s="169"/>
    </row>
    <row r="2483" spans="1:2" x14ac:dyDescent="0.25">
      <c r="A2483" s="169"/>
      <c r="B2483" s="169"/>
    </row>
    <row r="2484" spans="1:2" x14ac:dyDescent="0.25">
      <c r="A2484" s="169"/>
      <c r="B2484" s="169"/>
    </row>
    <row r="2485" spans="1:2" x14ac:dyDescent="0.25">
      <c r="A2485" s="169"/>
      <c r="B2485" s="169"/>
    </row>
    <row r="2486" spans="1:2" x14ac:dyDescent="0.25">
      <c r="A2486" s="169"/>
      <c r="B2486" s="169"/>
    </row>
    <row r="2487" spans="1:2" x14ac:dyDescent="0.25">
      <c r="A2487" s="169"/>
      <c r="B2487" s="169"/>
    </row>
    <row r="2488" spans="1:2" x14ac:dyDescent="0.25">
      <c r="A2488" s="169"/>
      <c r="B2488" s="169"/>
    </row>
    <row r="2489" spans="1:2" x14ac:dyDescent="0.25">
      <c r="A2489" s="169"/>
      <c r="B2489" s="169"/>
    </row>
    <row r="2490" spans="1:2" x14ac:dyDescent="0.25">
      <c r="A2490" s="169"/>
      <c r="B2490" s="169"/>
    </row>
    <row r="2491" spans="1:2" x14ac:dyDescent="0.25">
      <c r="A2491" s="169"/>
      <c r="B2491" s="169"/>
    </row>
    <row r="2492" spans="1:2" x14ac:dyDescent="0.25">
      <c r="A2492" s="169"/>
      <c r="B2492" s="169"/>
    </row>
    <row r="2493" spans="1:2" x14ac:dyDescent="0.25">
      <c r="A2493" s="169"/>
      <c r="B2493" s="169"/>
    </row>
    <row r="2494" spans="1:2" x14ac:dyDescent="0.25">
      <c r="A2494" s="169"/>
      <c r="B2494" s="169"/>
    </row>
    <row r="2495" spans="1:2" x14ac:dyDescent="0.25">
      <c r="A2495" s="169"/>
      <c r="B2495" s="169"/>
    </row>
    <row r="2496" spans="1:2" x14ac:dyDescent="0.25">
      <c r="A2496" s="169"/>
      <c r="B2496" s="169"/>
    </row>
    <row r="2497" spans="1:2" x14ac:dyDescent="0.25">
      <c r="A2497" s="169"/>
      <c r="B2497" s="169"/>
    </row>
    <row r="2498" spans="1:2" x14ac:dyDescent="0.25">
      <c r="A2498" s="169"/>
      <c r="B2498" s="169"/>
    </row>
    <row r="2499" spans="1:2" x14ac:dyDescent="0.25">
      <c r="A2499" s="169"/>
      <c r="B2499" s="169"/>
    </row>
    <row r="2500" spans="1:2" x14ac:dyDescent="0.25">
      <c r="A2500" s="169"/>
      <c r="B2500" s="169"/>
    </row>
    <row r="2501" spans="1:2" x14ac:dyDescent="0.25">
      <c r="A2501" s="169"/>
      <c r="B2501" s="169"/>
    </row>
    <row r="2502" spans="1:2" x14ac:dyDescent="0.25">
      <c r="A2502" s="169"/>
      <c r="B2502" s="169"/>
    </row>
    <row r="2503" spans="1:2" x14ac:dyDescent="0.25">
      <c r="A2503" s="169"/>
      <c r="B2503" s="169"/>
    </row>
    <row r="2504" spans="1:2" x14ac:dyDescent="0.25">
      <c r="A2504" s="169"/>
      <c r="B2504" s="169"/>
    </row>
    <row r="2505" spans="1:2" x14ac:dyDescent="0.25">
      <c r="A2505" s="169"/>
      <c r="B2505" s="169"/>
    </row>
    <row r="2506" spans="1:2" x14ac:dyDescent="0.25">
      <c r="A2506" s="169"/>
      <c r="B2506" s="169"/>
    </row>
    <row r="2507" spans="1:2" x14ac:dyDescent="0.25">
      <c r="A2507" s="169"/>
      <c r="B2507" s="169"/>
    </row>
    <row r="2508" spans="1:2" x14ac:dyDescent="0.25">
      <c r="A2508" s="169"/>
      <c r="B2508" s="169"/>
    </row>
    <row r="2509" spans="1:2" x14ac:dyDescent="0.25">
      <c r="A2509" s="169"/>
      <c r="B2509" s="169"/>
    </row>
    <row r="2510" spans="1:2" x14ac:dyDescent="0.25">
      <c r="A2510" s="169"/>
      <c r="B2510" s="169"/>
    </row>
    <row r="2511" spans="1:2" x14ac:dyDescent="0.25">
      <c r="A2511" s="169"/>
      <c r="B2511" s="169"/>
    </row>
    <row r="2512" spans="1:2" x14ac:dyDescent="0.25">
      <c r="A2512" s="169"/>
      <c r="B2512" s="169"/>
    </row>
    <row r="2513" spans="1:2" x14ac:dyDescent="0.25">
      <c r="A2513" s="169"/>
      <c r="B2513" s="169"/>
    </row>
    <row r="2514" spans="1:2" x14ac:dyDescent="0.25">
      <c r="A2514" s="169"/>
      <c r="B2514" s="169"/>
    </row>
    <row r="2515" spans="1:2" x14ac:dyDescent="0.25">
      <c r="A2515" s="169"/>
      <c r="B2515" s="169"/>
    </row>
    <row r="2516" spans="1:2" x14ac:dyDescent="0.25">
      <c r="A2516" s="169"/>
      <c r="B2516" s="169"/>
    </row>
    <row r="2517" spans="1:2" x14ac:dyDescent="0.25">
      <c r="A2517" s="169"/>
      <c r="B2517" s="169"/>
    </row>
    <row r="2518" spans="1:2" x14ac:dyDescent="0.25">
      <c r="A2518" s="169"/>
      <c r="B2518" s="169"/>
    </row>
    <row r="2519" spans="1:2" x14ac:dyDescent="0.25">
      <c r="A2519" s="169"/>
      <c r="B2519" s="169"/>
    </row>
    <row r="2520" spans="1:2" x14ac:dyDescent="0.25">
      <c r="A2520" s="169"/>
      <c r="B2520" s="169"/>
    </row>
    <row r="2521" spans="1:2" x14ac:dyDescent="0.25">
      <c r="A2521" s="169"/>
      <c r="B2521" s="169"/>
    </row>
    <row r="2522" spans="1:2" x14ac:dyDescent="0.25">
      <c r="A2522" s="169"/>
      <c r="B2522" s="169"/>
    </row>
    <row r="2523" spans="1:2" x14ac:dyDescent="0.25">
      <c r="A2523" s="169"/>
      <c r="B2523" s="169"/>
    </row>
    <row r="2524" spans="1:2" x14ac:dyDescent="0.25">
      <c r="A2524" s="169"/>
      <c r="B2524" s="169"/>
    </row>
    <row r="2525" spans="1:2" x14ac:dyDescent="0.25">
      <c r="A2525" s="169"/>
      <c r="B2525" s="169"/>
    </row>
    <row r="2526" spans="1:2" x14ac:dyDescent="0.25">
      <c r="A2526" s="169"/>
      <c r="B2526" s="169"/>
    </row>
    <row r="2527" spans="1:2" x14ac:dyDescent="0.25">
      <c r="A2527" s="169"/>
      <c r="B2527" s="169"/>
    </row>
    <row r="2528" spans="1:2" x14ac:dyDescent="0.25">
      <c r="A2528" s="169"/>
      <c r="B2528" s="169"/>
    </row>
    <row r="2529" spans="1:2" x14ac:dyDescent="0.25">
      <c r="A2529" s="169"/>
      <c r="B2529" s="169"/>
    </row>
    <row r="2530" spans="1:2" x14ac:dyDescent="0.25">
      <c r="A2530" s="169"/>
      <c r="B2530" s="169"/>
    </row>
    <row r="2531" spans="1:2" x14ac:dyDescent="0.25">
      <c r="A2531" s="169"/>
      <c r="B2531" s="169"/>
    </row>
    <row r="2532" spans="1:2" x14ac:dyDescent="0.25">
      <c r="A2532" s="169"/>
      <c r="B2532" s="169"/>
    </row>
    <row r="2533" spans="1:2" x14ac:dyDescent="0.25">
      <c r="A2533" s="169"/>
      <c r="B2533" s="169"/>
    </row>
    <row r="2534" spans="1:2" x14ac:dyDescent="0.25">
      <c r="A2534" s="169"/>
      <c r="B2534" s="169"/>
    </row>
    <row r="2535" spans="1:2" x14ac:dyDescent="0.25">
      <c r="A2535" s="169"/>
      <c r="B2535" s="169"/>
    </row>
    <row r="2536" spans="1:2" x14ac:dyDescent="0.25">
      <c r="A2536" s="169"/>
      <c r="B2536" s="169"/>
    </row>
    <row r="2537" spans="1:2" x14ac:dyDescent="0.25">
      <c r="A2537" s="169"/>
      <c r="B2537" s="169"/>
    </row>
    <row r="2538" spans="1:2" x14ac:dyDescent="0.25">
      <c r="A2538" s="169"/>
      <c r="B2538" s="169"/>
    </row>
    <row r="2539" spans="1:2" x14ac:dyDescent="0.25">
      <c r="A2539" s="169"/>
      <c r="B2539" s="169"/>
    </row>
    <row r="2540" spans="1:2" x14ac:dyDescent="0.25">
      <c r="A2540" s="169"/>
      <c r="B2540" s="169"/>
    </row>
    <row r="2541" spans="1:2" x14ac:dyDescent="0.25">
      <c r="A2541" s="169"/>
      <c r="B2541" s="169"/>
    </row>
    <row r="2542" spans="1:2" x14ac:dyDescent="0.25">
      <c r="A2542" s="169"/>
      <c r="B2542" s="169"/>
    </row>
    <row r="2543" spans="1:2" x14ac:dyDescent="0.25">
      <c r="A2543" s="169"/>
      <c r="B2543" s="169"/>
    </row>
    <row r="2544" spans="1:2" x14ac:dyDescent="0.25">
      <c r="A2544" s="169"/>
      <c r="B2544" s="169"/>
    </row>
    <row r="2545" spans="1:2" x14ac:dyDescent="0.25">
      <c r="A2545" s="169"/>
      <c r="B2545" s="169"/>
    </row>
    <row r="2546" spans="1:2" x14ac:dyDescent="0.25">
      <c r="A2546" s="169"/>
      <c r="B2546" s="169"/>
    </row>
    <row r="2547" spans="1:2" x14ac:dyDescent="0.25">
      <c r="A2547" s="169"/>
      <c r="B2547" s="169"/>
    </row>
    <row r="2548" spans="1:2" x14ac:dyDescent="0.25">
      <c r="A2548" s="169"/>
      <c r="B2548" s="169"/>
    </row>
    <row r="2549" spans="1:2" x14ac:dyDescent="0.25">
      <c r="A2549" s="169"/>
      <c r="B2549" s="169"/>
    </row>
    <row r="2550" spans="1:2" x14ac:dyDescent="0.25">
      <c r="A2550" s="169"/>
      <c r="B2550" s="169"/>
    </row>
    <row r="2551" spans="1:2" x14ac:dyDescent="0.25">
      <c r="A2551" s="169"/>
      <c r="B2551" s="169"/>
    </row>
    <row r="2552" spans="1:2" x14ac:dyDescent="0.25">
      <c r="A2552" s="169"/>
      <c r="B2552" s="169"/>
    </row>
    <row r="2553" spans="1:2" x14ac:dyDescent="0.25">
      <c r="A2553" s="169"/>
      <c r="B2553" s="169"/>
    </row>
    <row r="2554" spans="1:2" x14ac:dyDescent="0.25">
      <c r="A2554" s="169"/>
      <c r="B2554" s="169"/>
    </row>
    <row r="2555" spans="1:2" x14ac:dyDescent="0.25">
      <c r="A2555" s="169"/>
      <c r="B2555" s="169"/>
    </row>
    <row r="2556" spans="1:2" x14ac:dyDescent="0.25">
      <c r="A2556" s="169"/>
      <c r="B2556" s="169"/>
    </row>
    <row r="2557" spans="1:2" x14ac:dyDescent="0.25">
      <c r="A2557" s="169"/>
      <c r="B2557" s="169"/>
    </row>
    <row r="2558" spans="1:2" x14ac:dyDescent="0.25">
      <c r="A2558" s="169"/>
      <c r="B2558" s="169"/>
    </row>
    <row r="2559" spans="1:2" x14ac:dyDescent="0.25">
      <c r="A2559" s="169"/>
      <c r="B2559" s="169"/>
    </row>
    <row r="2560" spans="1:2" x14ac:dyDescent="0.25">
      <c r="A2560" s="169"/>
      <c r="B2560" s="169"/>
    </row>
    <row r="2561" spans="1:2" x14ac:dyDescent="0.25">
      <c r="A2561" s="169"/>
      <c r="B2561" s="169"/>
    </row>
    <row r="2562" spans="1:2" x14ac:dyDescent="0.25">
      <c r="A2562" s="169"/>
      <c r="B2562" s="169"/>
    </row>
    <row r="2563" spans="1:2" x14ac:dyDescent="0.25">
      <c r="A2563" s="169"/>
      <c r="B2563" s="169"/>
    </row>
    <row r="2564" spans="1:2" x14ac:dyDescent="0.25">
      <c r="A2564" s="169"/>
      <c r="B2564" s="169"/>
    </row>
    <row r="2565" spans="1:2" x14ac:dyDescent="0.25">
      <c r="A2565" s="169"/>
      <c r="B2565" s="169"/>
    </row>
    <row r="2566" spans="1:2" x14ac:dyDescent="0.25">
      <c r="A2566" s="169"/>
      <c r="B2566" s="169"/>
    </row>
    <row r="2567" spans="1:2" x14ac:dyDescent="0.25">
      <c r="A2567" s="169"/>
      <c r="B2567" s="169"/>
    </row>
    <row r="2568" spans="1:2" x14ac:dyDescent="0.25">
      <c r="A2568" s="169"/>
      <c r="B2568" s="169"/>
    </row>
    <row r="2569" spans="1:2" x14ac:dyDescent="0.25">
      <c r="A2569" s="169"/>
      <c r="B2569" s="169"/>
    </row>
    <row r="2570" spans="1:2" x14ac:dyDescent="0.25">
      <c r="A2570" s="169"/>
      <c r="B2570" s="169"/>
    </row>
    <row r="2571" spans="1:2" x14ac:dyDescent="0.25">
      <c r="A2571" s="169"/>
      <c r="B2571" s="169"/>
    </row>
    <row r="2572" spans="1:2" x14ac:dyDescent="0.25">
      <c r="A2572" s="169"/>
      <c r="B2572" s="169"/>
    </row>
    <row r="2573" spans="1:2" x14ac:dyDescent="0.25">
      <c r="A2573" s="169"/>
      <c r="B2573" s="169"/>
    </row>
    <row r="2574" spans="1:2" x14ac:dyDescent="0.25">
      <c r="A2574" s="169"/>
      <c r="B2574" s="169"/>
    </row>
    <row r="2575" spans="1:2" x14ac:dyDescent="0.25">
      <c r="A2575" s="169"/>
      <c r="B2575" s="169"/>
    </row>
    <row r="2576" spans="1:2" x14ac:dyDescent="0.25">
      <c r="A2576" s="169"/>
      <c r="B2576" s="169"/>
    </row>
    <row r="2577" spans="1:2" x14ac:dyDescent="0.25">
      <c r="A2577" s="169"/>
      <c r="B2577" s="169"/>
    </row>
    <row r="2578" spans="1:2" x14ac:dyDescent="0.25">
      <c r="A2578" s="169"/>
      <c r="B2578" s="169"/>
    </row>
    <row r="2579" spans="1:2" x14ac:dyDescent="0.25">
      <c r="A2579" s="169"/>
      <c r="B2579" s="169"/>
    </row>
    <row r="2580" spans="1:2" x14ac:dyDescent="0.25">
      <c r="A2580" s="169"/>
      <c r="B2580" s="169"/>
    </row>
    <row r="2581" spans="1:2" x14ac:dyDescent="0.25">
      <c r="A2581" s="169"/>
      <c r="B2581" s="169"/>
    </row>
    <row r="2582" spans="1:2" x14ac:dyDescent="0.25">
      <c r="A2582" s="169"/>
      <c r="B2582" s="169"/>
    </row>
    <row r="2583" spans="1:2" x14ac:dyDescent="0.25">
      <c r="A2583" s="169"/>
      <c r="B2583" s="169"/>
    </row>
    <row r="2584" spans="1:2" x14ac:dyDescent="0.25">
      <c r="A2584" s="169"/>
      <c r="B2584" s="169"/>
    </row>
    <row r="2585" spans="1:2" x14ac:dyDescent="0.25">
      <c r="A2585" s="169"/>
      <c r="B2585" s="169"/>
    </row>
    <row r="2586" spans="1:2" x14ac:dyDescent="0.25">
      <c r="A2586" s="169"/>
      <c r="B2586" s="169"/>
    </row>
    <row r="2587" spans="1:2" x14ac:dyDescent="0.25">
      <c r="A2587" s="169"/>
      <c r="B2587" s="169"/>
    </row>
    <row r="2588" spans="1:2" x14ac:dyDescent="0.25">
      <c r="A2588" s="169"/>
      <c r="B2588" s="169"/>
    </row>
    <row r="2589" spans="1:2" x14ac:dyDescent="0.25">
      <c r="A2589" s="169"/>
      <c r="B2589" s="169"/>
    </row>
    <row r="2590" spans="1:2" x14ac:dyDescent="0.25">
      <c r="A2590" s="169"/>
      <c r="B2590" s="169"/>
    </row>
    <row r="2591" spans="1:2" x14ac:dyDescent="0.25">
      <c r="A2591" s="169"/>
      <c r="B2591" s="169"/>
    </row>
    <row r="2592" spans="1:2" x14ac:dyDescent="0.25">
      <c r="A2592" s="169"/>
      <c r="B2592" s="169"/>
    </row>
    <row r="2593" spans="1:2" x14ac:dyDescent="0.25">
      <c r="A2593" s="169"/>
      <c r="B2593" s="169"/>
    </row>
    <row r="2594" spans="1:2" x14ac:dyDescent="0.25">
      <c r="A2594" s="169"/>
      <c r="B2594" s="169"/>
    </row>
    <row r="2595" spans="1:2" x14ac:dyDescent="0.25">
      <c r="A2595" s="169"/>
      <c r="B2595" s="169"/>
    </row>
    <row r="2596" spans="1:2" x14ac:dyDescent="0.25">
      <c r="A2596" s="169"/>
      <c r="B2596" s="169"/>
    </row>
    <row r="2597" spans="1:2" x14ac:dyDescent="0.25">
      <c r="A2597" s="169"/>
      <c r="B2597" s="169"/>
    </row>
    <row r="2598" spans="1:2" x14ac:dyDescent="0.25">
      <c r="A2598" s="169"/>
      <c r="B2598" s="169"/>
    </row>
    <row r="2599" spans="1:2" x14ac:dyDescent="0.25">
      <c r="A2599" s="169"/>
      <c r="B2599" s="169"/>
    </row>
    <row r="2600" spans="1:2" x14ac:dyDescent="0.25">
      <c r="A2600" s="169"/>
      <c r="B2600" s="169"/>
    </row>
    <row r="2601" spans="1:2" x14ac:dyDescent="0.25">
      <c r="A2601" s="169"/>
      <c r="B2601" s="169"/>
    </row>
    <row r="2602" spans="1:2" x14ac:dyDescent="0.25">
      <c r="A2602" s="169"/>
      <c r="B2602" s="169"/>
    </row>
    <row r="2603" spans="1:2" x14ac:dyDescent="0.25">
      <c r="A2603" s="169"/>
      <c r="B2603" s="169"/>
    </row>
    <row r="2604" spans="1:2" x14ac:dyDescent="0.25">
      <c r="A2604" s="169"/>
      <c r="B2604" s="169"/>
    </row>
    <row r="2605" spans="1:2" x14ac:dyDescent="0.25">
      <c r="A2605" s="169"/>
      <c r="B2605" s="169"/>
    </row>
    <row r="2606" spans="1:2" x14ac:dyDescent="0.25">
      <c r="A2606" s="169"/>
      <c r="B2606" s="169"/>
    </row>
    <row r="2607" spans="1:2" x14ac:dyDescent="0.25">
      <c r="A2607" s="169"/>
      <c r="B2607" s="169"/>
    </row>
    <row r="2608" spans="1:2" x14ac:dyDescent="0.25">
      <c r="A2608" s="169"/>
      <c r="B2608" s="169"/>
    </row>
    <row r="2609" spans="1:2" x14ac:dyDescent="0.25">
      <c r="A2609" s="169"/>
      <c r="B2609" s="169"/>
    </row>
    <row r="2610" spans="1:2" x14ac:dyDescent="0.25">
      <c r="A2610" s="169"/>
      <c r="B2610" s="169"/>
    </row>
    <row r="2611" spans="1:2" x14ac:dyDescent="0.25">
      <c r="A2611" s="169"/>
      <c r="B2611" s="169"/>
    </row>
    <row r="2612" spans="1:2" x14ac:dyDescent="0.25">
      <c r="A2612" s="169"/>
      <c r="B2612" s="169"/>
    </row>
    <row r="2613" spans="1:2" x14ac:dyDescent="0.25">
      <c r="A2613" s="169"/>
      <c r="B2613" s="169"/>
    </row>
    <row r="2614" spans="1:2" x14ac:dyDescent="0.25">
      <c r="A2614" s="169"/>
      <c r="B2614" s="169"/>
    </row>
    <row r="2615" spans="1:2" x14ac:dyDescent="0.25">
      <c r="A2615" s="169"/>
      <c r="B2615" s="169"/>
    </row>
    <row r="2616" spans="1:2" x14ac:dyDescent="0.25">
      <c r="A2616" s="169"/>
      <c r="B2616" s="169"/>
    </row>
    <row r="2617" spans="1:2" x14ac:dyDescent="0.25">
      <c r="A2617" s="169"/>
      <c r="B2617" s="169"/>
    </row>
    <row r="2618" spans="1:2" x14ac:dyDescent="0.25">
      <c r="A2618" s="169"/>
      <c r="B2618" s="169"/>
    </row>
    <row r="2619" spans="1:2" x14ac:dyDescent="0.25">
      <c r="A2619" s="169"/>
      <c r="B2619" s="169"/>
    </row>
    <row r="2620" spans="1:2" x14ac:dyDescent="0.25">
      <c r="A2620" s="169"/>
      <c r="B2620" s="169"/>
    </row>
    <row r="2621" spans="1:2" x14ac:dyDescent="0.25">
      <c r="A2621" s="169"/>
      <c r="B2621" s="169"/>
    </row>
    <row r="2622" spans="1:2" x14ac:dyDescent="0.25">
      <c r="A2622" s="169"/>
      <c r="B2622" s="169"/>
    </row>
    <row r="2623" spans="1:2" x14ac:dyDescent="0.25">
      <c r="A2623" s="169"/>
      <c r="B2623" s="169"/>
    </row>
    <row r="2624" spans="1:2" x14ac:dyDescent="0.25">
      <c r="A2624" s="169"/>
      <c r="B2624" s="169"/>
    </row>
    <row r="2625" spans="1:2" x14ac:dyDescent="0.25">
      <c r="A2625" s="169"/>
      <c r="B2625" s="169"/>
    </row>
    <row r="2626" spans="1:2" x14ac:dyDescent="0.25">
      <c r="A2626" s="169"/>
      <c r="B2626" s="169"/>
    </row>
    <row r="2627" spans="1:2" x14ac:dyDescent="0.25">
      <c r="A2627" s="169"/>
      <c r="B2627" s="169"/>
    </row>
    <row r="2628" spans="1:2" x14ac:dyDescent="0.25">
      <c r="A2628" s="169"/>
      <c r="B2628" s="169"/>
    </row>
    <row r="2629" spans="1:2" x14ac:dyDescent="0.25">
      <c r="A2629" s="169"/>
      <c r="B2629" s="169"/>
    </row>
    <row r="2630" spans="1:2" x14ac:dyDescent="0.25">
      <c r="A2630" s="169"/>
      <c r="B2630" s="169"/>
    </row>
    <row r="2631" spans="1:2" x14ac:dyDescent="0.25">
      <c r="A2631" s="169"/>
      <c r="B2631" s="169"/>
    </row>
    <row r="2632" spans="1:2" x14ac:dyDescent="0.25">
      <c r="A2632" s="169"/>
      <c r="B2632" s="169"/>
    </row>
    <row r="2633" spans="1:2" x14ac:dyDescent="0.25">
      <c r="A2633" s="169"/>
      <c r="B2633" s="169"/>
    </row>
    <row r="2634" spans="1:2" x14ac:dyDescent="0.25">
      <c r="A2634" s="169"/>
      <c r="B2634" s="169"/>
    </row>
    <row r="2635" spans="1:2" x14ac:dyDescent="0.25">
      <c r="A2635" s="169"/>
      <c r="B2635" s="169"/>
    </row>
    <row r="2636" spans="1:2" x14ac:dyDescent="0.25">
      <c r="A2636" s="169"/>
      <c r="B2636" s="169"/>
    </row>
    <row r="2637" spans="1:2" x14ac:dyDescent="0.25">
      <c r="A2637" s="169"/>
      <c r="B2637" s="169"/>
    </row>
    <row r="2638" spans="1:2" x14ac:dyDescent="0.25">
      <c r="A2638" s="169"/>
      <c r="B2638" s="169"/>
    </row>
    <row r="2639" spans="1:2" x14ac:dyDescent="0.25">
      <c r="A2639" s="169"/>
      <c r="B2639" s="169"/>
    </row>
    <row r="2640" spans="1:2" x14ac:dyDescent="0.25">
      <c r="A2640" s="169"/>
      <c r="B2640" s="169"/>
    </row>
    <row r="2641" spans="1:2" x14ac:dyDescent="0.25">
      <c r="A2641" s="169"/>
      <c r="B2641" s="169"/>
    </row>
    <row r="2642" spans="1:2" x14ac:dyDescent="0.25">
      <c r="A2642" s="169"/>
      <c r="B2642" s="169"/>
    </row>
    <row r="2643" spans="1:2" x14ac:dyDescent="0.25">
      <c r="A2643" s="169"/>
      <c r="B2643" s="169"/>
    </row>
    <row r="2644" spans="1:2" x14ac:dyDescent="0.25">
      <c r="A2644" s="169"/>
      <c r="B2644" s="169"/>
    </row>
    <row r="2645" spans="1:2" x14ac:dyDescent="0.25">
      <c r="A2645" s="169"/>
      <c r="B2645" s="169"/>
    </row>
    <row r="2646" spans="1:2" x14ac:dyDescent="0.25">
      <c r="A2646" s="169"/>
      <c r="B2646" s="169"/>
    </row>
    <row r="2647" spans="1:2" x14ac:dyDescent="0.25">
      <c r="A2647" s="169"/>
      <c r="B2647" s="169"/>
    </row>
    <row r="2648" spans="1:2" x14ac:dyDescent="0.25">
      <c r="A2648" s="169"/>
      <c r="B2648" s="169"/>
    </row>
    <row r="2649" spans="1:2" x14ac:dyDescent="0.25">
      <c r="A2649" s="169"/>
      <c r="B2649" s="169"/>
    </row>
    <row r="2650" spans="1:2" x14ac:dyDescent="0.25">
      <c r="A2650" s="169"/>
      <c r="B2650" s="169"/>
    </row>
    <row r="2651" spans="1:2" x14ac:dyDescent="0.25">
      <c r="A2651" s="169"/>
      <c r="B2651" s="169"/>
    </row>
    <row r="2652" spans="1:2" x14ac:dyDescent="0.25">
      <c r="A2652" s="169"/>
      <c r="B2652" s="169"/>
    </row>
    <row r="2653" spans="1:2" x14ac:dyDescent="0.25">
      <c r="A2653" s="169"/>
      <c r="B2653" s="169"/>
    </row>
    <row r="2654" spans="1:2" x14ac:dyDescent="0.25">
      <c r="A2654" s="169"/>
      <c r="B2654" s="169"/>
    </row>
    <row r="2655" spans="1:2" x14ac:dyDescent="0.25">
      <c r="A2655" s="169"/>
      <c r="B2655" s="169"/>
    </row>
    <row r="2656" spans="1:2" x14ac:dyDescent="0.25">
      <c r="A2656" s="169"/>
      <c r="B2656" s="169"/>
    </row>
    <row r="2657" spans="1:2" x14ac:dyDescent="0.25">
      <c r="A2657" s="169"/>
      <c r="B2657" s="169"/>
    </row>
    <row r="2658" spans="1:2" x14ac:dyDescent="0.25">
      <c r="A2658" s="169"/>
      <c r="B2658" s="169"/>
    </row>
    <row r="2659" spans="1:2" x14ac:dyDescent="0.25">
      <c r="A2659" s="169"/>
      <c r="B2659" s="169"/>
    </row>
    <row r="2660" spans="1:2" x14ac:dyDescent="0.25">
      <c r="A2660" s="169"/>
      <c r="B2660" s="169"/>
    </row>
    <row r="2661" spans="1:2" x14ac:dyDescent="0.25">
      <c r="A2661" s="169"/>
      <c r="B2661" s="169"/>
    </row>
    <row r="2662" spans="1:2" x14ac:dyDescent="0.25">
      <c r="A2662" s="169"/>
      <c r="B2662" s="169"/>
    </row>
    <row r="2663" spans="1:2" x14ac:dyDescent="0.25">
      <c r="A2663" s="169"/>
      <c r="B2663" s="169"/>
    </row>
    <row r="2664" spans="1:2" x14ac:dyDescent="0.25">
      <c r="A2664" s="169"/>
      <c r="B2664" s="169"/>
    </row>
    <row r="2665" spans="1:2" x14ac:dyDescent="0.25">
      <c r="A2665" s="169"/>
      <c r="B2665" s="169"/>
    </row>
    <row r="2666" spans="1:2" x14ac:dyDescent="0.25">
      <c r="A2666" s="169"/>
      <c r="B2666" s="169"/>
    </row>
    <row r="2667" spans="1:2" x14ac:dyDescent="0.25">
      <c r="A2667" s="169"/>
      <c r="B2667" s="169"/>
    </row>
    <row r="2668" spans="1:2" x14ac:dyDescent="0.25">
      <c r="A2668" s="169"/>
      <c r="B2668" s="169"/>
    </row>
    <row r="2669" spans="1:2" x14ac:dyDescent="0.25">
      <c r="A2669" s="169"/>
      <c r="B2669" s="169"/>
    </row>
    <row r="2670" spans="1:2" x14ac:dyDescent="0.25">
      <c r="A2670" s="169"/>
      <c r="B2670" s="169"/>
    </row>
    <row r="2671" spans="1:2" x14ac:dyDescent="0.25">
      <c r="A2671" s="169"/>
      <c r="B2671" s="169"/>
    </row>
    <row r="2672" spans="1:2" x14ac:dyDescent="0.25">
      <c r="A2672" s="169"/>
      <c r="B2672" s="169"/>
    </row>
    <row r="2673" spans="1:2" x14ac:dyDescent="0.25">
      <c r="A2673" s="169"/>
      <c r="B2673" s="169"/>
    </row>
    <row r="2674" spans="1:2" x14ac:dyDescent="0.25">
      <c r="A2674" s="169"/>
      <c r="B2674" s="169"/>
    </row>
    <row r="2675" spans="1:2" x14ac:dyDescent="0.25">
      <c r="A2675" s="169"/>
      <c r="B2675" s="169"/>
    </row>
    <row r="2676" spans="1:2" x14ac:dyDescent="0.25">
      <c r="A2676" s="169"/>
      <c r="B2676" s="169"/>
    </row>
    <row r="2677" spans="1:2" x14ac:dyDescent="0.25">
      <c r="A2677" s="169"/>
      <c r="B2677" s="169"/>
    </row>
    <row r="2678" spans="1:2" x14ac:dyDescent="0.25">
      <c r="A2678" s="169"/>
      <c r="B2678" s="169"/>
    </row>
    <row r="2679" spans="1:2" x14ac:dyDescent="0.25">
      <c r="A2679" s="169"/>
      <c r="B2679" s="169"/>
    </row>
    <row r="2680" spans="1:2" x14ac:dyDescent="0.25">
      <c r="A2680" s="169"/>
      <c r="B2680" s="169"/>
    </row>
    <row r="2681" spans="1:2" x14ac:dyDescent="0.25">
      <c r="A2681" s="169"/>
      <c r="B2681" s="169"/>
    </row>
    <row r="2682" spans="1:2" x14ac:dyDescent="0.25">
      <c r="A2682" s="169"/>
      <c r="B2682" s="169"/>
    </row>
    <row r="2683" spans="1:2" x14ac:dyDescent="0.25">
      <c r="A2683" s="169"/>
      <c r="B2683" s="169"/>
    </row>
    <row r="2684" spans="1:2" x14ac:dyDescent="0.25">
      <c r="A2684" s="169"/>
      <c r="B2684" s="169"/>
    </row>
    <row r="2685" spans="1:2" x14ac:dyDescent="0.25">
      <c r="A2685" s="169"/>
      <c r="B2685" s="169"/>
    </row>
    <row r="2686" spans="1:2" x14ac:dyDescent="0.25">
      <c r="A2686" s="169"/>
      <c r="B2686" s="169"/>
    </row>
    <row r="2687" spans="1:2" x14ac:dyDescent="0.25">
      <c r="A2687" s="169"/>
      <c r="B2687" s="169"/>
    </row>
    <row r="2688" spans="1:2" x14ac:dyDescent="0.25">
      <c r="A2688" s="169"/>
      <c r="B2688" s="169"/>
    </row>
    <row r="2689" spans="1:2" x14ac:dyDescent="0.25">
      <c r="A2689" s="169"/>
      <c r="B2689" s="169"/>
    </row>
    <row r="2690" spans="1:2" x14ac:dyDescent="0.25">
      <c r="A2690" s="169"/>
      <c r="B2690" s="169"/>
    </row>
    <row r="2691" spans="1:2" x14ac:dyDescent="0.25">
      <c r="A2691" s="169"/>
      <c r="B2691" s="169"/>
    </row>
    <row r="2692" spans="1:2" x14ac:dyDescent="0.25">
      <c r="A2692" s="169"/>
      <c r="B2692" s="169"/>
    </row>
    <row r="2693" spans="1:2" x14ac:dyDescent="0.25">
      <c r="A2693" s="169"/>
      <c r="B2693" s="169"/>
    </row>
    <row r="2694" spans="1:2" x14ac:dyDescent="0.25">
      <c r="A2694" s="169"/>
      <c r="B2694" s="169"/>
    </row>
    <row r="2695" spans="1:2" x14ac:dyDescent="0.25">
      <c r="A2695" s="169"/>
      <c r="B2695" s="169"/>
    </row>
    <row r="2696" spans="1:2" x14ac:dyDescent="0.25">
      <c r="A2696" s="169"/>
      <c r="B2696" s="169"/>
    </row>
    <row r="2697" spans="1:2" x14ac:dyDescent="0.25">
      <c r="A2697" s="169"/>
      <c r="B2697" s="169"/>
    </row>
    <row r="2698" spans="1:2" x14ac:dyDescent="0.25">
      <c r="A2698" s="169"/>
      <c r="B2698" s="169"/>
    </row>
    <row r="2699" spans="1:2" x14ac:dyDescent="0.25">
      <c r="A2699" s="169"/>
      <c r="B2699" s="169"/>
    </row>
    <row r="2700" spans="1:2" x14ac:dyDescent="0.25">
      <c r="A2700" s="169"/>
      <c r="B2700" s="169"/>
    </row>
    <row r="2701" spans="1:2" x14ac:dyDescent="0.25">
      <c r="A2701" s="169"/>
      <c r="B2701" s="169"/>
    </row>
    <row r="2702" spans="1:2" x14ac:dyDescent="0.25">
      <c r="A2702" s="169"/>
      <c r="B2702" s="169"/>
    </row>
    <row r="2703" spans="1:2" x14ac:dyDescent="0.25">
      <c r="A2703" s="169"/>
      <c r="B2703" s="169"/>
    </row>
    <row r="2704" spans="1:2" x14ac:dyDescent="0.25">
      <c r="A2704" s="169"/>
      <c r="B2704" s="169"/>
    </row>
    <row r="2705" spans="1:2" x14ac:dyDescent="0.25">
      <c r="A2705" s="169"/>
      <c r="B2705" s="169"/>
    </row>
    <row r="2706" spans="1:2" x14ac:dyDescent="0.25">
      <c r="A2706" s="169"/>
      <c r="B2706" s="169"/>
    </row>
    <row r="2707" spans="1:2" x14ac:dyDescent="0.25">
      <c r="A2707" s="169"/>
      <c r="B2707" s="169"/>
    </row>
    <row r="2708" spans="1:2" x14ac:dyDescent="0.25">
      <c r="A2708" s="169"/>
      <c r="B2708" s="169"/>
    </row>
    <row r="2709" spans="1:2" x14ac:dyDescent="0.25">
      <c r="A2709" s="169"/>
      <c r="B2709" s="169"/>
    </row>
    <row r="2710" spans="1:2" x14ac:dyDescent="0.25">
      <c r="A2710" s="169"/>
      <c r="B2710" s="169"/>
    </row>
    <row r="2711" spans="1:2" x14ac:dyDescent="0.25">
      <c r="A2711" s="169"/>
      <c r="B2711" s="169"/>
    </row>
    <row r="2712" spans="1:2" x14ac:dyDescent="0.25">
      <c r="A2712" s="169"/>
      <c r="B2712" s="169"/>
    </row>
    <row r="2713" spans="1:2" x14ac:dyDescent="0.25">
      <c r="A2713" s="169"/>
      <c r="B2713" s="169"/>
    </row>
    <row r="2714" spans="1:2" x14ac:dyDescent="0.25">
      <c r="A2714" s="169"/>
      <c r="B2714" s="169"/>
    </row>
    <row r="2715" spans="1:2" x14ac:dyDescent="0.25">
      <c r="A2715" s="169"/>
      <c r="B2715" s="169"/>
    </row>
    <row r="2716" spans="1:2" x14ac:dyDescent="0.25">
      <c r="A2716" s="169"/>
      <c r="B2716" s="169"/>
    </row>
    <row r="2717" spans="1:2" x14ac:dyDescent="0.25">
      <c r="A2717" s="169"/>
      <c r="B2717" s="169"/>
    </row>
    <row r="2718" spans="1:2" x14ac:dyDescent="0.25">
      <c r="A2718" s="169"/>
      <c r="B2718" s="169"/>
    </row>
    <row r="2719" spans="1:2" x14ac:dyDescent="0.25">
      <c r="A2719" s="169"/>
      <c r="B2719" s="169"/>
    </row>
    <row r="2720" spans="1:2" x14ac:dyDescent="0.25">
      <c r="A2720" s="169"/>
      <c r="B2720" s="169"/>
    </row>
    <row r="2721" spans="1:2" x14ac:dyDescent="0.25">
      <c r="A2721" s="169"/>
      <c r="B2721" s="169"/>
    </row>
    <row r="2722" spans="1:2" x14ac:dyDescent="0.25">
      <c r="A2722" s="169"/>
      <c r="B2722" s="169"/>
    </row>
    <row r="2723" spans="1:2" x14ac:dyDescent="0.25">
      <c r="A2723" s="169"/>
      <c r="B2723" s="169"/>
    </row>
    <row r="2724" spans="1:2" x14ac:dyDescent="0.25">
      <c r="A2724" s="169"/>
      <c r="B2724" s="169"/>
    </row>
    <row r="2725" spans="1:2" x14ac:dyDescent="0.25">
      <c r="A2725" s="169"/>
      <c r="B2725" s="169"/>
    </row>
    <row r="2726" spans="1:2" x14ac:dyDescent="0.25">
      <c r="A2726" s="169"/>
      <c r="B2726" s="169"/>
    </row>
    <row r="2727" spans="1:2" x14ac:dyDescent="0.25">
      <c r="A2727" s="169"/>
      <c r="B2727" s="169"/>
    </row>
    <row r="2728" spans="1:2" x14ac:dyDescent="0.25">
      <c r="A2728" s="169"/>
      <c r="B2728" s="169"/>
    </row>
    <row r="2729" spans="1:2" x14ac:dyDescent="0.25">
      <c r="A2729" s="169"/>
      <c r="B2729" s="169"/>
    </row>
    <row r="2730" spans="1:2" x14ac:dyDescent="0.25">
      <c r="A2730" s="169"/>
      <c r="B2730" s="169"/>
    </row>
    <row r="2731" spans="1:2" x14ac:dyDescent="0.25">
      <c r="A2731" s="169"/>
      <c r="B2731" s="169"/>
    </row>
    <row r="2732" spans="1:2" x14ac:dyDescent="0.25">
      <c r="A2732" s="169"/>
      <c r="B2732" s="169"/>
    </row>
    <row r="2733" spans="1:2" x14ac:dyDescent="0.25">
      <c r="A2733" s="169"/>
      <c r="B2733" s="169"/>
    </row>
    <row r="2734" spans="1:2" x14ac:dyDescent="0.25">
      <c r="A2734" s="169"/>
      <c r="B2734" s="169"/>
    </row>
    <row r="2735" spans="1:2" x14ac:dyDescent="0.25">
      <c r="A2735" s="169"/>
      <c r="B2735" s="169"/>
    </row>
    <row r="2736" spans="1:2" x14ac:dyDescent="0.25">
      <c r="A2736" s="169"/>
      <c r="B2736" s="169"/>
    </row>
    <row r="2737" spans="1:2" x14ac:dyDescent="0.25">
      <c r="A2737" s="169"/>
      <c r="B2737" s="169"/>
    </row>
    <row r="2738" spans="1:2" x14ac:dyDescent="0.25">
      <c r="A2738" s="169"/>
      <c r="B2738" s="169"/>
    </row>
    <row r="2739" spans="1:2" x14ac:dyDescent="0.25">
      <c r="A2739" s="169"/>
      <c r="B2739" s="169"/>
    </row>
    <row r="2740" spans="1:2" x14ac:dyDescent="0.25">
      <c r="A2740" s="169"/>
      <c r="B2740" s="169"/>
    </row>
    <row r="2741" spans="1:2" x14ac:dyDescent="0.25">
      <c r="A2741" s="169"/>
      <c r="B2741" s="169"/>
    </row>
    <row r="2742" spans="1:2" x14ac:dyDescent="0.25">
      <c r="A2742" s="169"/>
      <c r="B2742" s="169"/>
    </row>
    <row r="2743" spans="1:2" x14ac:dyDescent="0.25">
      <c r="A2743" s="169"/>
      <c r="B2743" s="169"/>
    </row>
    <row r="2744" spans="1:2" x14ac:dyDescent="0.25">
      <c r="A2744" s="169"/>
      <c r="B2744" s="169"/>
    </row>
    <row r="2745" spans="1:2" x14ac:dyDescent="0.25">
      <c r="A2745" s="169"/>
      <c r="B2745" s="169"/>
    </row>
    <row r="2746" spans="1:2" x14ac:dyDescent="0.25">
      <c r="A2746" s="169"/>
      <c r="B2746" s="169"/>
    </row>
    <row r="2747" spans="1:2" x14ac:dyDescent="0.25">
      <c r="A2747" s="169"/>
      <c r="B2747" s="169"/>
    </row>
    <row r="2748" spans="1:2" x14ac:dyDescent="0.25">
      <c r="A2748" s="169"/>
      <c r="B2748" s="169"/>
    </row>
    <row r="2749" spans="1:2" x14ac:dyDescent="0.25">
      <c r="A2749" s="169"/>
      <c r="B2749" s="169"/>
    </row>
    <row r="2750" spans="1:2" x14ac:dyDescent="0.25">
      <c r="A2750" s="169"/>
      <c r="B2750" s="169"/>
    </row>
    <row r="2751" spans="1:2" x14ac:dyDescent="0.25">
      <c r="A2751" s="169"/>
      <c r="B2751" s="169"/>
    </row>
    <row r="2752" spans="1:2" x14ac:dyDescent="0.25">
      <c r="A2752" s="169"/>
      <c r="B2752" s="169"/>
    </row>
    <row r="2753" spans="1:2" x14ac:dyDescent="0.25">
      <c r="A2753" s="169"/>
      <c r="B2753" s="169"/>
    </row>
    <row r="2754" spans="1:2" x14ac:dyDescent="0.25">
      <c r="A2754" s="169"/>
      <c r="B2754" s="169"/>
    </row>
    <row r="2755" spans="1:2" x14ac:dyDescent="0.25">
      <c r="A2755" s="169"/>
      <c r="B2755" s="169"/>
    </row>
    <row r="2756" spans="1:2" x14ac:dyDescent="0.25">
      <c r="A2756" s="169"/>
      <c r="B2756" s="169"/>
    </row>
    <row r="2757" spans="1:2" x14ac:dyDescent="0.25">
      <c r="A2757" s="169"/>
      <c r="B2757" s="169"/>
    </row>
    <row r="2758" spans="1:2" x14ac:dyDescent="0.25">
      <c r="A2758" s="169"/>
      <c r="B2758" s="169"/>
    </row>
    <row r="2759" spans="1:2" x14ac:dyDescent="0.25">
      <c r="A2759" s="169"/>
      <c r="B2759" s="169"/>
    </row>
    <row r="2760" spans="1:2" x14ac:dyDescent="0.25">
      <c r="A2760" s="169"/>
      <c r="B2760" s="169"/>
    </row>
    <row r="2761" spans="1:2" x14ac:dyDescent="0.25">
      <c r="A2761" s="169"/>
      <c r="B2761" s="169"/>
    </row>
    <row r="2762" spans="1:2" x14ac:dyDescent="0.25">
      <c r="A2762" s="169"/>
      <c r="B2762" s="169"/>
    </row>
    <row r="2763" spans="1:2" x14ac:dyDescent="0.25">
      <c r="A2763" s="169"/>
      <c r="B2763" s="169"/>
    </row>
    <row r="2764" spans="1:2" x14ac:dyDescent="0.25">
      <c r="A2764" s="169"/>
      <c r="B2764" s="169"/>
    </row>
    <row r="2765" spans="1:2" x14ac:dyDescent="0.25">
      <c r="A2765" s="169"/>
      <c r="B2765" s="169"/>
    </row>
    <row r="2766" spans="1:2" x14ac:dyDescent="0.25">
      <c r="A2766" s="169"/>
      <c r="B2766" s="169"/>
    </row>
    <row r="2767" spans="1:2" x14ac:dyDescent="0.25">
      <c r="A2767" s="169"/>
      <c r="B2767" s="169"/>
    </row>
    <row r="2768" spans="1:2" x14ac:dyDescent="0.25">
      <c r="A2768" s="169"/>
      <c r="B2768" s="169"/>
    </row>
    <row r="2769" spans="1:2" x14ac:dyDescent="0.25">
      <c r="A2769" s="169"/>
      <c r="B2769" s="169"/>
    </row>
    <row r="2770" spans="1:2" x14ac:dyDescent="0.25">
      <c r="A2770" s="169"/>
      <c r="B2770" s="169"/>
    </row>
    <row r="2771" spans="1:2" x14ac:dyDescent="0.25">
      <c r="A2771" s="169"/>
      <c r="B2771" s="169"/>
    </row>
    <row r="2772" spans="1:2" x14ac:dyDescent="0.25">
      <c r="A2772" s="169"/>
      <c r="B2772" s="169"/>
    </row>
    <row r="2773" spans="1:2" x14ac:dyDescent="0.25">
      <c r="A2773" s="169"/>
      <c r="B2773" s="169"/>
    </row>
    <row r="2774" spans="1:2" x14ac:dyDescent="0.25">
      <c r="A2774" s="169"/>
      <c r="B2774" s="169"/>
    </row>
    <row r="2775" spans="1:2" x14ac:dyDescent="0.25">
      <c r="A2775" s="169"/>
      <c r="B2775" s="169"/>
    </row>
    <row r="2776" spans="1:2" x14ac:dyDescent="0.25">
      <c r="A2776" s="169"/>
      <c r="B2776" s="169"/>
    </row>
    <row r="2777" spans="1:2" x14ac:dyDescent="0.25">
      <c r="A2777" s="169"/>
      <c r="B2777" s="169"/>
    </row>
    <row r="2778" spans="1:2" x14ac:dyDescent="0.25">
      <c r="A2778" s="169"/>
      <c r="B2778" s="169"/>
    </row>
    <row r="2779" spans="1:2" x14ac:dyDescent="0.25">
      <c r="A2779" s="169"/>
      <c r="B2779" s="169"/>
    </row>
    <row r="2780" spans="1:2" x14ac:dyDescent="0.25">
      <c r="A2780" s="169"/>
      <c r="B2780" s="169"/>
    </row>
    <row r="2781" spans="1:2" x14ac:dyDescent="0.25">
      <c r="A2781" s="169"/>
      <c r="B2781" s="169"/>
    </row>
    <row r="2782" spans="1:2" x14ac:dyDescent="0.25">
      <c r="A2782" s="169"/>
      <c r="B2782" s="169"/>
    </row>
    <row r="2783" spans="1:2" x14ac:dyDescent="0.25">
      <c r="A2783" s="169"/>
      <c r="B2783" s="169"/>
    </row>
    <row r="2784" spans="1:2" x14ac:dyDescent="0.25">
      <c r="A2784" s="169"/>
      <c r="B2784" s="169"/>
    </row>
    <row r="2785" spans="1:2" x14ac:dyDescent="0.25">
      <c r="A2785" s="169"/>
      <c r="B2785" s="169"/>
    </row>
    <row r="2786" spans="1:2" x14ac:dyDescent="0.25">
      <c r="A2786" s="169"/>
      <c r="B2786" s="169"/>
    </row>
    <row r="2787" spans="1:2" x14ac:dyDescent="0.25">
      <c r="A2787" s="169"/>
      <c r="B2787" s="169"/>
    </row>
    <row r="2788" spans="1:2" x14ac:dyDescent="0.25">
      <c r="A2788" s="169"/>
      <c r="B2788" s="169"/>
    </row>
    <row r="2789" spans="1:2" x14ac:dyDescent="0.25">
      <c r="A2789" s="169"/>
      <c r="B2789" s="169"/>
    </row>
    <row r="2790" spans="1:2" x14ac:dyDescent="0.25">
      <c r="A2790" s="169"/>
      <c r="B2790" s="169"/>
    </row>
    <row r="2791" spans="1:2" x14ac:dyDescent="0.25">
      <c r="A2791" s="169"/>
      <c r="B2791" s="169"/>
    </row>
    <row r="2792" spans="1:2" x14ac:dyDescent="0.25">
      <c r="A2792" s="169"/>
      <c r="B2792" s="169"/>
    </row>
    <row r="2793" spans="1:2" x14ac:dyDescent="0.25">
      <c r="A2793" s="169"/>
      <c r="B2793" s="169"/>
    </row>
    <row r="2794" spans="1:2" x14ac:dyDescent="0.25">
      <c r="A2794" s="169"/>
      <c r="B2794" s="169"/>
    </row>
    <row r="2795" spans="1:2" x14ac:dyDescent="0.25">
      <c r="A2795" s="169"/>
      <c r="B2795" s="169"/>
    </row>
    <row r="2796" spans="1:2" x14ac:dyDescent="0.25">
      <c r="A2796" s="169"/>
      <c r="B2796" s="169"/>
    </row>
    <row r="2797" spans="1:2" x14ac:dyDescent="0.25">
      <c r="A2797" s="169"/>
      <c r="B2797" s="169"/>
    </row>
    <row r="2798" spans="1:2" x14ac:dyDescent="0.25">
      <c r="A2798" s="169"/>
      <c r="B2798" s="169"/>
    </row>
    <row r="2799" spans="1:2" x14ac:dyDescent="0.25">
      <c r="A2799" s="169"/>
      <c r="B2799" s="169"/>
    </row>
    <row r="2800" spans="1:2" x14ac:dyDescent="0.25">
      <c r="A2800" s="169"/>
      <c r="B2800" s="169"/>
    </row>
    <row r="2801" spans="1:2" x14ac:dyDescent="0.25">
      <c r="A2801" s="169"/>
      <c r="B2801" s="169"/>
    </row>
    <row r="2802" spans="1:2" x14ac:dyDescent="0.25">
      <c r="A2802" s="169"/>
      <c r="B2802" s="169"/>
    </row>
    <row r="2803" spans="1:2" x14ac:dyDescent="0.25">
      <c r="A2803" s="169"/>
      <c r="B2803" s="169"/>
    </row>
    <row r="2804" spans="1:2" x14ac:dyDescent="0.25">
      <c r="A2804" s="169"/>
      <c r="B2804" s="169"/>
    </row>
    <row r="2805" spans="1:2" x14ac:dyDescent="0.25">
      <c r="A2805" s="169"/>
      <c r="B2805" s="169"/>
    </row>
    <row r="2806" spans="1:2" x14ac:dyDescent="0.25">
      <c r="A2806" s="169"/>
      <c r="B2806" s="169"/>
    </row>
    <row r="2807" spans="1:2" x14ac:dyDescent="0.25">
      <c r="A2807" s="169"/>
      <c r="B2807" s="169"/>
    </row>
    <row r="2808" spans="1:2" x14ac:dyDescent="0.25">
      <c r="A2808" s="169"/>
      <c r="B2808" s="169"/>
    </row>
    <row r="2809" spans="1:2" x14ac:dyDescent="0.25">
      <c r="A2809" s="169"/>
      <c r="B2809" s="169"/>
    </row>
    <row r="2810" spans="1:2" x14ac:dyDescent="0.25">
      <c r="A2810" s="169"/>
      <c r="B2810" s="169"/>
    </row>
    <row r="2811" spans="1:2" x14ac:dyDescent="0.25">
      <c r="A2811" s="169"/>
      <c r="B2811" s="169"/>
    </row>
    <row r="2812" spans="1:2" x14ac:dyDescent="0.25">
      <c r="A2812" s="169"/>
      <c r="B2812" s="169"/>
    </row>
    <row r="2813" spans="1:2" x14ac:dyDescent="0.25">
      <c r="A2813" s="169"/>
      <c r="B2813" s="169"/>
    </row>
    <row r="2814" spans="1:2" x14ac:dyDescent="0.25">
      <c r="A2814" s="169"/>
      <c r="B2814" s="169"/>
    </row>
    <row r="2815" spans="1:2" x14ac:dyDescent="0.25">
      <c r="A2815" s="169"/>
      <c r="B2815" s="169"/>
    </row>
    <row r="2816" spans="1:2" x14ac:dyDescent="0.25">
      <c r="A2816" s="169"/>
      <c r="B2816" s="169"/>
    </row>
    <row r="2817" spans="1:2" x14ac:dyDescent="0.25">
      <c r="A2817" s="169"/>
      <c r="B2817" s="169"/>
    </row>
    <row r="2818" spans="1:2" x14ac:dyDescent="0.25">
      <c r="A2818" s="169"/>
      <c r="B2818" s="169"/>
    </row>
    <row r="2819" spans="1:2" x14ac:dyDescent="0.25">
      <c r="A2819" s="169"/>
      <c r="B2819" s="169"/>
    </row>
    <row r="2820" spans="1:2" x14ac:dyDescent="0.25">
      <c r="A2820" s="169"/>
      <c r="B2820" s="169"/>
    </row>
    <row r="2821" spans="1:2" x14ac:dyDescent="0.25">
      <c r="A2821" s="169"/>
      <c r="B2821" s="169"/>
    </row>
    <row r="2822" spans="1:2" x14ac:dyDescent="0.25">
      <c r="A2822" s="169"/>
      <c r="B2822" s="169"/>
    </row>
    <row r="2823" spans="1:2" x14ac:dyDescent="0.25">
      <c r="A2823" s="169"/>
      <c r="B2823" s="169"/>
    </row>
    <row r="2824" spans="1:2" x14ac:dyDescent="0.25">
      <c r="A2824" s="169"/>
      <c r="B2824" s="169"/>
    </row>
    <row r="2825" spans="1:2" x14ac:dyDescent="0.25">
      <c r="A2825" s="169"/>
      <c r="B2825" s="169"/>
    </row>
    <row r="2826" spans="1:2" x14ac:dyDescent="0.25">
      <c r="A2826" s="169"/>
      <c r="B2826" s="169"/>
    </row>
    <row r="2827" spans="1:2" x14ac:dyDescent="0.25">
      <c r="A2827" s="169"/>
      <c r="B2827" s="169"/>
    </row>
    <row r="2828" spans="1:2" x14ac:dyDescent="0.25">
      <c r="A2828" s="169"/>
      <c r="B2828" s="169"/>
    </row>
    <row r="2829" spans="1:2" x14ac:dyDescent="0.25">
      <c r="A2829" s="169"/>
      <c r="B2829" s="169"/>
    </row>
    <row r="2830" spans="1:2" x14ac:dyDescent="0.25">
      <c r="A2830" s="169"/>
      <c r="B2830" s="169"/>
    </row>
    <row r="2831" spans="1:2" x14ac:dyDescent="0.25">
      <c r="A2831" s="169"/>
      <c r="B2831" s="169"/>
    </row>
    <row r="2832" spans="1:2" x14ac:dyDescent="0.25">
      <c r="A2832" s="169"/>
      <c r="B2832" s="169"/>
    </row>
    <row r="2833" spans="1:2" x14ac:dyDescent="0.25">
      <c r="A2833" s="169"/>
      <c r="B2833" s="169"/>
    </row>
    <row r="2834" spans="1:2" x14ac:dyDescent="0.25">
      <c r="A2834" s="169"/>
      <c r="B2834" s="169"/>
    </row>
    <row r="2835" spans="1:2" x14ac:dyDescent="0.25">
      <c r="A2835" s="169"/>
      <c r="B2835" s="169"/>
    </row>
    <row r="2836" spans="1:2" x14ac:dyDescent="0.25">
      <c r="A2836" s="169"/>
      <c r="B2836" s="169"/>
    </row>
    <row r="2837" spans="1:2" x14ac:dyDescent="0.25">
      <c r="A2837" s="169"/>
      <c r="B2837" s="169"/>
    </row>
    <row r="2838" spans="1:2" x14ac:dyDescent="0.25">
      <c r="A2838" s="169"/>
      <c r="B2838" s="169"/>
    </row>
    <row r="2839" spans="1:2" x14ac:dyDescent="0.25">
      <c r="A2839" s="169"/>
      <c r="B2839" s="169"/>
    </row>
    <row r="2840" spans="1:2" x14ac:dyDescent="0.25">
      <c r="A2840" s="169"/>
      <c r="B2840" s="169"/>
    </row>
    <row r="2841" spans="1:2" x14ac:dyDescent="0.25">
      <c r="A2841" s="169"/>
      <c r="B2841" s="169"/>
    </row>
    <row r="2842" spans="1:2" x14ac:dyDescent="0.25">
      <c r="A2842" s="169"/>
      <c r="B2842" s="169"/>
    </row>
    <row r="2843" spans="1:2" x14ac:dyDescent="0.25">
      <c r="A2843" s="169"/>
      <c r="B2843" s="169"/>
    </row>
    <row r="2844" spans="1:2" x14ac:dyDescent="0.25">
      <c r="A2844" s="169"/>
      <c r="B2844" s="169"/>
    </row>
    <row r="2845" spans="1:2" x14ac:dyDescent="0.25">
      <c r="A2845" s="169"/>
      <c r="B2845" s="169"/>
    </row>
    <row r="2846" spans="1:2" x14ac:dyDescent="0.25">
      <c r="A2846" s="169"/>
      <c r="B2846" s="169"/>
    </row>
    <row r="2847" spans="1:2" x14ac:dyDescent="0.25">
      <c r="A2847" s="169"/>
      <c r="B2847" s="169"/>
    </row>
    <row r="2848" spans="1:2" x14ac:dyDescent="0.25">
      <c r="A2848" s="169"/>
      <c r="B2848" s="169"/>
    </row>
    <row r="2849" spans="1:2" x14ac:dyDescent="0.25">
      <c r="A2849" s="169"/>
      <c r="B2849" s="169"/>
    </row>
    <row r="2850" spans="1:2" x14ac:dyDescent="0.25">
      <c r="A2850" s="169"/>
      <c r="B2850" s="169"/>
    </row>
    <row r="2851" spans="1:2" x14ac:dyDescent="0.25">
      <c r="A2851" s="169"/>
      <c r="B2851" s="169"/>
    </row>
    <row r="2852" spans="1:2" x14ac:dyDescent="0.25">
      <c r="A2852" s="169"/>
      <c r="B2852" s="169"/>
    </row>
    <row r="2853" spans="1:2" x14ac:dyDescent="0.25">
      <c r="A2853" s="169"/>
      <c r="B2853" s="169"/>
    </row>
    <row r="2854" spans="1:2" x14ac:dyDescent="0.25">
      <c r="A2854" s="169"/>
      <c r="B2854" s="169"/>
    </row>
    <row r="2855" spans="1:2" x14ac:dyDescent="0.25">
      <c r="A2855" s="169"/>
      <c r="B2855" s="169"/>
    </row>
    <row r="2856" spans="1:2" x14ac:dyDescent="0.25">
      <c r="A2856" s="169"/>
      <c r="B2856" s="169"/>
    </row>
    <row r="2857" spans="1:2" x14ac:dyDescent="0.25">
      <c r="A2857" s="169"/>
      <c r="B2857" s="169"/>
    </row>
    <row r="2858" spans="1:2" x14ac:dyDescent="0.25">
      <c r="A2858" s="169"/>
      <c r="B2858" s="169"/>
    </row>
    <row r="2859" spans="1:2" x14ac:dyDescent="0.25">
      <c r="A2859" s="169"/>
      <c r="B2859" s="169"/>
    </row>
    <row r="2860" spans="1:2" x14ac:dyDescent="0.25">
      <c r="A2860" s="169"/>
      <c r="B2860" s="169"/>
    </row>
    <row r="2861" spans="1:2" x14ac:dyDescent="0.25">
      <c r="A2861" s="169"/>
      <c r="B2861" s="169"/>
    </row>
    <row r="2862" spans="1:2" x14ac:dyDescent="0.25">
      <c r="A2862" s="169"/>
      <c r="B2862" s="169"/>
    </row>
    <row r="2863" spans="1:2" x14ac:dyDescent="0.25">
      <c r="A2863" s="169"/>
      <c r="B2863" s="169"/>
    </row>
    <row r="2864" spans="1:2" x14ac:dyDescent="0.25">
      <c r="A2864" s="169"/>
      <c r="B2864" s="169"/>
    </row>
    <row r="2865" spans="1:2" x14ac:dyDescent="0.25">
      <c r="A2865" s="169"/>
      <c r="B2865" s="169"/>
    </row>
    <row r="2866" spans="1:2" x14ac:dyDescent="0.25">
      <c r="A2866" s="169"/>
      <c r="B2866" s="169"/>
    </row>
    <row r="2867" spans="1:2" x14ac:dyDescent="0.25">
      <c r="A2867" s="169"/>
      <c r="B2867" s="169"/>
    </row>
    <row r="2868" spans="1:2" x14ac:dyDescent="0.25">
      <c r="A2868" s="169"/>
      <c r="B2868" s="169"/>
    </row>
    <row r="2869" spans="1:2" x14ac:dyDescent="0.25">
      <c r="A2869" s="169"/>
      <c r="B2869" s="169"/>
    </row>
    <row r="2870" spans="1:2" x14ac:dyDescent="0.25">
      <c r="A2870" s="169"/>
      <c r="B2870" s="169"/>
    </row>
    <row r="2871" spans="1:2" x14ac:dyDescent="0.25">
      <c r="A2871" s="169"/>
      <c r="B2871" s="169"/>
    </row>
    <row r="2872" spans="1:2" x14ac:dyDescent="0.25">
      <c r="A2872" s="169"/>
      <c r="B2872" s="169"/>
    </row>
    <row r="2873" spans="1:2" x14ac:dyDescent="0.25">
      <c r="A2873" s="169"/>
      <c r="B2873" s="169"/>
    </row>
    <row r="2874" spans="1:2" x14ac:dyDescent="0.25">
      <c r="A2874" s="169"/>
      <c r="B2874" s="169"/>
    </row>
    <row r="2875" spans="1:2" x14ac:dyDescent="0.25">
      <c r="A2875" s="169"/>
      <c r="B2875" s="169"/>
    </row>
    <row r="2876" spans="1:2" x14ac:dyDescent="0.25">
      <c r="A2876" s="169"/>
      <c r="B2876" s="169"/>
    </row>
    <row r="2877" spans="1:2" x14ac:dyDescent="0.25">
      <c r="A2877" s="169"/>
      <c r="B2877" s="169"/>
    </row>
    <row r="2878" spans="1:2" x14ac:dyDescent="0.25">
      <c r="A2878" s="169"/>
      <c r="B2878" s="169"/>
    </row>
    <row r="2879" spans="1:2" x14ac:dyDescent="0.25">
      <c r="A2879" s="169"/>
      <c r="B2879" s="169"/>
    </row>
    <row r="2880" spans="1:2" x14ac:dyDescent="0.25">
      <c r="A2880" s="169"/>
      <c r="B2880" s="169"/>
    </row>
    <row r="2881" spans="1:2" x14ac:dyDescent="0.25">
      <c r="A2881" s="169"/>
      <c r="B2881" s="169"/>
    </row>
    <row r="2882" spans="1:2" x14ac:dyDescent="0.25">
      <c r="A2882" s="169"/>
      <c r="B2882" s="169"/>
    </row>
    <row r="2883" spans="1:2" x14ac:dyDescent="0.25">
      <c r="A2883" s="169"/>
      <c r="B2883" s="169"/>
    </row>
    <row r="2884" spans="1:2" x14ac:dyDescent="0.25">
      <c r="A2884" s="169"/>
      <c r="B2884" s="169"/>
    </row>
    <row r="2885" spans="1:2" x14ac:dyDescent="0.25">
      <c r="A2885" s="169"/>
      <c r="B2885" s="169"/>
    </row>
    <row r="2886" spans="1:2" x14ac:dyDescent="0.25">
      <c r="A2886" s="169"/>
      <c r="B2886" s="169"/>
    </row>
    <row r="2887" spans="1:2" x14ac:dyDescent="0.25">
      <c r="A2887" s="169"/>
      <c r="B2887" s="169"/>
    </row>
    <row r="2888" spans="1:2" x14ac:dyDescent="0.25">
      <c r="A2888" s="169"/>
      <c r="B2888" s="169"/>
    </row>
    <row r="2889" spans="1:2" x14ac:dyDescent="0.25">
      <c r="A2889" s="169"/>
      <c r="B2889" s="169"/>
    </row>
    <row r="2890" spans="1:2" x14ac:dyDescent="0.25">
      <c r="A2890" s="169"/>
      <c r="B2890" s="169"/>
    </row>
    <row r="2891" spans="1:2" x14ac:dyDescent="0.25">
      <c r="A2891" s="169"/>
      <c r="B2891" s="169"/>
    </row>
    <row r="2892" spans="1:2" x14ac:dyDescent="0.25">
      <c r="A2892" s="169"/>
      <c r="B2892" s="169"/>
    </row>
    <row r="2893" spans="1:2" x14ac:dyDescent="0.25">
      <c r="A2893" s="169"/>
      <c r="B2893" s="169"/>
    </row>
    <row r="2894" spans="1:2" x14ac:dyDescent="0.25">
      <c r="A2894" s="169"/>
      <c r="B2894" s="169"/>
    </row>
    <row r="2895" spans="1:2" x14ac:dyDescent="0.25">
      <c r="A2895" s="169"/>
      <c r="B2895" s="169"/>
    </row>
    <row r="2896" spans="1:2" x14ac:dyDescent="0.25">
      <c r="A2896" s="169"/>
      <c r="B2896" s="169"/>
    </row>
    <row r="2897" spans="1:2" x14ac:dyDescent="0.25">
      <c r="A2897" s="169"/>
      <c r="B2897" s="169"/>
    </row>
    <row r="2898" spans="1:2" x14ac:dyDescent="0.25">
      <c r="A2898" s="169"/>
      <c r="B2898" s="169"/>
    </row>
    <row r="2899" spans="1:2" x14ac:dyDescent="0.25">
      <c r="A2899" s="169"/>
      <c r="B2899" s="169"/>
    </row>
    <row r="2900" spans="1:2" x14ac:dyDescent="0.25">
      <c r="A2900" s="169"/>
      <c r="B2900" s="169"/>
    </row>
    <row r="2901" spans="1:2" x14ac:dyDescent="0.25">
      <c r="A2901" s="169"/>
      <c r="B2901" s="169"/>
    </row>
    <row r="2902" spans="1:2" x14ac:dyDescent="0.25">
      <c r="A2902" s="169"/>
      <c r="B2902" s="169"/>
    </row>
    <row r="2903" spans="1:2" x14ac:dyDescent="0.25">
      <c r="A2903" s="169"/>
      <c r="B2903" s="169"/>
    </row>
    <row r="2904" spans="1:2" x14ac:dyDescent="0.25">
      <c r="A2904" s="169"/>
      <c r="B2904" s="169"/>
    </row>
    <row r="2905" spans="1:2" x14ac:dyDescent="0.25">
      <c r="A2905" s="169"/>
      <c r="B2905" s="169"/>
    </row>
    <row r="2906" spans="1:2" x14ac:dyDescent="0.25">
      <c r="A2906" s="169"/>
      <c r="B2906" s="169"/>
    </row>
    <row r="2907" spans="1:2" x14ac:dyDescent="0.25">
      <c r="A2907" s="169"/>
      <c r="B2907" s="169"/>
    </row>
    <row r="2908" spans="1:2" x14ac:dyDescent="0.25">
      <c r="A2908" s="169"/>
      <c r="B2908" s="169"/>
    </row>
    <row r="2909" spans="1:2" x14ac:dyDescent="0.25">
      <c r="A2909" s="169"/>
      <c r="B2909" s="169"/>
    </row>
    <row r="2910" spans="1:2" x14ac:dyDescent="0.25">
      <c r="A2910" s="169"/>
      <c r="B2910" s="169"/>
    </row>
    <row r="2911" spans="1:2" x14ac:dyDescent="0.25">
      <c r="A2911" s="169"/>
      <c r="B2911" s="169"/>
    </row>
    <row r="2912" spans="1:2" x14ac:dyDescent="0.25">
      <c r="A2912" s="169"/>
      <c r="B2912" s="169"/>
    </row>
    <row r="2913" spans="1:2" x14ac:dyDescent="0.25">
      <c r="A2913" s="169"/>
      <c r="B2913" s="169"/>
    </row>
    <row r="2914" spans="1:2" x14ac:dyDescent="0.25">
      <c r="A2914" s="169"/>
      <c r="B2914" s="169"/>
    </row>
    <row r="2915" spans="1:2" x14ac:dyDescent="0.25">
      <c r="A2915" s="169"/>
      <c r="B2915" s="169"/>
    </row>
    <row r="2916" spans="1:2" x14ac:dyDescent="0.25">
      <c r="A2916" s="169"/>
      <c r="B2916" s="169"/>
    </row>
    <row r="2917" spans="1:2" x14ac:dyDescent="0.25">
      <c r="A2917" s="169"/>
      <c r="B2917" s="169"/>
    </row>
    <row r="2918" spans="1:2" x14ac:dyDescent="0.25">
      <c r="A2918" s="169"/>
      <c r="B2918" s="169"/>
    </row>
    <row r="2919" spans="1:2" x14ac:dyDescent="0.25">
      <c r="A2919" s="169"/>
      <c r="B2919" s="169"/>
    </row>
    <row r="2920" spans="1:2" x14ac:dyDescent="0.25">
      <c r="A2920" s="169"/>
      <c r="B2920" s="169"/>
    </row>
    <row r="2921" spans="1:2" x14ac:dyDescent="0.25">
      <c r="A2921" s="169"/>
      <c r="B2921" s="169"/>
    </row>
    <row r="2922" spans="1:2" x14ac:dyDescent="0.25">
      <c r="A2922" s="169"/>
      <c r="B2922" s="169"/>
    </row>
    <row r="2923" spans="1:2" x14ac:dyDescent="0.25">
      <c r="A2923" s="169"/>
      <c r="B2923" s="169"/>
    </row>
    <row r="2924" spans="1:2" x14ac:dyDescent="0.25">
      <c r="A2924" s="169"/>
      <c r="B2924" s="169"/>
    </row>
    <row r="2925" spans="1:2" x14ac:dyDescent="0.25">
      <c r="A2925" s="169"/>
      <c r="B2925" s="169"/>
    </row>
    <row r="2926" spans="1:2" x14ac:dyDescent="0.25">
      <c r="A2926" s="169"/>
      <c r="B2926" s="169"/>
    </row>
    <row r="2927" spans="1:2" x14ac:dyDescent="0.25">
      <c r="A2927" s="169"/>
      <c r="B2927" s="169"/>
    </row>
    <row r="2928" spans="1:2" x14ac:dyDescent="0.25">
      <c r="A2928" s="169"/>
      <c r="B2928" s="169"/>
    </row>
    <row r="2929" spans="1:2" x14ac:dyDescent="0.25">
      <c r="A2929" s="169"/>
      <c r="B2929" s="169"/>
    </row>
    <row r="2930" spans="1:2" x14ac:dyDescent="0.25">
      <c r="A2930" s="169"/>
      <c r="B2930" s="169"/>
    </row>
    <row r="2931" spans="1:2" x14ac:dyDescent="0.25">
      <c r="A2931" s="169"/>
      <c r="B2931" s="169"/>
    </row>
    <row r="2932" spans="1:2" x14ac:dyDescent="0.25">
      <c r="A2932" s="169"/>
      <c r="B2932" s="169"/>
    </row>
    <row r="2933" spans="1:2" x14ac:dyDescent="0.25">
      <c r="A2933" s="169"/>
      <c r="B2933" s="169"/>
    </row>
    <row r="2934" spans="1:2" x14ac:dyDescent="0.25">
      <c r="A2934" s="169"/>
      <c r="B2934" s="169"/>
    </row>
    <row r="2935" spans="1:2" x14ac:dyDescent="0.25">
      <c r="A2935" s="169"/>
      <c r="B2935" s="169"/>
    </row>
    <row r="2936" spans="1:2" x14ac:dyDescent="0.25">
      <c r="A2936" s="169"/>
      <c r="B2936" s="169"/>
    </row>
    <row r="2937" spans="1:2" x14ac:dyDescent="0.25">
      <c r="A2937" s="169"/>
      <c r="B2937" s="169"/>
    </row>
    <row r="2938" spans="1:2" x14ac:dyDescent="0.25">
      <c r="A2938" s="169"/>
      <c r="B2938" s="169"/>
    </row>
    <row r="2939" spans="1:2" x14ac:dyDescent="0.25">
      <c r="A2939" s="169"/>
      <c r="B2939" s="169"/>
    </row>
    <row r="2940" spans="1:2" x14ac:dyDescent="0.25">
      <c r="A2940" s="169"/>
      <c r="B2940" s="169"/>
    </row>
    <row r="2941" spans="1:2" x14ac:dyDescent="0.25">
      <c r="A2941" s="169"/>
      <c r="B2941" s="169"/>
    </row>
    <row r="2942" spans="1:2" x14ac:dyDescent="0.25">
      <c r="A2942" s="169"/>
      <c r="B2942" s="169"/>
    </row>
    <row r="2943" spans="1:2" x14ac:dyDescent="0.25">
      <c r="A2943" s="169"/>
      <c r="B2943" s="169"/>
    </row>
    <row r="2944" spans="1:2" x14ac:dyDescent="0.25">
      <c r="A2944" s="169"/>
      <c r="B2944" s="169"/>
    </row>
    <row r="2945" spans="1:2" x14ac:dyDescent="0.25">
      <c r="A2945" s="169"/>
      <c r="B2945" s="169"/>
    </row>
    <row r="2946" spans="1:2" x14ac:dyDescent="0.25">
      <c r="A2946" s="169"/>
      <c r="B2946" s="169"/>
    </row>
    <row r="2947" spans="1:2" x14ac:dyDescent="0.25">
      <c r="A2947" s="169"/>
      <c r="B2947" s="169"/>
    </row>
    <row r="2948" spans="1:2" x14ac:dyDescent="0.25">
      <c r="A2948" s="169"/>
      <c r="B2948" s="169"/>
    </row>
    <row r="2949" spans="1:2" x14ac:dyDescent="0.25">
      <c r="A2949" s="169"/>
      <c r="B2949" s="169"/>
    </row>
    <row r="2950" spans="1:2" x14ac:dyDescent="0.25">
      <c r="A2950" s="169"/>
      <c r="B2950" s="169"/>
    </row>
    <row r="2951" spans="1:2" x14ac:dyDescent="0.25">
      <c r="A2951" s="169"/>
      <c r="B2951" s="169"/>
    </row>
    <row r="2952" spans="1:2" x14ac:dyDescent="0.25">
      <c r="A2952" s="169"/>
      <c r="B2952" s="169"/>
    </row>
    <row r="2953" spans="1:2" x14ac:dyDescent="0.25">
      <c r="A2953" s="169"/>
      <c r="B2953" s="169"/>
    </row>
    <row r="2954" spans="1:2" x14ac:dyDescent="0.25">
      <c r="A2954" s="169"/>
      <c r="B2954" s="169"/>
    </row>
    <row r="2955" spans="1:2" x14ac:dyDescent="0.25">
      <c r="A2955" s="169"/>
      <c r="B2955" s="169"/>
    </row>
    <row r="2956" spans="1:2" x14ac:dyDescent="0.25">
      <c r="A2956" s="169"/>
      <c r="B2956" s="169"/>
    </row>
    <row r="2957" spans="1:2" x14ac:dyDescent="0.25">
      <c r="A2957" s="169"/>
      <c r="B2957" s="169"/>
    </row>
    <row r="2958" spans="1:2" x14ac:dyDescent="0.25">
      <c r="A2958" s="169"/>
      <c r="B2958" s="169"/>
    </row>
    <row r="2959" spans="1:2" x14ac:dyDescent="0.25">
      <c r="A2959" s="169"/>
      <c r="B2959" s="169"/>
    </row>
    <row r="2960" spans="1:2" x14ac:dyDescent="0.25">
      <c r="A2960" s="169"/>
      <c r="B2960" s="169"/>
    </row>
    <row r="2961" spans="1:2" x14ac:dyDescent="0.25">
      <c r="A2961" s="169"/>
      <c r="B2961" s="169"/>
    </row>
    <row r="2962" spans="1:2" x14ac:dyDescent="0.25">
      <c r="A2962" s="169"/>
      <c r="B2962" s="169"/>
    </row>
    <row r="2963" spans="1:2" x14ac:dyDescent="0.25">
      <c r="A2963" s="169"/>
      <c r="B2963" s="169"/>
    </row>
    <row r="2964" spans="1:2" x14ac:dyDescent="0.25">
      <c r="A2964" s="169"/>
      <c r="B2964" s="169"/>
    </row>
    <row r="2965" spans="1:2" x14ac:dyDescent="0.25">
      <c r="A2965" s="169"/>
      <c r="B2965" s="169"/>
    </row>
    <row r="2966" spans="1:2" x14ac:dyDescent="0.25">
      <c r="A2966" s="169"/>
      <c r="B2966" s="169"/>
    </row>
    <row r="2967" spans="1:2" x14ac:dyDescent="0.25">
      <c r="A2967" s="169"/>
      <c r="B2967" s="169"/>
    </row>
    <row r="2968" spans="1:2" x14ac:dyDescent="0.25">
      <c r="A2968" s="169"/>
      <c r="B2968" s="169"/>
    </row>
    <row r="2969" spans="1:2" x14ac:dyDescent="0.25">
      <c r="A2969" s="169"/>
      <c r="B2969" s="169"/>
    </row>
    <row r="2970" spans="1:2" x14ac:dyDescent="0.25">
      <c r="A2970" s="169"/>
      <c r="B2970" s="169"/>
    </row>
    <row r="2971" spans="1:2" x14ac:dyDescent="0.25">
      <c r="A2971" s="169"/>
      <c r="B2971" s="169"/>
    </row>
    <row r="2972" spans="1:2" x14ac:dyDescent="0.25">
      <c r="A2972" s="169"/>
      <c r="B2972" s="169"/>
    </row>
    <row r="2973" spans="1:2" x14ac:dyDescent="0.25">
      <c r="A2973" s="169"/>
      <c r="B2973" s="169"/>
    </row>
    <row r="2974" spans="1:2" x14ac:dyDescent="0.25">
      <c r="A2974" s="169"/>
      <c r="B2974" s="169"/>
    </row>
    <row r="2975" spans="1:2" x14ac:dyDescent="0.25">
      <c r="A2975" s="169"/>
      <c r="B2975" s="169"/>
    </row>
    <row r="2976" spans="1:2" x14ac:dyDescent="0.25">
      <c r="A2976" s="169"/>
      <c r="B2976" s="169"/>
    </row>
    <row r="2977" spans="1:2" x14ac:dyDescent="0.25">
      <c r="A2977" s="169"/>
      <c r="B2977" s="169"/>
    </row>
    <row r="2978" spans="1:2" x14ac:dyDescent="0.25">
      <c r="A2978" s="169"/>
      <c r="B2978" s="169"/>
    </row>
    <row r="2979" spans="1:2" x14ac:dyDescent="0.25">
      <c r="A2979" s="169"/>
      <c r="B2979" s="169"/>
    </row>
    <row r="2980" spans="1:2" x14ac:dyDescent="0.25">
      <c r="A2980" s="169"/>
      <c r="B2980" s="169"/>
    </row>
    <row r="2981" spans="1:2" x14ac:dyDescent="0.25">
      <c r="A2981" s="169"/>
      <c r="B2981" s="169"/>
    </row>
    <row r="2982" spans="1:2" x14ac:dyDescent="0.25">
      <c r="A2982" s="169"/>
      <c r="B2982" s="169"/>
    </row>
    <row r="2983" spans="1:2" x14ac:dyDescent="0.25">
      <c r="A2983" s="169"/>
      <c r="B2983" s="169"/>
    </row>
    <row r="2984" spans="1:2" x14ac:dyDescent="0.25">
      <c r="A2984" s="169"/>
      <c r="B2984" s="169"/>
    </row>
    <row r="2985" spans="1:2" x14ac:dyDescent="0.25">
      <c r="A2985" s="169"/>
      <c r="B2985" s="169"/>
    </row>
    <row r="2986" spans="1:2" x14ac:dyDescent="0.25">
      <c r="A2986" s="169"/>
      <c r="B2986" s="169"/>
    </row>
    <row r="2987" spans="1:2" x14ac:dyDescent="0.25">
      <c r="A2987" s="169"/>
      <c r="B2987" s="169"/>
    </row>
    <row r="2988" spans="1:2" x14ac:dyDescent="0.25">
      <c r="A2988" s="169"/>
      <c r="B2988" s="169"/>
    </row>
    <row r="2989" spans="1:2" x14ac:dyDescent="0.25">
      <c r="A2989" s="169"/>
      <c r="B2989" s="169"/>
    </row>
    <row r="2990" spans="1:2" x14ac:dyDescent="0.25">
      <c r="A2990" s="169"/>
      <c r="B2990" s="169"/>
    </row>
    <row r="2991" spans="1:2" x14ac:dyDescent="0.25">
      <c r="A2991" s="169"/>
      <c r="B2991" s="169"/>
    </row>
    <row r="2992" spans="1:2" x14ac:dyDescent="0.25">
      <c r="A2992" s="169"/>
      <c r="B2992" s="169"/>
    </row>
    <row r="2993" spans="1:2" x14ac:dyDescent="0.25">
      <c r="A2993" s="169"/>
      <c r="B2993" s="169"/>
    </row>
    <row r="2994" spans="1:2" x14ac:dyDescent="0.25">
      <c r="A2994" s="169"/>
      <c r="B2994" s="169"/>
    </row>
    <row r="2995" spans="1:2" x14ac:dyDescent="0.25">
      <c r="A2995" s="169"/>
      <c r="B2995" s="169"/>
    </row>
    <row r="2996" spans="1:2" x14ac:dyDescent="0.25">
      <c r="A2996" s="169"/>
      <c r="B2996" s="169"/>
    </row>
    <row r="2997" spans="1:2" x14ac:dyDescent="0.25">
      <c r="A2997" s="169"/>
      <c r="B2997" s="169"/>
    </row>
    <row r="2998" spans="1:2" x14ac:dyDescent="0.25">
      <c r="A2998" s="169"/>
      <c r="B2998" s="169"/>
    </row>
    <row r="2999" spans="1:2" x14ac:dyDescent="0.25">
      <c r="A2999" s="169"/>
      <c r="B2999" s="169"/>
    </row>
    <row r="3000" spans="1:2" x14ac:dyDescent="0.25">
      <c r="A3000" s="169"/>
      <c r="B3000" s="169"/>
    </row>
    <row r="3001" spans="1:2" x14ac:dyDescent="0.25">
      <c r="A3001" s="169"/>
      <c r="B3001" s="169"/>
    </row>
    <row r="3002" spans="1:2" x14ac:dyDescent="0.25">
      <c r="A3002" s="169"/>
      <c r="B3002" s="169"/>
    </row>
    <row r="3003" spans="1:2" x14ac:dyDescent="0.25">
      <c r="A3003" s="169"/>
      <c r="B3003" s="169"/>
    </row>
    <row r="3004" spans="1:2" x14ac:dyDescent="0.25">
      <c r="A3004" s="169"/>
      <c r="B3004" s="169"/>
    </row>
    <row r="3005" spans="1:2" x14ac:dyDescent="0.25">
      <c r="A3005" s="169"/>
      <c r="B3005" s="169"/>
    </row>
    <row r="3006" spans="1:2" x14ac:dyDescent="0.25">
      <c r="A3006" s="169"/>
      <c r="B3006" s="169"/>
    </row>
    <row r="3007" spans="1:2" x14ac:dyDescent="0.25">
      <c r="A3007" s="169"/>
      <c r="B3007" s="169"/>
    </row>
    <row r="3008" spans="1:2" x14ac:dyDescent="0.25">
      <c r="A3008" s="169"/>
      <c r="B3008" s="169"/>
    </row>
    <row r="3009" spans="1:2" x14ac:dyDescent="0.25">
      <c r="A3009" s="169"/>
      <c r="B3009" s="169"/>
    </row>
    <row r="3010" spans="1:2" x14ac:dyDescent="0.25">
      <c r="A3010" s="169"/>
      <c r="B3010" s="169"/>
    </row>
    <row r="3011" spans="1:2" x14ac:dyDescent="0.25">
      <c r="A3011" s="169"/>
      <c r="B3011" s="169"/>
    </row>
    <row r="3012" spans="1:2" x14ac:dyDescent="0.25">
      <c r="A3012" s="169"/>
      <c r="B3012" s="169"/>
    </row>
    <row r="3013" spans="1:2" x14ac:dyDescent="0.25">
      <c r="A3013" s="169"/>
      <c r="B3013" s="169"/>
    </row>
    <row r="3014" spans="1:2" x14ac:dyDescent="0.25">
      <c r="A3014" s="169"/>
      <c r="B3014" s="169"/>
    </row>
    <row r="3015" spans="1:2" x14ac:dyDescent="0.25">
      <c r="A3015" s="169"/>
      <c r="B3015" s="169"/>
    </row>
    <row r="3016" spans="1:2" x14ac:dyDescent="0.25">
      <c r="A3016" s="169"/>
      <c r="B3016" s="169"/>
    </row>
    <row r="3017" spans="1:2" x14ac:dyDescent="0.25">
      <c r="A3017" s="169"/>
      <c r="B3017" s="169"/>
    </row>
    <row r="3018" spans="1:2" x14ac:dyDescent="0.25">
      <c r="A3018" s="169"/>
      <c r="B3018" s="169"/>
    </row>
    <row r="3019" spans="1:2" x14ac:dyDescent="0.25">
      <c r="A3019" s="169"/>
      <c r="B3019" s="169"/>
    </row>
    <row r="3020" spans="1:2" x14ac:dyDescent="0.25">
      <c r="A3020" s="169"/>
      <c r="B3020" s="169"/>
    </row>
    <row r="3021" spans="1:2" x14ac:dyDescent="0.25">
      <c r="A3021" s="169"/>
      <c r="B3021" s="169"/>
    </row>
    <row r="3022" spans="1:2" x14ac:dyDescent="0.25">
      <c r="A3022" s="169"/>
      <c r="B3022" s="169"/>
    </row>
    <row r="3023" spans="1:2" x14ac:dyDescent="0.25">
      <c r="A3023" s="169"/>
      <c r="B3023" s="169"/>
    </row>
    <row r="3024" spans="1:2" x14ac:dyDescent="0.25">
      <c r="A3024" s="169"/>
      <c r="B3024" s="169"/>
    </row>
    <row r="3025" spans="1:2" x14ac:dyDescent="0.25">
      <c r="A3025" s="169"/>
      <c r="B3025" s="169"/>
    </row>
    <row r="3026" spans="1:2" x14ac:dyDescent="0.25">
      <c r="A3026" s="169"/>
      <c r="B3026" s="169"/>
    </row>
    <row r="3027" spans="1:2" x14ac:dyDescent="0.25">
      <c r="A3027" s="169"/>
      <c r="B3027" s="169"/>
    </row>
    <row r="3028" spans="1:2" x14ac:dyDescent="0.25">
      <c r="A3028" s="169"/>
      <c r="B3028" s="169"/>
    </row>
    <row r="3029" spans="1:2" x14ac:dyDescent="0.25">
      <c r="A3029" s="169"/>
      <c r="B3029" s="169"/>
    </row>
    <row r="3030" spans="1:2" x14ac:dyDescent="0.25">
      <c r="A3030" s="169"/>
      <c r="B3030" s="169"/>
    </row>
    <row r="3031" spans="1:2" x14ac:dyDescent="0.25">
      <c r="A3031" s="169"/>
      <c r="B3031" s="169"/>
    </row>
    <row r="3032" spans="1:2" x14ac:dyDescent="0.25">
      <c r="A3032" s="169"/>
      <c r="B3032" s="169"/>
    </row>
    <row r="3033" spans="1:2" x14ac:dyDescent="0.25">
      <c r="A3033" s="169"/>
      <c r="B3033" s="169"/>
    </row>
    <row r="3034" spans="1:2" x14ac:dyDescent="0.25">
      <c r="A3034" s="169"/>
      <c r="B3034" s="169"/>
    </row>
    <row r="3035" spans="1:2" x14ac:dyDescent="0.25">
      <c r="A3035" s="169"/>
      <c r="B3035" s="169"/>
    </row>
    <row r="3036" spans="1:2" x14ac:dyDescent="0.25">
      <c r="A3036" s="169"/>
      <c r="B3036" s="169"/>
    </row>
    <row r="3037" spans="1:2" x14ac:dyDescent="0.25">
      <c r="A3037" s="169"/>
      <c r="B3037" s="169"/>
    </row>
    <row r="3038" spans="1:2" x14ac:dyDescent="0.25">
      <c r="A3038" s="169"/>
      <c r="B3038" s="169"/>
    </row>
    <row r="3039" spans="1:2" x14ac:dyDescent="0.25">
      <c r="A3039" s="169"/>
      <c r="B3039" s="169"/>
    </row>
    <row r="3040" spans="1:2" x14ac:dyDescent="0.25">
      <c r="A3040" s="169"/>
      <c r="B3040" s="169"/>
    </row>
    <row r="3041" spans="1:2" x14ac:dyDescent="0.25">
      <c r="A3041" s="169"/>
      <c r="B3041" s="169"/>
    </row>
    <row r="3042" spans="1:2" x14ac:dyDescent="0.25">
      <c r="A3042" s="169"/>
      <c r="B3042" s="169"/>
    </row>
    <row r="3043" spans="1:2" x14ac:dyDescent="0.25">
      <c r="A3043" s="169"/>
      <c r="B3043" s="169"/>
    </row>
    <row r="3044" spans="1:2" x14ac:dyDescent="0.25">
      <c r="A3044" s="169"/>
      <c r="B3044" s="169"/>
    </row>
    <row r="3045" spans="1:2" x14ac:dyDescent="0.25">
      <c r="A3045" s="169"/>
      <c r="B3045" s="169"/>
    </row>
    <row r="3046" spans="1:2" x14ac:dyDescent="0.25">
      <c r="A3046" s="169"/>
      <c r="B3046" s="169"/>
    </row>
    <row r="3047" spans="1:2" x14ac:dyDescent="0.25">
      <c r="A3047" s="169"/>
      <c r="B3047" s="169"/>
    </row>
    <row r="3048" spans="1:2" x14ac:dyDescent="0.25">
      <c r="A3048" s="169"/>
      <c r="B3048" s="169"/>
    </row>
    <row r="3049" spans="1:2" x14ac:dyDescent="0.25">
      <c r="A3049" s="169"/>
      <c r="B3049" s="169"/>
    </row>
    <row r="3050" spans="1:2" x14ac:dyDescent="0.25">
      <c r="A3050" s="169"/>
      <c r="B3050" s="169"/>
    </row>
    <row r="3051" spans="1:2" x14ac:dyDescent="0.25">
      <c r="A3051" s="169"/>
      <c r="B3051" s="169"/>
    </row>
    <row r="3052" spans="1:2" x14ac:dyDescent="0.25">
      <c r="A3052" s="169"/>
      <c r="B3052" s="169"/>
    </row>
    <row r="3053" spans="1:2" x14ac:dyDescent="0.25">
      <c r="A3053" s="169"/>
      <c r="B3053" s="169"/>
    </row>
    <row r="3054" spans="1:2" x14ac:dyDescent="0.25">
      <c r="A3054" s="169"/>
      <c r="B3054" s="169"/>
    </row>
    <row r="3055" spans="1:2" x14ac:dyDescent="0.25">
      <c r="A3055" s="169"/>
      <c r="B3055" s="169"/>
    </row>
    <row r="3056" spans="1:2" x14ac:dyDescent="0.25">
      <c r="A3056" s="169"/>
      <c r="B3056" s="169"/>
    </row>
    <row r="3057" spans="1:2" x14ac:dyDescent="0.25">
      <c r="A3057" s="169"/>
      <c r="B3057" s="169"/>
    </row>
    <row r="3058" spans="1:2" x14ac:dyDescent="0.25">
      <c r="A3058" s="169"/>
      <c r="B3058" s="169"/>
    </row>
    <row r="3059" spans="1:2" x14ac:dyDescent="0.25">
      <c r="A3059" s="169"/>
      <c r="B3059" s="169"/>
    </row>
    <row r="3060" spans="1:2" x14ac:dyDescent="0.25">
      <c r="A3060" s="169"/>
      <c r="B3060" s="169"/>
    </row>
    <row r="3061" spans="1:2" x14ac:dyDescent="0.25">
      <c r="A3061" s="169"/>
      <c r="B3061" s="169"/>
    </row>
    <row r="3062" spans="1:2" x14ac:dyDescent="0.25">
      <c r="A3062" s="169"/>
      <c r="B3062" s="169"/>
    </row>
    <row r="3063" spans="1:2" x14ac:dyDescent="0.25">
      <c r="A3063" s="169"/>
      <c r="B3063" s="169"/>
    </row>
    <row r="3064" spans="1:2" x14ac:dyDescent="0.25">
      <c r="A3064" s="169"/>
      <c r="B3064" s="169"/>
    </row>
    <row r="3065" spans="1:2" x14ac:dyDescent="0.25">
      <c r="A3065" s="169"/>
      <c r="B3065" s="169"/>
    </row>
    <row r="3066" spans="1:2" x14ac:dyDescent="0.25">
      <c r="A3066" s="169"/>
      <c r="B3066" s="169"/>
    </row>
    <row r="3067" spans="1:2" x14ac:dyDescent="0.25">
      <c r="A3067" s="169"/>
      <c r="B3067" s="169"/>
    </row>
    <row r="3068" spans="1:2" x14ac:dyDescent="0.25">
      <c r="A3068" s="169"/>
      <c r="B3068" s="169"/>
    </row>
    <row r="3069" spans="1:2" x14ac:dyDescent="0.25">
      <c r="A3069" s="169"/>
      <c r="B3069" s="169"/>
    </row>
    <row r="3070" spans="1:2" x14ac:dyDescent="0.25">
      <c r="A3070" s="169"/>
      <c r="B3070" s="169"/>
    </row>
    <row r="3071" spans="1:2" x14ac:dyDescent="0.25">
      <c r="A3071" s="169"/>
      <c r="B3071" s="169"/>
    </row>
    <row r="3072" spans="1:2" x14ac:dyDescent="0.25">
      <c r="A3072" s="169"/>
      <c r="B3072" s="169"/>
    </row>
    <row r="3073" spans="1:2" x14ac:dyDescent="0.25">
      <c r="A3073" s="169"/>
      <c r="B3073" s="169"/>
    </row>
    <row r="3074" spans="1:2" x14ac:dyDescent="0.25">
      <c r="A3074" s="169"/>
      <c r="B3074" s="169"/>
    </row>
    <row r="3075" spans="1:2" x14ac:dyDescent="0.25">
      <c r="A3075" s="169"/>
      <c r="B3075" s="169"/>
    </row>
    <row r="3076" spans="1:2" x14ac:dyDescent="0.25">
      <c r="A3076" s="169"/>
      <c r="B3076" s="169"/>
    </row>
    <row r="3077" spans="1:2" x14ac:dyDescent="0.25">
      <c r="A3077" s="169"/>
      <c r="B3077" s="169"/>
    </row>
    <row r="3078" spans="1:2" x14ac:dyDescent="0.25">
      <c r="A3078" s="169"/>
      <c r="B3078" s="169"/>
    </row>
    <row r="3079" spans="1:2" x14ac:dyDescent="0.25">
      <c r="A3079" s="169"/>
      <c r="B3079" s="169"/>
    </row>
    <row r="3080" spans="1:2" x14ac:dyDescent="0.25">
      <c r="A3080" s="169"/>
      <c r="B3080" s="169"/>
    </row>
    <row r="3081" spans="1:2" x14ac:dyDescent="0.25">
      <c r="A3081" s="169"/>
      <c r="B3081" s="169"/>
    </row>
    <row r="3082" spans="1:2" x14ac:dyDescent="0.25">
      <c r="A3082" s="169"/>
      <c r="B3082" s="169"/>
    </row>
    <row r="3083" spans="1:2" x14ac:dyDescent="0.25">
      <c r="A3083" s="169"/>
      <c r="B3083" s="169"/>
    </row>
    <row r="3084" spans="1:2" x14ac:dyDescent="0.25">
      <c r="A3084" s="169"/>
      <c r="B3084" s="169"/>
    </row>
    <row r="3085" spans="1:2" x14ac:dyDescent="0.25">
      <c r="A3085" s="169"/>
      <c r="B3085" s="169"/>
    </row>
    <row r="3086" spans="1:2" x14ac:dyDescent="0.25">
      <c r="A3086" s="169"/>
      <c r="B3086" s="169"/>
    </row>
    <row r="3087" spans="1:2" x14ac:dyDescent="0.25">
      <c r="A3087" s="169"/>
      <c r="B3087" s="169"/>
    </row>
    <row r="3088" spans="1:2" x14ac:dyDescent="0.25">
      <c r="A3088" s="169"/>
      <c r="B3088" s="169"/>
    </row>
    <row r="3089" spans="1:2" x14ac:dyDescent="0.25">
      <c r="A3089" s="169"/>
      <c r="B3089" s="169"/>
    </row>
    <row r="3090" spans="1:2" x14ac:dyDescent="0.25">
      <c r="A3090" s="169"/>
      <c r="B3090" s="169"/>
    </row>
    <row r="3091" spans="1:2" x14ac:dyDescent="0.25">
      <c r="A3091" s="169"/>
      <c r="B3091" s="169"/>
    </row>
    <row r="3092" spans="1:2" x14ac:dyDescent="0.25">
      <c r="A3092" s="169"/>
      <c r="B3092" s="169"/>
    </row>
    <row r="3093" spans="1:2" x14ac:dyDescent="0.25">
      <c r="A3093" s="169"/>
      <c r="B3093" s="169"/>
    </row>
    <row r="3094" spans="1:2" x14ac:dyDescent="0.25">
      <c r="A3094" s="169"/>
      <c r="B3094" s="169"/>
    </row>
    <row r="3095" spans="1:2" x14ac:dyDescent="0.25">
      <c r="A3095" s="169"/>
      <c r="B3095" s="169"/>
    </row>
    <row r="3096" spans="1:2" x14ac:dyDescent="0.25">
      <c r="A3096" s="169"/>
      <c r="B3096" s="169"/>
    </row>
    <row r="3097" spans="1:2" x14ac:dyDescent="0.25">
      <c r="A3097" s="169"/>
      <c r="B3097" s="169"/>
    </row>
    <row r="3098" spans="1:2" x14ac:dyDescent="0.25">
      <c r="A3098" s="169"/>
      <c r="B3098" s="169"/>
    </row>
    <row r="3099" spans="1:2" x14ac:dyDescent="0.25">
      <c r="A3099" s="169"/>
      <c r="B3099" s="169"/>
    </row>
    <row r="3100" spans="1:2" x14ac:dyDescent="0.25">
      <c r="A3100" s="169"/>
      <c r="B3100" s="169"/>
    </row>
    <row r="3101" spans="1:2" x14ac:dyDescent="0.25">
      <c r="A3101" s="169"/>
      <c r="B3101" s="169"/>
    </row>
    <row r="3102" spans="1:2" x14ac:dyDescent="0.25">
      <c r="A3102" s="169"/>
      <c r="B3102" s="169"/>
    </row>
    <row r="3103" spans="1:2" x14ac:dyDescent="0.25">
      <c r="A3103" s="169"/>
      <c r="B3103" s="169"/>
    </row>
    <row r="3104" spans="1:2" x14ac:dyDescent="0.25">
      <c r="A3104" s="169"/>
      <c r="B3104" s="169"/>
    </row>
    <row r="3105" spans="1:2" x14ac:dyDescent="0.25">
      <c r="A3105" s="169"/>
      <c r="B3105" s="169"/>
    </row>
    <row r="3106" spans="1:2" x14ac:dyDescent="0.25">
      <c r="A3106" s="169"/>
      <c r="B3106" s="169"/>
    </row>
    <row r="3107" spans="1:2" x14ac:dyDescent="0.25">
      <c r="A3107" s="169"/>
      <c r="B3107" s="169"/>
    </row>
    <row r="3108" spans="1:2" x14ac:dyDescent="0.25">
      <c r="A3108" s="169"/>
      <c r="B3108" s="169"/>
    </row>
    <row r="3109" spans="1:2" x14ac:dyDescent="0.25">
      <c r="A3109" s="169"/>
      <c r="B3109" s="169"/>
    </row>
    <row r="3110" spans="1:2" x14ac:dyDescent="0.25">
      <c r="A3110" s="169"/>
      <c r="B3110" s="169"/>
    </row>
    <row r="3111" spans="1:2" x14ac:dyDescent="0.25">
      <c r="A3111" s="169"/>
      <c r="B3111" s="169"/>
    </row>
    <row r="3112" spans="1:2" x14ac:dyDescent="0.25">
      <c r="A3112" s="169"/>
      <c r="B3112" s="169"/>
    </row>
    <row r="3113" spans="1:2" x14ac:dyDescent="0.25">
      <c r="A3113" s="169"/>
      <c r="B3113" s="169"/>
    </row>
    <row r="3114" spans="1:2" x14ac:dyDescent="0.25">
      <c r="A3114" s="169"/>
      <c r="B3114" s="169"/>
    </row>
    <row r="3115" spans="1:2" x14ac:dyDescent="0.25">
      <c r="A3115" s="169"/>
      <c r="B3115" s="169"/>
    </row>
    <row r="3116" spans="1:2" x14ac:dyDescent="0.25">
      <c r="A3116" s="169"/>
      <c r="B3116" s="169"/>
    </row>
    <row r="3117" spans="1:2" x14ac:dyDescent="0.25">
      <c r="A3117" s="169"/>
      <c r="B3117" s="169"/>
    </row>
    <row r="3118" spans="1:2" x14ac:dyDescent="0.25">
      <c r="A3118" s="169"/>
      <c r="B3118" s="169"/>
    </row>
    <row r="3119" spans="1:2" x14ac:dyDescent="0.25">
      <c r="A3119" s="169"/>
      <c r="B3119" s="169"/>
    </row>
    <row r="3120" spans="1:2" x14ac:dyDescent="0.25">
      <c r="A3120" s="169"/>
      <c r="B3120" s="169"/>
    </row>
    <row r="3121" spans="1:2" x14ac:dyDescent="0.25">
      <c r="A3121" s="169"/>
      <c r="B3121" s="169"/>
    </row>
    <row r="3122" spans="1:2" x14ac:dyDescent="0.25">
      <c r="A3122" s="169"/>
      <c r="B3122" s="169"/>
    </row>
    <row r="3123" spans="1:2" x14ac:dyDescent="0.25">
      <c r="A3123" s="169"/>
      <c r="B3123" s="169"/>
    </row>
    <row r="3124" spans="1:2" x14ac:dyDescent="0.25">
      <c r="A3124" s="169"/>
      <c r="B3124" s="169"/>
    </row>
    <row r="3125" spans="1:2" x14ac:dyDescent="0.25">
      <c r="A3125" s="169"/>
      <c r="B3125" s="169"/>
    </row>
    <row r="3126" spans="1:2" x14ac:dyDescent="0.25">
      <c r="A3126" s="169"/>
      <c r="B3126" s="169"/>
    </row>
    <row r="3127" spans="1:2" x14ac:dyDescent="0.25">
      <c r="A3127" s="169"/>
      <c r="B3127" s="169"/>
    </row>
    <row r="3128" spans="1:2" x14ac:dyDescent="0.25">
      <c r="A3128" s="169"/>
      <c r="B3128" s="169"/>
    </row>
    <row r="3129" spans="1:2" x14ac:dyDescent="0.25">
      <c r="A3129" s="169"/>
      <c r="B3129" s="169"/>
    </row>
    <row r="3130" spans="1:2" x14ac:dyDescent="0.25">
      <c r="A3130" s="169"/>
      <c r="B3130" s="169"/>
    </row>
    <row r="3131" spans="1:2" x14ac:dyDescent="0.25">
      <c r="A3131" s="169"/>
      <c r="B3131" s="169"/>
    </row>
    <row r="3132" spans="1:2" x14ac:dyDescent="0.25">
      <c r="A3132" s="169"/>
      <c r="B3132" s="169"/>
    </row>
    <row r="3133" spans="1:2" x14ac:dyDescent="0.25">
      <c r="A3133" s="169"/>
      <c r="B3133" s="169"/>
    </row>
    <row r="3134" spans="1:2" x14ac:dyDescent="0.25">
      <c r="A3134" s="169"/>
      <c r="B3134" s="169"/>
    </row>
    <row r="3135" spans="1:2" x14ac:dyDescent="0.25">
      <c r="A3135" s="169"/>
      <c r="B3135" s="169"/>
    </row>
    <row r="3136" spans="1:2" x14ac:dyDescent="0.25">
      <c r="A3136" s="169"/>
      <c r="B3136" s="169"/>
    </row>
    <row r="3137" spans="1:2" x14ac:dyDescent="0.25">
      <c r="A3137" s="169"/>
      <c r="B3137" s="169"/>
    </row>
    <row r="3138" spans="1:2" x14ac:dyDescent="0.25">
      <c r="A3138" s="169"/>
      <c r="B3138" s="169"/>
    </row>
    <row r="3139" spans="1:2" x14ac:dyDescent="0.25">
      <c r="A3139" s="169"/>
      <c r="B3139" s="169"/>
    </row>
    <row r="3140" spans="1:2" x14ac:dyDescent="0.25">
      <c r="A3140" s="169"/>
      <c r="B3140" s="169"/>
    </row>
    <row r="3141" spans="1:2" x14ac:dyDescent="0.25">
      <c r="A3141" s="169"/>
      <c r="B3141" s="169"/>
    </row>
    <row r="3142" spans="1:2" x14ac:dyDescent="0.25">
      <c r="A3142" s="169"/>
      <c r="B3142" s="169"/>
    </row>
    <row r="3143" spans="1:2" x14ac:dyDescent="0.25">
      <c r="A3143" s="169"/>
      <c r="B3143" s="169"/>
    </row>
    <row r="3144" spans="1:2" x14ac:dyDescent="0.25">
      <c r="A3144" s="169"/>
      <c r="B3144" s="169"/>
    </row>
    <row r="3145" spans="1:2" x14ac:dyDescent="0.25">
      <c r="A3145" s="169"/>
      <c r="B3145" s="169"/>
    </row>
    <row r="3146" spans="1:2" x14ac:dyDescent="0.25">
      <c r="A3146" s="169"/>
      <c r="B3146" s="169"/>
    </row>
    <row r="3147" spans="1:2" x14ac:dyDescent="0.25">
      <c r="A3147" s="169"/>
      <c r="B3147" s="169"/>
    </row>
    <row r="3148" spans="1:2" x14ac:dyDescent="0.25">
      <c r="A3148" s="169"/>
      <c r="B3148" s="169"/>
    </row>
    <row r="3149" spans="1:2" x14ac:dyDescent="0.25">
      <c r="A3149" s="169"/>
      <c r="B3149" s="169"/>
    </row>
    <row r="3150" spans="1:2" x14ac:dyDescent="0.25">
      <c r="A3150" s="169"/>
      <c r="B3150" s="169"/>
    </row>
    <row r="3151" spans="1:2" x14ac:dyDescent="0.25">
      <c r="A3151" s="169"/>
      <c r="B3151" s="169"/>
    </row>
    <row r="3152" spans="1:2" x14ac:dyDescent="0.25">
      <c r="A3152" s="169"/>
      <c r="B3152" s="169"/>
    </row>
    <row r="3153" spans="1:2" x14ac:dyDescent="0.25">
      <c r="A3153" s="169"/>
      <c r="B3153" s="169"/>
    </row>
    <row r="3154" spans="1:2" x14ac:dyDescent="0.25">
      <c r="A3154" s="169"/>
      <c r="B3154" s="169"/>
    </row>
    <row r="3155" spans="1:2" x14ac:dyDescent="0.25">
      <c r="A3155" s="169"/>
      <c r="B3155" s="169"/>
    </row>
    <row r="3156" spans="1:2" x14ac:dyDescent="0.25">
      <c r="A3156" s="169"/>
      <c r="B3156" s="169"/>
    </row>
    <row r="3157" spans="1:2" x14ac:dyDescent="0.25">
      <c r="A3157" s="169"/>
      <c r="B3157" s="169"/>
    </row>
    <row r="3158" spans="1:2" x14ac:dyDescent="0.25">
      <c r="A3158" s="169"/>
      <c r="B3158" s="169"/>
    </row>
    <row r="3159" spans="1:2" x14ac:dyDescent="0.25">
      <c r="A3159" s="169"/>
      <c r="B3159" s="169"/>
    </row>
    <row r="3160" spans="1:2" x14ac:dyDescent="0.25">
      <c r="A3160" s="169"/>
      <c r="B3160" s="169"/>
    </row>
    <row r="3161" spans="1:2" x14ac:dyDescent="0.25">
      <c r="A3161" s="169"/>
      <c r="B3161" s="169"/>
    </row>
    <row r="3162" spans="1:2" x14ac:dyDescent="0.25">
      <c r="A3162" s="169"/>
      <c r="B3162" s="169"/>
    </row>
    <row r="3163" spans="1:2" x14ac:dyDescent="0.25">
      <c r="A3163" s="169"/>
      <c r="B3163" s="169"/>
    </row>
    <row r="3164" spans="1:2" x14ac:dyDescent="0.25">
      <c r="A3164" s="169"/>
      <c r="B3164" s="169"/>
    </row>
    <row r="3165" spans="1:2" x14ac:dyDescent="0.25">
      <c r="A3165" s="169"/>
      <c r="B3165" s="169"/>
    </row>
    <row r="3166" spans="1:2" x14ac:dyDescent="0.25">
      <c r="A3166" s="169"/>
      <c r="B3166" s="169"/>
    </row>
    <row r="3167" spans="1:2" x14ac:dyDescent="0.25">
      <c r="A3167" s="169"/>
      <c r="B3167" s="169"/>
    </row>
    <row r="3168" spans="1:2" x14ac:dyDescent="0.25">
      <c r="A3168" s="169"/>
      <c r="B3168" s="169"/>
    </row>
    <row r="3169" spans="1:2" x14ac:dyDescent="0.25">
      <c r="A3169" s="169"/>
      <c r="B3169" s="169"/>
    </row>
    <row r="3170" spans="1:2" x14ac:dyDescent="0.25">
      <c r="A3170" s="169"/>
      <c r="B3170" s="169"/>
    </row>
    <row r="3171" spans="1:2" x14ac:dyDescent="0.25">
      <c r="A3171" s="169"/>
      <c r="B3171" s="169"/>
    </row>
    <row r="3172" spans="1:2" x14ac:dyDescent="0.25">
      <c r="A3172" s="169"/>
      <c r="B3172" s="169"/>
    </row>
    <row r="3173" spans="1:2" x14ac:dyDescent="0.25">
      <c r="A3173" s="169"/>
      <c r="B3173" s="169"/>
    </row>
    <row r="3174" spans="1:2" x14ac:dyDescent="0.25">
      <c r="A3174" s="169"/>
      <c r="B3174" s="169"/>
    </row>
    <row r="3175" spans="1:2" x14ac:dyDescent="0.25">
      <c r="A3175" s="169"/>
      <c r="B3175" s="169"/>
    </row>
    <row r="3176" spans="1:2" x14ac:dyDescent="0.25">
      <c r="A3176" s="169"/>
      <c r="B3176" s="169"/>
    </row>
    <row r="3177" spans="1:2" x14ac:dyDescent="0.25">
      <c r="A3177" s="169"/>
      <c r="B3177" s="169"/>
    </row>
    <row r="3178" spans="1:2" x14ac:dyDescent="0.25">
      <c r="A3178" s="169"/>
      <c r="B3178" s="169"/>
    </row>
    <row r="3179" spans="1:2" x14ac:dyDescent="0.25">
      <c r="A3179" s="169"/>
      <c r="B3179" s="169"/>
    </row>
    <row r="3180" spans="1:2" x14ac:dyDescent="0.25">
      <c r="A3180" s="169"/>
      <c r="B3180" s="169"/>
    </row>
    <row r="3181" spans="1:2" x14ac:dyDescent="0.25">
      <c r="A3181" s="169"/>
      <c r="B3181" s="169"/>
    </row>
    <row r="3182" spans="1:2" x14ac:dyDescent="0.25">
      <c r="A3182" s="169"/>
      <c r="B3182" s="169"/>
    </row>
    <row r="3183" spans="1:2" x14ac:dyDescent="0.25">
      <c r="A3183" s="169"/>
      <c r="B3183" s="169"/>
    </row>
    <row r="3184" spans="1:2" x14ac:dyDescent="0.25">
      <c r="A3184" s="169"/>
      <c r="B3184" s="169"/>
    </row>
    <row r="3185" spans="1:2" x14ac:dyDescent="0.25">
      <c r="A3185" s="169"/>
      <c r="B3185" s="169"/>
    </row>
    <row r="3186" spans="1:2" x14ac:dyDescent="0.25">
      <c r="A3186" s="169"/>
      <c r="B3186" s="169"/>
    </row>
    <row r="3187" spans="1:2" x14ac:dyDescent="0.25">
      <c r="A3187" s="169"/>
      <c r="B3187" s="169"/>
    </row>
    <row r="3188" spans="1:2" x14ac:dyDescent="0.25">
      <c r="A3188" s="169"/>
      <c r="B3188" s="169"/>
    </row>
    <row r="3189" spans="1:2" x14ac:dyDescent="0.25">
      <c r="A3189" s="169"/>
      <c r="B3189" s="169"/>
    </row>
    <row r="3190" spans="1:2" x14ac:dyDescent="0.25">
      <c r="A3190" s="169"/>
      <c r="B3190" s="169"/>
    </row>
    <row r="3191" spans="1:2" x14ac:dyDescent="0.25">
      <c r="A3191" s="169"/>
      <c r="B3191" s="169"/>
    </row>
    <row r="3192" spans="1:2" x14ac:dyDescent="0.25">
      <c r="A3192" s="169"/>
      <c r="B3192" s="169"/>
    </row>
    <row r="3193" spans="1:2" x14ac:dyDescent="0.25">
      <c r="A3193" s="169"/>
      <c r="B3193" s="169"/>
    </row>
    <row r="3194" spans="1:2" x14ac:dyDescent="0.25">
      <c r="A3194" s="169"/>
      <c r="B3194" s="169"/>
    </row>
    <row r="3195" spans="1:2" x14ac:dyDescent="0.25">
      <c r="A3195" s="169"/>
      <c r="B3195" s="169"/>
    </row>
    <row r="3196" spans="1:2" x14ac:dyDescent="0.25">
      <c r="A3196" s="169"/>
      <c r="B3196" s="169"/>
    </row>
    <row r="3197" spans="1:2" x14ac:dyDescent="0.25">
      <c r="A3197" s="169"/>
      <c r="B3197" s="169"/>
    </row>
    <row r="3198" spans="1:2" x14ac:dyDescent="0.25">
      <c r="A3198" s="169"/>
      <c r="B3198" s="169"/>
    </row>
    <row r="3199" spans="1:2" x14ac:dyDescent="0.25">
      <c r="A3199" s="169"/>
      <c r="B3199" s="169"/>
    </row>
    <row r="3200" spans="1:2" x14ac:dyDescent="0.25">
      <c r="A3200" s="169"/>
      <c r="B3200" s="169"/>
    </row>
    <row r="3201" spans="1:2" x14ac:dyDescent="0.25">
      <c r="A3201" s="169"/>
      <c r="B3201" s="169"/>
    </row>
    <row r="3202" spans="1:2" x14ac:dyDescent="0.25">
      <c r="A3202" s="169"/>
      <c r="B3202" s="169"/>
    </row>
    <row r="3203" spans="1:2" x14ac:dyDescent="0.25">
      <c r="A3203" s="169"/>
      <c r="B3203" s="169"/>
    </row>
    <row r="3204" spans="1:2" x14ac:dyDescent="0.25">
      <c r="A3204" s="169"/>
      <c r="B3204" s="169"/>
    </row>
    <row r="3205" spans="1:2" x14ac:dyDescent="0.25">
      <c r="A3205" s="169"/>
      <c r="B3205" s="169"/>
    </row>
    <row r="3206" spans="1:2" x14ac:dyDescent="0.25">
      <c r="A3206" s="169"/>
      <c r="B3206" s="169"/>
    </row>
    <row r="3207" spans="1:2" x14ac:dyDescent="0.25">
      <c r="A3207" s="169"/>
      <c r="B3207" s="169"/>
    </row>
    <row r="3208" spans="1:2" x14ac:dyDescent="0.25">
      <c r="A3208" s="169"/>
      <c r="B3208" s="169"/>
    </row>
    <row r="3209" spans="1:2" x14ac:dyDescent="0.25">
      <c r="A3209" s="169"/>
      <c r="B3209" s="169"/>
    </row>
    <row r="3210" spans="1:2" x14ac:dyDescent="0.25">
      <c r="A3210" s="169"/>
      <c r="B3210" s="169"/>
    </row>
    <row r="3211" spans="1:2" x14ac:dyDescent="0.25">
      <c r="A3211" s="169"/>
      <c r="B3211" s="169"/>
    </row>
    <row r="3212" spans="1:2" x14ac:dyDescent="0.25">
      <c r="A3212" s="169"/>
      <c r="B3212" s="169"/>
    </row>
    <row r="3213" spans="1:2" x14ac:dyDescent="0.25">
      <c r="A3213" s="169"/>
      <c r="B3213" s="169"/>
    </row>
    <row r="3214" spans="1:2" x14ac:dyDescent="0.25">
      <c r="A3214" s="169"/>
      <c r="B3214" s="169"/>
    </row>
    <row r="3215" spans="1:2" x14ac:dyDescent="0.25">
      <c r="A3215" s="169"/>
      <c r="B3215" s="169"/>
    </row>
    <row r="3216" spans="1:2" x14ac:dyDescent="0.25">
      <c r="A3216" s="169"/>
      <c r="B3216" s="169"/>
    </row>
    <row r="3217" spans="1:2" x14ac:dyDescent="0.25">
      <c r="A3217" s="169"/>
      <c r="B3217" s="169"/>
    </row>
    <row r="3218" spans="1:2" x14ac:dyDescent="0.25">
      <c r="A3218" s="169"/>
      <c r="B3218" s="169"/>
    </row>
    <row r="3219" spans="1:2" x14ac:dyDescent="0.25">
      <c r="A3219" s="169"/>
      <c r="B3219" s="169"/>
    </row>
    <row r="3220" spans="1:2" x14ac:dyDescent="0.25">
      <c r="A3220" s="169"/>
      <c r="B3220" s="169"/>
    </row>
    <row r="3221" spans="1:2" x14ac:dyDescent="0.25">
      <c r="A3221" s="169"/>
      <c r="B3221" s="169"/>
    </row>
    <row r="3222" spans="1:2" x14ac:dyDescent="0.25">
      <c r="A3222" s="169"/>
      <c r="B3222" s="169"/>
    </row>
    <row r="3223" spans="1:2" x14ac:dyDescent="0.25">
      <c r="A3223" s="169"/>
      <c r="B3223" s="169"/>
    </row>
    <row r="3224" spans="1:2" x14ac:dyDescent="0.25">
      <c r="A3224" s="169"/>
      <c r="B3224" s="169"/>
    </row>
    <row r="3225" spans="1:2" x14ac:dyDescent="0.25">
      <c r="A3225" s="169"/>
      <c r="B3225" s="169"/>
    </row>
    <row r="3226" spans="1:2" x14ac:dyDescent="0.25">
      <c r="A3226" s="169"/>
      <c r="B3226" s="169"/>
    </row>
    <row r="3227" spans="1:2" x14ac:dyDescent="0.25">
      <c r="A3227" s="169"/>
      <c r="B3227" s="169"/>
    </row>
    <row r="3228" spans="1:2" x14ac:dyDescent="0.25">
      <c r="A3228" s="169"/>
      <c r="B3228" s="169"/>
    </row>
    <row r="3229" spans="1:2" x14ac:dyDescent="0.25">
      <c r="A3229" s="169"/>
      <c r="B3229" s="169"/>
    </row>
    <row r="3230" spans="1:2" x14ac:dyDescent="0.25">
      <c r="A3230" s="169"/>
      <c r="B3230" s="169"/>
    </row>
    <row r="3231" spans="1:2" x14ac:dyDescent="0.25">
      <c r="A3231" s="169"/>
      <c r="B3231" s="169"/>
    </row>
    <row r="3232" spans="1:2" x14ac:dyDescent="0.25">
      <c r="A3232" s="169"/>
      <c r="B3232" s="169"/>
    </row>
    <row r="3233" spans="1:2" x14ac:dyDescent="0.25">
      <c r="A3233" s="169"/>
      <c r="B3233" s="169"/>
    </row>
    <row r="3234" spans="1:2" x14ac:dyDescent="0.25">
      <c r="A3234" s="169"/>
      <c r="B3234" s="169"/>
    </row>
    <row r="3235" spans="1:2" x14ac:dyDescent="0.25">
      <c r="A3235" s="169"/>
      <c r="B3235" s="169"/>
    </row>
    <row r="3236" spans="1:2" x14ac:dyDescent="0.25">
      <c r="A3236" s="169"/>
      <c r="B3236" s="169"/>
    </row>
    <row r="3237" spans="1:2" x14ac:dyDescent="0.25">
      <c r="A3237" s="169"/>
      <c r="B3237" s="169"/>
    </row>
    <row r="3238" spans="1:2" x14ac:dyDescent="0.25">
      <c r="A3238" s="169"/>
      <c r="B3238" s="169"/>
    </row>
    <row r="3239" spans="1:2" x14ac:dyDescent="0.25">
      <c r="A3239" s="169"/>
      <c r="B3239" s="169"/>
    </row>
    <row r="3240" spans="1:2" x14ac:dyDescent="0.25">
      <c r="A3240" s="169"/>
      <c r="B3240" s="169"/>
    </row>
    <row r="3241" spans="1:2" x14ac:dyDescent="0.25">
      <c r="A3241" s="169"/>
      <c r="B3241" s="169"/>
    </row>
    <row r="3242" spans="1:2" x14ac:dyDescent="0.25">
      <c r="A3242" s="169"/>
      <c r="B3242" s="169"/>
    </row>
    <row r="3243" spans="1:2" x14ac:dyDescent="0.25">
      <c r="A3243" s="169"/>
      <c r="B3243" s="169"/>
    </row>
    <row r="3244" spans="1:2" x14ac:dyDescent="0.25">
      <c r="A3244" s="169"/>
      <c r="B3244" s="169"/>
    </row>
    <row r="3245" spans="1:2" x14ac:dyDescent="0.25">
      <c r="A3245" s="169"/>
      <c r="B3245" s="169"/>
    </row>
    <row r="3246" spans="1:2" x14ac:dyDescent="0.25">
      <c r="A3246" s="169"/>
      <c r="B3246" s="169"/>
    </row>
    <row r="3247" spans="1:2" x14ac:dyDescent="0.25">
      <c r="A3247" s="169"/>
      <c r="B3247" s="169"/>
    </row>
    <row r="3248" spans="1:2" x14ac:dyDescent="0.25">
      <c r="A3248" s="169"/>
      <c r="B3248" s="169"/>
    </row>
    <row r="3249" spans="1:2" x14ac:dyDescent="0.25">
      <c r="A3249" s="169"/>
      <c r="B3249" s="169"/>
    </row>
    <row r="3250" spans="1:2" x14ac:dyDescent="0.25">
      <c r="A3250" s="169"/>
      <c r="B3250" s="169"/>
    </row>
    <row r="3251" spans="1:2" x14ac:dyDescent="0.25">
      <c r="A3251" s="169"/>
      <c r="B3251" s="169"/>
    </row>
    <row r="3252" spans="1:2" x14ac:dyDescent="0.25">
      <c r="A3252" s="169"/>
      <c r="B3252" s="169"/>
    </row>
    <row r="3253" spans="1:2" x14ac:dyDescent="0.25">
      <c r="A3253" s="169"/>
      <c r="B3253" s="169"/>
    </row>
    <row r="3254" spans="1:2" x14ac:dyDescent="0.25">
      <c r="A3254" s="169"/>
      <c r="B3254" s="169"/>
    </row>
    <row r="3255" spans="1:2" x14ac:dyDescent="0.25">
      <c r="A3255" s="169"/>
      <c r="B3255" s="169"/>
    </row>
    <row r="3256" spans="1:2" x14ac:dyDescent="0.25">
      <c r="A3256" s="169"/>
      <c r="B3256" s="169"/>
    </row>
    <row r="3257" spans="1:2" x14ac:dyDescent="0.25">
      <c r="A3257" s="169"/>
      <c r="B3257" s="169"/>
    </row>
    <row r="3258" spans="1:2" x14ac:dyDescent="0.25">
      <c r="A3258" s="169"/>
      <c r="B3258" s="169"/>
    </row>
    <row r="3259" spans="1:2" x14ac:dyDescent="0.25">
      <c r="A3259" s="169"/>
      <c r="B3259" s="169"/>
    </row>
    <row r="3260" spans="1:2" x14ac:dyDescent="0.25">
      <c r="A3260" s="169"/>
      <c r="B3260" s="169"/>
    </row>
    <row r="3261" spans="1:2" x14ac:dyDescent="0.25">
      <c r="A3261" s="169"/>
      <c r="B3261" s="169"/>
    </row>
    <row r="3262" spans="1:2" x14ac:dyDescent="0.25">
      <c r="A3262" s="169"/>
      <c r="B3262" s="169"/>
    </row>
    <row r="3263" spans="1:2" x14ac:dyDescent="0.25">
      <c r="A3263" s="169"/>
      <c r="B3263" s="169"/>
    </row>
    <row r="3264" spans="1:2" x14ac:dyDescent="0.25">
      <c r="A3264" s="169"/>
      <c r="B3264" s="169"/>
    </row>
    <row r="3265" spans="1:2" x14ac:dyDescent="0.25">
      <c r="A3265" s="169"/>
      <c r="B3265" s="169"/>
    </row>
    <row r="3266" spans="1:2" x14ac:dyDescent="0.25">
      <c r="A3266" s="169"/>
      <c r="B3266" s="169"/>
    </row>
    <row r="3267" spans="1:2" x14ac:dyDescent="0.25">
      <c r="A3267" s="169"/>
      <c r="B3267" s="169"/>
    </row>
    <row r="3268" spans="1:2" x14ac:dyDescent="0.25">
      <c r="A3268" s="169"/>
      <c r="B3268" s="169"/>
    </row>
    <row r="3269" spans="1:2" x14ac:dyDescent="0.25">
      <c r="A3269" s="169"/>
      <c r="B3269" s="169"/>
    </row>
    <row r="3270" spans="1:2" x14ac:dyDescent="0.25">
      <c r="A3270" s="169"/>
      <c r="B3270" s="169"/>
    </row>
    <row r="3271" spans="1:2" x14ac:dyDescent="0.25">
      <c r="A3271" s="169"/>
      <c r="B3271" s="169"/>
    </row>
    <row r="3272" spans="1:2" x14ac:dyDescent="0.25">
      <c r="A3272" s="169"/>
      <c r="B3272" s="169"/>
    </row>
    <row r="3273" spans="1:2" x14ac:dyDescent="0.25">
      <c r="A3273" s="169"/>
      <c r="B3273" s="169"/>
    </row>
    <row r="3274" spans="1:2" x14ac:dyDescent="0.25">
      <c r="A3274" s="169"/>
      <c r="B3274" s="169"/>
    </row>
    <row r="3275" spans="1:2" x14ac:dyDescent="0.25">
      <c r="A3275" s="169"/>
      <c r="B3275" s="169"/>
    </row>
    <row r="3276" spans="1:2" x14ac:dyDescent="0.25">
      <c r="A3276" s="169"/>
      <c r="B3276" s="169"/>
    </row>
    <row r="3277" spans="1:2" x14ac:dyDescent="0.25">
      <c r="A3277" s="169"/>
      <c r="B3277" s="169"/>
    </row>
    <row r="3278" spans="1:2" x14ac:dyDescent="0.25">
      <c r="A3278" s="169"/>
      <c r="B3278" s="169"/>
    </row>
    <row r="3279" spans="1:2" x14ac:dyDescent="0.25">
      <c r="A3279" s="169"/>
      <c r="B3279" s="169"/>
    </row>
    <row r="3280" spans="1:2" x14ac:dyDescent="0.25">
      <c r="A3280" s="169"/>
      <c r="B3280" s="169"/>
    </row>
    <row r="3281" spans="1:2" x14ac:dyDescent="0.25">
      <c r="A3281" s="169"/>
      <c r="B3281" s="169"/>
    </row>
    <row r="3282" spans="1:2" x14ac:dyDescent="0.25">
      <c r="A3282" s="169"/>
      <c r="B3282" s="169"/>
    </row>
    <row r="3283" spans="1:2" x14ac:dyDescent="0.25">
      <c r="A3283" s="169"/>
      <c r="B3283" s="169"/>
    </row>
    <row r="3284" spans="1:2" x14ac:dyDescent="0.25">
      <c r="A3284" s="169"/>
      <c r="B3284" s="169"/>
    </row>
    <row r="3285" spans="1:2" x14ac:dyDescent="0.25">
      <c r="A3285" s="169"/>
      <c r="B3285" s="169"/>
    </row>
    <row r="3286" spans="1:2" x14ac:dyDescent="0.25">
      <c r="A3286" s="169"/>
      <c r="B3286" s="169"/>
    </row>
    <row r="3287" spans="1:2" x14ac:dyDescent="0.25">
      <c r="A3287" s="169"/>
      <c r="B3287" s="169"/>
    </row>
    <row r="3288" spans="1:2" x14ac:dyDescent="0.25">
      <c r="A3288" s="169"/>
      <c r="B3288" s="169"/>
    </row>
    <row r="3289" spans="1:2" x14ac:dyDescent="0.25">
      <c r="A3289" s="169"/>
      <c r="B3289" s="169"/>
    </row>
    <row r="3290" spans="1:2" x14ac:dyDescent="0.25">
      <c r="A3290" s="169"/>
      <c r="B3290" s="169"/>
    </row>
    <row r="3291" spans="1:2" x14ac:dyDescent="0.25">
      <c r="A3291" s="169"/>
      <c r="B3291" s="169"/>
    </row>
    <row r="3292" spans="1:2" x14ac:dyDescent="0.25">
      <c r="A3292" s="169"/>
      <c r="B3292" s="169"/>
    </row>
    <row r="3293" spans="1:2" x14ac:dyDescent="0.25">
      <c r="A3293" s="169"/>
      <c r="B3293" s="169"/>
    </row>
    <row r="3294" spans="1:2" x14ac:dyDescent="0.25">
      <c r="A3294" s="169"/>
      <c r="B3294" s="169"/>
    </row>
    <row r="3295" spans="1:2" x14ac:dyDescent="0.25">
      <c r="A3295" s="169"/>
      <c r="B3295" s="169"/>
    </row>
    <row r="3296" spans="1:2" x14ac:dyDescent="0.25">
      <c r="A3296" s="169"/>
      <c r="B3296" s="169"/>
    </row>
    <row r="3297" spans="1:2" x14ac:dyDescent="0.25">
      <c r="A3297" s="169"/>
      <c r="B3297" s="169"/>
    </row>
    <row r="3298" spans="1:2" x14ac:dyDescent="0.25">
      <c r="A3298" s="169"/>
      <c r="B3298" s="169"/>
    </row>
    <row r="3299" spans="1:2" x14ac:dyDescent="0.25">
      <c r="A3299" s="169"/>
      <c r="B3299" s="169"/>
    </row>
    <row r="3300" spans="1:2" x14ac:dyDescent="0.25">
      <c r="A3300" s="169"/>
      <c r="B3300" s="169"/>
    </row>
    <row r="3301" spans="1:2" x14ac:dyDescent="0.25">
      <c r="A3301" s="169"/>
      <c r="B3301" s="169"/>
    </row>
    <row r="3302" spans="1:2" x14ac:dyDescent="0.25">
      <c r="A3302" s="169"/>
      <c r="B3302" s="169"/>
    </row>
    <row r="3303" spans="1:2" x14ac:dyDescent="0.25">
      <c r="A3303" s="169"/>
      <c r="B3303" s="169"/>
    </row>
    <row r="3304" spans="1:2" x14ac:dyDescent="0.25">
      <c r="A3304" s="169"/>
      <c r="B3304" s="169"/>
    </row>
    <row r="3305" spans="1:2" x14ac:dyDescent="0.25">
      <c r="A3305" s="169"/>
      <c r="B3305" s="169"/>
    </row>
    <row r="3306" spans="1:2" x14ac:dyDescent="0.25">
      <c r="A3306" s="169"/>
      <c r="B3306" s="169"/>
    </row>
    <row r="3307" spans="1:2" x14ac:dyDescent="0.25">
      <c r="A3307" s="169"/>
      <c r="B3307" s="169"/>
    </row>
    <row r="3308" spans="1:2" x14ac:dyDescent="0.25">
      <c r="A3308" s="169"/>
      <c r="B3308" s="169"/>
    </row>
    <row r="3309" spans="1:2" x14ac:dyDescent="0.25">
      <c r="A3309" s="169"/>
      <c r="B3309" s="169"/>
    </row>
    <row r="3310" spans="1:2" x14ac:dyDescent="0.25">
      <c r="A3310" s="169"/>
      <c r="B3310" s="169"/>
    </row>
    <row r="3311" spans="1:2" x14ac:dyDescent="0.25">
      <c r="A3311" s="169"/>
      <c r="B3311" s="169"/>
    </row>
    <row r="3312" spans="1:2" x14ac:dyDescent="0.25">
      <c r="A3312" s="169"/>
      <c r="B3312" s="169"/>
    </row>
    <row r="3313" spans="1:2" x14ac:dyDescent="0.25">
      <c r="A3313" s="169"/>
      <c r="B3313" s="169"/>
    </row>
    <row r="3314" spans="1:2" x14ac:dyDescent="0.25">
      <c r="A3314" s="169"/>
      <c r="B3314" s="169"/>
    </row>
    <row r="3315" spans="1:2" x14ac:dyDescent="0.25">
      <c r="A3315" s="169"/>
      <c r="B3315" s="169"/>
    </row>
    <row r="3316" spans="1:2" x14ac:dyDescent="0.25">
      <c r="A3316" s="169"/>
      <c r="B3316" s="169"/>
    </row>
    <row r="3317" spans="1:2" x14ac:dyDescent="0.25">
      <c r="A3317" s="169"/>
      <c r="B3317" s="169"/>
    </row>
    <row r="3318" spans="1:2" x14ac:dyDescent="0.25">
      <c r="A3318" s="169"/>
      <c r="B3318" s="169"/>
    </row>
    <row r="3319" spans="1:2" x14ac:dyDescent="0.25">
      <c r="A3319" s="169"/>
      <c r="B3319" s="169"/>
    </row>
    <row r="3320" spans="1:2" x14ac:dyDescent="0.25">
      <c r="A3320" s="169"/>
      <c r="B3320" s="169"/>
    </row>
    <row r="3321" spans="1:2" x14ac:dyDescent="0.25">
      <c r="A3321" s="169"/>
      <c r="B3321" s="169"/>
    </row>
    <row r="3322" spans="1:2" x14ac:dyDescent="0.25">
      <c r="A3322" s="169"/>
      <c r="B3322" s="169"/>
    </row>
    <row r="3323" spans="1:2" x14ac:dyDescent="0.25">
      <c r="A3323" s="169"/>
      <c r="B3323" s="169"/>
    </row>
    <row r="3324" spans="1:2" x14ac:dyDescent="0.25">
      <c r="A3324" s="169"/>
      <c r="B3324" s="169"/>
    </row>
    <row r="3325" spans="1:2" x14ac:dyDescent="0.25">
      <c r="A3325" s="169"/>
      <c r="B3325" s="169"/>
    </row>
    <row r="3326" spans="1:2" x14ac:dyDescent="0.25">
      <c r="A3326" s="169"/>
      <c r="B3326" s="169"/>
    </row>
    <row r="3327" spans="1:2" x14ac:dyDescent="0.25">
      <c r="A3327" s="169"/>
      <c r="B3327" s="169"/>
    </row>
    <row r="3328" spans="1:2" x14ac:dyDescent="0.25">
      <c r="A3328" s="169"/>
      <c r="B3328" s="169"/>
    </row>
    <row r="3329" spans="1:2" x14ac:dyDescent="0.25">
      <c r="A3329" s="169"/>
      <c r="B3329" s="169"/>
    </row>
    <row r="3330" spans="1:2" x14ac:dyDescent="0.25">
      <c r="A3330" s="169"/>
      <c r="B3330" s="169"/>
    </row>
    <row r="3331" spans="1:2" x14ac:dyDescent="0.25">
      <c r="A3331" s="169"/>
      <c r="B3331" s="169"/>
    </row>
    <row r="3332" spans="1:2" x14ac:dyDescent="0.25">
      <c r="A3332" s="169"/>
      <c r="B3332" s="169"/>
    </row>
    <row r="3333" spans="1:2" x14ac:dyDescent="0.25">
      <c r="A3333" s="169"/>
      <c r="B3333" s="169"/>
    </row>
    <row r="3334" spans="1:2" x14ac:dyDescent="0.25">
      <c r="A3334" s="169"/>
      <c r="B3334" s="169"/>
    </row>
    <row r="3335" spans="1:2" x14ac:dyDescent="0.25">
      <c r="A3335" s="169"/>
      <c r="B3335" s="169"/>
    </row>
    <row r="3336" spans="1:2" x14ac:dyDescent="0.25">
      <c r="A3336" s="169"/>
      <c r="B3336" s="169"/>
    </row>
    <row r="3337" spans="1:2" x14ac:dyDescent="0.25">
      <c r="A3337" s="169"/>
      <c r="B3337" s="169"/>
    </row>
    <row r="3338" spans="1:2" x14ac:dyDescent="0.25">
      <c r="A3338" s="169"/>
      <c r="B3338" s="169"/>
    </row>
    <row r="3339" spans="1:2" x14ac:dyDescent="0.25">
      <c r="A3339" s="169"/>
      <c r="B3339" s="169"/>
    </row>
    <row r="3340" spans="1:2" x14ac:dyDescent="0.25">
      <c r="A3340" s="169"/>
      <c r="B3340" s="169"/>
    </row>
    <row r="3341" spans="1:2" x14ac:dyDescent="0.25">
      <c r="A3341" s="169"/>
      <c r="B3341" s="169"/>
    </row>
    <row r="3342" spans="1:2" x14ac:dyDescent="0.25">
      <c r="A3342" s="169"/>
      <c r="B3342" s="169"/>
    </row>
    <row r="3343" spans="1:2" x14ac:dyDescent="0.25">
      <c r="A3343" s="169"/>
      <c r="B3343" s="169"/>
    </row>
    <row r="3344" spans="1:2" x14ac:dyDescent="0.25">
      <c r="A3344" s="169"/>
      <c r="B3344" s="169"/>
    </row>
    <row r="3345" spans="1:2" x14ac:dyDescent="0.25">
      <c r="A3345" s="169"/>
      <c r="B3345" s="169"/>
    </row>
    <row r="3346" spans="1:2" x14ac:dyDescent="0.25">
      <c r="A3346" s="169"/>
      <c r="B3346" s="169"/>
    </row>
    <row r="3347" spans="1:2" x14ac:dyDescent="0.25">
      <c r="A3347" s="169"/>
      <c r="B3347" s="169"/>
    </row>
    <row r="3348" spans="1:2" x14ac:dyDescent="0.25">
      <c r="A3348" s="169"/>
      <c r="B3348" s="169"/>
    </row>
    <row r="3349" spans="1:2" x14ac:dyDescent="0.25">
      <c r="A3349" s="169"/>
      <c r="B3349" s="169"/>
    </row>
    <row r="3350" spans="1:2" x14ac:dyDescent="0.25">
      <c r="A3350" s="169"/>
      <c r="B3350" s="169"/>
    </row>
    <row r="3351" spans="1:2" x14ac:dyDescent="0.25">
      <c r="A3351" s="169"/>
      <c r="B3351" s="169"/>
    </row>
    <row r="3352" spans="1:2" x14ac:dyDescent="0.25">
      <c r="A3352" s="169"/>
      <c r="B3352" s="169"/>
    </row>
    <row r="3353" spans="1:2" x14ac:dyDescent="0.25">
      <c r="A3353" s="169"/>
      <c r="B3353" s="169"/>
    </row>
    <row r="3354" spans="1:2" x14ac:dyDescent="0.25">
      <c r="A3354" s="169"/>
      <c r="B3354" s="169"/>
    </row>
    <row r="3355" spans="1:2" x14ac:dyDescent="0.25">
      <c r="A3355" s="169"/>
      <c r="B3355" s="169"/>
    </row>
    <row r="3356" spans="1:2" x14ac:dyDescent="0.25">
      <c r="A3356" s="169"/>
      <c r="B3356" s="169"/>
    </row>
    <row r="3357" spans="1:2" x14ac:dyDescent="0.25">
      <c r="A3357" s="169"/>
      <c r="B3357" s="169"/>
    </row>
    <row r="3358" spans="1:2" x14ac:dyDescent="0.25">
      <c r="A3358" s="169"/>
      <c r="B3358" s="169"/>
    </row>
    <row r="3359" spans="1:2" x14ac:dyDescent="0.25">
      <c r="A3359" s="169"/>
      <c r="B3359" s="169"/>
    </row>
    <row r="3360" spans="1:2" x14ac:dyDescent="0.25">
      <c r="A3360" s="169"/>
      <c r="B3360" s="169"/>
    </row>
    <row r="3361" spans="1:2" x14ac:dyDescent="0.25">
      <c r="A3361" s="169"/>
      <c r="B3361" s="169"/>
    </row>
    <row r="3362" spans="1:2" x14ac:dyDescent="0.25">
      <c r="A3362" s="169"/>
      <c r="B3362" s="169"/>
    </row>
    <row r="3363" spans="1:2" x14ac:dyDescent="0.25">
      <c r="A3363" s="169"/>
      <c r="B3363" s="169"/>
    </row>
    <row r="3364" spans="1:2" x14ac:dyDescent="0.25">
      <c r="A3364" s="169"/>
      <c r="B3364" s="169"/>
    </row>
    <row r="3365" spans="1:2" x14ac:dyDescent="0.25">
      <c r="A3365" s="169"/>
      <c r="B3365" s="169"/>
    </row>
    <row r="3366" spans="1:2" x14ac:dyDescent="0.25">
      <c r="A3366" s="169"/>
      <c r="B3366" s="169"/>
    </row>
    <row r="3367" spans="1:2" x14ac:dyDescent="0.25">
      <c r="A3367" s="169"/>
      <c r="B3367" s="169"/>
    </row>
    <row r="3368" spans="1:2" x14ac:dyDescent="0.25">
      <c r="A3368" s="169"/>
      <c r="B3368" s="169"/>
    </row>
    <row r="3369" spans="1:2" x14ac:dyDescent="0.25">
      <c r="A3369" s="169"/>
      <c r="B3369" s="169"/>
    </row>
    <row r="3370" spans="1:2" x14ac:dyDescent="0.25">
      <c r="A3370" s="169"/>
      <c r="B3370" s="169"/>
    </row>
    <row r="3371" spans="1:2" x14ac:dyDescent="0.25">
      <c r="A3371" s="169"/>
      <c r="B3371" s="169"/>
    </row>
    <row r="3372" spans="1:2" x14ac:dyDescent="0.25">
      <c r="A3372" s="169"/>
      <c r="B3372" s="169"/>
    </row>
    <row r="3373" spans="1:2" x14ac:dyDescent="0.25">
      <c r="A3373" s="169"/>
      <c r="B3373" s="169"/>
    </row>
    <row r="3374" spans="1:2" x14ac:dyDescent="0.25">
      <c r="A3374" s="169"/>
      <c r="B3374" s="169"/>
    </row>
    <row r="3375" spans="1:2" x14ac:dyDescent="0.25">
      <c r="A3375" s="169"/>
      <c r="B3375" s="169"/>
    </row>
    <row r="3376" spans="1:2" x14ac:dyDescent="0.25">
      <c r="A3376" s="169"/>
      <c r="B3376" s="169"/>
    </row>
    <row r="3377" spans="1:2" x14ac:dyDescent="0.25">
      <c r="A3377" s="169"/>
      <c r="B3377" s="169"/>
    </row>
    <row r="3378" spans="1:2" x14ac:dyDescent="0.25">
      <c r="A3378" s="169"/>
      <c r="B3378" s="169"/>
    </row>
    <row r="3379" spans="1:2" x14ac:dyDescent="0.25">
      <c r="A3379" s="169"/>
      <c r="B3379" s="169"/>
    </row>
    <row r="3380" spans="1:2" x14ac:dyDescent="0.25">
      <c r="A3380" s="169"/>
      <c r="B3380" s="169"/>
    </row>
    <row r="3381" spans="1:2" x14ac:dyDescent="0.25">
      <c r="A3381" s="169"/>
      <c r="B3381" s="169"/>
    </row>
    <row r="3382" spans="1:2" x14ac:dyDescent="0.25">
      <c r="A3382" s="169"/>
      <c r="B3382" s="169"/>
    </row>
    <row r="3383" spans="1:2" x14ac:dyDescent="0.25">
      <c r="A3383" s="169"/>
      <c r="B3383" s="169"/>
    </row>
    <row r="3384" spans="1:2" x14ac:dyDescent="0.25">
      <c r="A3384" s="169"/>
      <c r="B3384" s="169"/>
    </row>
    <row r="3385" spans="1:2" x14ac:dyDescent="0.25">
      <c r="A3385" s="169"/>
      <c r="B3385" s="169"/>
    </row>
    <row r="3386" spans="1:2" x14ac:dyDescent="0.25">
      <c r="A3386" s="169"/>
      <c r="B3386" s="169"/>
    </row>
    <row r="3387" spans="1:2" x14ac:dyDescent="0.25">
      <c r="A3387" s="169"/>
      <c r="B3387" s="169"/>
    </row>
    <row r="3388" spans="1:2" x14ac:dyDescent="0.25">
      <c r="A3388" s="169"/>
      <c r="B3388" s="169"/>
    </row>
    <row r="3389" spans="1:2" x14ac:dyDescent="0.25">
      <c r="A3389" s="169"/>
      <c r="B3389" s="169"/>
    </row>
    <row r="3390" spans="1:2" x14ac:dyDescent="0.25">
      <c r="A3390" s="169"/>
      <c r="B3390" s="169"/>
    </row>
    <row r="3391" spans="1:2" x14ac:dyDescent="0.25">
      <c r="A3391" s="169"/>
      <c r="B3391" s="169"/>
    </row>
    <row r="3392" spans="1:2" x14ac:dyDescent="0.25">
      <c r="A3392" s="169"/>
      <c r="B3392" s="169"/>
    </row>
    <row r="3393" spans="1:2" x14ac:dyDescent="0.25">
      <c r="A3393" s="169"/>
      <c r="B3393" s="169"/>
    </row>
    <row r="3394" spans="1:2" x14ac:dyDescent="0.25">
      <c r="A3394" s="169"/>
      <c r="B3394" s="169"/>
    </row>
    <row r="3395" spans="1:2" x14ac:dyDescent="0.25">
      <c r="A3395" s="169"/>
      <c r="B3395" s="169"/>
    </row>
    <row r="3396" spans="1:2" x14ac:dyDescent="0.25">
      <c r="A3396" s="169"/>
      <c r="B3396" s="169"/>
    </row>
    <row r="3397" spans="1:2" x14ac:dyDescent="0.25">
      <c r="A3397" s="169"/>
      <c r="B3397" s="169"/>
    </row>
    <row r="3398" spans="1:2" x14ac:dyDescent="0.25">
      <c r="A3398" s="169"/>
      <c r="B3398" s="169"/>
    </row>
    <row r="3399" spans="1:2" x14ac:dyDescent="0.25">
      <c r="A3399" s="169"/>
      <c r="B3399" s="169"/>
    </row>
    <row r="3400" spans="1:2" x14ac:dyDescent="0.25">
      <c r="A3400" s="169"/>
      <c r="B3400" s="169"/>
    </row>
    <row r="3401" spans="1:2" x14ac:dyDescent="0.25">
      <c r="A3401" s="169"/>
      <c r="B3401" s="169"/>
    </row>
    <row r="3402" spans="1:2" x14ac:dyDescent="0.25">
      <c r="A3402" s="169"/>
      <c r="B3402" s="169"/>
    </row>
    <row r="3403" spans="1:2" x14ac:dyDescent="0.25">
      <c r="A3403" s="169"/>
      <c r="B3403" s="169"/>
    </row>
    <row r="3404" spans="1:2" x14ac:dyDescent="0.25">
      <c r="A3404" s="169"/>
      <c r="B3404" s="169"/>
    </row>
    <row r="3405" spans="1:2" x14ac:dyDescent="0.25">
      <c r="A3405" s="169"/>
      <c r="B3405" s="169"/>
    </row>
    <row r="3406" spans="1:2" x14ac:dyDescent="0.25">
      <c r="A3406" s="169"/>
      <c r="B3406" s="169"/>
    </row>
    <row r="3407" spans="1:2" x14ac:dyDescent="0.25">
      <c r="A3407" s="169"/>
      <c r="B3407" s="169"/>
    </row>
    <row r="3408" spans="1:2" x14ac:dyDescent="0.25">
      <c r="A3408" s="169"/>
      <c r="B3408" s="169"/>
    </row>
    <row r="3409" spans="1:2" x14ac:dyDescent="0.25">
      <c r="A3409" s="169"/>
      <c r="B3409" s="169"/>
    </row>
    <row r="3410" spans="1:2" x14ac:dyDescent="0.25">
      <c r="A3410" s="169"/>
      <c r="B3410" s="169"/>
    </row>
    <row r="3411" spans="1:2" x14ac:dyDescent="0.25">
      <c r="A3411" s="169"/>
      <c r="B3411" s="169"/>
    </row>
    <row r="3412" spans="1:2" x14ac:dyDescent="0.25">
      <c r="A3412" s="169"/>
      <c r="B3412" s="169"/>
    </row>
    <row r="3413" spans="1:2" x14ac:dyDescent="0.25">
      <c r="A3413" s="169"/>
      <c r="B3413" s="169"/>
    </row>
    <row r="3414" spans="1:2" x14ac:dyDescent="0.25">
      <c r="A3414" s="169"/>
      <c r="B3414" s="169"/>
    </row>
    <row r="3415" spans="1:2" x14ac:dyDescent="0.25">
      <c r="A3415" s="169"/>
      <c r="B3415" s="169"/>
    </row>
    <row r="3416" spans="1:2" x14ac:dyDescent="0.25">
      <c r="A3416" s="169"/>
      <c r="B3416" s="169"/>
    </row>
    <row r="3417" spans="1:2" x14ac:dyDescent="0.25">
      <c r="A3417" s="169"/>
      <c r="B3417" s="169"/>
    </row>
    <row r="3418" spans="1:2" x14ac:dyDescent="0.25">
      <c r="A3418" s="169"/>
      <c r="B3418" s="169"/>
    </row>
    <row r="3419" spans="1:2" x14ac:dyDescent="0.25">
      <c r="A3419" s="169"/>
      <c r="B3419" s="169"/>
    </row>
    <row r="3420" spans="1:2" x14ac:dyDescent="0.25">
      <c r="A3420" s="169"/>
      <c r="B3420" s="169"/>
    </row>
    <row r="3421" spans="1:2" x14ac:dyDescent="0.25">
      <c r="A3421" s="169"/>
      <c r="B3421" s="169"/>
    </row>
    <row r="3422" spans="1:2" x14ac:dyDescent="0.25">
      <c r="A3422" s="169"/>
      <c r="B3422" s="169"/>
    </row>
    <row r="3423" spans="1:2" x14ac:dyDescent="0.25">
      <c r="A3423" s="169"/>
      <c r="B3423" s="169"/>
    </row>
    <row r="3424" spans="1:2" x14ac:dyDescent="0.25">
      <c r="A3424" s="169"/>
      <c r="B3424" s="169"/>
    </row>
    <row r="3425" spans="1:2" x14ac:dyDescent="0.25">
      <c r="A3425" s="169"/>
      <c r="B3425" s="169"/>
    </row>
    <row r="3426" spans="1:2" x14ac:dyDescent="0.25">
      <c r="A3426" s="169"/>
      <c r="B3426" s="169"/>
    </row>
    <row r="3427" spans="1:2" x14ac:dyDescent="0.25">
      <c r="A3427" s="169"/>
      <c r="B3427" s="169"/>
    </row>
    <row r="3428" spans="1:2" x14ac:dyDescent="0.25">
      <c r="A3428" s="169"/>
      <c r="B3428" s="169"/>
    </row>
    <row r="3429" spans="1:2" x14ac:dyDescent="0.25">
      <c r="A3429" s="169"/>
      <c r="B3429" s="169"/>
    </row>
    <row r="3430" spans="1:2" x14ac:dyDescent="0.25">
      <c r="A3430" s="169"/>
      <c r="B3430" s="169"/>
    </row>
    <row r="3431" spans="1:2" x14ac:dyDescent="0.25">
      <c r="A3431" s="169"/>
      <c r="B3431" s="169"/>
    </row>
    <row r="3432" spans="1:2" x14ac:dyDescent="0.25">
      <c r="A3432" s="169"/>
      <c r="B3432" s="169"/>
    </row>
    <row r="3433" spans="1:2" x14ac:dyDescent="0.25">
      <c r="A3433" s="169"/>
      <c r="B3433" s="169"/>
    </row>
    <row r="3434" spans="1:2" x14ac:dyDescent="0.25">
      <c r="A3434" s="169"/>
      <c r="B3434" s="169"/>
    </row>
    <row r="3435" spans="1:2" x14ac:dyDescent="0.25">
      <c r="A3435" s="169"/>
      <c r="B3435" s="169"/>
    </row>
    <row r="3436" spans="1:2" x14ac:dyDescent="0.25">
      <c r="A3436" s="169"/>
      <c r="B3436" s="169"/>
    </row>
    <row r="3437" spans="1:2" x14ac:dyDescent="0.25">
      <c r="A3437" s="169"/>
      <c r="B3437" s="169"/>
    </row>
    <row r="3438" spans="1:2" x14ac:dyDescent="0.25">
      <c r="A3438" s="169"/>
      <c r="B3438" s="169"/>
    </row>
    <row r="3439" spans="1:2" x14ac:dyDescent="0.25">
      <c r="A3439" s="169"/>
      <c r="B3439" s="169"/>
    </row>
    <row r="3440" spans="1:2" x14ac:dyDescent="0.25">
      <c r="A3440" s="169"/>
      <c r="B3440" s="169"/>
    </row>
    <row r="3441" spans="1:2" x14ac:dyDescent="0.25">
      <c r="A3441" s="169"/>
      <c r="B3441" s="169"/>
    </row>
    <row r="3442" spans="1:2" x14ac:dyDescent="0.25">
      <c r="A3442" s="169"/>
      <c r="B3442" s="169"/>
    </row>
    <row r="3443" spans="1:2" x14ac:dyDescent="0.25">
      <c r="A3443" s="169"/>
      <c r="B3443" s="169"/>
    </row>
    <row r="3444" spans="1:2" x14ac:dyDescent="0.25">
      <c r="A3444" s="169"/>
      <c r="B3444" s="169"/>
    </row>
    <row r="3445" spans="1:2" x14ac:dyDescent="0.25">
      <c r="A3445" s="169"/>
      <c r="B3445" s="169"/>
    </row>
    <row r="3446" spans="1:2" x14ac:dyDescent="0.25">
      <c r="A3446" s="169"/>
      <c r="B3446" s="169"/>
    </row>
    <row r="3447" spans="1:2" x14ac:dyDescent="0.25">
      <c r="A3447" s="169"/>
      <c r="B3447" s="169"/>
    </row>
    <row r="3448" spans="1:2" x14ac:dyDescent="0.25">
      <c r="A3448" s="169"/>
      <c r="B3448" s="169"/>
    </row>
    <row r="3449" spans="1:2" x14ac:dyDescent="0.25">
      <c r="A3449" s="169"/>
      <c r="B3449" s="169"/>
    </row>
    <row r="3450" spans="1:2" x14ac:dyDescent="0.25">
      <c r="A3450" s="169"/>
      <c r="B3450" s="169"/>
    </row>
    <row r="3451" spans="1:2" x14ac:dyDescent="0.25">
      <c r="A3451" s="169"/>
      <c r="B3451" s="169"/>
    </row>
    <row r="3452" spans="1:2" x14ac:dyDescent="0.25">
      <c r="A3452" s="169"/>
      <c r="B3452" s="169"/>
    </row>
    <row r="3453" spans="1:2" x14ac:dyDescent="0.25">
      <c r="A3453" s="169"/>
      <c r="B3453" s="169"/>
    </row>
    <row r="3454" spans="1:2" x14ac:dyDescent="0.25">
      <c r="A3454" s="169"/>
      <c r="B3454" s="169"/>
    </row>
    <row r="3455" spans="1:2" x14ac:dyDescent="0.25">
      <c r="A3455" s="169"/>
      <c r="B3455" s="169"/>
    </row>
    <row r="3456" spans="1:2" x14ac:dyDescent="0.25">
      <c r="A3456" s="169"/>
      <c r="B3456" s="169"/>
    </row>
    <row r="3457" spans="1:2" x14ac:dyDescent="0.25">
      <c r="A3457" s="169"/>
      <c r="B3457" s="169"/>
    </row>
    <row r="3458" spans="1:2" x14ac:dyDescent="0.25">
      <c r="A3458" s="169"/>
      <c r="B3458" s="169"/>
    </row>
    <row r="3459" spans="1:2" x14ac:dyDescent="0.25">
      <c r="A3459" s="169"/>
      <c r="B3459" s="169"/>
    </row>
    <row r="3460" spans="1:2" x14ac:dyDescent="0.25">
      <c r="A3460" s="169"/>
      <c r="B3460" s="169"/>
    </row>
    <row r="3461" spans="1:2" x14ac:dyDescent="0.25">
      <c r="A3461" s="169"/>
      <c r="B3461" s="169"/>
    </row>
    <row r="3462" spans="1:2" x14ac:dyDescent="0.25">
      <c r="A3462" s="169"/>
      <c r="B3462" s="169"/>
    </row>
    <row r="3463" spans="1:2" x14ac:dyDescent="0.25">
      <c r="A3463" s="169"/>
      <c r="B3463" s="169"/>
    </row>
    <row r="3464" spans="1:2" x14ac:dyDescent="0.25">
      <c r="A3464" s="169"/>
      <c r="B3464" s="169"/>
    </row>
    <row r="3465" spans="1:2" x14ac:dyDescent="0.25">
      <c r="A3465" s="169"/>
      <c r="B3465" s="169"/>
    </row>
    <row r="3466" spans="1:2" x14ac:dyDescent="0.25">
      <c r="A3466" s="169"/>
      <c r="B3466" s="169"/>
    </row>
    <row r="3467" spans="1:2" x14ac:dyDescent="0.25">
      <c r="A3467" s="169"/>
      <c r="B3467" s="169"/>
    </row>
    <row r="3468" spans="1:2" x14ac:dyDescent="0.25">
      <c r="A3468" s="169"/>
      <c r="B3468" s="169"/>
    </row>
    <row r="3469" spans="1:2" x14ac:dyDescent="0.25">
      <c r="A3469" s="169"/>
      <c r="B3469" s="169"/>
    </row>
    <row r="3470" spans="1:2" x14ac:dyDescent="0.25">
      <c r="A3470" s="169"/>
      <c r="B3470" s="169"/>
    </row>
    <row r="3471" spans="1:2" x14ac:dyDescent="0.25">
      <c r="A3471" s="169"/>
      <c r="B3471" s="169"/>
    </row>
    <row r="3472" spans="1:2" x14ac:dyDescent="0.25">
      <c r="A3472" s="169"/>
      <c r="B3472" s="169"/>
    </row>
    <row r="3473" spans="1:2" x14ac:dyDescent="0.25">
      <c r="A3473" s="169"/>
      <c r="B3473" s="169"/>
    </row>
    <row r="3474" spans="1:2" x14ac:dyDescent="0.25">
      <c r="A3474" s="169"/>
      <c r="B3474" s="169"/>
    </row>
    <row r="3475" spans="1:2" x14ac:dyDescent="0.25">
      <c r="A3475" s="169"/>
      <c r="B3475" s="169"/>
    </row>
    <row r="3476" spans="1:2" x14ac:dyDescent="0.25">
      <c r="A3476" s="169"/>
      <c r="B3476" s="169"/>
    </row>
    <row r="3477" spans="1:2" x14ac:dyDescent="0.25">
      <c r="A3477" s="169"/>
      <c r="B3477" s="169"/>
    </row>
    <row r="3478" spans="1:2" x14ac:dyDescent="0.25">
      <c r="A3478" s="169"/>
      <c r="B3478" s="169"/>
    </row>
    <row r="3479" spans="1:2" x14ac:dyDescent="0.25">
      <c r="A3479" s="169"/>
      <c r="B3479" s="169"/>
    </row>
    <row r="3480" spans="1:2" x14ac:dyDescent="0.25">
      <c r="A3480" s="169"/>
      <c r="B3480" s="169"/>
    </row>
    <row r="3481" spans="1:2" x14ac:dyDescent="0.25">
      <c r="A3481" s="169"/>
      <c r="B3481" s="169"/>
    </row>
    <row r="3482" spans="1:2" x14ac:dyDescent="0.25">
      <c r="A3482" s="169"/>
      <c r="B3482" s="169"/>
    </row>
    <row r="3483" spans="1:2" x14ac:dyDescent="0.25">
      <c r="A3483" s="169"/>
      <c r="B3483" s="169"/>
    </row>
    <row r="3484" spans="1:2" x14ac:dyDescent="0.25">
      <c r="A3484" s="169"/>
      <c r="B3484" s="169"/>
    </row>
    <row r="3485" spans="1:2" x14ac:dyDescent="0.25">
      <c r="A3485" s="169"/>
      <c r="B3485" s="169"/>
    </row>
    <row r="3486" spans="1:2" x14ac:dyDescent="0.25">
      <c r="A3486" s="169"/>
      <c r="B3486" s="169"/>
    </row>
    <row r="3487" spans="1:2" x14ac:dyDescent="0.25">
      <c r="A3487" s="169"/>
      <c r="B3487" s="169"/>
    </row>
    <row r="3488" spans="1:2" x14ac:dyDescent="0.25">
      <c r="A3488" s="169"/>
      <c r="B3488" s="169"/>
    </row>
    <row r="3489" spans="1:2" x14ac:dyDescent="0.25">
      <c r="A3489" s="169"/>
      <c r="B3489" s="169"/>
    </row>
    <row r="3490" spans="1:2" x14ac:dyDescent="0.25">
      <c r="A3490" s="169"/>
      <c r="B3490" s="169"/>
    </row>
    <row r="3491" spans="1:2" x14ac:dyDescent="0.25">
      <c r="A3491" s="169"/>
      <c r="B3491" s="169"/>
    </row>
    <row r="3492" spans="1:2" x14ac:dyDescent="0.25">
      <c r="A3492" s="169"/>
      <c r="B3492" s="169"/>
    </row>
    <row r="3493" spans="1:2" x14ac:dyDescent="0.25">
      <c r="A3493" s="169"/>
      <c r="B3493" s="169"/>
    </row>
    <row r="3494" spans="1:2" x14ac:dyDescent="0.25">
      <c r="A3494" s="169"/>
      <c r="B3494" s="169"/>
    </row>
    <row r="3495" spans="1:2" x14ac:dyDescent="0.25">
      <c r="A3495" s="169"/>
      <c r="B3495" s="169"/>
    </row>
    <row r="3496" spans="1:2" x14ac:dyDescent="0.25">
      <c r="A3496" s="169"/>
      <c r="B3496" s="169"/>
    </row>
    <row r="3497" spans="1:2" x14ac:dyDescent="0.25">
      <c r="A3497" s="169"/>
      <c r="B3497" s="169"/>
    </row>
    <row r="3498" spans="1:2" x14ac:dyDescent="0.25">
      <c r="A3498" s="169"/>
      <c r="B3498" s="169"/>
    </row>
    <row r="3499" spans="1:2" x14ac:dyDescent="0.25">
      <c r="A3499" s="169"/>
      <c r="B3499" s="169"/>
    </row>
    <row r="3500" spans="1:2" x14ac:dyDescent="0.25">
      <c r="A3500" s="169"/>
      <c r="B3500" s="169"/>
    </row>
    <row r="3501" spans="1:2" x14ac:dyDescent="0.25">
      <c r="A3501" s="169"/>
      <c r="B3501" s="169"/>
    </row>
    <row r="3502" spans="1:2" x14ac:dyDescent="0.25">
      <c r="A3502" s="169"/>
      <c r="B3502" s="169"/>
    </row>
    <row r="3503" spans="1:2" x14ac:dyDescent="0.25">
      <c r="A3503" s="169"/>
      <c r="B3503" s="169"/>
    </row>
    <row r="3504" spans="1:2" x14ac:dyDescent="0.25">
      <c r="A3504" s="169"/>
      <c r="B3504" s="169"/>
    </row>
    <row r="3505" spans="1:2" x14ac:dyDescent="0.25">
      <c r="A3505" s="169"/>
      <c r="B3505" s="169"/>
    </row>
    <row r="3506" spans="1:2" x14ac:dyDescent="0.25">
      <c r="A3506" s="169"/>
      <c r="B3506" s="169"/>
    </row>
    <row r="3507" spans="1:2" x14ac:dyDescent="0.25">
      <c r="A3507" s="169"/>
      <c r="B3507" s="169"/>
    </row>
    <row r="3508" spans="1:2" x14ac:dyDescent="0.25">
      <c r="A3508" s="169"/>
      <c r="B3508" s="169"/>
    </row>
    <row r="3509" spans="1:2" x14ac:dyDescent="0.25">
      <c r="A3509" s="169"/>
      <c r="B3509" s="169"/>
    </row>
    <row r="3510" spans="1:2" x14ac:dyDescent="0.25">
      <c r="A3510" s="169"/>
      <c r="B3510" s="169"/>
    </row>
    <row r="3511" spans="1:2" x14ac:dyDescent="0.25">
      <c r="A3511" s="169"/>
      <c r="B3511" s="169"/>
    </row>
    <row r="3512" spans="1:2" x14ac:dyDescent="0.25">
      <c r="A3512" s="169"/>
      <c r="B3512" s="169"/>
    </row>
    <row r="3513" spans="1:2" x14ac:dyDescent="0.25">
      <c r="A3513" s="169"/>
      <c r="B3513" s="169"/>
    </row>
    <row r="3514" spans="1:2" x14ac:dyDescent="0.25">
      <c r="A3514" s="169"/>
      <c r="B3514" s="169"/>
    </row>
    <row r="3515" spans="1:2" x14ac:dyDescent="0.25">
      <c r="A3515" s="169"/>
      <c r="B3515" s="169"/>
    </row>
    <row r="3516" spans="1:2" x14ac:dyDescent="0.25">
      <c r="A3516" s="169"/>
      <c r="B3516" s="169"/>
    </row>
    <row r="3517" spans="1:2" x14ac:dyDescent="0.25">
      <c r="A3517" s="169"/>
      <c r="B3517" s="169"/>
    </row>
    <row r="3518" spans="1:2" x14ac:dyDescent="0.25">
      <c r="A3518" s="169"/>
      <c r="B3518" s="169"/>
    </row>
    <row r="3519" spans="1:2" x14ac:dyDescent="0.25">
      <c r="A3519" s="169"/>
      <c r="B3519" s="169"/>
    </row>
    <row r="3520" spans="1:2" x14ac:dyDescent="0.25">
      <c r="A3520" s="169"/>
      <c r="B3520" s="169"/>
    </row>
    <row r="3521" spans="1:2" x14ac:dyDescent="0.25">
      <c r="A3521" s="169"/>
      <c r="B3521" s="169"/>
    </row>
    <row r="3522" spans="1:2" x14ac:dyDescent="0.25">
      <c r="A3522" s="169"/>
      <c r="B3522" s="169"/>
    </row>
    <row r="3523" spans="1:2" x14ac:dyDescent="0.25">
      <c r="A3523" s="169"/>
      <c r="B3523" s="169"/>
    </row>
    <row r="3524" spans="1:2" x14ac:dyDescent="0.25">
      <c r="A3524" s="169"/>
      <c r="B3524" s="169"/>
    </row>
    <row r="3525" spans="1:2" x14ac:dyDescent="0.25">
      <c r="A3525" s="169"/>
      <c r="B3525" s="169"/>
    </row>
    <row r="3526" spans="1:2" x14ac:dyDescent="0.25">
      <c r="A3526" s="169"/>
      <c r="B3526" s="169"/>
    </row>
    <row r="3527" spans="1:2" x14ac:dyDescent="0.25">
      <c r="A3527" s="169"/>
      <c r="B3527" s="169"/>
    </row>
    <row r="3528" spans="1:2" x14ac:dyDescent="0.25">
      <c r="A3528" s="169"/>
      <c r="B3528" s="169"/>
    </row>
    <row r="3529" spans="1:2" x14ac:dyDescent="0.25">
      <c r="A3529" s="169"/>
      <c r="B3529" s="169"/>
    </row>
    <row r="3530" spans="1:2" x14ac:dyDescent="0.25">
      <c r="A3530" s="169"/>
      <c r="B3530" s="169"/>
    </row>
    <row r="3531" spans="1:2" x14ac:dyDescent="0.25">
      <c r="A3531" s="169"/>
      <c r="B3531" s="169"/>
    </row>
    <row r="3532" spans="1:2" x14ac:dyDescent="0.25">
      <c r="A3532" s="169"/>
      <c r="B3532" s="169"/>
    </row>
    <row r="3533" spans="1:2" x14ac:dyDescent="0.25">
      <c r="A3533" s="169"/>
      <c r="B3533" s="169"/>
    </row>
    <row r="3534" spans="1:2" x14ac:dyDescent="0.25">
      <c r="A3534" s="169"/>
      <c r="B3534" s="169"/>
    </row>
    <row r="3535" spans="1:2" x14ac:dyDescent="0.25">
      <c r="A3535" s="169"/>
      <c r="B3535" s="169"/>
    </row>
    <row r="3536" spans="1:2" x14ac:dyDescent="0.25">
      <c r="A3536" s="169"/>
      <c r="B3536" s="169"/>
    </row>
    <row r="3537" spans="1:2" x14ac:dyDescent="0.25">
      <c r="A3537" s="169"/>
      <c r="B3537" s="169"/>
    </row>
    <row r="3538" spans="1:2" x14ac:dyDescent="0.25">
      <c r="A3538" s="169"/>
      <c r="B3538" s="169"/>
    </row>
    <row r="3539" spans="1:2" x14ac:dyDescent="0.25">
      <c r="A3539" s="169"/>
      <c r="B3539" s="169"/>
    </row>
    <row r="3540" spans="1:2" x14ac:dyDescent="0.25">
      <c r="A3540" s="169"/>
      <c r="B3540" s="169"/>
    </row>
    <row r="3541" spans="1:2" x14ac:dyDescent="0.25">
      <c r="A3541" s="169"/>
      <c r="B3541" s="169"/>
    </row>
    <row r="3542" spans="1:2" x14ac:dyDescent="0.25">
      <c r="A3542" s="169"/>
      <c r="B3542" s="169"/>
    </row>
    <row r="3543" spans="1:2" x14ac:dyDescent="0.25">
      <c r="A3543" s="169"/>
      <c r="B3543" s="169"/>
    </row>
    <row r="3544" spans="1:2" x14ac:dyDescent="0.25">
      <c r="A3544" s="169"/>
      <c r="B3544" s="169"/>
    </row>
    <row r="3545" spans="1:2" x14ac:dyDescent="0.25">
      <c r="A3545" s="169"/>
      <c r="B3545" s="169"/>
    </row>
    <row r="3546" spans="1:2" x14ac:dyDescent="0.25">
      <c r="A3546" s="169"/>
      <c r="B3546" s="169"/>
    </row>
    <row r="3547" spans="1:2" x14ac:dyDescent="0.25">
      <c r="A3547" s="169"/>
      <c r="B3547" s="169"/>
    </row>
    <row r="3548" spans="1:2" x14ac:dyDescent="0.25">
      <c r="A3548" s="169"/>
      <c r="B3548" s="169"/>
    </row>
    <row r="3549" spans="1:2" x14ac:dyDescent="0.25">
      <c r="A3549" s="169"/>
      <c r="B3549" s="169"/>
    </row>
    <row r="3550" spans="1:2" x14ac:dyDescent="0.25">
      <c r="A3550" s="169"/>
      <c r="B3550" s="169"/>
    </row>
    <row r="3551" spans="1:2" x14ac:dyDescent="0.25">
      <c r="A3551" s="169"/>
      <c r="B3551" s="169"/>
    </row>
    <row r="3552" spans="1:2" x14ac:dyDescent="0.25">
      <c r="A3552" s="169"/>
      <c r="B3552" s="169"/>
    </row>
    <row r="3553" spans="1:2" x14ac:dyDescent="0.25">
      <c r="A3553" s="169"/>
      <c r="B3553" s="169"/>
    </row>
    <row r="3554" spans="1:2" x14ac:dyDescent="0.25">
      <c r="A3554" s="169"/>
      <c r="B3554" s="169"/>
    </row>
    <row r="3555" spans="1:2" x14ac:dyDescent="0.25">
      <c r="A3555" s="169"/>
      <c r="B3555" s="169"/>
    </row>
    <row r="3556" spans="1:2" x14ac:dyDescent="0.25">
      <c r="A3556" s="169"/>
      <c r="B3556" s="169"/>
    </row>
    <row r="3557" spans="1:2" x14ac:dyDescent="0.25">
      <c r="A3557" s="169"/>
      <c r="B3557" s="169"/>
    </row>
    <row r="3558" spans="1:2" x14ac:dyDescent="0.25">
      <c r="A3558" s="169"/>
      <c r="B3558" s="169"/>
    </row>
    <row r="3559" spans="1:2" x14ac:dyDescent="0.25">
      <c r="A3559" s="169"/>
      <c r="B3559" s="169"/>
    </row>
    <row r="3560" spans="1:2" x14ac:dyDescent="0.25">
      <c r="A3560" s="169"/>
      <c r="B3560" s="169"/>
    </row>
    <row r="3561" spans="1:2" x14ac:dyDescent="0.25">
      <c r="A3561" s="169"/>
      <c r="B3561" s="169"/>
    </row>
    <row r="3562" spans="1:2" x14ac:dyDescent="0.25">
      <c r="A3562" s="169"/>
      <c r="B3562" s="169"/>
    </row>
    <row r="3563" spans="1:2" x14ac:dyDescent="0.25">
      <c r="A3563" s="169"/>
      <c r="B3563" s="169"/>
    </row>
    <row r="3564" spans="1:2" x14ac:dyDescent="0.25">
      <c r="A3564" s="169"/>
      <c r="B3564" s="169"/>
    </row>
    <row r="3565" spans="1:2" x14ac:dyDescent="0.25">
      <c r="A3565" s="169"/>
      <c r="B3565" s="169"/>
    </row>
    <row r="3566" spans="1:2" x14ac:dyDescent="0.25">
      <c r="A3566" s="169"/>
      <c r="B3566" s="169"/>
    </row>
    <row r="3567" spans="1:2" x14ac:dyDescent="0.25">
      <c r="A3567" s="169"/>
      <c r="B3567" s="169"/>
    </row>
    <row r="3568" spans="1:2" x14ac:dyDescent="0.25">
      <c r="A3568" s="169"/>
      <c r="B3568" s="169"/>
    </row>
    <row r="3569" spans="1:2" x14ac:dyDescent="0.25">
      <c r="A3569" s="169"/>
      <c r="B3569" s="169"/>
    </row>
    <row r="3570" spans="1:2" x14ac:dyDescent="0.25">
      <c r="A3570" s="169"/>
      <c r="B3570" s="169"/>
    </row>
    <row r="3571" spans="1:2" x14ac:dyDescent="0.25">
      <c r="A3571" s="169"/>
      <c r="B3571" s="169"/>
    </row>
    <row r="3572" spans="1:2" x14ac:dyDescent="0.25">
      <c r="A3572" s="169"/>
      <c r="B3572" s="169"/>
    </row>
    <row r="3573" spans="1:2" x14ac:dyDescent="0.25">
      <c r="A3573" s="169"/>
      <c r="B3573" s="169"/>
    </row>
    <row r="3574" spans="1:2" x14ac:dyDescent="0.25">
      <c r="A3574" s="169"/>
      <c r="B3574" s="169"/>
    </row>
    <row r="3575" spans="1:2" x14ac:dyDescent="0.25">
      <c r="A3575" s="169"/>
      <c r="B3575" s="169"/>
    </row>
    <row r="3576" spans="1:2" x14ac:dyDescent="0.25">
      <c r="A3576" s="169"/>
      <c r="B3576" s="169"/>
    </row>
    <row r="3577" spans="1:2" x14ac:dyDescent="0.25">
      <c r="A3577" s="169"/>
      <c r="B3577" s="169"/>
    </row>
    <row r="3578" spans="1:2" x14ac:dyDescent="0.25">
      <c r="A3578" s="169"/>
      <c r="B3578" s="169"/>
    </row>
    <row r="3579" spans="1:2" x14ac:dyDescent="0.25">
      <c r="A3579" s="169"/>
      <c r="B3579" s="169"/>
    </row>
    <row r="3580" spans="1:2" x14ac:dyDescent="0.25">
      <c r="A3580" s="169"/>
      <c r="B3580" s="169"/>
    </row>
    <row r="3581" spans="1:2" x14ac:dyDescent="0.25">
      <c r="A3581" s="169"/>
      <c r="B3581" s="169"/>
    </row>
    <row r="3582" spans="1:2" x14ac:dyDescent="0.25">
      <c r="A3582" s="169"/>
      <c r="B3582" s="169"/>
    </row>
    <row r="3583" spans="1:2" x14ac:dyDescent="0.25">
      <c r="A3583" s="169"/>
      <c r="B3583" s="169"/>
    </row>
    <row r="3584" spans="1:2" x14ac:dyDescent="0.25">
      <c r="A3584" s="169"/>
      <c r="B3584" s="169"/>
    </row>
    <row r="3585" spans="1:2" x14ac:dyDescent="0.25">
      <c r="A3585" s="169"/>
      <c r="B3585" s="169"/>
    </row>
    <row r="3586" spans="1:2" x14ac:dyDescent="0.25">
      <c r="A3586" s="169"/>
      <c r="B3586" s="169"/>
    </row>
    <row r="3587" spans="1:2" x14ac:dyDescent="0.25">
      <c r="A3587" s="169"/>
      <c r="B3587" s="169"/>
    </row>
    <row r="3588" spans="1:2" x14ac:dyDescent="0.25">
      <c r="A3588" s="169"/>
      <c r="B3588" s="169"/>
    </row>
    <row r="3589" spans="1:2" x14ac:dyDescent="0.25">
      <c r="A3589" s="169"/>
      <c r="B3589" s="169"/>
    </row>
    <row r="3590" spans="1:2" x14ac:dyDescent="0.25">
      <c r="A3590" s="169"/>
      <c r="B3590" s="169"/>
    </row>
    <row r="3591" spans="1:2" x14ac:dyDescent="0.25">
      <c r="A3591" s="169"/>
      <c r="B3591" s="169"/>
    </row>
    <row r="3592" spans="1:2" x14ac:dyDescent="0.25">
      <c r="A3592" s="169"/>
      <c r="B3592" s="169"/>
    </row>
    <row r="3593" spans="1:2" x14ac:dyDescent="0.25">
      <c r="A3593" s="169"/>
      <c r="B3593" s="169"/>
    </row>
    <row r="3594" spans="1:2" x14ac:dyDescent="0.25">
      <c r="A3594" s="169"/>
      <c r="B3594" s="169"/>
    </row>
    <row r="3595" spans="1:2" x14ac:dyDescent="0.25">
      <c r="A3595" s="169"/>
      <c r="B3595" s="169"/>
    </row>
    <row r="3596" spans="1:2" x14ac:dyDescent="0.25">
      <c r="A3596" s="169"/>
      <c r="B3596" s="169"/>
    </row>
    <row r="3597" spans="1:2" x14ac:dyDescent="0.25">
      <c r="A3597" s="169"/>
      <c r="B3597" s="169"/>
    </row>
    <row r="3598" spans="1:2" x14ac:dyDescent="0.25">
      <c r="A3598" s="169"/>
      <c r="B3598" s="169"/>
    </row>
    <row r="3599" spans="1:2" x14ac:dyDescent="0.25">
      <c r="A3599" s="169"/>
      <c r="B3599" s="169"/>
    </row>
    <row r="3600" spans="1:2" x14ac:dyDescent="0.25">
      <c r="A3600" s="169"/>
      <c r="B3600" s="169"/>
    </row>
    <row r="3601" spans="1:2" x14ac:dyDescent="0.25">
      <c r="A3601" s="169"/>
      <c r="B3601" s="169"/>
    </row>
    <row r="3602" spans="1:2" x14ac:dyDescent="0.25">
      <c r="A3602" s="169"/>
      <c r="B3602" s="169"/>
    </row>
    <row r="3603" spans="1:2" x14ac:dyDescent="0.25">
      <c r="A3603" s="169"/>
      <c r="B3603" s="169"/>
    </row>
    <row r="3604" spans="1:2" x14ac:dyDescent="0.25">
      <c r="A3604" s="169"/>
      <c r="B3604" s="169"/>
    </row>
    <row r="3605" spans="1:2" x14ac:dyDescent="0.25">
      <c r="A3605" s="169"/>
      <c r="B3605" s="169"/>
    </row>
    <row r="3606" spans="1:2" x14ac:dyDescent="0.25">
      <c r="A3606" s="169"/>
      <c r="B3606" s="169"/>
    </row>
    <row r="3607" spans="1:2" x14ac:dyDescent="0.25">
      <c r="A3607" s="169"/>
      <c r="B3607" s="169"/>
    </row>
    <row r="3608" spans="1:2" x14ac:dyDescent="0.25">
      <c r="A3608" s="169"/>
      <c r="B3608" s="169"/>
    </row>
    <row r="3609" spans="1:2" x14ac:dyDescent="0.25">
      <c r="A3609" s="169"/>
      <c r="B3609" s="169"/>
    </row>
    <row r="3610" spans="1:2" x14ac:dyDescent="0.25">
      <c r="A3610" s="169"/>
      <c r="B3610" s="169"/>
    </row>
    <row r="3611" spans="1:2" x14ac:dyDescent="0.25">
      <c r="A3611" s="169"/>
      <c r="B3611" s="169"/>
    </row>
    <row r="3612" spans="1:2" x14ac:dyDescent="0.25">
      <c r="A3612" s="169"/>
      <c r="B3612" s="169"/>
    </row>
    <row r="3613" spans="1:2" x14ac:dyDescent="0.25">
      <c r="A3613" s="169"/>
      <c r="B3613" s="169"/>
    </row>
    <row r="3614" spans="1:2" x14ac:dyDescent="0.25">
      <c r="A3614" s="169"/>
      <c r="B3614" s="169"/>
    </row>
    <row r="3615" spans="1:2" x14ac:dyDescent="0.25">
      <c r="A3615" s="169"/>
      <c r="B3615" s="169"/>
    </row>
    <row r="3616" spans="1:2" x14ac:dyDescent="0.25">
      <c r="A3616" s="169"/>
      <c r="B3616" s="169"/>
    </row>
    <row r="3617" spans="1:2" x14ac:dyDescent="0.25">
      <c r="A3617" s="169"/>
      <c r="B3617" s="169"/>
    </row>
    <row r="3618" spans="1:2" x14ac:dyDescent="0.25">
      <c r="A3618" s="169"/>
      <c r="B3618" s="169"/>
    </row>
    <row r="3619" spans="1:2" x14ac:dyDescent="0.25">
      <c r="A3619" s="169"/>
      <c r="B3619" s="169"/>
    </row>
    <row r="3620" spans="1:2" x14ac:dyDescent="0.25">
      <c r="A3620" s="169"/>
      <c r="B3620" s="169"/>
    </row>
    <row r="3621" spans="1:2" x14ac:dyDescent="0.25">
      <c r="A3621" s="169"/>
      <c r="B3621" s="169"/>
    </row>
    <row r="3622" spans="1:2" x14ac:dyDescent="0.25">
      <c r="A3622" s="169"/>
      <c r="B3622" s="169"/>
    </row>
    <row r="3623" spans="1:2" x14ac:dyDescent="0.25">
      <c r="A3623" s="169"/>
      <c r="B3623" s="169"/>
    </row>
    <row r="3624" spans="1:2" x14ac:dyDescent="0.25">
      <c r="A3624" s="169"/>
      <c r="B3624" s="169"/>
    </row>
    <row r="3625" spans="1:2" x14ac:dyDescent="0.25">
      <c r="A3625" s="169"/>
      <c r="B3625" s="169"/>
    </row>
    <row r="3626" spans="1:2" x14ac:dyDescent="0.25">
      <c r="A3626" s="169"/>
      <c r="B3626" s="169"/>
    </row>
    <row r="3627" spans="1:2" x14ac:dyDescent="0.25">
      <c r="A3627" s="169"/>
      <c r="B3627" s="169"/>
    </row>
    <row r="3628" spans="1:2" x14ac:dyDescent="0.25">
      <c r="A3628" s="169"/>
      <c r="B3628" s="169"/>
    </row>
    <row r="3629" spans="1:2" x14ac:dyDescent="0.25">
      <c r="A3629" s="169"/>
      <c r="B3629" s="169"/>
    </row>
    <row r="3630" spans="1:2" x14ac:dyDescent="0.25">
      <c r="A3630" s="169"/>
      <c r="B3630" s="169"/>
    </row>
    <row r="3631" spans="1:2" x14ac:dyDescent="0.25">
      <c r="A3631" s="169"/>
      <c r="B3631" s="169"/>
    </row>
    <row r="3632" spans="1:2" x14ac:dyDescent="0.25">
      <c r="A3632" s="169"/>
      <c r="B3632" s="169"/>
    </row>
    <row r="3633" spans="1:2" x14ac:dyDescent="0.25">
      <c r="A3633" s="169"/>
      <c r="B3633" s="169"/>
    </row>
    <row r="3634" spans="1:2" x14ac:dyDescent="0.25">
      <c r="A3634" s="169"/>
      <c r="B3634" s="169"/>
    </row>
    <row r="3635" spans="1:2" x14ac:dyDescent="0.25">
      <c r="A3635" s="169"/>
      <c r="B3635" s="169"/>
    </row>
    <row r="3636" spans="1:2" x14ac:dyDescent="0.25">
      <c r="A3636" s="169"/>
      <c r="B3636" s="169"/>
    </row>
    <row r="3637" spans="1:2" x14ac:dyDescent="0.25">
      <c r="A3637" s="169"/>
      <c r="B3637" s="169"/>
    </row>
    <row r="3638" spans="1:2" x14ac:dyDescent="0.25">
      <c r="A3638" s="169"/>
      <c r="B3638" s="169"/>
    </row>
    <row r="3639" spans="1:2" x14ac:dyDescent="0.25">
      <c r="A3639" s="169"/>
      <c r="B3639" s="169"/>
    </row>
    <row r="3640" spans="1:2" x14ac:dyDescent="0.25">
      <c r="A3640" s="169"/>
      <c r="B3640" s="169"/>
    </row>
    <row r="3641" spans="1:2" x14ac:dyDescent="0.25">
      <c r="A3641" s="169"/>
      <c r="B3641" s="169"/>
    </row>
    <row r="3642" spans="1:2" x14ac:dyDescent="0.25">
      <c r="A3642" s="169"/>
      <c r="B3642" s="169"/>
    </row>
    <row r="3643" spans="1:2" x14ac:dyDescent="0.25">
      <c r="A3643" s="169"/>
      <c r="B3643" s="169"/>
    </row>
    <row r="3644" spans="1:2" x14ac:dyDescent="0.25">
      <c r="A3644" s="169"/>
      <c r="B3644" s="169"/>
    </row>
    <row r="3645" spans="1:2" x14ac:dyDescent="0.25">
      <c r="A3645" s="169"/>
      <c r="B3645" s="169"/>
    </row>
    <row r="3646" spans="1:2" x14ac:dyDescent="0.25">
      <c r="A3646" s="169"/>
      <c r="B3646" s="169"/>
    </row>
    <row r="3647" spans="1:2" x14ac:dyDescent="0.25">
      <c r="A3647" s="169"/>
      <c r="B3647" s="169"/>
    </row>
    <row r="3648" spans="1:2" x14ac:dyDescent="0.25">
      <c r="A3648" s="169"/>
      <c r="B3648" s="169"/>
    </row>
    <row r="3649" spans="1:2" x14ac:dyDescent="0.25">
      <c r="A3649" s="169"/>
      <c r="B3649" s="169"/>
    </row>
    <row r="3650" spans="1:2" x14ac:dyDescent="0.25">
      <c r="A3650" s="169"/>
      <c r="B3650" s="169"/>
    </row>
    <row r="3651" spans="1:2" x14ac:dyDescent="0.25">
      <c r="A3651" s="169"/>
      <c r="B3651" s="169"/>
    </row>
    <row r="3652" spans="1:2" x14ac:dyDescent="0.25">
      <c r="A3652" s="169"/>
      <c r="B3652" s="169"/>
    </row>
    <row r="3653" spans="1:2" x14ac:dyDescent="0.25">
      <c r="A3653" s="169"/>
      <c r="B3653" s="169"/>
    </row>
    <row r="3654" spans="1:2" x14ac:dyDescent="0.25">
      <c r="A3654" s="169"/>
      <c r="B3654" s="169"/>
    </row>
    <row r="3655" spans="1:2" x14ac:dyDescent="0.25">
      <c r="A3655" s="169"/>
      <c r="B3655" s="169"/>
    </row>
    <row r="3656" spans="1:2" x14ac:dyDescent="0.25">
      <c r="A3656" s="169"/>
      <c r="B3656" s="169"/>
    </row>
    <row r="3657" spans="1:2" x14ac:dyDescent="0.25">
      <c r="A3657" s="169"/>
      <c r="B3657" s="169"/>
    </row>
    <row r="3658" spans="1:2" x14ac:dyDescent="0.25">
      <c r="A3658" s="169"/>
      <c r="B3658" s="169"/>
    </row>
    <row r="3659" spans="1:2" x14ac:dyDescent="0.25">
      <c r="A3659" s="169"/>
      <c r="B3659" s="169"/>
    </row>
    <row r="3660" spans="1:2" x14ac:dyDescent="0.25">
      <c r="A3660" s="169"/>
      <c r="B3660" s="169"/>
    </row>
    <row r="3661" spans="1:2" x14ac:dyDescent="0.25">
      <c r="A3661" s="169"/>
      <c r="B3661" s="169"/>
    </row>
    <row r="3662" spans="1:2" x14ac:dyDescent="0.25">
      <c r="A3662" s="169"/>
      <c r="B3662" s="169"/>
    </row>
    <row r="3663" spans="1:2" x14ac:dyDescent="0.25">
      <c r="A3663" s="169"/>
      <c r="B3663" s="169"/>
    </row>
    <row r="3664" spans="1:2" x14ac:dyDescent="0.25">
      <c r="A3664" s="169"/>
      <c r="B3664" s="169"/>
    </row>
    <row r="3665" spans="1:2" x14ac:dyDescent="0.25">
      <c r="A3665" s="169"/>
      <c r="B3665" s="169"/>
    </row>
    <row r="3666" spans="1:2" x14ac:dyDescent="0.25">
      <c r="A3666" s="169"/>
      <c r="B3666" s="169"/>
    </row>
    <row r="3667" spans="1:2" x14ac:dyDescent="0.25">
      <c r="A3667" s="169"/>
      <c r="B3667" s="169"/>
    </row>
    <row r="3668" spans="1:2" x14ac:dyDescent="0.25">
      <c r="A3668" s="169"/>
      <c r="B3668" s="169"/>
    </row>
    <row r="3669" spans="1:2" x14ac:dyDescent="0.25">
      <c r="A3669" s="169"/>
      <c r="B3669" s="169"/>
    </row>
    <row r="3670" spans="1:2" x14ac:dyDescent="0.25">
      <c r="A3670" s="169"/>
      <c r="B3670" s="169"/>
    </row>
    <row r="3671" spans="1:2" x14ac:dyDescent="0.25">
      <c r="A3671" s="169"/>
      <c r="B3671" s="169"/>
    </row>
    <row r="3672" spans="1:2" x14ac:dyDescent="0.25">
      <c r="A3672" s="169"/>
      <c r="B3672" s="169"/>
    </row>
    <row r="3673" spans="1:2" x14ac:dyDescent="0.25">
      <c r="A3673" s="169"/>
      <c r="B3673" s="169"/>
    </row>
    <row r="3674" spans="1:2" x14ac:dyDescent="0.25">
      <c r="A3674" s="169"/>
      <c r="B3674" s="169"/>
    </row>
    <row r="3675" spans="1:2" x14ac:dyDescent="0.25">
      <c r="A3675" s="169"/>
      <c r="B3675" s="169"/>
    </row>
    <row r="3676" spans="1:2" x14ac:dyDescent="0.25">
      <c r="A3676" s="169"/>
      <c r="B3676" s="169"/>
    </row>
    <row r="3677" spans="1:2" x14ac:dyDescent="0.25">
      <c r="A3677" s="169"/>
      <c r="B3677" s="169"/>
    </row>
    <row r="3678" spans="1:2" x14ac:dyDescent="0.25">
      <c r="A3678" s="169"/>
      <c r="B3678" s="169"/>
    </row>
    <row r="3679" spans="1:2" x14ac:dyDescent="0.25">
      <c r="A3679" s="169"/>
      <c r="B3679" s="169"/>
    </row>
    <row r="3680" spans="1:2" x14ac:dyDescent="0.25">
      <c r="A3680" s="169"/>
      <c r="B3680" s="169"/>
    </row>
    <row r="3681" spans="1:2" x14ac:dyDescent="0.25">
      <c r="A3681" s="169"/>
      <c r="B3681" s="169"/>
    </row>
    <row r="3682" spans="1:2" x14ac:dyDescent="0.25">
      <c r="A3682" s="169"/>
      <c r="B3682" s="169"/>
    </row>
    <row r="3683" spans="1:2" x14ac:dyDescent="0.25">
      <c r="A3683" s="169"/>
      <c r="B3683" s="169"/>
    </row>
    <row r="3684" spans="1:2" x14ac:dyDescent="0.25">
      <c r="A3684" s="169"/>
      <c r="B3684" s="169"/>
    </row>
    <row r="3685" spans="1:2" x14ac:dyDescent="0.25">
      <c r="A3685" s="169"/>
      <c r="B3685" s="169"/>
    </row>
    <row r="3686" spans="1:2" x14ac:dyDescent="0.25">
      <c r="A3686" s="169"/>
      <c r="B3686" s="169"/>
    </row>
    <row r="3687" spans="1:2" x14ac:dyDescent="0.25">
      <c r="A3687" s="169"/>
      <c r="B3687" s="169"/>
    </row>
    <row r="3688" spans="1:2" x14ac:dyDescent="0.25">
      <c r="A3688" s="169"/>
      <c r="B3688" s="169"/>
    </row>
    <row r="3689" spans="1:2" x14ac:dyDescent="0.25">
      <c r="A3689" s="169"/>
      <c r="B3689" s="169"/>
    </row>
    <row r="3690" spans="1:2" x14ac:dyDescent="0.25">
      <c r="A3690" s="169"/>
      <c r="B3690" s="169"/>
    </row>
    <row r="3691" spans="1:2" x14ac:dyDescent="0.25">
      <c r="A3691" s="169"/>
      <c r="B3691" s="169"/>
    </row>
    <row r="3692" spans="1:2" x14ac:dyDescent="0.25">
      <c r="A3692" s="169"/>
      <c r="B3692" s="169"/>
    </row>
    <row r="3693" spans="1:2" x14ac:dyDescent="0.25">
      <c r="A3693" s="169"/>
      <c r="B3693" s="169"/>
    </row>
    <row r="3694" spans="1:2" x14ac:dyDescent="0.25">
      <c r="A3694" s="169"/>
      <c r="B3694" s="169"/>
    </row>
    <row r="3695" spans="1:2" x14ac:dyDescent="0.25">
      <c r="A3695" s="169"/>
      <c r="B3695" s="169"/>
    </row>
    <row r="3696" spans="1:2" x14ac:dyDescent="0.25">
      <c r="A3696" s="169"/>
      <c r="B3696" s="169"/>
    </row>
    <row r="3697" spans="1:2" x14ac:dyDescent="0.25">
      <c r="A3697" s="169"/>
      <c r="B3697" s="169"/>
    </row>
    <row r="3698" spans="1:2" x14ac:dyDescent="0.25">
      <c r="A3698" s="169"/>
      <c r="B3698" s="169"/>
    </row>
    <row r="3699" spans="1:2" x14ac:dyDescent="0.25">
      <c r="A3699" s="169"/>
      <c r="B3699" s="169"/>
    </row>
    <row r="3700" spans="1:2" x14ac:dyDescent="0.25">
      <c r="A3700" s="169"/>
      <c r="B3700" s="169"/>
    </row>
    <row r="3701" spans="1:2" x14ac:dyDescent="0.25">
      <c r="A3701" s="169"/>
      <c r="B3701" s="169"/>
    </row>
    <row r="3702" spans="1:2" x14ac:dyDescent="0.25">
      <c r="A3702" s="169"/>
      <c r="B3702" s="169"/>
    </row>
    <row r="3703" spans="1:2" x14ac:dyDescent="0.25">
      <c r="A3703" s="169"/>
      <c r="B3703" s="169"/>
    </row>
    <row r="3704" spans="1:2" x14ac:dyDescent="0.25">
      <c r="A3704" s="169"/>
      <c r="B3704" s="169"/>
    </row>
    <row r="3705" spans="1:2" x14ac:dyDescent="0.25">
      <c r="A3705" s="169"/>
      <c r="B3705" s="169"/>
    </row>
    <row r="3706" spans="1:2" x14ac:dyDescent="0.25">
      <c r="A3706" s="169"/>
      <c r="B3706" s="169"/>
    </row>
    <row r="3707" spans="1:2" x14ac:dyDescent="0.25">
      <c r="A3707" s="169"/>
      <c r="B3707" s="169"/>
    </row>
    <row r="3708" spans="1:2" x14ac:dyDescent="0.25">
      <c r="A3708" s="169"/>
      <c r="B3708" s="169"/>
    </row>
    <row r="3709" spans="1:2" x14ac:dyDescent="0.25">
      <c r="A3709" s="169"/>
      <c r="B3709" s="169"/>
    </row>
    <row r="3710" spans="1:2" x14ac:dyDescent="0.25">
      <c r="A3710" s="169"/>
      <c r="B3710" s="169"/>
    </row>
    <row r="3711" spans="1:2" x14ac:dyDescent="0.25">
      <c r="A3711" s="169"/>
      <c r="B3711" s="169"/>
    </row>
    <row r="3712" spans="1:2" x14ac:dyDescent="0.25">
      <c r="A3712" s="169"/>
      <c r="B3712" s="169"/>
    </row>
    <row r="3713" spans="1:2" x14ac:dyDescent="0.25">
      <c r="A3713" s="169"/>
      <c r="B3713" s="169"/>
    </row>
    <row r="3714" spans="1:2" x14ac:dyDescent="0.25">
      <c r="A3714" s="169"/>
      <c r="B3714" s="169"/>
    </row>
    <row r="3715" spans="1:2" x14ac:dyDescent="0.25">
      <c r="A3715" s="169"/>
      <c r="B3715" s="169"/>
    </row>
    <row r="3716" spans="1:2" x14ac:dyDescent="0.25">
      <c r="A3716" s="169"/>
      <c r="B3716" s="169"/>
    </row>
    <row r="3717" spans="1:2" x14ac:dyDescent="0.25">
      <c r="A3717" s="169"/>
      <c r="B3717" s="169"/>
    </row>
    <row r="3718" spans="1:2" x14ac:dyDescent="0.25">
      <c r="A3718" s="169"/>
      <c r="B3718" s="169"/>
    </row>
    <row r="3719" spans="1:2" x14ac:dyDescent="0.25">
      <c r="A3719" s="169"/>
      <c r="B3719" s="169"/>
    </row>
    <row r="3720" spans="1:2" x14ac:dyDescent="0.25">
      <c r="A3720" s="169"/>
      <c r="B3720" s="169"/>
    </row>
    <row r="3721" spans="1:2" x14ac:dyDescent="0.25">
      <c r="A3721" s="169"/>
      <c r="B3721" s="169"/>
    </row>
    <row r="3722" spans="1:2" x14ac:dyDescent="0.25">
      <c r="A3722" s="169"/>
      <c r="B3722" s="169"/>
    </row>
    <row r="3723" spans="1:2" x14ac:dyDescent="0.25">
      <c r="A3723" s="169"/>
      <c r="B3723" s="169"/>
    </row>
    <row r="3724" spans="1:2" x14ac:dyDescent="0.25">
      <c r="A3724" s="169"/>
      <c r="B3724" s="169"/>
    </row>
    <row r="3725" spans="1:2" x14ac:dyDescent="0.25">
      <c r="A3725" s="169"/>
      <c r="B3725" s="169"/>
    </row>
    <row r="3726" spans="1:2" x14ac:dyDescent="0.25">
      <c r="A3726" s="169"/>
      <c r="B3726" s="169"/>
    </row>
    <row r="3727" spans="1:2" x14ac:dyDescent="0.25">
      <c r="A3727" s="169"/>
      <c r="B3727" s="169"/>
    </row>
    <row r="3728" spans="1:2" x14ac:dyDescent="0.25">
      <c r="A3728" s="169"/>
      <c r="B3728" s="169"/>
    </row>
    <row r="3729" spans="1:2" x14ac:dyDescent="0.25">
      <c r="A3729" s="169"/>
      <c r="B3729" s="169"/>
    </row>
    <row r="3730" spans="1:2" x14ac:dyDescent="0.25">
      <c r="A3730" s="169"/>
      <c r="B3730" s="169"/>
    </row>
    <row r="3731" spans="1:2" x14ac:dyDescent="0.25">
      <c r="A3731" s="169"/>
      <c r="B3731" s="169"/>
    </row>
    <row r="3732" spans="1:2" x14ac:dyDescent="0.25">
      <c r="A3732" s="169"/>
      <c r="B3732" s="169"/>
    </row>
    <row r="3733" spans="1:2" x14ac:dyDescent="0.25">
      <c r="A3733" s="169"/>
      <c r="B3733" s="169"/>
    </row>
    <row r="3734" spans="1:2" x14ac:dyDescent="0.25">
      <c r="A3734" s="169"/>
      <c r="B3734" s="169"/>
    </row>
    <row r="3735" spans="1:2" x14ac:dyDescent="0.25">
      <c r="A3735" s="169"/>
      <c r="B3735" s="169"/>
    </row>
    <row r="3736" spans="1:2" x14ac:dyDescent="0.25">
      <c r="A3736" s="169"/>
      <c r="B3736" s="169"/>
    </row>
    <row r="3737" spans="1:2" x14ac:dyDescent="0.25">
      <c r="A3737" s="169"/>
      <c r="B3737" s="169"/>
    </row>
    <row r="3738" spans="1:2" x14ac:dyDescent="0.25">
      <c r="A3738" s="169"/>
      <c r="B3738" s="169"/>
    </row>
    <row r="3739" spans="1:2" x14ac:dyDescent="0.25">
      <c r="A3739" s="169"/>
      <c r="B3739" s="169"/>
    </row>
    <row r="3740" spans="1:2" x14ac:dyDescent="0.25">
      <c r="A3740" s="169"/>
      <c r="B3740" s="169"/>
    </row>
    <row r="3741" spans="1:2" x14ac:dyDescent="0.25">
      <c r="A3741" s="169"/>
      <c r="B3741" s="169"/>
    </row>
    <row r="3742" spans="1:2" x14ac:dyDescent="0.25">
      <c r="A3742" s="169"/>
      <c r="B3742" s="169"/>
    </row>
    <row r="3743" spans="1:2" x14ac:dyDescent="0.25">
      <c r="A3743" s="169"/>
      <c r="B3743" s="169"/>
    </row>
    <row r="3744" spans="1:2" x14ac:dyDescent="0.25">
      <c r="A3744" s="169"/>
      <c r="B3744" s="169"/>
    </row>
    <row r="3745" spans="1:2" x14ac:dyDescent="0.25">
      <c r="A3745" s="169"/>
      <c r="B3745" s="169"/>
    </row>
    <row r="3746" spans="1:2" x14ac:dyDescent="0.25">
      <c r="A3746" s="169"/>
      <c r="B3746" s="169"/>
    </row>
    <row r="3747" spans="1:2" x14ac:dyDescent="0.25">
      <c r="A3747" s="169"/>
      <c r="B3747" s="169"/>
    </row>
    <row r="3748" spans="1:2" x14ac:dyDescent="0.25">
      <c r="A3748" s="169"/>
      <c r="B3748" s="169"/>
    </row>
    <row r="3749" spans="1:2" x14ac:dyDescent="0.25">
      <c r="A3749" s="169"/>
      <c r="B3749" s="169"/>
    </row>
    <row r="3750" spans="1:2" x14ac:dyDescent="0.25">
      <c r="A3750" s="169"/>
      <c r="B3750" s="169"/>
    </row>
    <row r="3751" spans="1:2" x14ac:dyDescent="0.25">
      <c r="A3751" s="169"/>
      <c r="B3751" s="169"/>
    </row>
    <row r="3752" spans="1:2" x14ac:dyDescent="0.25">
      <c r="A3752" s="169"/>
      <c r="B3752" s="169"/>
    </row>
    <row r="3753" spans="1:2" x14ac:dyDescent="0.25">
      <c r="A3753" s="169"/>
      <c r="B3753" s="169"/>
    </row>
    <row r="3754" spans="1:2" x14ac:dyDescent="0.25">
      <c r="A3754" s="169"/>
      <c r="B3754" s="169"/>
    </row>
    <row r="3755" spans="1:2" x14ac:dyDescent="0.25">
      <c r="A3755" s="169"/>
      <c r="B3755" s="169"/>
    </row>
    <row r="3756" spans="1:2" x14ac:dyDescent="0.25">
      <c r="A3756" s="169"/>
      <c r="B3756" s="169"/>
    </row>
    <row r="3757" spans="1:2" x14ac:dyDescent="0.25">
      <c r="A3757" s="169"/>
      <c r="B3757" s="169"/>
    </row>
    <row r="3758" spans="1:2" x14ac:dyDescent="0.25">
      <c r="A3758" s="169"/>
      <c r="B3758" s="169"/>
    </row>
    <row r="3759" spans="1:2" x14ac:dyDescent="0.25">
      <c r="A3759" s="169"/>
      <c r="B3759" s="169"/>
    </row>
    <row r="3760" spans="1:2" x14ac:dyDescent="0.25">
      <c r="A3760" s="169"/>
      <c r="B3760" s="169"/>
    </row>
    <row r="3761" spans="1:2" x14ac:dyDescent="0.25">
      <c r="A3761" s="169"/>
      <c r="B3761" s="169"/>
    </row>
    <row r="3762" spans="1:2" x14ac:dyDescent="0.25">
      <c r="A3762" s="169"/>
      <c r="B3762" s="169"/>
    </row>
    <row r="3763" spans="1:2" x14ac:dyDescent="0.25">
      <c r="A3763" s="169"/>
      <c r="B3763" s="169"/>
    </row>
    <row r="3764" spans="1:2" x14ac:dyDescent="0.25">
      <c r="A3764" s="169"/>
      <c r="B3764" s="169"/>
    </row>
    <row r="3765" spans="1:2" x14ac:dyDescent="0.25">
      <c r="A3765" s="169"/>
      <c r="B3765" s="169"/>
    </row>
    <row r="3766" spans="1:2" x14ac:dyDescent="0.25">
      <c r="A3766" s="169"/>
      <c r="B3766" s="169"/>
    </row>
    <row r="3767" spans="1:2" x14ac:dyDescent="0.25">
      <c r="A3767" s="169"/>
      <c r="B3767" s="169"/>
    </row>
    <row r="3768" spans="1:2" x14ac:dyDescent="0.25">
      <c r="A3768" s="169"/>
      <c r="B3768" s="169"/>
    </row>
    <row r="3769" spans="1:2" x14ac:dyDescent="0.25">
      <c r="A3769" s="169"/>
      <c r="B3769" s="169"/>
    </row>
    <row r="3770" spans="1:2" x14ac:dyDescent="0.25">
      <c r="A3770" s="169"/>
      <c r="B3770" s="169"/>
    </row>
    <row r="3771" spans="1:2" x14ac:dyDescent="0.25">
      <c r="A3771" s="169"/>
      <c r="B3771" s="169"/>
    </row>
    <row r="3772" spans="1:2" x14ac:dyDescent="0.25">
      <c r="A3772" s="169"/>
      <c r="B3772" s="169"/>
    </row>
    <row r="3773" spans="1:2" x14ac:dyDescent="0.25">
      <c r="A3773" s="169"/>
      <c r="B3773" s="169"/>
    </row>
    <row r="3774" spans="1:2" x14ac:dyDescent="0.25">
      <c r="A3774" s="169"/>
      <c r="B3774" s="169"/>
    </row>
    <row r="3775" spans="1:2" x14ac:dyDescent="0.25">
      <c r="A3775" s="169"/>
      <c r="B3775" s="169"/>
    </row>
    <row r="3776" spans="1:2" x14ac:dyDescent="0.25">
      <c r="A3776" s="169"/>
      <c r="B3776" s="169"/>
    </row>
    <row r="3777" spans="1:2" x14ac:dyDescent="0.25">
      <c r="A3777" s="169"/>
      <c r="B3777" s="169"/>
    </row>
    <row r="3778" spans="1:2" x14ac:dyDescent="0.25">
      <c r="A3778" s="169"/>
      <c r="B3778" s="169"/>
    </row>
    <row r="3779" spans="1:2" x14ac:dyDescent="0.25">
      <c r="A3779" s="169"/>
      <c r="B3779" s="169"/>
    </row>
    <row r="3780" spans="1:2" x14ac:dyDescent="0.25">
      <c r="A3780" s="169"/>
      <c r="B3780" s="169"/>
    </row>
    <row r="3781" spans="1:2" x14ac:dyDescent="0.25">
      <c r="A3781" s="169"/>
      <c r="B3781" s="169"/>
    </row>
    <row r="3782" spans="1:2" x14ac:dyDescent="0.25">
      <c r="A3782" s="169"/>
      <c r="B3782" s="169"/>
    </row>
    <row r="3783" spans="1:2" x14ac:dyDescent="0.25">
      <c r="A3783" s="169"/>
      <c r="B3783" s="169"/>
    </row>
    <row r="3784" spans="1:2" x14ac:dyDescent="0.25">
      <c r="A3784" s="169"/>
      <c r="B3784" s="169"/>
    </row>
    <row r="3785" spans="1:2" x14ac:dyDescent="0.25">
      <c r="A3785" s="169"/>
      <c r="B3785" s="169"/>
    </row>
    <row r="3786" spans="1:2" x14ac:dyDescent="0.25">
      <c r="A3786" s="169"/>
      <c r="B3786" s="169"/>
    </row>
    <row r="3787" spans="1:2" x14ac:dyDescent="0.25">
      <c r="A3787" s="169"/>
      <c r="B3787" s="169"/>
    </row>
    <row r="3788" spans="1:2" x14ac:dyDescent="0.25">
      <c r="A3788" s="169"/>
      <c r="B3788" s="169"/>
    </row>
    <row r="3789" spans="1:2" x14ac:dyDescent="0.25">
      <c r="A3789" s="169"/>
      <c r="B3789" s="169"/>
    </row>
    <row r="3790" spans="1:2" x14ac:dyDescent="0.25">
      <c r="A3790" s="169"/>
      <c r="B3790" s="169"/>
    </row>
    <row r="3791" spans="1:2" x14ac:dyDescent="0.25">
      <c r="A3791" s="169"/>
      <c r="B3791" s="169"/>
    </row>
    <row r="3792" spans="1:2" x14ac:dyDescent="0.25">
      <c r="A3792" s="169"/>
      <c r="B3792" s="169"/>
    </row>
    <row r="3793" spans="1:2" x14ac:dyDescent="0.25">
      <c r="A3793" s="169"/>
      <c r="B3793" s="169"/>
    </row>
    <row r="3794" spans="1:2" x14ac:dyDescent="0.25">
      <c r="A3794" s="169"/>
      <c r="B3794" s="169"/>
    </row>
    <row r="3795" spans="1:2" x14ac:dyDescent="0.25">
      <c r="A3795" s="169"/>
      <c r="B3795" s="169"/>
    </row>
    <row r="3796" spans="1:2" x14ac:dyDescent="0.25">
      <c r="A3796" s="169"/>
      <c r="B3796" s="169"/>
    </row>
    <row r="3797" spans="1:2" x14ac:dyDescent="0.25">
      <c r="A3797" s="169"/>
      <c r="B3797" s="169"/>
    </row>
    <row r="3798" spans="1:2" x14ac:dyDescent="0.25">
      <c r="A3798" s="169"/>
      <c r="B3798" s="169"/>
    </row>
    <row r="3799" spans="1:2" x14ac:dyDescent="0.25">
      <c r="A3799" s="169"/>
      <c r="B3799" s="169"/>
    </row>
    <row r="3800" spans="1:2" x14ac:dyDescent="0.25">
      <c r="A3800" s="169"/>
      <c r="B3800" s="169"/>
    </row>
    <row r="3801" spans="1:2" x14ac:dyDescent="0.25">
      <c r="A3801" s="169"/>
      <c r="B3801" s="169"/>
    </row>
    <row r="3802" spans="1:2" x14ac:dyDescent="0.25">
      <c r="A3802" s="169"/>
      <c r="B3802" s="169"/>
    </row>
    <row r="3803" spans="1:2" x14ac:dyDescent="0.25">
      <c r="A3803" s="169"/>
      <c r="B3803" s="169"/>
    </row>
    <row r="3804" spans="1:2" x14ac:dyDescent="0.25">
      <c r="A3804" s="169"/>
      <c r="B3804" s="169"/>
    </row>
    <row r="3805" spans="1:2" x14ac:dyDescent="0.25">
      <c r="A3805" s="169"/>
      <c r="B3805" s="169"/>
    </row>
    <row r="3806" spans="1:2" x14ac:dyDescent="0.25">
      <c r="A3806" s="169"/>
      <c r="B3806" s="169"/>
    </row>
    <row r="3807" spans="1:2" x14ac:dyDescent="0.25">
      <c r="A3807" s="169"/>
      <c r="B3807" s="169"/>
    </row>
    <row r="3808" spans="1:2" x14ac:dyDescent="0.25">
      <c r="A3808" s="169"/>
      <c r="B3808" s="169"/>
    </row>
    <row r="3809" spans="1:2" x14ac:dyDescent="0.25">
      <c r="A3809" s="169"/>
      <c r="B3809" s="169"/>
    </row>
    <row r="3810" spans="1:2" x14ac:dyDescent="0.25">
      <c r="A3810" s="169"/>
      <c r="B3810" s="169"/>
    </row>
    <row r="3811" spans="1:2" x14ac:dyDescent="0.25">
      <c r="A3811" s="169"/>
      <c r="B3811" s="169"/>
    </row>
    <row r="3812" spans="1:2" x14ac:dyDescent="0.25">
      <c r="A3812" s="169"/>
      <c r="B3812" s="169"/>
    </row>
    <row r="3813" spans="1:2" x14ac:dyDescent="0.25">
      <c r="A3813" s="169"/>
      <c r="B3813" s="169"/>
    </row>
    <row r="3814" spans="1:2" x14ac:dyDescent="0.25">
      <c r="A3814" s="169"/>
      <c r="B3814" s="169"/>
    </row>
    <row r="3815" spans="1:2" x14ac:dyDescent="0.25">
      <c r="A3815" s="169"/>
      <c r="B3815" s="169"/>
    </row>
    <row r="3816" spans="1:2" x14ac:dyDescent="0.25">
      <c r="A3816" s="169"/>
      <c r="B3816" s="169"/>
    </row>
    <row r="3817" spans="1:2" x14ac:dyDescent="0.25">
      <c r="A3817" s="169"/>
      <c r="B3817" s="169"/>
    </row>
    <row r="3818" spans="1:2" x14ac:dyDescent="0.25">
      <c r="A3818" s="169"/>
      <c r="B3818" s="169"/>
    </row>
    <row r="3819" spans="1:2" x14ac:dyDescent="0.25">
      <c r="A3819" s="169"/>
      <c r="B3819" s="169"/>
    </row>
    <row r="3820" spans="1:2" x14ac:dyDescent="0.25">
      <c r="A3820" s="169"/>
      <c r="B3820" s="169"/>
    </row>
    <row r="3821" spans="1:2" x14ac:dyDescent="0.25">
      <c r="A3821" s="169"/>
      <c r="B3821" s="169"/>
    </row>
    <row r="3822" spans="1:2" x14ac:dyDescent="0.25">
      <c r="A3822" s="169"/>
      <c r="B3822" s="169"/>
    </row>
    <row r="3823" spans="1:2" x14ac:dyDescent="0.25">
      <c r="A3823" s="169"/>
      <c r="B3823" s="169"/>
    </row>
    <row r="3824" spans="1:2" x14ac:dyDescent="0.25">
      <c r="A3824" s="169"/>
      <c r="B3824" s="169"/>
    </row>
    <row r="3825" spans="1:2" x14ac:dyDescent="0.25">
      <c r="A3825" s="169"/>
      <c r="B3825" s="169"/>
    </row>
    <row r="3826" spans="1:2" x14ac:dyDescent="0.25">
      <c r="A3826" s="169"/>
      <c r="B3826" s="169"/>
    </row>
    <row r="3827" spans="1:2" x14ac:dyDescent="0.25">
      <c r="A3827" s="169"/>
      <c r="B3827" s="169"/>
    </row>
    <row r="3828" spans="1:2" x14ac:dyDescent="0.25">
      <c r="A3828" s="169"/>
      <c r="B3828" s="169"/>
    </row>
    <row r="3829" spans="1:2" x14ac:dyDescent="0.25">
      <c r="A3829" s="169"/>
      <c r="B3829" s="169"/>
    </row>
    <row r="3830" spans="1:2" x14ac:dyDescent="0.25">
      <c r="A3830" s="169"/>
      <c r="B3830" s="169"/>
    </row>
    <row r="3831" spans="1:2" x14ac:dyDescent="0.25">
      <c r="A3831" s="169"/>
      <c r="B3831" s="169"/>
    </row>
    <row r="3832" spans="1:2" x14ac:dyDescent="0.25">
      <c r="A3832" s="169"/>
      <c r="B3832" s="169"/>
    </row>
    <row r="3833" spans="1:2" x14ac:dyDescent="0.25">
      <c r="A3833" s="169"/>
      <c r="B3833" s="169"/>
    </row>
    <row r="3834" spans="1:2" x14ac:dyDescent="0.25">
      <c r="A3834" s="169"/>
      <c r="B3834" s="169"/>
    </row>
    <row r="3835" spans="1:2" x14ac:dyDescent="0.25">
      <c r="A3835" s="169"/>
      <c r="B3835" s="169"/>
    </row>
    <row r="3836" spans="1:2" x14ac:dyDescent="0.25">
      <c r="A3836" s="169"/>
      <c r="B3836" s="169"/>
    </row>
    <row r="3837" spans="1:2" x14ac:dyDescent="0.25">
      <c r="A3837" s="169"/>
      <c r="B3837" s="169"/>
    </row>
    <row r="3838" spans="1:2" x14ac:dyDescent="0.25">
      <c r="A3838" s="169"/>
      <c r="B3838" s="169"/>
    </row>
    <row r="3839" spans="1:2" x14ac:dyDescent="0.25">
      <c r="A3839" s="169"/>
      <c r="B3839" s="169"/>
    </row>
    <row r="3840" spans="1:2" x14ac:dyDescent="0.25">
      <c r="A3840" s="169"/>
      <c r="B3840" s="169"/>
    </row>
    <row r="3841" spans="1:2" x14ac:dyDescent="0.25">
      <c r="A3841" s="169"/>
      <c r="B3841" s="169"/>
    </row>
    <row r="3842" spans="1:2" x14ac:dyDescent="0.25">
      <c r="A3842" s="169"/>
      <c r="B3842" s="169"/>
    </row>
    <row r="3843" spans="1:2" x14ac:dyDescent="0.25">
      <c r="A3843" s="169"/>
      <c r="B3843" s="169"/>
    </row>
    <row r="3844" spans="1:2" x14ac:dyDescent="0.25">
      <c r="A3844" s="169"/>
      <c r="B3844" s="169"/>
    </row>
    <row r="3845" spans="1:2" x14ac:dyDescent="0.25">
      <c r="A3845" s="169"/>
      <c r="B3845" s="169"/>
    </row>
    <row r="3846" spans="1:2" x14ac:dyDescent="0.25">
      <c r="A3846" s="169"/>
      <c r="B3846" s="169"/>
    </row>
    <row r="3847" spans="1:2" x14ac:dyDescent="0.25">
      <c r="A3847" s="169"/>
      <c r="B3847" s="169"/>
    </row>
    <row r="3848" spans="1:2" x14ac:dyDescent="0.25">
      <c r="A3848" s="169"/>
      <c r="B3848" s="169"/>
    </row>
    <row r="3849" spans="1:2" x14ac:dyDescent="0.25">
      <c r="A3849" s="169"/>
      <c r="B3849" s="169"/>
    </row>
    <row r="3850" spans="1:2" x14ac:dyDescent="0.25">
      <c r="A3850" s="169"/>
      <c r="B3850" s="169"/>
    </row>
    <row r="3851" spans="1:2" x14ac:dyDescent="0.25">
      <c r="A3851" s="169"/>
      <c r="B3851" s="169"/>
    </row>
    <row r="3852" spans="1:2" x14ac:dyDescent="0.25">
      <c r="A3852" s="169"/>
      <c r="B3852" s="169"/>
    </row>
    <row r="3853" spans="1:2" x14ac:dyDescent="0.25">
      <c r="A3853" s="169"/>
      <c r="B3853" s="169"/>
    </row>
    <row r="3854" spans="1:2" x14ac:dyDescent="0.25">
      <c r="A3854" s="169"/>
      <c r="B3854" s="169"/>
    </row>
    <row r="3855" spans="1:2" x14ac:dyDescent="0.25">
      <c r="A3855" s="169"/>
      <c r="B3855" s="169"/>
    </row>
    <row r="3856" spans="1:2" x14ac:dyDescent="0.25">
      <c r="A3856" s="169"/>
      <c r="B3856" s="169"/>
    </row>
    <row r="3857" spans="1:2" x14ac:dyDescent="0.25">
      <c r="A3857" s="169"/>
      <c r="B3857" s="169"/>
    </row>
    <row r="3858" spans="1:2" x14ac:dyDescent="0.25">
      <c r="A3858" s="169"/>
      <c r="B3858" s="169"/>
    </row>
    <row r="3859" spans="1:2" x14ac:dyDescent="0.25">
      <c r="A3859" s="169"/>
      <c r="B3859" s="169"/>
    </row>
    <row r="3860" spans="1:2" x14ac:dyDescent="0.25">
      <c r="A3860" s="169"/>
      <c r="B3860" s="169"/>
    </row>
    <row r="3861" spans="1:2" x14ac:dyDescent="0.25">
      <c r="A3861" s="169"/>
      <c r="B3861" s="169"/>
    </row>
    <row r="3862" spans="1:2" x14ac:dyDescent="0.25">
      <c r="A3862" s="169"/>
      <c r="B3862" s="169"/>
    </row>
    <row r="3863" spans="1:2" x14ac:dyDescent="0.25">
      <c r="A3863" s="169"/>
      <c r="B3863" s="169"/>
    </row>
    <row r="3864" spans="1:2" x14ac:dyDescent="0.25">
      <c r="A3864" s="169"/>
      <c r="B3864" s="169"/>
    </row>
    <row r="3865" spans="1:2" x14ac:dyDescent="0.25">
      <c r="A3865" s="169"/>
      <c r="B3865" s="169"/>
    </row>
    <row r="3866" spans="1:2" x14ac:dyDescent="0.25">
      <c r="A3866" s="169"/>
      <c r="B3866" s="169"/>
    </row>
    <row r="3867" spans="1:2" x14ac:dyDescent="0.25">
      <c r="A3867" s="169"/>
      <c r="B3867" s="169"/>
    </row>
    <row r="3868" spans="1:2" x14ac:dyDescent="0.25">
      <c r="A3868" s="169"/>
      <c r="B3868" s="169"/>
    </row>
    <row r="3869" spans="1:2" x14ac:dyDescent="0.25">
      <c r="A3869" s="169"/>
      <c r="B3869" s="169"/>
    </row>
    <row r="3870" spans="1:2" x14ac:dyDescent="0.25">
      <c r="A3870" s="169"/>
      <c r="B3870" s="169"/>
    </row>
    <row r="3871" spans="1:2" x14ac:dyDescent="0.25">
      <c r="A3871" s="169"/>
      <c r="B3871" s="169"/>
    </row>
    <row r="3872" spans="1:2" x14ac:dyDescent="0.25">
      <c r="A3872" s="169"/>
      <c r="B3872" s="169"/>
    </row>
    <row r="3873" spans="1:2" x14ac:dyDescent="0.25">
      <c r="A3873" s="169"/>
      <c r="B3873" s="169"/>
    </row>
    <row r="3874" spans="1:2" x14ac:dyDescent="0.25">
      <c r="A3874" s="169"/>
      <c r="B3874" s="169"/>
    </row>
    <row r="3875" spans="1:2" x14ac:dyDescent="0.25">
      <c r="A3875" s="169"/>
      <c r="B3875" s="169"/>
    </row>
    <row r="3876" spans="1:2" x14ac:dyDescent="0.25">
      <c r="A3876" s="169"/>
      <c r="B3876" s="169"/>
    </row>
    <row r="3877" spans="1:2" x14ac:dyDescent="0.25">
      <c r="A3877" s="169"/>
      <c r="B3877" s="169"/>
    </row>
    <row r="3878" spans="1:2" x14ac:dyDescent="0.25">
      <c r="A3878" s="169"/>
      <c r="B3878" s="169"/>
    </row>
    <row r="3879" spans="1:2" x14ac:dyDescent="0.25">
      <c r="A3879" s="169"/>
      <c r="B3879" s="169"/>
    </row>
    <row r="3880" spans="1:2" x14ac:dyDescent="0.25">
      <c r="A3880" s="169"/>
      <c r="B3880" s="169"/>
    </row>
    <row r="3881" spans="1:2" x14ac:dyDescent="0.25">
      <c r="A3881" s="169"/>
      <c r="B3881" s="169"/>
    </row>
    <row r="3882" spans="1:2" x14ac:dyDescent="0.25">
      <c r="A3882" s="169"/>
      <c r="B3882" s="169"/>
    </row>
    <row r="3883" spans="1:2" x14ac:dyDescent="0.25">
      <c r="A3883" s="169"/>
      <c r="B3883" s="169"/>
    </row>
    <row r="3884" spans="1:2" x14ac:dyDescent="0.25">
      <c r="A3884" s="169"/>
      <c r="B3884" s="169"/>
    </row>
    <row r="3885" spans="1:2" x14ac:dyDescent="0.25">
      <c r="A3885" s="169"/>
      <c r="B3885" s="169"/>
    </row>
    <row r="3886" spans="1:2" x14ac:dyDescent="0.25">
      <c r="A3886" s="169"/>
      <c r="B3886" s="169"/>
    </row>
    <row r="3887" spans="1:2" x14ac:dyDescent="0.25">
      <c r="A3887" s="169"/>
      <c r="B3887" s="169"/>
    </row>
    <row r="3888" spans="1:2" x14ac:dyDescent="0.25">
      <c r="A3888" s="169"/>
      <c r="B3888" s="169"/>
    </row>
    <row r="3889" spans="1:2" x14ac:dyDescent="0.25">
      <c r="A3889" s="169"/>
      <c r="B3889" s="169"/>
    </row>
    <row r="3890" spans="1:2" x14ac:dyDescent="0.25">
      <c r="A3890" s="169"/>
      <c r="B3890" s="169"/>
    </row>
    <row r="3891" spans="1:2" x14ac:dyDescent="0.25">
      <c r="A3891" s="169"/>
      <c r="B3891" s="169"/>
    </row>
    <row r="3892" spans="1:2" x14ac:dyDescent="0.25">
      <c r="A3892" s="169"/>
      <c r="B3892" s="169"/>
    </row>
    <row r="3893" spans="1:2" x14ac:dyDescent="0.25">
      <c r="A3893" s="169"/>
      <c r="B3893" s="169"/>
    </row>
    <row r="3894" spans="1:2" x14ac:dyDescent="0.25">
      <c r="A3894" s="169"/>
      <c r="B3894" s="169"/>
    </row>
    <row r="3895" spans="1:2" x14ac:dyDescent="0.25">
      <c r="A3895" s="169"/>
      <c r="B3895" s="169"/>
    </row>
    <row r="3896" spans="1:2" x14ac:dyDescent="0.25">
      <c r="A3896" s="169"/>
      <c r="B3896" s="169"/>
    </row>
    <row r="3897" spans="1:2" x14ac:dyDescent="0.25">
      <c r="A3897" s="169"/>
      <c r="B3897" s="169"/>
    </row>
    <row r="3898" spans="1:2" x14ac:dyDescent="0.25">
      <c r="A3898" s="169"/>
      <c r="B3898" s="169"/>
    </row>
    <row r="3899" spans="1:2" x14ac:dyDescent="0.25">
      <c r="A3899" s="169"/>
      <c r="B3899" s="169"/>
    </row>
    <row r="3900" spans="1:2" x14ac:dyDescent="0.25">
      <c r="A3900" s="169"/>
      <c r="B3900" s="169"/>
    </row>
    <row r="3901" spans="1:2" x14ac:dyDescent="0.25">
      <c r="A3901" s="169"/>
      <c r="B3901" s="169"/>
    </row>
    <row r="3902" spans="1:2" x14ac:dyDescent="0.25">
      <c r="A3902" s="169"/>
      <c r="B3902" s="169"/>
    </row>
    <row r="3903" spans="1:2" x14ac:dyDescent="0.25">
      <c r="A3903" s="169"/>
      <c r="B3903" s="169"/>
    </row>
    <row r="3904" spans="1:2" x14ac:dyDescent="0.25">
      <c r="A3904" s="169"/>
      <c r="B3904" s="169"/>
    </row>
    <row r="3905" spans="1:2" x14ac:dyDescent="0.25">
      <c r="A3905" s="169"/>
      <c r="B3905" s="169"/>
    </row>
    <row r="3906" spans="1:2" x14ac:dyDescent="0.25">
      <c r="A3906" s="169"/>
      <c r="B3906" s="169"/>
    </row>
    <row r="3907" spans="1:2" x14ac:dyDescent="0.25">
      <c r="A3907" s="169"/>
      <c r="B3907" s="169"/>
    </row>
    <row r="3908" spans="1:2" x14ac:dyDescent="0.25">
      <c r="A3908" s="169"/>
      <c r="B3908" s="169"/>
    </row>
    <row r="3909" spans="1:2" x14ac:dyDescent="0.25">
      <c r="A3909" s="169"/>
      <c r="B3909" s="169"/>
    </row>
    <row r="3910" spans="1:2" x14ac:dyDescent="0.25">
      <c r="A3910" s="169"/>
      <c r="B3910" s="169"/>
    </row>
    <row r="3911" spans="1:2" x14ac:dyDescent="0.25">
      <c r="A3911" s="169"/>
      <c r="B3911" s="169"/>
    </row>
    <row r="3912" spans="1:2" x14ac:dyDescent="0.25">
      <c r="A3912" s="169"/>
      <c r="B3912" s="169"/>
    </row>
    <row r="3913" spans="1:2" x14ac:dyDescent="0.25">
      <c r="A3913" s="169"/>
      <c r="B3913" s="169"/>
    </row>
    <row r="3914" spans="1:2" x14ac:dyDescent="0.25">
      <c r="A3914" s="169"/>
      <c r="B3914" s="169"/>
    </row>
    <row r="3915" spans="1:2" x14ac:dyDescent="0.25">
      <c r="A3915" s="169"/>
      <c r="B3915" s="169"/>
    </row>
    <row r="3916" spans="1:2" x14ac:dyDescent="0.25">
      <c r="A3916" s="169"/>
      <c r="B3916" s="169"/>
    </row>
    <row r="3917" spans="1:2" x14ac:dyDescent="0.25">
      <c r="A3917" s="169"/>
      <c r="B3917" s="169"/>
    </row>
    <row r="3918" spans="1:2" x14ac:dyDescent="0.25">
      <c r="A3918" s="169"/>
      <c r="B3918" s="169"/>
    </row>
    <row r="3919" spans="1:2" x14ac:dyDescent="0.25">
      <c r="A3919" s="169"/>
      <c r="B3919" s="169"/>
    </row>
    <row r="3920" spans="1:2" x14ac:dyDescent="0.25">
      <c r="A3920" s="169"/>
      <c r="B3920" s="169"/>
    </row>
    <row r="3921" spans="1:2" x14ac:dyDescent="0.25">
      <c r="A3921" s="169"/>
      <c r="B3921" s="169"/>
    </row>
    <row r="3922" spans="1:2" x14ac:dyDescent="0.25">
      <c r="A3922" s="169"/>
      <c r="B3922" s="169"/>
    </row>
    <row r="3923" spans="1:2" x14ac:dyDescent="0.25">
      <c r="A3923" s="169"/>
      <c r="B3923" s="169"/>
    </row>
    <row r="3924" spans="1:2" x14ac:dyDescent="0.25">
      <c r="A3924" s="169"/>
      <c r="B3924" s="169"/>
    </row>
    <row r="3925" spans="1:2" x14ac:dyDescent="0.25">
      <c r="A3925" s="169"/>
      <c r="B3925" s="169"/>
    </row>
    <row r="3926" spans="1:2" x14ac:dyDescent="0.25">
      <c r="A3926" s="169"/>
      <c r="B3926" s="169"/>
    </row>
    <row r="3927" spans="1:2" x14ac:dyDescent="0.25">
      <c r="A3927" s="169"/>
      <c r="B3927" s="169"/>
    </row>
    <row r="3928" spans="1:2" x14ac:dyDescent="0.25">
      <c r="A3928" s="169"/>
      <c r="B3928" s="169"/>
    </row>
    <row r="3929" spans="1:2" x14ac:dyDescent="0.25">
      <c r="A3929" s="169"/>
      <c r="B3929" s="169"/>
    </row>
    <row r="3930" spans="1:2" x14ac:dyDescent="0.25">
      <c r="A3930" s="169"/>
      <c r="B3930" s="169"/>
    </row>
    <row r="3931" spans="1:2" x14ac:dyDescent="0.25">
      <c r="A3931" s="169"/>
      <c r="B3931" s="169"/>
    </row>
    <row r="3932" spans="1:2" x14ac:dyDescent="0.25">
      <c r="A3932" s="169"/>
      <c r="B3932" s="169"/>
    </row>
    <row r="3933" spans="1:2" x14ac:dyDescent="0.25">
      <c r="A3933" s="169"/>
      <c r="B3933" s="169"/>
    </row>
    <row r="3934" spans="1:2" x14ac:dyDescent="0.25">
      <c r="A3934" s="169"/>
      <c r="B3934" s="169"/>
    </row>
    <row r="3935" spans="1:2" x14ac:dyDescent="0.25">
      <c r="A3935" s="169"/>
      <c r="B3935" s="169"/>
    </row>
    <row r="3936" spans="1:2" x14ac:dyDescent="0.25">
      <c r="A3936" s="169"/>
      <c r="B3936" s="169"/>
    </row>
    <row r="3937" spans="1:2" x14ac:dyDescent="0.25">
      <c r="A3937" s="169"/>
      <c r="B3937" s="169"/>
    </row>
    <row r="3938" spans="1:2" x14ac:dyDescent="0.25">
      <c r="A3938" s="169"/>
      <c r="B3938" s="169"/>
    </row>
    <row r="3939" spans="1:2" x14ac:dyDescent="0.25">
      <c r="A3939" s="169"/>
      <c r="B3939" s="169"/>
    </row>
    <row r="3940" spans="1:2" x14ac:dyDescent="0.25">
      <c r="A3940" s="169"/>
      <c r="B3940" s="169"/>
    </row>
    <row r="3941" spans="1:2" x14ac:dyDescent="0.25">
      <c r="A3941" s="169"/>
      <c r="B3941" s="169"/>
    </row>
    <row r="3942" spans="1:2" x14ac:dyDescent="0.25">
      <c r="A3942" s="169"/>
      <c r="B3942" s="169"/>
    </row>
    <row r="3943" spans="1:2" x14ac:dyDescent="0.25">
      <c r="A3943" s="169"/>
      <c r="B3943" s="169"/>
    </row>
    <row r="3944" spans="1:2" x14ac:dyDescent="0.25">
      <c r="A3944" s="169"/>
      <c r="B3944" s="169"/>
    </row>
    <row r="3945" spans="1:2" x14ac:dyDescent="0.25">
      <c r="A3945" s="169"/>
      <c r="B3945" s="169"/>
    </row>
    <row r="3946" spans="1:2" x14ac:dyDescent="0.25">
      <c r="A3946" s="169"/>
      <c r="B3946" s="169"/>
    </row>
    <row r="3947" spans="1:2" x14ac:dyDescent="0.25">
      <c r="A3947" s="169"/>
      <c r="B3947" s="169"/>
    </row>
    <row r="3948" spans="1:2" x14ac:dyDescent="0.25">
      <c r="A3948" s="169"/>
      <c r="B3948" s="169"/>
    </row>
    <row r="3949" spans="1:2" x14ac:dyDescent="0.25">
      <c r="A3949" s="169"/>
      <c r="B3949" s="169"/>
    </row>
    <row r="3950" spans="1:2" x14ac:dyDescent="0.25">
      <c r="A3950" s="169"/>
      <c r="B3950" s="169"/>
    </row>
    <row r="3951" spans="1:2" x14ac:dyDescent="0.25">
      <c r="A3951" s="169"/>
      <c r="B3951" s="169"/>
    </row>
    <row r="3952" spans="1:2" x14ac:dyDescent="0.25">
      <c r="A3952" s="169"/>
      <c r="B3952" s="169"/>
    </row>
    <row r="3953" spans="1:2" x14ac:dyDescent="0.25">
      <c r="A3953" s="169"/>
      <c r="B3953" s="169"/>
    </row>
    <row r="3954" spans="1:2" x14ac:dyDescent="0.25">
      <c r="A3954" s="169"/>
      <c r="B3954" s="169"/>
    </row>
    <row r="3955" spans="1:2" x14ac:dyDescent="0.25">
      <c r="A3955" s="169"/>
      <c r="B3955" s="169"/>
    </row>
    <row r="3956" spans="1:2" x14ac:dyDescent="0.25">
      <c r="A3956" s="169"/>
      <c r="B3956" s="169"/>
    </row>
    <row r="3957" spans="1:2" x14ac:dyDescent="0.25">
      <c r="A3957" s="169"/>
      <c r="B3957" s="169"/>
    </row>
    <row r="3958" spans="1:2" x14ac:dyDescent="0.25">
      <c r="A3958" s="169"/>
      <c r="B3958" s="169"/>
    </row>
    <row r="3959" spans="1:2" x14ac:dyDescent="0.25">
      <c r="A3959" s="169"/>
      <c r="B3959" s="169"/>
    </row>
    <row r="3960" spans="1:2" x14ac:dyDescent="0.25">
      <c r="A3960" s="169"/>
      <c r="B3960" s="169"/>
    </row>
    <row r="3961" spans="1:2" x14ac:dyDescent="0.25">
      <c r="A3961" s="169"/>
      <c r="B3961" s="169"/>
    </row>
    <row r="3962" spans="1:2" x14ac:dyDescent="0.25">
      <c r="A3962" s="169"/>
      <c r="B3962" s="169"/>
    </row>
    <row r="3963" spans="1:2" x14ac:dyDescent="0.25">
      <c r="A3963" s="169"/>
      <c r="B3963" s="169"/>
    </row>
    <row r="3964" spans="1:2" x14ac:dyDescent="0.25">
      <c r="A3964" s="169"/>
      <c r="B3964" s="169"/>
    </row>
    <row r="3965" spans="1:2" x14ac:dyDescent="0.25">
      <c r="A3965" s="169"/>
      <c r="B3965" s="169"/>
    </row>
    <row r="3966" spans="1:2" x14ac:dyDescent="0.25">
      <c r="A3966" s="169"/>
      <c r="B3966" s="169"/>
    </row>
    <row r="3967" spans="1:2" x14ac:dyDescent="0.25">
      <c r="A3967" s="169"/>
      <c r="B3967" s="169"/>
    </row>
    <row r="3968" spans="1:2" x14ac:dyDescent="0.25">
      <c r="A3968" s="169"/>
      <c r="B3968" s="169"/>
    </row>
    <row r="3969" spans="1:2" x14ac:dyDescent="0.25">
      <c r="A3969" s="169"/>
      <c r="B3969" s="169"/>
    </row>
    <row r="3970" spans="1:2" x14ac:dyDescent="0.25">
      <c r="A3970" s="169"/>
      <c r="B3970" s="169"/>
    </row>
    <row r="3971" spans="1:2" x14ac:dyDescent="0.25">
      <c r="A3971" s="169"/>
      <c r="B3971" s="169"/>
    </row>
    <row r="3972" spans="1:2" x14ac:dyDescent="0.25">
      <c r="A3972" s="169"/>
      <c r="B3972" s="169"/>
    </row>
    <row r="3973" spans="1:2" x14ac:dyDescent="0.25">
      <c r="A3973" s="169"/>
      <c r="B3973" s="169"/>
    </row>
    <row r="3974" spans="1:2" x14ac:dyDescent="0.25">
      <c r="A3974" s="169"/>
      <c r="B3974" s="169"/>
    </row>
    <row r="3975" spans="1:2" x14ac:dyDescent="0.25">
      <c r="A3975" s="169"/>
      <c r="B3975" s="169"/>
    </row>
    <row r="3976" spans="1:2" x14ac:dyDescent="0.25">
      <c r="A3976" s="169"/>
      <c r="B3976" s="169"/>
    </row>
    <row r="3977" spans="1:2" x14ac:dyDescent="0.25">
      <c r="A3977" s="169"/>
      <c r="B3977" s="169"/>
    </row>
    <row r="3978" spans="1:2" x14ac:dyDescent="0.25">
      <c r="A3978" s="169"/>
      <c r="B3978" s="169"/>
    </row>
    <row r="3979" spans="1:2" x14ac:dyDescent="0.25">
      <c r="A3979" s="169"/>
      <c r="B3979" s="169"/>
    </row>
    <row r="3980" spans="1:2" x14ac:dyDescent="0.25">
      <c r="A3980" s="169"/>
      <c r="B3980" s="169"/>
    </row>
    <row r="3981" spans="1:2" x14ac:dyDescent="0.25">
      <c r="A3981" s="169"/>
      <c r="B3981" s="169"/>
    </row>
    <row r="3982" spans="1:2" x14ac:dyDescent="0.25">
      <c r="A3982" s="169"/>
      <c r="B3982" s="169"/>
    </row>
    <row r="3983" spans="1:2" x14ac:dyDescent="0.25">
      <c r="A3983" s="169"/>
      <c r="B3983" s="169"/>
    </row>
    <row r="3984" spans="1:2" x14ac:dyDescent="0.25">
      <c r="A3984" s="169"/>
      <c r="B3984" s="169"/>
    </row>
    <row r="3985" spans="1:2" x14ac:dyDescent="0.25">
      <c r="A3985" s="169"/>
      <c r="B3985" s="169"/>
    </row>
    <row r="3986" spans="1:2" x14ac:dyDescent="0.25">
      <c r="A3986" s="169"/>
      <c r="B3986" s="169"/>
    </row>
    <row r="3987" spans="1:2" x14ac:dyDescent="0.25">
      <c r="A3987" s="169"/>
      <c r="B3987" s="169"/>
    </row>
    <row r="3988" spans="1:2" x14ac:dyDescent="0.25">
      <c r="A3988" s="169"/>
      <c r="B3988" s="169"/>
    </row>
    <row r="3989" spans="1:2" x14ac:dyDescent="0.25">
      <c r="A3989" s="169"/>
      <c r="B3989" s="169"/>
    </row>
    <row r="3990" spans="1:2" x14ac:dyDescent="0.25">
      <c r="A3990" s="169"/>
      <c r="B3990" s="169"/>
    </row>
    <row r="3991" spans="1:2" x14ac:dyDescent="0.25">
      <c r="A3991" s="169"/>
      <c r="B3991" s="169"/>
    </row>
    <row r="3992" spans="1:2" x14ac:dyDescent="0.25">
      <c r="A3992" s="169"/>
      <c r="B3992" s="169"/>
    </row>
    <row r="3993" spans="1:2" x14ac:dyDescent="0.25">
      <c r="A3993" s="169"/>
      <c r="B3993" s="169"/>
    </row>
    <row r="3994" spans="1:2" x14ac:dyDescent="0.25">
      <c r="A3994" s="169"/>
      <c r="B3994" s="169"/>
    </row>
    <row r="3995" spans="1:2" x14ac:dyDescent="0.25">
      <c r="A3995" s="169"/>
      <c r="B3995" s="169"/>
    </row>
    <row r="3996" spans="1:2" x14ac:dyDescent="0.25">
      <c r="A3996" s="169"/>
      <c r="B3996" s="169"/>
    </row>
    <row r="3997" spans="1:2" x14ac:dyDescent="0.25">
      <c r="A3997" s="169"/>
      <c r="B3997" s="169"/>
    </row>
    <row r="3998" spans="1:2" x14ac:dyDescent="0.25">
      <c r="A3998" s="169"/>
      <c r="B3998" s="169"/>
    </row>
    <row r="3999" spans="1:2" x14ac:dyDescent="0.25">
      <c r="A3999" s="169"/>
      <c r="B3999" s="169"/>
    </row>
    <row r="4000" spans="1:2" x14ac:dyDescent="0.25">
      <c r="A4000" s="169"/>
      <c r="B4000" s="169"/>
    </row>
    <row r="4001" spans="1:2" x14ac:dyDescent="0.25">
      <c r="A4001" s="169"/>
      <c r="B4001" s="169"/>
    </row>
    <row r="4002" spans="1:2" x14ac:dyDescent="0.25">
      <c r="A4002" s="169"/>
      <c r="B4002" s="169"/>
    </row>
    <row r="4003" spans="1:2" x14ac:dyDescent="0.25">
      <c r="A4003" s="169"/>
      <c r="B4003" s="169"/>
    </row>
    <row r="4004" spans="1:2" x14ac:dyDescent="0.25">
      <c r="A4004" s="169"/>
      <c r="B4004" s="169"/>
    </row>
    <row r="4005" spans="1:2" x14ac:dyDescent="0.25">
      <c r="A4005" s="169"/>
      <c r="B4005" s="169"/>
    </row>
    <row r="4006" spans="1:2" x14ac:dyDescent="0.25">
      <c r="A4006" s="169"/>
      <c r="B4006" s="169"/>
    </row>
    <row r="4007" spans="1:2" x14ac:dyDescent="0.25">
      <c r="A4007" s="169"/>
      <c r="B4007" s="169"/>
    </row>
    <row r="4008" spans="1:2" x14ac:dyDescent="0.25">
      <c r="A4008" s="169"/>
      <c r="B4008" s="169"/>
    </row>
    <row r="4009" spans="1:2" x14ac:dyDescent="0.25">
      <c r="A4009" s="169"/>
      <c r="B4009" s="169"/>
    </row>
    <row r="4010" spans="1:2" x14ac:dyDescent="0.25">
      <c r="A4010" s="169"/>
      <c r="B4010" s="169"/>
    </row>
    <row r="4011" spans="1:2" x14ac:dyDescent="0.25">
      <c r="A4011" s="169"/>
      <c r="B4011" s="169"/>
    </row>
    <row r="4012" spans="1:2" x14ac:dyDescent="0.25">
      <c r="A4012" s="169"/>
      <c r="B4012" s="169"/>
    </row>
    <row r="4013" spans="1:2" x14ac:dyDescent="0.25">
      <c r="A4013" s="169"/>
      <c r="B4013" s="169"/>
    </row>
    <row r="4014" spans="1:2" x14ac:dyDescent="0.25">
      <c r="A4014" s="169"/>
      <c r="B4014" s="169"/>
    </row>
    <row r="4015" spans="1:2" x14ac:dyDescent="0.25">
      <c r="A4015" s="169"/>
      <c r="B4015" s="169"/>
    </row>
    <row r="4016" spans="1:2" x14ac:dyDescent="0.25">
      <c r="A4016" s="169"/>
      <c r="B4016" s="169"/>
    </row>
    <row r="4017" spans="1:2" x14ac:dyDescent="0.25">
      <c r="A4017" s="169"/>
      <c r="B4017" s="169"/>
    </row>
    <row r="4018" spans="1:2" x14ac:dyDescent="0.25">
      <c r="A4018" s="169"/>
      <c r="B4018" s="169"/>
    </row>
    <row r="4019" spans="1:2" x14ac:dyDescent="0.25">
      <c r="A4019" s="169"/>
      <c r="B4019" s="169"/>
    </row>
    <row r="4020" spans="1:2" x14ac:dyDescent="0.25">
      <c r="A4020" s="169"/>
      <c r="B4020" s="169"/>
    </row>
    <row r="4021" spans="1:2" x14ac:dyDescent="0.25">
      <c r="A4021" s="169"/>
      <c r="B4021" s="169"/>
    </row>
    <row r="4022" spans="1:2" x14ac:dyDescent="0.25">
      <c r="A4022" s="169"/>
      <c r="B4022" s="169"/>
    </row>
    <row r="4023" spans="1:2" x14ac:dyDescent="0.25">
      <c r="A4023" s="169"/>
      <c r="B4023" s="169"/>
    </row>
    <row r="4024" spans="1:2" x14ac:dyDescent="0.25">
      <c r="A4024" s="169"/>
      <c r="B4024" s="169"/>
    </row>
    <row r="4025" spans="1:2" x14ac:dyDescent="0.25">
      <c r="A4025" s="169"/>
      <c r="B4025" s="169"/>
    </row>
    <row r="4026" spans="1:2" x14ac:dyDescent="0.25">
      <c r="A4026" s="169"/>
      <c r="B4026" s="169"/>
    </row>
    <row r="4027" spans="1:2" x14ac:dyDescent="0.25">
      <c r="A4027" s="169"/>
      <c r="B4027" s="169"/>
    </row>
    <row r="4028" spans="1:2" x14ac:dyDescent="0.25">
      <c r="A4028" s="169"/>
      <c r="B4028" s="169"/>
    </row>
    <row r="4029" spans="1:2" x14ac:dyDescent="0.25">
      <c r="A4029" s="169"/>
      <c r="B4029" s="169"/>
    </row>
    <row r="4030" spans="1:2" x14ac:dyDescent="0.25">
      <c r="A4030" s="169"/>
      <c r="B4030" s="169"/>
    </row>
    <row r="4031" spans="1:2" x14ac:dyDescent="0.25">
      <c r="A4031" s="169"/>
      <c r="B4031" s="169"/>
    </row>
    <row r="4032" spans="1:2" x14ac:dyDescent="0.25">
      <c r="A4032" s="169"/>
      <c r="B4032" s="169"/>
    </row>
    <row r="4033" spans="1:2" x14ac:dyDescent="0.25">
      <c r="A4033" s="169"/>
      <c r="B4033" s="169"/>
    </row>
    <row r="4034" spans="1:2" x14ac:dyDescent="0.25">
      <c r="A4034" s="169"/>
      <c r="B4034" s="169"/>
    </row>
    <row r="4035" spans="1:2" x14ac:dyDescent="0.25">
      <c r="A4035" s="169"/>
      <c r="B4035" s="169"/>
    </row>
    <row r="4036" spans="1:2" x14ac:dyDescent="0.25">
      <c r="A4036" s="169"/>
      <c r="B4036" s="169"/>
    </row>
    <row r="4037" spans="1:2" x14ac:dyDescent="0.25">
      <c r="A4037" s="169"/>
      <c r="B4037" s="169"/>
    </row>
    <row r="4038" spans="1:2" x14ac:dyDescent="0.25">
      <c r="A4038" s="169"/>
      <c r="B4038" s="169"/>
    </row>
    <row r="4039" spans="1:2" x14ac:dyDescent="0.25">
      <c r="A4039" s="169"/>
      <c r="B4039" s="169"/>
    </row>
    <row r="4040" spans="1:2" x14ac:dyDescent="0.25">
      <c r="A4040" s="169"/>
      <c r="B4040" s="169"/>
    </row>
    <row r="4041" spans="1:2" x14ac:dyDescent="0.25">
      <c r="A4041" s="169"/>
      <c r="B4041" s="169"/>
    </row>
    <row r="4042" spans="1:2" x14ac:dyDescent="0.25">
      <c r="A4042" s="169"/>
      <c r="B4042" s="169"/>
    </row>
    <row r="4043" spans="1:2" x14ac:dyDescent="0.25">
      <c r="A4043" s="169"/>
      <c r="B4043" s="169"/>
    </row>
    <row r="4044" spans="1:2" x14ac:dyDescent="0.25">
      <c r="A4044" s="169"/>
      <c r="B4044" s="169"/>
    </row>
    <row r="4045" spans="1:2" x14ac:dyDescent="0.25">
      <c r="A4045" s="169"/>
      <c r="B4045" s="169"/>
    </row>
    <row r="4046" spans="1:2" x14ac:dyDescent="0.25">
      <c r="A4046" s="169"/>
      <c r="B4046" s="169"/>
    </row>
    <row r="4047" spans="1:2" x14ac:dyDescent="0.25">
      <c r="A4047" s="169"/>
      <c r="B4047" s="169"/>
    </row>
    <row r="4048" spans="1:2" x14ac:dyDescent="0.25">
      <c r="A4048" s="169"/>
      <c r="B4048" s="169"/>
    </row>
    <row r="4049" spans="1:2" x14ac:dyDescent="0.25">
      <c r="A4049" s="169"/>
      <c r="B4049" s="169"/>
    </row>
    <row r="4050" spans="1:2" x14ac:dyDescent="0.25">
      <c r="A4050" s="169"/>
      <c r="B4050" s="169"/>
    </row>
    <row r="4051" spans="1:2" x14ac:dyDescent="0.25">
      <c r="A4051" s="169"/>
      <c r="B4051" s="169"/>
    </row>
    <row r="4052" spans="1:2" x14ac:dyDescent="0.25">
      <c r="A4052" s="169"/>
      <c r="B4052" s="169"/>
    </row>
    <row r="4053" spans="1:2" x14ac:dyDescent="0.25">
      <c r="A4053" s="169"/>
      <c r="B4053" s="169"/>
    </row>
    <row r="4054" spans="1:2" x14ac:dyDescent="0.25">
      <c r="A4054" s="169"/>
      <c r="B4054" s="169"/>
    </row>
    <row r="4055" spans="1:2" x14ac:dyDescent="0.25">
      <c r="A4055" s="169"/>
      <c r="B4055" s="169"/>
    </row>
    <row r="4056" spans="1:2" x14ac:dyDescent="0.25">
      <c r="A4056" s="169"/>
      <c r="B4056" s="169"/>
    </row>
    <row r="4057" spans="1:2" x14ac:dyDescent="0.25">
      <c r="A4057" s="169"/>
      <c r="B4057" s="169"/>
    </row>
    <row r="4058" spans="1:2" x14ac:dyDescent="0.25">
      <c r="A4058" s="169"/>
      <c r="B4058" s="169"/>
    </row>
    <row r="4059" spans="1:2" x14ac:dyDescent="0.25">
      <c r="A4059" s="169"/>
      <c r="B4059" s="169"/>
    </row>
    <row r="4060" spans="1:2" x14ac:dyDescent="0.25">
      <c r="A4060" s="169"/>
      <c r="B4060" s="169"/>
    </row>
    <row r="4061" spans="1:2" x14ac:dyDescent="0.25">
      <c r="A4061" s="169"/>
      <c r="B4061" s="169"/>
    </row>
    <row r="4062" spans="1:2" x14ac:dyDescent="0.25">
      <c r="A4062" s="169"/>
      <c r="B4062" s="169"/>
    </row>
    <row r="4063" spans="1:2" x14ac:dyDescent="0.25">
      <c r="A4063" s="169"/>
      <c r="B4063" s="169"/>
    </row>
    <row r="4064" spans="1:2" x14ac:dyDescent="0.25">
      <c r="A4064" s="169"/>
      <c r="B4064" s="169"/>
    </row>
    <row r="4065" spans="1:2" x14ac:dyDescent="0.25">
      <c r="A4065" s="169"/>
      <c r="B4065" s="169"/>
    </row>
    <row r="4066" spans="1:2" x14ac:dyDescent="0.25">
      <c r="A4066" s="169"/>
      <c r="B4066" s="169"/>
    </row>
    <row r="4067" spans="1:2" x14ac:dyDescent="0.25">
      <c r="A4067" s="169"/>
      <c r="B4067" s="169"/>
    </row>
    <row r="4068" spans="1:2" x14ac:dyDescent="0.25">
      <c r="A4068" s="169"/>
      <c r="B4068" s="169"/>
    </row>
    <row r="4069" spans="1:2" x14ac:dyDescent="0.25">
      <c r="A4069" s="169"/>
      <c r="B4069" s="169"/>
    </row>
    <row r="4070" spans="1:2" x14ac:dyDescent="0.25">
      <c r="A4070" s="169"/>
      <c r="B4070" s="169"/>
    </row>
    <row r="4071" spans="1:2" x14ac:dyDescent="0.25">
      <c r="A4071" s="169"/>
      <c r="B4071" s="169"/>
    </row>
    <row r="4072" spans="1:2" x14ac:dyDescent="0.25">
      <c r="A4072" s="169"/>
      <c r="B4072" s="169"/>
    </row>
    <row r="4073" spans="1:2" x14ac:dyDescent="0.25">
      <c r="A4073" s="169"/>
      <c r="B4073" s="169"/>
    </row>
    <row r="4074" spans="1:2" x14ac:dyDescent="0.25">
      <c r="A4074" s="169"/>
      <c r="B4074" s="169"/>
    </row>
    <row r="4075" spans="1:2" x14ac:dyDescent="0.25">
      <c r="A4075" s="169"/>
      <c r="B4075" s="169"/>
    </row>
    <row r="4076" spans="1:2" x14ac:dyDescent="0.25">
      <c r="A4076" s="169"/>
      <c r="B4076" s="169"/>
    </row>
    <row r="4077" spans="1:2" x14ac:dyDescent="0.25">
      <c r="A4077" s="169"/>
      <c r="B4077" s="169"/>
    </row>
    <row r="4078" spans="1:2" x14ac:dyDescent="0.25">
      <c r="A4078" s="169"/>
      <c r="B4078" s="169"/>
    </row>
    <row r="4079" spans="1:2" x14ac:dyDescent="0.25">
      <c r="A4079" s="169"/>
      <c r="B4079" s="169"/>
    </row>
    <row r="4080" spans="1:2" x14ac:dyDescent="0.25">
      <c r="A4080" s="169"/>
      <c r="B4080" s="169"/>
    </row>
    <row r="4081" spans="1:2" x14ac:dyDescent="0.25">
      <c r="A4081" s="169"/>
      <c r="B4081" s="169"/>
    </row>
    <row r="4082" spans="1:2" x14ac:dyDescent="0.25">
      <c r="A4082" s="169"/>
      <c r="B4082" s="169"/>
    </row>
    <row r="4083" spans="1:2" x14ac:dyDescent="0.25">
      <c r="A4083" s="169"/>
      <c r="B4083" s="169"/>
    </row>
    <row r="4084" spans="1:2" x14ac:dyDescent="0.25">
      <c r="A4084" s="169"/>
      <c r="B4084" s="169"/>
    </row>
    <row r="4085" spans="1:2" x14ac:dyDescent="0.25">
      <c r="A4085" s="169"/>
      <c r="B4085" s="169"/>
    </row>
    <row r="4086" spans="1:2" x14ac:dyDescent="0.25">
      <c r="A4086" s="169"/>
      <c r="B4086" s="169"/>
    </row>
    <row r="4087" spans="1:2" x14ac:dyDescent="0.25">
      <c r="A4087" s="169"/>
      <c r="B4087" s="169"/>
    </row>
    <row r="4088" spans="1:2" x14ac:dyDescent="0.25">
      <c r="A4088" s="169"/>
      <c r="B4088" s="169"/>
    </row>
    <row r="4089" spans="1:2" x14ac:dyDescent="0.25">
      <c r="A4089" s="169"/>
      <c r="B4089" s="169"/>
    </row>
    <row r="4090" spans="1:2" x14ac:dyDescent="0.25">
      <c r="A4090" s="169"/>
      <c r="B4090" s="169"/>
    </row>
    <row r="4091" spans="1:2" x14ac:dyDescent="0.25">
      <c r="A4091" s="169"/>
      <c r="B4091" s="169"/>
    </row>
    <row r="4092" spans="1:2" x14ac:dyDescent="0.25">
      <c r="A4092" s="169"/>
      <c r="B4092" s="169"/>
    </row>
    <row r="4093" spans="1:2" x14ac:dyDescent="0.25">
      <c r="A4093" s="169"/>
      <c r="B4093" s="169"/>
    </row>
    <row r="4094" spans="1:2" x14ac:dyDescent="0.25">
      <c r="A4094" s="169"/>
      <c r="B4094" s="169"/>
    </row>
    <row r="4095" spans="1:2" x14ac:dyDescent="0.25">
      <c r="A4095" s="169"/>
      <c r="B4095" s="169"/>
    </row>
    <row r="4096" spans="1:2" x14ac:dyDescent="0.25">
      <c r="A4096" s="169"/>
      <c r="B4096" s="169"/>
    </row>
    <row r="4097" spans="1:2" x14ac:dyDescent="0.25">
      <c r="A4097" s="169"/>
      <c r="B4097" s="169"/>
    </row>
    <row r="4098" spans="1:2" x14ac:dyDescent="0.25">
      <c r="A4098" s="169"/>
      <c r="B4098" s="169"/>
    </row>
    <row r="4099" spans="1:2" x14ac:dyDescent="0.25">
      <c r="A4099" s="169"/>
      <c r="B4099" s="169"/>
    </row>
    <row r="4100" spans="1:2" x14ac:dyDescent="0.25">
      <c r="A4100" s="169"/>
      <c r="B4100" s="169"/>
    </row>
    <row r="4101" spans="1:2" x14ac:dyDescent="0.25">
      <c r="A4101" s="169"/>
      <c r="B4101" s="169"/>
    </row>
    <row r="4102" spans="1:2" x14ac:dyDescent="0.25">
      <c r="A4102" s="169"/>
      <c r="B4102" s="169"/>
    </row>
    <row r="4103" spans="1:2" x14ac:dyDescent="0.25">
      <c r="A4103" s="169"/>
      <c r="B4103" s="169"/>
    </row>
    <row r="4104" spans="1:2" x14ac:dyDescent="0.25">
      <c r="A4104" s="169"/>
      <c r="B4104" s="169"/>
    </row>
    <row r="4105" spans="1:2" x14ac:dyDescent="0.25">
      <c r="A4105" s="169"/>
      <c r="B4105" s="169"/>
    </row>
    <row r="4106" spans="1:2" x14ac:dyDescent="0.25">
      <c r="A4106" s="169"/>
      <c r="B4106" s="169"/>
    </row>
    <row r="4107" spans="1:2" x14ac:dyDescent="0.25">
      <c r="A4107" s="169"/>
      <c r="B4107" s="169"/>
    </row>
    <row r="4108" spans="1:2" x14ac:dyDescent="0.25">
      <c r="A4108" s="169"/>
      <c r="B4108" s="169"/>
    </row>
    <row r="4109" spans="1:2" x14ac:dyDescent="0.25">
      <c r="A4109" s="169"/>
      <c r="B4109" s="169"/>
    </row>
    <row r="4110" spans="1:2" x14ac:dyDescent="0.25">
      <c r="A4110" s="169"/>
      <c r="B4110" s="169"/>
    </row>
    <row r="4111" spans="1:2" x14ac:dyDescent="0.25">
      <c r="A4111" s="169"/>
      <c r="B4111" s="169"/>
    </row>
    <row r="4112" spans="1:2" x14ac:dyDescent="0.25">
      <c r="A4112" s="169"/>
      <c r="B4112" s="169"/>
    </row>
    <row r="4113" spans="1:2" x14ac:dyDescent="0.25">
      <c r="A4113" s="169"/>
      <c r="B4113" s="169"/>
    </row>
    <row r="4114" spans="1:2" x14ac:dyDescent="0.25">
      <c r="A4114" s="169"/>
      <c r="B4114" s="169"/>
    </row>
    <row r="4115" spans="1:2" x14ac:dyDescent="0.25">
      <c r="A4115" s="169"/>
      <c r="B4115" s="169"/>
    </row>
    <row r="4116" spans="1:2" x14ac:dyDescent="0.25">
      <c r="A4116" s="169"/>
      <c r="B4116" s="169"/>
    </row>
    <row r="4117" spans="1:2" x14ac:dyDescent="0.25">
      <c r="A4117" s="169"/>
      <c r="B4117" s="169"/>
    </row>
    <row r="4118" spans="1:2" x14ac:dyDescent="0.25">
      <c r="A4118" s="169"/>
      <c r="B4118" s="169"/>
    </row>
    <row r="4119" spans="1:2" x14ac:dyDescent="0.25">
      <c r="A4119" s="169"/>
      <c r="B4119" s="169"/>
    </row>
    <row r="4120" spans="1:2" x14ac:dyDescent="0.25">
      <c r="A4120" s="169"/>
      <c r="B4120" s="169"/>
    </row>
    <row r="4121" spans="1:2" x14ac:dyDescent="0.25">
      <c r="A4121" s="169"/>
      <c r="B4121" s="169"/>
    </row>
    <row r="4122" spans="1:2" x14ac:dyDescent="0.25">
      <c r="A4122" s="169"/>
      <c r="B4122" s="169"/>
    </row>
    <row r="4123" spans="1:2" x14ac:dyDescent="0.25">
      <c r="A4123" s="169"/>
      <c r="B4123" s="169"/>
    </row>
    <row r="4124" spans="1:2" x14ac:dyDescent="0.25">
      <c r="A4124" s="169"/>
      <c r="B4124" s="169"/>
    </row>
    <row r="4125" spans="1:2" x14ac:dyDescent="0.25">
      <c r="A4125" s="169"/>
      <c r="B4125" s="169"/>
    </row>
    <row r="4126" spans="1:2" x14ac:dyDescent="0.25">
      <c r="A4126" s="169"/>
      <c r="B4126" s="169"/>
    </row>
    <row r="4127" spans="1:2" x14ac:dyDescent="0.25">
      <c r="A4127" s="169"/>
      <c r="B4127" s="169"/>
    </row>
    <row r="4128" spans="1:2" x14ac:dyDescent="0.25">
      <c r="A4128" s="169"/>
      <c r="B4128" s="169"/>
    </row>
    <row r="4129" spans="1:2" x14ac:dyDescent="0.25">
      <c r="A4129" s="169"/>
      <c r="B4129" s="169"/>
    </row>
    <row r="4130" spans="1:2" x14ac:dyDescent="0.25">
      <c r="A4130" s="169"/>
      <c r="B4130" s="169"/>
    </row>
    <row r="4131" spans="1:2" x14ac:dyDescent="0.25">
      <c r="A4131" s="169"/>
      <c r="B4131" s="169"/>
    </row>
    <row r="4132" spans="1:2" x14ac:dyDescent="0.25">
      <c r="A4132" s="169"/>
      <c r="B4132" s="169"/>
    </row>
    <row r="4133" spans="1:2" x14ac:dyDescent="0.25">
      <c r="A4133" s="169"/>
      <c r="B4133" s="169"/>
    </row>
    <row r="4134" spans="1:2" x14ac:dyDescent="0.25">
      <c r="A4134" s="169"/>
      <c r="B4134" s="169"/>
    </row>
    <row r="4135" spans="1:2" x14ac:dyDescent="0.25">
      <c r="A4135" s="169"/>
      <c r="B4135" s="169"/>
    </row>
    <row r="4136" spans="1:2" x14ac:dyDescent="0.25">
      <c r="A4136" s="169"/>
      <c r="B4136" s="169"/>
    </row>
    <row r="4137" spans="1:2" x14ac:dyDescent="0.25">
      <c r="A4137" s="169"/>
      <c r="B4137" s="169"/>
    </row>
    <row r="4138" spans="1:2" x14ac:dyDescent="0.25">
      <c r="A4138" s="169"/>
      <c r="B4138" s="169"/>
    </row>
    <row r="4139" spans="1:2" x14ac:dyDescent="0.25">
      <c r="A4139" s="169"/>
      <c r="B4139" s="169"/>
    </row>
    <row r="4140" spans="1:2" x14ac:dyDescent="0.25">
      <c r="A4140" s="169"/>
      <c r="B4140" s="169"/>
    </row>
    <row r="4141" spans="1:2" x14ac:dyDescent="0.25">
      <c r="A4141" s="169"/>
      <c r="B4141" s="169"/>
    </row>
    <row r="4142" spans="1:2" x14ac:dyDescent="0.25">
      <c r="A4142" s="169"/>
      <c r="B4142" s="169"/>
    </row>
    <row r="4143" spans="1:2" x14ac:dyDescent="0.25">
      <c r="A4143" s="169"/>
      <c r="B4143" s="169"/>
    </row>
    <row r="4144" spans="1:2" x14ac:dyDescent="0.25">
      <c r="A4144" s="169"/>
      <c r="B4144" s="169"/>
    </row>
    <row r="4145" spans="1:2" x14ac:dyDescent="0.25">
      <c r="A4145" s="169"/>
      <c r="B4145" s="169"/>
    </row>
    <row r="4146" spans="1:2" x14ac:dyDescent="0.25">
      <c r="A4146" s="169"/>
      <c r="B4146" s="169"/>
    </row>
    <row r="4147" spans="1:2" x14ac:dyDescent="0.25">
      <c r="A4147" s="169"/>
      <c r="B4147" s="169"/>
    </row>
    <row r="4148" spans="1:2" x14ac:dyDescent="0.25">
      <c r="A4148" s="169"/>
      <c r="B4148" s="169"/>
    </row>
    <row r="4149" spans="1:2" x14ac:dyDescent="0.25">
      <c r="A4149" s="169"/>
      <c r="B4149" s="169"/>
    </row>
    <row r="4150" spans="1:2" x14ac:dyDescent="0.25">
      <c r="A4150" s="169"/>
      <c r="B4150" s="169"/>
    </row>
    <row r="4151" spans="1:2" x14ac:dyDescent="0.25">
      <c r="A4151" s="169"/>
      <c r="B4151" s="169"/>
    </row>
    <row r="4152" spans="1:2" x14ac:dyDescent="0.25">
      <c r="A4152" s="169"/>
      <c r="B4152" s="169"/>
    </row>
    <row r="4153" spans="1:2" x14ac:dyDescent="0.25">
      <c r="A4153" s="169"/>
      <c r="B4153" s="169"/>
    </row>
    <row r="4154" spans="1:2" x14ac:dyDescent="0.25">
      <c r="A4154" s="169"/>
      <c r="B4154" s="169"/>
    </row>
    <row r="4155" spans="1:2" x14ac:dyDescent="0.25">
      <c r="A4155" s="169"/>
      <c r="B4155" s="169"/>
    </row>
    <row r="4156" spans="1:2" x14ac:dyDescent="0.25">
      <c r="A4156" s="169"/>
      <c r="B4156" s="169"/>
    </row>
    <row r="4157" spans="1:2" x14ac:dyDescent="0.25">
      <c r="A4157" s="169"/>
      <c r="B4157" s="169"/>
    </row>
    <row r="4158" spans="1:2" x14ac:dyDescent="0.25">
      <c r="A4158" s="169"/>
      <c r="B4158" s="169"/>
    </row>
    <row r="4159" spans="1:2" x14ac:dyDescent="0.25">
      <c r="A4159" s="169"/>
      <c r="B4159" s="169"/>
    </row>
    <row r="4160" spans="1:2" x14ac:dyDescent="0.25">
      <c r="A4160" s="169"/>
      <c r="B4160" s="169"/>
    </row>
    <row r="4161" spans="1:2" x14ac:dyDescent="0.25">
      <c r="A4161" s="169"/>
      <c r="B4161" s="169"/>
    </row>
    <row r="4162" spans="1:2" x14ac:dyDescent="0.25">
      <c r="A4162" s="169"/>
      <c r="B4162" s="169"/>
    </row>
    <row r="4163" spans="1:2" x14ac:dyDescent="0.25">
      <c r="A4163" s="169"/>
      <c r="B4163" s="169"/>
    </row>
    <row r="4164" spans="1:2" x14ac:dyDescent="0.25">
      <c r="A4164" s="169"/>
      <c r="B4164" s="169"/>
    </row>
    <row r="4165" spans="1:2" x14ac:dyDescent="0.25">
      <c r="A4165" s="169"/>
      <c r="B4165" s="169"/>
    </row>
    <row r="4166" spans="1:2" x14ac:dyDescent="0.25">
      <c r="A4166" s="169"/>
      <c r="B4166" s="169"/>
    </row>
    <row r="4167" spans="1:2" x14ac:dyDescent="0.25">
      <c r="A4167" s="169"/>
      <c r="B4167" s="169"/>
    </row>
    <row r="4168" spans="1:2" x14ac:dyDescent="0.25">
      <c r="A4168" s="169"/>
      <c r="B4168" s="169"/>
    </row>
    <row r="4169" spans="1:2" x14ac:dyDescent="0.25">
      <c r="A4169" s="169"/>
      <c r="B4169" s="169"/>
    </row>
    <row r="4170" spans="1:2" x14ac:dyDescent="0.25">
      <c r="A4170" s="169"/>
      <c r="B4170" s="169"/>
    </row>
    <row r="4171" spans="1:2" x14ac:dyDescent="0.25">
      <c r="A4171" s="169"/>
      <c r="B4171" s="169"/>
    </row>
    <row r="4172" spans="1:2" x14ac:dyDescent="0.25">
      <c r="A4172" s="169"/>
      <c r="B4172" s="169"/>
    </row>
    <row r="4173" spans="1:2" x14ac:dyDescent="0.25">
      <c r="A4173" s="169"/>
      <c r="B4173" s="169"/>
    </row>
    <row r="4174" spans="1:2" x14ac:dyDescent="0.25">
      <c r="A4174" s="169"/>
      <c r="B4174" s="169"/>
    </row>
    <row r="4175" spans="1:2" x14ac:dyDescent="0.25">
      <c r="A4175" s="169"/>
      <c r="B4175" s="169"/>
    </row>
    <row r="4176" spans="1:2" x14ac:dyDescent="0.25">
      <c r="A4176" s="169"/>
      <c r="B4176" s="169"/>
    </row>
    <row r="4177" spans="1:2" x14ac:dyDescent="0.25">
      <c r="A4177" s="169"/>
      <c r="B4177" s="169"/>
    </row>
    <row r="4178" spans="1:2" x14ac:dyDescent="0.25">
      <c r="A4178" s="169"/>
      <c r="B4178" s="169"/>
    </row>
    <row r="4179" spans="1:2" x14ac:dyDescent="0.25">
      <c r="A4179" s="169"/>
      <c r="B4179" s="169"/>
    </row>
    <row r="4180" spans="1:2" x14ac:dyDescent="0.25">
      <c r="A4180" s="169"/>
      <c r="B4180" s="169"/>
    </row>
    <row r="4181" spans="1:2" x14ac:dyDescent="0.25">
      <c r="A4181" s="169"/>
      <c r="B4181" s="169"/>
    </row>
    <row r="4182" spans="1:2" x14ac:dyDescent="0.25">
      <c r="A4182" s="169"/>
      <c r="B4182" s="169"/>
    </row>
    <row r="4183" spans="1:2" x14ac:dyDescent="0.25">
      <c r="A4183" s="169"/>
      <c r="B4183" s="169"/>
    </row>
    <row r="4184" spans="1:2" x14ac:dyDescent="0.25">
      <c r="A4184" s="169"/>
      <c r="B4184" s="169"/>
    </row>
    <row r="4185" spans="1:2" x14ac:dyDescent="0.25">
      <c r="A4185" s="169"/>
      <c r="B4185" s="169"/>
    </row>
    <row r="4186" spans="1:2" x14ac:dyDescent="0.25">
      <c r="A4186" s="169"/>
      <c r="B4186" s="169"/>
    </row>
    <row r="4187" spans="1:2" x14ac:dyDescent="0.25">
      <c r="A4187" s="169"/>
      <c r="B4187" s="169"/>
    </row>
    <row r="4188" spans="1:2" x14ac:dyDescent="0.25">
      <c r="A4188" s="169"/>
      <c r="B4188" s="169"/>
    </row>
    <row r="4189" spans="1:2" x14ac:dyDescent="0.25">
      <c r="A4189" s="169"/>
      <c r="B4189" s="169"/>
    </row>
    <row r="4190" spans="1:2" x14ac:dyDescent="0.25">
      <c r="A4190" s="169"/>
      <c r="B4190" s="169"/>
    </row>
    <row r="4191" spans="1:2" x14ac:dyDescent="0.25">
      <c r="A4191" s="169"/>
      <c r="B4191" s="169"/>
    </row>
    <row r="4192" spans="1:2" x14ac:dyDescent="0.25">
      <c r="A4192" s="169"/>
      <c r="B4192" s="169"/>
    </row>
    <row r="4193" spans="1:2" x14ac:dyDescent="0.25">
      <c r="A4193" s="169"/>
      <c r="B4193" s="169"/>
    </row>
    <row r="4194" spans="1:2" x14ac:dyDescent="0.25">
      <c r="A4194" s="169"/>
      <c r="B4194" s="169"/>
    </row>
    <row r="4195" spans="1:2" x14ac:dyDescent="0.25">
      <c r="A4195" s="169"/>
      <c r="B4195" s="169"/>
    </row>
    <row r="4196" spans="1:2" x14ac:dyDescent="0.25">
      <c r="A4196" s="169"/>
      <c r="B4196" s="169"/>
    </row>
    <row r="4197" spans="1:2" x14ac:dyDescent="0.25">
      <c r="A4197" s="169"/>
      <c r="B4197" s="169"/>
    </row>
    <row r="4198" spans="1:2" x14ac:dyDescent="0.25">
      <c r="A4198" s="169"/>
      <c r="B4198" s="169"/>
    </row>
    <row r="4199" spans="1:2" x14ac:dyDescent="0.25">
      <c r="A4199" s="169"/>
      <c r="B4199" s="169"/>
    </row>
    <row r="4200" spans="1:2" x14ac:dyDescent="0.25">
      <c r="A4200" s="169"/>
      <c r="B4200" s="169"/>
    </row>
    <row r="4201" spans="1:2" x14ac:dyDescent="0.25">
      <c r="A4201" s="169"/>
      <c r="B4201" s="169"/>
    </row>
    <row r="4202" spans="1:2" x14ac:dyDescent="0.25">
      <c r="A4202" s="169"/>
      <c r="B4202" s="169"/>
    </row>
    <row r="4203" spans="1:2" x14ac:dyDescent="0.25">
      <c r="A4203" s="169"/>
      <c r="B4203" s="169"/>
    </row>
    <row r="4204" spans="1:2" x14ac:dyDescent="0.25">
      <c r="A4204" s="169"/>
      <c r="B4204" s="169"/>
    </row>
    <row r="4205" spans="1:2" x14ac:dyDescent="0.25">
      <c r="A4205" s="169"/>
      <c r="B4205" s="169"/>
    </row>
    <row r="4206" spans="1:2" x14ac:dyDescent="0.25">
      <c r="A4206" s="169"/>
      <c r="B4206" s="169"/>
    </row>
    <row r="4207" spans="1:2" x14ac:dyDescent="0.25">
      <c r="A4207" s="169"/>
      <c r="B4207" s="169"/>
    </row>
    <row r="4208" spans="1:2" x14ac:dyDescent="0.25">
      <c r="A4208" s="169"/>
      <c r="B4208" s="169"/>
    </row>
    <row r="4209" spans="1:2" x14ac:dyDescent="0.25">
      <c r="A4209" s="169"/>
      <c r="B4209" s="169"/>
    </row>
    <row r="4210" spans="1:2" x14ac:dyDescent="0.25">
      <c r="A4210" s="169"/>
      <c r="B4210" s="169"/>
    </row>
    <row r="4211" spans="1:2" x14ac:dyDescent="0.25">
      <c r="A4211" s="169"/>
      <c r="B4211" s="169"/>
    </row>
    <row r="4212" spans="1:2" x14ac:dyDescent="0.25">
      <c r="A4212" s="169"/>
      <c r="B4212" s="169"/>
    </row>
    <row r="4213" spans="1:2" x14ac:dyDescent="0.25">
      <c r="A4213" s="169"/>
      <c r="B4213" s="169"/>
    </row>
    <row r="4214" spans="1:2" x14ac:dyDescent="0.25">
      <c r="A4214" s="169"/>
      <c r="B4214" s="169"/>
    </row>
    <row r="4215" spans="1:2" x14ac:dyDescent="0.25">
      <c r="A4215" s="169"/>
      <c r="B4215" s="169"/>
    </row>
    <row r="4216" spans="1:2" x14ac:dyDescent="0.25">
      <c r="A4216" s="169"/>
      <c r="B4216" s="169"/>
    </row>
    <row r="4217" spans="1:2" x14ac:dyDescent="0.25">
      <c r="A4217" s="169"/>
      <c r="B4217" s="169"/>
    </row>
    <row r="4218" spans="1:2" x14ac:dyDescent="0.25">
      <c r="A4218" s="169"/>
      <c r="B4218" s="169"/>
    </row>
    <row r="4219" spans="1:2" x14ac:dyDescent="0.25">
      <c r="A4219" s="169"/>
      <c r="B4219" s="169"/>
    </row>
    <row r="4220" spans="1:2" x14ac:dyDescent="0.25">
      <c r="A4220" s="169"/>
      <c r="B4220" s="169"/>
    </row>
    <row r="4221" spans="1:2" x14ac:dyDescent="0.25">
      <c r="A4221" s="169"/>
      <c r="B4221" s="169"/>
    </row>
    <row r="4222" spans="1:2" x14ac:dyDescent="0.25">
      <c r="A4222" s="169"/>
      <c r="B4222" s="169"/>
    </row>
    <row r="4223" spans="1:2" x14ac:dyDescent="0.25">
      <c r="A4223" s="169"/>
      <c r="B4223" s="169"/>
    </row>
    <row r="4224" spans="1:2" x14ac:dyDescent="0.25">
      <c r="A4224" s="169"/>
      <c r="B4224" s="169"/>
    </row>
    <row r="4225" spans="1:2" x14ac:dyDescent="0.25">
      <c r="A4225" s="169"/>
      <c r="B4225" s="169"/>
    </row>
    <row r="4226" spans="1:2" x14ac:dyDescent="0.25">
      <c r="A4226" s="169"/>
      <c r="B4226" s="169"/>
    </row>
    <row r="4227" spans="1:2" x14ac:dyDescent="0.25">
      <c r="A4227" s="169"/>
      <c r="B4227" s="169"/>
    </row>
    <row r="4228" spans="1:2" x14ac:dyDescent="0.25">
      <c r="A4228" s="169"/>
      <c r="B4228" s="169"/>
    </row>
    <row r="4229" spans="1:2" x14ac:dyDescent="0.25">
      <c r="A4229" s="169"/>
      <c r="B4229" s="169"/>
    </row>
    <row r="4230" spans="1:2" x14ac:dyDescent="0.25">
      <c r="A4230" s="169"/>
      <c r="B4230" s="169"/>
    </row>
    <row r="4231" spans="1:2" x14ac:dyDescent="0.25">
      <c r="A4231" s="169"/>
      <c r="B4231" s="169"/>
    </row>
    <row r="4232" spans="1:2" x14ac:dyDescent="0.25">
      <c r="A4232" s="169"/>
      <c r="B4232" s="169"/>
    </row>
    <row r="4233" spans="1:2" x14ac:dyDescent="0.25">
      <c r="A4233" s="169"/>
      <c r="B4233" s="169"/>
    </row>
    <row r="4234" spans="1:2" x14ac:dyDescent="0.25">
      <c r="A4234" s="169"/>
      <c r="B4234" s="169"/>
    </row>
    <row r="4235" spans="1:2" x14ac:dyDescent="0.25">
      <c r="A4235" s="169"/>
      <c r="B4235" s="169"/>
    </row>
    <row r="4236" spans="1:2" x14ac:dyDescent="0.25">
      <c r="A4236" s="169"/>
      <c r="B4236" s="169"/>
    </row>
    <row r="4237" spans="1:2" x14ac:dyDescent="0.25">
      <c r="A4237" s="169"/>
      <c r="B4237" s="169"/>
    </row>
    <row r="4238" spans="1:2" x14ac:dyDescent="0.25">
      <c r="A4238" s="169"/>
      <c r="B4238" s="169"/>
    </row>
    <row r="4239" spans="1:2" x14ac:dyDescent="0.25">
      <c r="A4239" s="169"/>
      <c r="B4239" s="169"/>
    </row>
    <row r="4240" spans="1:2" x14ac:dyDescent="0.25">
      <c r="A4240" s="169"/>
      <c r="B4240" s="169"/>
    </row>
    <row r="4241" spans="1:2" x14ac:dyDescent="0.25">
      <c r="A4241" s="169"/>
      <c r="B4241" s="169"/>
    </row>
    <row r="4242" spans="1:2" x14ac:dyDescent="0.25">
      <c r="A4242" s="169"/>
      <c r="B4242" s="169"/>
    </row>
    <row r="4243" spans="1:2" x14ac:dyDescent="0.25">
      <c r="A4243" s="169"/>
      <c r="B4243" s="169"/>
    </row>
    <row r="4244" spans="1:2" x14ac:dyDescent="0.25">
      <c r="A4244" s="169"/>
      <c r="B4244" s="169"/>
    </row>
    <row r="4245" spans="1:2" x14ac:dyDescent="0.25">
      <c r="A4245" s="169"/>
      <c r="B4245" s="169"/>
    </row>
    <row r="4246" spans="1:2" x14ac:dyDescent="0.25">
      <c r="A4246" s="169"/>
      <c r="B4246" s="169"/>
    </row>
    <row r="4247" spans="1:2" x14ac:dyDescent="0.25">
      <c r="A4247" s="169"/>
      <c r="B4247" s="169"/>
    </row>
    <row r="4248" spans="1:2" x14ac:dyDescent="0.25">
      <c r="A4248" s="169"/>
      <c r="B4248" s="169"/>
    </row>
    <row r="4249" spans="1:2" x14ac:dyDescent="0.25">
      <c r="A4249" s="169"/>
      <c r="B4249" s="169"/>
    </row>
    <row r="4250" spans="1:2" x14ac:dyDescent="0.25">
      <c r="A4250" s="169"/>
      <c r="B4250" s="169"/>
    </row>
    <row r="4251" spans="1:2" x14ac:dyDescent="0.25">
      <c r="A4251" s="169"/>
      <c r="B4251" s="169"/>
    </row>
    <row r="4252" spans="1:2" x14ac:dyDescent="0.25">
      <c r="A4252" s="169"/>
      <c r="B4252" s="169"/>
    </row>
    <row r="4253" spans="1:2" x14ac:dyDescent="0.25">
      <c r="A4253" s="169"/>
      <c r="B4253" s="169"/>
    </row>
    <row r="4254" spans="1:2" x14ac:dyDescent="0.25">
      <c r="A4254" s="169"/>
      <c r="B4254" s="169"/>
    </row>
    <row r="4255" spans="1:2" x14ac:dyDescent="0.25">
      <c r="A4255" s="169"/>
      <c r="B4255" s="169"/>
    </row>
    <row r="4256" spans="1:2" x14ac:dyDescent="0.25">
      <c r="A4256" s="169"/>
      <c r="B4256" s="169"/>
    </row>
    <row r="4257" spans="1:2" x14ac:dyDescent="0.25">
      <c r="A4257" s="169"/>
      <c r="B4257" s="169"/>
    </row>
    <row r="4258" spans="1:2" x14ac:dyDescent="0.25">
      <c r="A4258" s="169"/>
      <c r="B4258" s="169"/>
    </row>
    <row r="4259" spans="1:2" x14ac:dyDescent="0.25">
      <c r="A4259" s="169"/>
      <c r="B4259" s="169"/>
    </row>
    <row r="4260" spans="1:2" x14ac:dyDescent="0.25">
      <c r="A4260" s="169"/>
      <c r="B4260" s="169"/>
    </row>
    <row r="4261" spans="1:2" x14ac:dyDescent="0.25">
      <c r="A4261" s="169"/>
      <c r="B4261" s="169"/>
    </row>
    <row r="4262" spans="1:2" x14ac:dyDescent="0.25">
      <c r="A4262" s="169"/>
      <c r="B4262" s="169"/>
    </row>
    <row r="4263" spans="1:2" x14ac:dyDescent="0.25">
      <c r="A4263" s="169"/>
      <c r="B4263" s="169"/>
    </row>
    <row r="4264" spans="1:2" x14ac:dyDescent="0.25">
      <c r="A4264" s="169"/>
      <c r="B4264" s="169"/>
    </row>
    <row r="4265" spans="1:2" x14ac:dyDescent="0.25">
      <c r="A4265" s="169"/>
      <c r="B4265" s="169"/>
    </row>
    <row r="4266" spans="1:2" x14ac:dyDescent="0.25">
      <c r="A4266" s="169"/>
      <c r="B4266" s="169"/>
    </row>
    <row r="4267" spans="1:2" x14ac:dyDescent="0.25">
      <c r="A4267" s="169"/>
      <c r="B4267" s="169"/>
    </row>
    <row r="4268" spans="1:2" x14ac:dyDescent="0.25">
      <c r="A4268" s="169"/>
      <c r="B4268" s="169"/>
    </row>
    <row r="4269" spans="1:2" x14ac:dyDescent="0.25">
      <c r="A4269" s="169"/>
      <c r="B4269" s="169"/>
    </row>
    <row r="4270" spans="1:2" x14ac:dyDescent="0.25">
      <c r="A4270" s="169"/>
      <c r="B4270" s="169"/>
    </row>
    <row r="4271" spans="1:2" x14ac:dyDescent="0.25">
      <c r="A4271" s="169"/>
      <c r="B4271" s="169"/>
    </row>
    <row r="4272" spans="1:2" x14ac:dyDescent="0.25">
      <c r="A4272" s="169"/>
      <c r="B4272" s="169"/>
    </row>
    <row r="4273" spans="1:2" x14ac:dyDescent="0.25">
      <c r="A4273" s="169"/>
      <c r="B4273" s="169"/>
    </row>
    <row r="4274" spans="1:2" x14ac:dyDescent="0.25">
      <c r="A4274" s="169"/>
      <c r="B4274" s="169"/>
    </row>
    <row r="4275" spans="1:2" x14ac:dyDescent="0.25">
      <c r="A4275" s="169"/>
      <c r="B4275" s="169"/>
    </row>
    <row r="4276" spans="1:2" x14ac:dyDescent="0.25">
      <c r="A4276" s="169"/>
      <c r="B4276" s="169"/>
    </row>
    <row r="4277" spans="1:2" x14ac:dyDescent="0.25">
      <c r="A4277" s="169"/>
      <c r="B4277" s="169"/>
    </row>
    <row r="4278" spans="1:2" x14ac:dyDescent="0.25">
      <c r="A4278" s="169"/>
      <c r="B4278" s="169"/>
    </row>
    <row r="4279" spans="1:2" x14ac:dyDescent="0.25">
      <c r="A4279" s="169"/>
      <c r="B4279" s="169"/>
    </row>
    <row r="4280" spans="1:2" x14ac:dyDescent="0.25">
      <c r="A4280" s="169"/>
      <c r="B4280" s="169"/>
    </row>
    <row r="4281" spans="1:2" x14ac:dyDescent="0.25">
      <c r="A4281" s="169"/>
      <c r="B4281" s="169"/>
    </row>
    <row r="4282" spans="1:2" x14ac:dyDescent="0.25">
      <c r="A4282" s="169"/>
      <c r="B4282" s="169"/>
    </row>
    <row r="4283" spans="1:2" x14ac:dyDescent="0.25">
      <c r="A4283" s="169"/>
      <c r="B4283" s="169"/>
    </row>
    <row r="4284" spans="1:2" x14ac:dyDescent="0.25">
      <c r="A4284" s="169"/>
      <c r="B4284" s="169"/>
    </row>
    <row r="4285" spans="1:2" x14ac:dyDescent="0.25">
      <c r="A4285" s="169"/>
      <c r="B4285" s="169"/>
    </row>
    <row r="4286" spans="1:2" x14ac:dyDescent="0.25">
      <c r="A4286" s="169"/>
      <c r="B4286" s="169"/>
    </row>
    <row r="4287" spans="1:2" x14ac:dyDescent="0.25">
      <c r="A4287" s="169"/>
      <c r="B4287" s="169"/>
    </row>
    <row r="4288" spans="1:2" x14ac:dyDescent="0.25">
      <c r="A4288" s="169"/>
      <c r="B4288" s="169"/>
    </row>
    <row r="4289" spans="1:2" x14ac:dyDescent="0.25">
      <c r="A4289" s="169"/>
      <c r="B4289" s="169"/>
    </row>
    <row r="4290" spans="1:2" x14ac:dyDescent="0.25">
      <c r="A4290" s="169"/>
      <c r="B4290" s="169"/>
    </row>
    <row r="4291" spans="1:2" x14ac:dyDescent="0.25">
      <c r="A4291" s="169"/>
      <c r="B4291" s="169"/>
    </row>
    <row r="4292" spans="1:2" x14ac:dyDescent="0.25">
      <c r="A4292" s="169"/>
      <c r="B4292" s="169"/>
    </row>
    <row r="4293" spans="1:2" x14ac:dyDescent="0.25">
      <c r="A4293" s="169"/>
      <c r="B4293" s="169"/>
    </row>
    <row r="4294" spans="1:2" x14ac:dyDescent="0.25">
      <c r="A4294" s="169"/>
      <c r="B4294" s="169"/>
    </row>
    <row r="4295" spans="1:2" x14ac:dyDescent="0.25">
      <c r="A4295" s="169"/>
      <c r="B4295" s="169"/>
    </row>
    <row r="4296" spans="1:2" x14ac:dyDescent="0.25">
      <c r="A4296" s="169"/>
      <c r="B4296" s="169"/>
    </row>
    <row r="4297" spans="1:2" x14ac:dyDescent="0.25">
      <c r="A4297" s="169"/>
      <c r="B4297" s="169"/>
    </row>
    <row r="4298" spans="1:2" x14ac:dyDescent="0.25">
      <c r="A4298" s="169"/>
      <c r="B4298" s="169"/>
    </row>
    <row r="4299" spans="1:2" x14ac:dyDescent="0.25">
      <c r="A4299" s="169"/>
      <c r="B4299" s="169"/>
    </row>
    <row r="4300" spans="1:2" x14ac:dyDescent="0.25">
      <c r="A4300" s="169"/>
      <c r="B4300" s="169"/>
    </row>
    <row r="4301" spans="1:2" x14ac:dyDescent="0.25">
      <c r="A4301" s="169"/>
      <c r="B4301" s="169"/>
    </row>
    <row r="4302" spans="1:2" x14ac:dyDescent="0.25">
      <c r="A4302" s="169"/>
      <c r="B4302" s="169"/>
    </row>
    <row r="4303" spans="1:2" x14ac:dyDescent="0.25">
      <c r="A4303" s="169"/>
      <c r="B4303" s="169"/>
    </row>
    <row r="4304" spans="1:2" x14ac:dyDescent="0.25">
      <c r="A4304" s="169"/>
      <c r="B4304" s="169"/>
    </row>
    <row r="4305" spans="1:2" x14ac:dyDescent="0.25">
      <c r="A4305" s="169"/>
      <c r="B4305" s="169"/>
    </row>
    <row r="4306" spans="1:2" x14ac:dyDescent="0.25">
      <c r="A4306" s="169"/>
      <c r="B4306" s="169"/>
    </row>
    <row r="4307" spans="1:2" x14ac:dyDescent="0.25">
      <c r="A4307" s="169"/>
      <c r="B4307" s="169"/>
    </row>
    <row r="4308" spans="1:2" x14ac:dyDescent="0.25">
      <c r="A4308" s="169"/>
      <c r="B4308" s="169"/>
    </row>
    <row r="4309" spans="1:2" x14ac:dyDescent="0.25">
      <c r="A4309" s="169"/>
      <c r="B4309" s="169"/>
    </row>
    <row r="4310" spans="1:2" x14ac:dyDescent="0.25">
      <c r="A4310" s="169"/>
      <c r="B4310" s="169"/>
    </row>
    <row r="4311" spans="1:2" x14ac:dyDescent="0.25">
      <c r="A4311" s="169"/>
      <c r="B4311" s="169"/>
    </row>
    <row r="4312" spans="1:2" x14ac:dyDescent="0.25">
      <c r="A4312" s="169"/>
      <c r="B4312" s="169"/>
    </row>
    <row r="4313" spans="1:2" x14ac:dyDescent="0.25">
      <c r="A4313" s="169"/>
      <c r="B4313" s="169"/>
    </row>
    <row r="4314" spans="1:2" x14ac:dyDescent="0.25">
      <c r="A4314" s="169"/>
      <c r="B4314" s="169"/>
    </row>
    <row r="4315" spans="1:2" x14ac:dyDescent="0.25">
      <c r="A4315" s="169"/>
      <c r="B4315" s="169"/>
    </row>
    <row r="4316" spans="1:2" x14ac:dyDescent="0.25">
      <c r="A4316" s="169"/>
      <c r="B4316" s="169"/>
    </row>
    <row r="4317" spans="1:2" x14ac:dyDescent="0.25">
      <c r="A4317" s="169"/>
      <c r="B4317" s="169"/>
    </row>
    <row r="4318" spans="1:2" x14ac:dyDescent="0.25">
      <c r="A4318" s="169"/>
      <c r="B4318" s="169"/>
    </row>
    <row r="4319" spans="1:2" x14ac:dyDescent="0.25">
      <c r="A4319" s="169"/>
      <c r="B4319" s="169"/>
    </row>
    <row r="4320" spans="1:2" x14ac:dyDescent="0.25">
      <c r="A4320" s="169"/>
      <c r="B4320" s="169"/>
    </row>
    <row r="4321" spans="1:2" x14ac:dyDescent="0.25">
      <c r="A4321" s="169"/>
      <c r="B4321" s="169"/>
    </row>
    <row r="4322" spans="1:2" x14ac:dyDescent="0.25">
      <c r="A4322" s="169"/>
      <c r="B4322" s="169"/>
    </row>
    <row r="4323" spans="1:2" x14ac:dyDescent="0.25">
      <c r="A4323" s="169"/>
      <c r="B4323" s="169"/>
    </row>
    <row r="4324" spans="1:2" x14ac:dyDescent="0.25">
      <c r="A4324" s="169"/>
      <c r="B4324" s="169"/>
    </row>
    <row r="4325" spans="1:2" x14ac:dyDescent="0.25">
      <c r="A4325" s="169"/>
      <c r="B4325" s="169"/>
    </row>
    <row r="4326" spans="1:2" x14ac:dyDescent="0.25">
      <c r="A4326" s="169"/>
      <c r="B4326" s="169"/>
    </row>
    <row r="4327" spans="1:2" x14ac:dyDescent="0.25">
      <c r="A4327" s="169"/>
      <c r="B4327" s="169"/>
    </row>
    <row r="4328" spans="1:2" x14ac:dyDescent="0.25">
      <c r="A4328" s="169"/>
      <c r="B4328" s="169"/>
    </row>
    <row r="4329" spans="1:2" x14ac:dyDescent="0.25">
      <c r="A4329" s="169"/>
      <c r="B4329" s="169"/>
    </row>
    <row r="4330" spans="1:2" x14ac:dyDescent="0.25">
      <c r="A4330" s="169"/>
      <c r="B4330" s="169"/>
    </row>
    <row r="4331" spans="1:2" x14ac:dyDescent="0.25">
      <c r="A4331" s="169"/>
      <c r="B4331" s="169"/>
    </row>
    <row r="4332" spans="1:2" x14ac:dyDescent="0.25">
      <c r="A4332" s="169"/>
      <c r="B4332" s="169"/>
    </row>
    <row r="4333" spans="1:2" x14ac:dyDescent="0.25">
      <c r="A4333" s="169"/>
      <c r="B4333" s="169"/>
    </row>
    <row r="4334" spans="1:2" x14ac:dyDescent="0.25">
      <c r="A4334" s="169"/>
      <c r="B4334" s="169"/>
    </row>
    <row r="4335" spans="1:2" x14ac:dyDescent="0.25">
      <c r="A4335" s="169"/>
      <c r="B4335" s="169"/>
    </row>
    <row r="4336" spans="1:2" x14ac:dyDescent="0.25">
      <c r="A4336" s="169"/>
      <c r="B4336" s="169"/>
    </row>
    <row r="4337" spans="1:2" x14ac:dyDescent="0.25">
      <c r="A4337" s="169"/>
      <c r="B4337" s="169"/>
    </row>
    <row r="4338" spans="1:2" x14ac:dyDescent="0.25">
      <c r="A4338" s="169"/>
      <c r="B4338" s="169"/>
    </row>
    <row r="4339" spans="1:2" x14ac:dyDescent="0.25">
      <c r="A4339" s="169"/>
      <c r="B4339" s="169"/>
    </row>
    <row r="4340" spans="1:2" x14ac:dyDescent="0.25">
      <c r="A4340" s="169"/>
      <c r="B4340" s="169"/>
    </row>
    <row r="4341" spans="1:2" x14ac:dyDescent="0.25">
      <c r="A4341" s="169"/>
      <c r="B4341" s="169"/>
    </row>
    <row r="4342" spans="1:2" x14ac:dyDescent="0.25">
      <c r="A4342" s="169"/>
      <c r="B4342" s="169"/>
    </row>
    <row r="4343" spans="1:2" x14ac:dyDescent="0.25">
      <c r="A4343" s="169"/>
      <c r="B4343" s="169"/>
    </row>
    <row r="4344" spans="1:2" x14ac:dyDescent="0.25">
      <c r="A4344" s="169"/>
      <c r="B4344" s="169"/>
    </row>
    <row r="4345" spans="1:2" x14ac:dyDescent="0.25">
      <c r="A4345" s="169"/>
      <c r="B4345" s="169"/>
    </row>
    <row r="4346" spans="1:2" x14ac:dyDescent="0.25">
      <c r="A4346" s="169"/>
      <c r="B4346" s="169"/>
    </row>
    <row r="4347" spans="1:2" x14ac:dyDescent="0.25">
      <c r="A4347" s="169"/>
      <c r="B4347" s="169"/>
    </row>
    <row r="4348" spans="1:2" x14ac:dyDescent="0.25">
      <c r="A4348" s="169"/>
      <c r="B4348" s="169"/>
    </row>
    <row r="4349" spans="1:2" x14ac:dyDescent="0.25">
      <c r="A4349" s="169"/>
      <c r="B4349" s="169"/>
    </row>
    <row r="4350" spans="1:2" x14ac:dyDescent="0.25">
      <c r="A4350" s="169"/>
      <c r="B4350" s="169"/>
    </row>
    <row r="4351" spans="1:2" x14ac:dyDescent="0.25">
      <c r="A4351" s="169"/>
      <c r="B4351" s="169"/>
    </row>
    <row r="4352" spans="1:2" x14ac:dyDescent="0.25">
      <c r="A4352" s="169"/>
      <c r="B4352" s="169"/>
    </row>
    <row r="4353" spans="1:2" x14ac:dyDescent="0.25">
      <c r="A4353" s="169"/>
      <c r="B4353" s="169"/>
    </row>
    <row r="4354" spans="1:2" x14ac:dyDescent="0.25">
      <c r="A4354" s="169"/>
      <c r="B4354" s="169"/>
    </row>
    <row r="4355" spans="1:2" x14ac:dyDescent="0.25">
      <c r="A4355" s="169"/>
      <c r="B4355" s="169"/>
    </row>
    <row r="4356" spans="1:2" x14ac:dyDescent="0.25">
      <c r="A4356" s="169"/>
      <c r="B4356" s="169"/>
    </row>
    <row r="4357" spans="1:2" x14ac:dyDescent="0.25">
      <c r="A4357" s="169"/>
      <c r="B4357" s="169"/>
    </row>
    <row r="4358" spans="1:2" x14ac:dyDescent="0.25">
      <c r="A4358" s="169"/>
      <c r="B4358" s="169"/>
    </row>
    <row r="4359" spans="1:2" x14ac:dyDescent="0.25">
      <c r="A4359" s="169"/>
      <c r="B4359" s="169"/>
    </row>
    <row r="4360" spans="1:2" x14ac:dyDescent="0.25">
      <c r="A4360" s="169"/>
      <c r="B4360" s="169"/>
    </row>
    <row r="4361" spans="1:2" x14ac:dyDescent="0.25">
      <c r="A4361" s="169"/>
      <c r="B4361" s="169"/>
    </row>
    <row r="4362" spans="1:2" x14ac:dyDescent="0.25">
      <c r="A4362" s="169"/>
      <c r="B4362" s="169"/>
    </row>
    <row r="4363" spans="1:2" x14ac:dyDescent="0.25">
      <c r="A4363" s="169"/>
      <c r="B4363" s="169"/>
    </row>
    <row r="4364" spans="1:2" x14ac:dyDescent="0.25">
      <c r="A4364" s="169"/>
      <c r="B4364" s="169"/>
    </row>
    <row r="4365" spans="1:2" x14ac:dyDescent="0.25">
      <c r="A4365" s="169"/>
      <c r="B4365" s="169"/>
    </row>
    <row r="4366" spans="1:2" x14ac:dyDescent="0.25">
      <c r="A4366" s="169"/>
      <c r="B4366" s="169"/>
    </row>
    <row r="4367" spans="1:2" x14ac:dyDescent="0.25">
      <c r="A4367" s="169"/>
      <c r="B4367" s="169"/>
    </row>
    <row r="4368" spans="1:2" x14ac:dyDescent="0.25">
      <c r="A4368" s="169"/>
      <c r="B4368" s="169"/>
    </row>
    <row r="4369" spans="1:2" x14ac:dyDescent="0.25">
      <c r="A4369" s="169"/>
      <c r="B4369" s="169"/>
    </row>
    <row r="4370" spans="1:2" x14ac:dyDescent="0.25">
      <c r="A4370" s="169"/>
      <c r="B4370" s="169"/>
    </row>
    <row r="4371" spans="1:2" x14ac:dyDescent="0.25">
      <c r="A4371" s="169"/>
      <c r="B4371" s="169"/>
    </row>
    <row r="4372" spans="1:2" x14ac:dyDescent="0.25">
      <c r="A4372" s="169"/>
      <c r="B4372" s="169"/>
    </row>
    <row r="4373" spans="1:2" x14ac:dyDescent="0.25">
      <c r="A4373" s="169"/>
      <c r="B4373" s="169"/>
    </row>
    <row r="4374" spans="1:2" x14ac:dyDescent="0.25">
      <c r="A4374" s="169"/>
      <c r="B4374" s="169"/>
    </row>
    <row r="4375" spans="1:2" x14ac:dyDescent="0.25">
      <c r="A4375" s="169"/>
      <c r="B4375" s="169"/>
    </row>
    <row r="4376" spans="1:2" x14ac:dyDescent="0.25">
      <c r="A4376" s="169"/>
      <c r="B4376" s="169"/>
    </row>
    <row r="4377" spans="1:2" x14ac:dyDescent="0.25">
      <c r="A4377" s="169"/>
      <c r="B4377" s="169"/>
    </row>
    <row r="4378" spans="1:2" x14ac:dyDescent="0.25">
      <c r="A4378" s="169"/>
      <c r="B4378" s="169"/>
    </row>
    <row r="4379" spans="1:2" x14ac:dyDescent="0.25">
      <c r="A4379" s="169"/>
      <c r="B4379" s="169"/>
    </row>
    <row r="4380" spans="1:2" x14ac:dyDescent="0.25">
      <c r="A4380" s="169"/>
      <c r="B4380" s="169"/>
    </row>
    <row r="4381" spans="1:2" x14ac:dyDescent="0.25">
      <c r="A4381" s="169"/>
      <c r="B4381" s="169"/>
    </row>
    <row r="4382" spans="1:2" x14ac:dyDescent="0.25">
      <c r="A4382" s="169"/>
      <c r="B4382" s="169"/>
    </row>
    <row r="4383" spans="1:2" x14ac:dyDescent="0.25">
      <c r="A4383" s="169"/>
      <c r="B4383" s="169"/>
    </row>
    <row r="4384" spans="1:2" x14ac:dyDescent="0.25">
      <c r="A4384" s="169"/>
      <c r="B4384" s="169"/>
    </row>
    <row r="4385" spans="1:2" x14ac:dyDescent="0.25">
      <c r="A4385" s="169"/>
      <c r="B4385" s="169"/>
    </row>
    <row r="4386" spans="1:2" x14ac:dyDescent="0.25">
      <c r="A4386" s="169"/>
      <c r="B4386" s="169"/>
    </row>
    <row r="4387" spans="1:2" x14ac:dyDescent="0.25">
      <c r="A4387" s="169"/>
      <c r="B4387" s="169"/>
    </row>
    <row r="4388" spans="1:2" x14ac:dyDescent="0.25">
      <c r="A4388" s="169"/>
      <c r="B4388" s="169"/>
    </row>
    <row r="4389" spans="1:2" x14ac:dyDescent="0.25">
      <c r="A4389" s="169"/>
      <c r="B4389" s="169"/>
    </row>
    <row r="4390" spans="1:2" x14ac:dyDescent="0.25">
      <c r="A4390" s="169"/>
      <c r="B4390" s="169"/>
    </row>
    <row r="4391" spans="1:2" x14ac:dyDescent="0.25">
      <c r="A4391" s="169"/>
      <c r="B4391" s="169"/>
    </row>
    <row r="4392" spans="1:2" x14ac:dyDescent="0.25">
      <c r="A4392" s="169"/>
      <c r="B4392" s="169"/>
    </row>
    <row r="4393" spans="1:2" x14ac:dyDescent="0.25">
      <c r="A4393" s="169"/>
      <c r="B4393" s="169"/>
    </row>
    <row r="4394" spans="1:2" x14ac:dyDescent="0.25">
      <c r="A4394" s="169"/>
      <c r="B4394" s="169"/>
    </row>
    <row r="4395" spans="1:2" x14ac:dyDescent="0.25">
      <c r="A4395" s="169"/>
      <c r="B4395" s="169"/>
    </row>
    <row r="4396" spans="1:2" x14ac:dyDescent="0.25">
      <c r="A4396" s="169"/>
      <c r="B4396" s="169"/>
    </row>
    <row r="4397" spans="1:2" x14ac:dyDescent="0.25">
      <c r="A4397" s="169"/>
      <c r="B4397" s="169"/>
    </row>
    <row r="4398" spans="1:2" x14ac:dyDescent="0.25">
      <c r="A4398" s="169"/>
      <c r="B4398" s="169"/>
    </row>
    <row r="4399" spans="1:2" x14ac:dyDescent="0.25">
      <c r="A4399" s="169"/>
      <c r="B4399" s="169"/>
    </row>
    <row r="4400" spans="1:2" x14ac:dyDescent="0.25">
      <c r="A4400" s="169"/>
      <c r="B4400" s="169"/>
    </row>
    <row r="4401" spans="1:2" x14ac:dyDescent="0.25">
      <c r="A4401" s="169"/>
      <c r="B4401" s="169"/>
    </row>
    <row r="4402" spans="1:2" x14ac:dyDescent="0.25">
      <c r="A4402" s="169"/>
      <c r="B4402" s="169"/>
    </row>
    <row r="4403" spans="1:2" x14ac:dyDescent="0.25">
      <c r="A4403" s="169"/>
      <c r="B4403" s="169"/>
    </row>
    <row r="4404" spans="1:2" x14ac:dyDescent="0.25">
      <c r="A4404" s="169"/>
      <c r="B4404" s="169"/>
    </row>
    <row r="4405" spans="1:2" x14ac:dyDescent="0.25">
      <c r="A4405" s="169"/>
      <c r="B4405" s="169"/>
    </row>
    <row r="4406" spans="1:2" x14ac:dyDescent="0.25">
      <c r="A4406" s="169"/>
      <c r="B4406" s="169"/>
    </row>
    <row r="4407" spans="1:2" x14ac:dyDescent="0.25">
      <c r="A4407" s="169"/>
      <c r="B4407" s="169"/>
    </row>
    <row r="4408" spans="1:2" x14ac:dyDescent="0.25">
      <c r="A4408" s="169"/>
      <c r="B4408" s="169"/>
    </row>
    <row r="4409" spans="1:2" x14ac:dyDescent="0.25">
      <c r="A4409" s="169"/>
      <c r="B4409" s="169"/>
    </row>
    <row r="4410" spans="1:2" x14ac:dyDescent="0.25">
      <c r="A4410" s="169"/>
      <c r="B4410" s="169"/>
    </row>
    <row r="4411" spans="1:2" x14ac:dyDescent="0.25">
      <c r="A4411" s="169"/>
      <c r="B4411" s="169"/>
    </row>
    <row r="4412" spans="1:2" x14ac:dyDescent="0.25">
      <c r="A4412" s="169"/>
      <c r="B4412" s="169"/>
    </row>
    <row r="4413" spans="1:2" x14ac:dyDescent="0.25">
      <c r="A4413" s="169"/>
      <c r="B4413" s="169"/>
    </row>
    <row r="4414" spans="1:2" x14ac:dyDescent="0.25">
      <c r="A4414" s="169"/>
      <c r="B4414" s="169"/>
    </row>
    <row r="4415" spans="1:2" x14ac:dyDescent="0.25">
      <c r="A4415" s="169"/>
      <c r="B4415" s="169"/>
    </row>
    <row r="4416" spans="1:2" x14ac:dyDescent="0.25">
      <c r="A4416" s="169"/>
      <c r="B4416" s="169"/>
    </row>
    <row r="4417" spans="1:2" x14ac:dyDescent="0.25">
      <c r="A4417" s="169"/>
      <c r="B4417" s="169"/>
    </row>
    <row r="4418" spans="1:2" x14ac:dyDescent="0.25">
      <c r="A4418" s="169"/>
      <c r="B4418" s="169"/>
    </row>
    <row r="4419" spans="1:2" x14ac:dyDescent="0.25">
      <c r="A4419" s="169"/>
      <c r="B4419" s="169"/>
    </row>
    <row r="4420" spans="1:2" x14ac:dyDescent="0.25">
      <c r="A4420" s="169"/>
      <c r="B4420" s="169"/>
    </row>
    <row r="4421" spans="1:2" x14ac:dyDescent="0.25">
      <c r="A4421" s="169"/>
      <c r="B4421" s="169"/>
    </row>
    <row r="4422" spans="1:2" x14ac:dyDescent="0.25">
      <c r="A4422" s="169"/>
      <c r="B4422" s="169"/>
    </row>
    <row r="4423" spans="1:2" x14ac:dyDescent="0.25">
      <c r="A4423" s="169"/>
      <c r="B4423" s="169"/>
    </row>
    <row r="4424" spans="1:2" x14ac:dyDescent="0.25">
      <c r="A4424" s="169"/>
      <c r="B4424" s="169"/>
    </row>
    <row r="4425" spans="1:2" x14ac:dyDescent="0.25">
      <c r="A4425" s="169"/>
      <c r="B4425" s="169"/>
    </row>
    <row r="4426" spans="1:2" x14ac:dyDescent="0.25">
      <c r="A4426" s="169"/>
      <c r="B4426" s="169"/>
    </row>
    <row r="4427" spans="1:2" x14ac:dyDescent="0.25">
      <c r="A4427" s="169"/>
      <c r="B4427" s="169"/>
    </row>
    <row r="4428" spans="1:2" x14ac:dyDescent="0.25">
      <c r="A4428" s="169"/>
      <c r="B4428" s="169"/>
    </row>
    <row r="4429" spans="1:2" x14ac:dyDescent="0.25">
      <c r="A4429" s="169"/>
      <c r="B4429" s="169"/>
    </row>
    <row r="4430" spans="1:2" x14ac:dyDescent="0.25">
      <c r="A4430" s="169"/>
      <c r="B4430" s="169"/>
    </row>
    <row r="4431" spans="1:2" x14ac:dyDescent="0.25">
      <c r="A4431" s="169"/>
      <c r="B4431" s="169"/>
    </row>
    <row r="4432" spans="1:2" x14ac:dyDescent="0.25">
      <c r="A4432" s="169"/>
      <c r="B4432" s="169"/>
    </row>
    <row r="4433" spans="1:2" x14ac:dyDescent="0.25">
      <c r="A4433" s="169"/>
      <c r="B4433" s="169"/>
    </row>
    <row r="4434" spans="1:2" x14ac:dyDescent="0.25">
      <c r="A4434" s="169"/>
      <c r="B4434" s="169"/>
    </row>
    <row r="4435" spans="1:2" x14ac:dyDescent="0.25">
      <c r="A4435" s="169"/>
      <c r="B4435" s="169"/>
    </row>
    <row r="4436" spans="1:2" x14ac:dyDescent="0.25">
      <c r="A4436" s="169"/>
      <c r="B4436" s="169"/>
    </row>
    <row r="4437" spans="1:2" x14ac:dyDescent="0.25">
      <c r="A4437" s="169"/>
      <c r="B4437" s="169"/>
    </row>
    <row r="4438" spans="1:2" x14ac:dyDescent="0.25">
      <c r="A4438" s="169"/>
      <c r="B4438" s="169"/>
    </row>
    <row r="4439" spans="1:2" x14ac:dyDescent="0.25">
      <c r="A4439" s="169"/>
      <c r="B4439" s="169"/>
    </row>
    <row r="4440" spans="1:2" x14ac:dyDescent="0.25">
      <c r="A4440" s="169"/>
      <c r="B4440" s="169"/>
    </row>
    <row r="4441" spans="1:2" x14ac:dyDescent="0.25">
      <c r="A4441" s="169"/>
      <c r="B4441" s="169"/>
    </row>
    <row r="4442" spans="1:2" x14ac:dyDescent="0.25">
      <c r="A4442" s="169"/>
      <c r="B4442" s="169"/>
    </row>
    <row r="4443" spans="1:2" x14ac:dyDescent="0.25">
      <c r="A4443" s="169"/>
      <c r="B4443" s="169"/>
    </row>
    <row r="4444" spans="1:2" x14ac:dyDescent="0.25">
      <c r="A4444" s="169"/>
      <c r="B4444" s="169"/>
    </row>
    <row r="4445" spans="1:2" x14ac:dyDescent="0.25">
      <c r="A4445" s="169"/>
      <c r="B4445" s="169"/>
    </row>
    <row r="4446" spans="1:2" x14ac:dyDescent="0.25">
      <c r="A4446" s="169"/>
      <c r="B4446" s="169"/>
    </row>
    <row r="4447" spans="1:2" x14ac:dyDescent="0.25">
      <c r="A4447" s="169"/>
      <c r="B4447" s="169"/>
    </row>
    <row r="4448" spans="1:2" x14ac:dyDescent="0.25">
      <c r="A4448" s="169"/>
      <c r="B4448" s="169"/>
    </row>
    <row r="4449" spans="1:2" x14ac:dyDescent="0.25">
      <c r="A4449" s="169"/>
      <c r="B4449" s="169"/>
    </row>
    <row r="4450" spans="1:2" x14ac:dyDescent="0.25">
      <c r="A4450" s="169"/>
      <c r="B4450" s="169"/>
    </row>
    <row r="4451" spans="1:2" x14ac:dyDescent="0.25">
      <c r="A4451" s="169"/>
      <c r="B4451" s="169"/>
    </row>
    <row r="4452" spans="1:2" x14ac:dyDescent="0.25">
      <c r="A4452" s="169"/>
      <c r="B4452" s="169"/>
    </row>
    <row r="4453" spans="1:2" x14ac:dyDescent="0.25">
      <c r="A4453" s="169"/>
      <c r="B4453" s="169"/>
    </row>
    <row r="4454" spans="1:2" x14ac:dyDescent="0.25">
      <c r="A4454" s="169"/>
      <c r="B4454" s="169"/>
    </row>
    <row r="4455" spans="1:2" x14ac:dyDescent="0.25">
      <c r="A4455" s="169"/>
      <c r="B4455" s="169"/>
    </row>
    <row r="4456" spans="1:2" x14ac:dyDescent="0.25">
      <c r="A4456" s="169"/>
      <c r="B4456" s="169"/>
    </row>
    <row r="4457" spans="1:2" x14ac:dyDescent="0.25">
      <c r="A4457" s="169"/>
      <c r="B4457" s="169"/>
    </row>
    <row r="4458" spans="1:2" x14ac:dyDescent="0.25">
      <c r="A4458" s="169"/>
      <c r="B4458" s="169"/>
    </row>
    <row r="4459" spans="1:2" x14ac:dyDescent="0.25">
      <c r="A4459" s="169"/>
      <c r="B4459" s="169"/>
    </row>
    <row r="4460" spans="1:2" x14ac:dyDescent="0.25">
      <c r="A4460" s="169"/>
      <c r="B4460" s="169"/>
    </row>
    <row r="4461" spans="1:2" x14ac:dyDescent="0.25">
      <c r="A4461" s="169"/>
      <c r="B4461" s="169"/>
    </row>
    <row r="4462" spans="1:2" x14ac:dyDescent="0.25">
      <c r="A4462" s="169"/>
      <c r="B4462" s="169"/>
    </row>
    <row r="4463" spans="1:2" x14ac:dyDescent="0.25">
      <c r="A4463" s="169"/>
      <c r="B4463" s="169"/>
    </row>
    <row r="4464" spans="1:2" x14ac:dyDescent="0.25">
      <c r="A4464" s="169"/>
      <c r="B4464" s="169"/>
    </row>
    <row r="4465" spans="1:2" x14ac:dyDescent="0.25">
      <c r="A4465" s="169"/>
      <c r="B4465" s="169"/>
    </row>
    <row r="4466" spans="1:2" x14ac:dyDescent="0.25">
      <c r="A4466" s="169"/>
      <c r="B4466" s="169"/>
    </row>
    <row r="4467" spans="1:2" x14ac:dyDescent="0.25">
      <c r="A4467" s="169"/>
      <c r="B4467" s="169"/>
    </row>
    <row r="4468" spans="1:2" x14ac:dyDescent="0.25">
      <c r="A4468" s="169"/>
      <c r="B4468" s="169"/>
    </row>
    <row r="4469" spans="1:2" x14ac:dyDescent="0.25">
      <c r="A4469" s="169"/>
      <c r="B4469" s="169"/>
    </row>
    <row r="4470" spans="1:2" x14ac:dyDescent="0.25">
      <c r="A4470" s="169"/>
      <c r="B4470" s="169"/>
    </row>
    <row r="4471" spans="1:2" x14ac:dyDescent="0.25">
      <c r="A4471" s="169"/>
      <c r="B4471" s="169"/>
    </row>
    <row r="4472" spans="1:2" x14ac:dyDescent="0.25">
      <c r="A4472" s="169"/>
      <c r="B4472" s="169"/>
    </row>
    <row r="4473" spans="1:2" x14ac:dyDescent="0.25">
      <c r="A4473" s="169"/>
      <c r="B4473" s="169"/>
    </row>
    <row r="4474" spans="1:2" x14ac:dyDescent="0.25">
      <c r="A4474" s="169"/>
      <c r="B4474" s="169"/>
    </row>
    <row r="4475" spans="1:2" x14ac:dyDescent="0.25">
      <c r="A4475" s="169"/>
      <c r="B4475" s="169"/>
    </row>
    <row r="4476" spans="1:2" x14ac:dyDescent="0.25">
      <c r="A4476" s="169"/>
      <c r="B4476" s="169"/>
    </row>
    <row r="4477" spans="1:2" x14ac:dyDescent="0.25">
      <c r="A4477" s="169"/>
      <c r="B4477" s="169"/>
    </row>
    <row r="4478" spans="1:2" x14ac:dyDescent="0.25">
      <c r="A4478" s="169"/>
      <c r="B4478" s="169"/>
    </row>
    <row r="4479" spans="1:2" x14ac:dyDescent="0.25">
      <c r="A4479" s="169"/>
      <c r="B4479" s="169"/>
    </row>
    <row r="4480" spans="1:2" x14ac:dyDescent="0.25">
      <c r="A4480" s="169"/>
      <c r="B4480" s="169"/>
    </row>
    <row r="4481" spans="1:2" x14ac:dyDescent="0.25">
      <c r="A4481" s="169"/>
      <c r="B4481" s="169"/>
    </row>
    <row r="4482" spans="1:2" x14ac:dyDescent="0.25">
      <c r="A4482" s="169"/>
      <c r="B4482" s="169"/>
    </row>
    <row r="4483" spans="1:2" x14ac:dyDescent="0.25">
      <c r="A4483" s="169"/>
      <c r="B4483" s="169"/>
    </row>
    <row r="4484" spans="1:2" x14ac:dyDescent="0.25">
      <c r="A4484" s="169"/>
      <c r="B4484" s="169"/>
    </row>
    <row r="4485" spans="1:2" x14ac:dyDescent="0.25">
      <c r="A4485" s="169"/>
      <c r="B4485" s="169"/>
    </row>
    <row r="4486" spans="1:2" x14ac:dyDescent="0.25">
      <c r="A4486" s="169"/>
      <c r="B4486" s="169"/>
    </row>
    <row r="4487" spans="1:2" x14ac:dyDescent="0.25">
      <c r="A4487" s="169"/>
      <c r="B4487" s="169"/>
    </row>
    <row r="4488" spans="1:2" x14ac:dyDescent="0.25">
      <c r="A4488" s="169"/>
      <c r="B4488" s="169"/>
    </row>
    <row r="4489" spans="1:2" x14ac:dyDescent="0.25">
      <c r="A4489" s="169"/>
      <c r="B4489" s="169"/>
    </row>
    <row r="4490" spans="1:2" x14ac:dyDescent="0.25">
      <c r="A4490" s="169"/>
      <c r="B4490" s="169"/>
    </row>
    <row r="4491" spans="1:2" x14ac:dyDescent="0.25">
      <c r="A4491" s="169"/>
      <c r="B4491" s="169"/>
    </row>
    <row r="4492" spans="1:2" x14ac:dyDescent="0.25">
      <c r="A4492" s="169"/>
      <c r="B4492" s="169"/>
    </row>
    <row r="4493" spans="1:2" x14ac:dyDescent="0.25">
      <c r="A4493" s="169"/>
      <c r="B4493" s="169"/>
    </row>
    <row r="4494" spans="1:2" x14ac:dyDescent="0.25">
      <c r="A4494" s="169"/>
      <c r="B4494" s="169"/>
    </row>
    <row r="4495" spans="1:2" x14ac:dyDescent="0.25">
      <c r="A4495" s="169"/>
      <c r="B4495" s="169"/>
    </row>
    <row r="4496" spans="1:2" x14ac:dyDescent="0.25">
      <c r="A4496" s="169"/>
      <c r="B4496" s="169"/>
    </row>
    <row r="4497" spans="1:2" x14ac:dyDescent="0.25">
      <c r="A4497" s="169"/>
      <c r="B4497" s="169"/>
    </row>
    <row r="4498" spans="1:2" x14ac:dyDescent="0.25">
      <c r="A4498" s="169"/>
      <c r="B4498" s="169"/>
    </row>
    <row r="4499" spans="1:2" x14ac:dyDescent="0.25">
      <c r="A4499" s="169"/>
      <c r="B4499" s="169"/>
    </row>
    <row r="4500" spans="1:2" x14ac:dyDescent="0.25">
      <c r="A4500" s="169"/>
      <c r="B4500" s="169"/>
    </row>
    <row r="4501" spans="1:2" x14ac:dyDescent="0.25">
      <c r="A4501" s="169"/>
      <c r="B4501" s="169"/>
    </row>
    <row r="4502" spans="1:2" x14ac:dyDescent="0.25">
      <c r="A4502" s="169"/>
      <c r="B4502" s="169"/>
    </row>
    <row r="4503" spans="1:2" x14ac:dyDescent="0.25">
      <c r="A4503" s="169"/>
      <c r="B4503" s="169"/>
    </row>
    <row r="4504" spans="1:2" x14ac:dyDescent="0.25">
      <c r="A4504" s="169"/>
      <c r="B4504" s="169"/>
    </row>
    <row r="4505" spans="1:2" x14ac:dyDescent="0.25">
      <c r="A4505" s="169"/>
      <c r="B4505" s="169"/>
    </row>
    <row r="4506" spans="1:2" x14ac:dyDescent="0.25">
      <c r="A4506" s="169"/>
      <c r="B4506" s="169"/>
    </row>
    <row r="4507" spans="1:2" x14ac:dyDescent="0.25">
      <c r="A4507" s="169"/>
      <c r="B4507" s="169"/>
    </row>
    <row r="4508" spans="1:2" x14ac:dyDescent="0.25">
      <c r="A4508" s="169"/>
      <c r="B4508" s="169"/>
    </row>
    <row r="4509" spans="1:2" x14ac:dyDescent="0.25">
      <c r="A4509" s="169"/>
      <c r="B4509" s="169"/>
    </row>
    <row r="4510" spans="1:2" x14ac:dyDescent="0.25">
      <c r="A4510" s="169"/>
      <c r="B4510" s="169"/>
    </row>
    <row r="4511" spans="1:2" x14ac:dyDescent="0.25">
      <c r="A4511" s="169"/>
      <c r="B4511" s="169"/>
    </row>
    <row r="4512" spans="1:2" x14ac:dyDescent="0.25">
      <c r="A4512" s="169"/>
      <c r="B4512" s="169"/>
    </row>
    <row r="4513" spans="1:2" x14ac:dyDescent="0.25">
      <c r="A4513" s="169"/>
      <c r="B4513" s="169"/>
    </row>
    <row r="4514" spans="1:2" x14ac:dyDescent="0.25">
      <c r="A4514" s="169"/>
      <c r="B4514" s="169"/>
    </row>
    <row r="4515" spans="1:2" x14ac:dyDescent="0.25">
      <c r="A4515" s="169"/>
      <c r="B4515" s="169"/>
    </row>
    <row r="4516" spans="1:2" x14ac:dyDescent="0.25">
      <c r="A4516" s="169"/>
      <c r="B4516" s="169"/>
    </row>
    <row r="4517" spans="1:2" x14ac:dyDescent="0.25">
      <c r="A4517" s="169"/>
      <c r="B4517" s="169"/>
    </row>
    <row r="4518" spans="1:2" x14ac:dyDescent="0.25">
      <c r="A4518" s="169"/>
      <c r="B4518" s="169"/>
    </row>
    <row r="4519" spans="1:2" x14ac:dyDescent="0.25">
      <c r="A4519" s="169"/>
      <c r="B4519" s="169"/>
    </row>
    <row r="4520" spans="1:2" x14ac:dyDescent="0.25">
      <c r="A4520" s="169"/>
      <c r="B4520" s="169"/>
    </row>
    <row r="4521" spans="1:2" x14ac:dyDescent="0.25">
      <c r="A4521" s="169"/>
      <c r="B4521" s="169"/>
    </row>
    <row r="4522" spans="1:2" x14ac:dyDescent="0.25">
      <c r="A4522" s="169"/>
      <c r="B4522" s="169"/>
    </row>
    <row r="4523" spans="1:2" x14ac:dyDescent="0.25">
      <c r="A4523" s="169"/>
      <c r="B4523" s="169"/>
    </row>
    <row r="4524" spans="1:2" x14ac:dyDescent="0.25">
      <c r="A4524" s="169"/>
      <c r="B4524" s="169"/>
    </row>
    <row r="4525" spans="1:2" x14ac:dyDescent="0.25">
      <c r="A4525" s="169"/>
      <c r="B4525" s="169"/>
    </row>
    <row r="4526" spans="1:2" x14ac:dyDescent="0.25">
      <c r="A4526" s="169"/>
      <c r="B4526" s="169"/>
    </row>
    <row r="4527" spans="1:2" x14ac:dyDescent="0.25">
      <c r="A4527" s="169"/>
      <c r="B4527" s="169"/>
    </row>
    <row r="4528" spans="1:2" x14ac:dyDescent="0.25">
      <c r="A4528" s="169"/>
      <c r="B4528" s="169"/>
    </row>
    <row r="4529" spans="1:2" x14ac:dyDescent="0.25">
      <c r="A4529" s="169"/>
      <c r="B4529" s="169"/>
    </row>
    <row r="4530" spans="1:2" x14ac:dyDescent="0.25">
      <c r="A4530" s="169"/>
      <c r="B4530" s="169"/>
    </row>
    <row r="4531" spans="1:2" x14ac:dyDescent="0.25">
      <c r="A4531" s="169"/>
      <c r="B4531" s="169"/>
    </row>
    <row r="4532" spans="1:2" x14ac:dyDescent="0.25">
      <c r="A4532" s="169"/>
      <c r="B4532" s="169"/>
    </row>
    <row r="4533" spans="1:2" x14ac:dyDescent="0.25">
      <c r="A4533" s="169"/>
      <c r="B4533" s="169"/>
    </row>
    <row r="4534" spans="1:2" x14ac:dyDescent="0.25">
      <c r="A4534" s="169"/>
      <c r="B4534" s="169"/>
    </row>
    <row r="4535" spans="1:2" x14ac:dyDescent="0.25">
      <c r="A4535" s="169"/>
      <c r="B4535" s="169"/>
    </row>
    <row r="4536" spans="1:2" x14ac:dyDescent="0.25">
      <c r="A4536" s="169"/>
      <c r="B4536" s="169"/>
    </row>
    <row r="4537" spans="1:2" x14ac:dyDescent="0.25">
      <c r="A4537" s="169"/>
      <c r="B4537" s="169"/>
    </row>
    <row r="4538" spans="1:2" x14ac:dyDescent="0.25">
      <c r="A4538" s="169"/>
      <c r="B4538" s="169"/>
    </row>
    <row r="4539" spans="1:2" x14ac:dyDescent="0.25">
      <c r="A4539" s="169"/>
      <c r="B4539" s="169"/>
    </row>
    <row r="4540" spans="1:2" x14ac:dyDescent="0.25">
      <c r="A4540" s="169"/>
      <c r="B4540" s="169"/>
    </row>
    <row r="4541" spans="1:2" x14ac:dyDescent="0.25">
      <c r="A4541" s="169"/>
      <c r="B4541" s="169"/>
    </row>
    <row r="4542" spans="1:2" x14ac:dyDescent="0.25">
      <c r="A4542" s="169"/>
      <c r="B4542" s="169"/>
    </row>
    <row r="4543" spans="1:2" x14ac:dyDescent="0.25">
      <c r="A4543" s="169"/>
      <c r="B4543" s="169"/>
    </row>
    <row r="4544" spans="1:2" x14ac:dyDescent="0.25">
      <c r="A4544" s="169"/>
      <c r="B4544" s="169"/>
    </row>
    <row r="4545" spans="1:2" x14ac:dyDescent="0.25">
      <c r="A4545" s="169"/>
      <c r="B4545" s="169"/>
    </row>
    <row r="4546" spans="1:2" x14ac:dyDescent="0.25">
      <c r="A4546" s="169"/>
      <c r="B4546" s="169"/>
    </row>
    <row r="4547" spans="1:2" x14ac:dyDescent="0.25">
      <c r="A4547" s="169"/>
      <c r="B4547" s="169"/>
    </row>
    <row r="4548" spans="1:2" x14ac:dyDescent="0.25">
      <c r="A4548" s="169"/>
      <c r="B4548" s="169"/>
    </row>
    <row r="4549" spans="1:2" x14ac:dyDescent="0.25">
      <c r="A4549" s="169"/>
      <c r="B4549" s="169"/>
    </row>
    <row r="4550" spans="1:2" x14ac:dyDescent="0.25">
      <c r="A4550" s="169"/>
      <c r="B4550" s="169"/>
    </row>
    <row r="4551" spans="1:2" x14ac:dyDescent="0.25">
      <c r="A4551" s="169"/>
      <c r="B4551" s="169"/>
    </row>
    <row r="4552" spans="1:2" x14ac:dyDescent="0.25">
      <c r="A4552" s="169"/>
      <c r="B4552" s="169"/>
    </row>
    <row r="4553" spans="1:2" x14ac:dyDescent="0.25">
      <c r="A4553" s="169"/>
      <c r="B4553" s="169"/>
    </row>
    <row r="4554" spans="1:2" x14ac:dyDescent="0.25">
      <c r="A4554" s="169"/>
      <c r="B4554" s="169"/>
    </row>
    <row r="4555" spans="1:2" x14ac:dyDescent="0.25">
      <c r="A4555" s="169"/>
      <c r="B4555" s="169"/>
    </row>
    <row r="4556" spans="1:2" x14ac:dyDescent="0.25">
      <c r="A4556" s="169"/>
      <c r="B4556" s="169"/>
    </row>
    <row r="4557" spans="1:2" x14ac:dyDescent="0.25">
      <c r="A4557" s="169"/>
      <c r="B4557" s="169"/>
    </row>
    <row r="4558" spans="1:2" x14ac:dyDescent="0.25">
      <c r="A4558" s="169"/>
      <c r="B4558" s="169"/>
    </row>
    <row r="4559" spans="1:2" x14ac:dyDescent="0.25">
      <c r="A4559" s="169"/>
      <c r="B4559" s="169"/>
    </row>
    <row r="4560" spans="1:2" x14ac:dyDescent="0.25">
      <c r="A4560" s="169"/>
      <c r="B4560" s="169"/>
    </row>
    <row r="4561" spans="1:2" x14ac:dyDescent="0.25">
      <c r="A4561" s="169"/>
      <c r="B4561" s="169"/>
    </row>
    <row r="4562" spans="1:2" x14ac:dyDescent="0.25">
      <c r="A4562" s="169"/>
      <c r="B4562" s="169"/>
    </row>
    <row r="4563" spans="1:2" x14ac:dyDescent="0.25">
      <c r="A4563" s="169"/>
      <c r="B4563" s="169"/>
    </row>
    <row r="4564" spans="1:2" x14ac:dyDescent="0.25">
      <c r="A4564" s="169"/>
      <c r="B4564" s="169"/>
    </row>
    <row r="4565" spans="1:2" x14ac:dyDescent="0.25">
      <c r="A4565" s="169"/>
      <c r="B4565" s="169"/>
    </row>
    <row r="4566" spans="1:2" x14ac:dyDescent="0.25">
      <c r="A4566" s="169"/>
      <c r="B4566" s="169"/>
    </row>
    <row r="4567" spans="1:2" x14ac:dyDescent="0.25">
      <c r="A4567" s="169"/>
      <c r="B4567" s="169"/>
    </row>
    <row r="4568" spans="1:2" x14ac:dyDescent="0.25">
      <c r="A4568" s="169"/>
      <c r="B4568" s="169"/>
    </row>
    <row r="4569" spans="1:2" x14ac:dyDescent="0.25">
      <c r="A4569" s="169"/>
      <c r="B4569" s="169"/>
    </row>
    <row r="4570" spans="1:2" x14ac:dyDescent="0.25">
      <c r="A4570" s="169"/>
      <c r="B4570" s="169"/>
    </row>
    <row r="4571" spans="1:2" x14ac:dyDescent="0.25">
      <c r="A4571" s="169"/>
      <c r="B4571" s="169"/>
    </row>
    <row r="4572" spans="1:2" x14ac:dyDescent="0.25">
      <c r="A4572" s="169"/>
      <c r="B4572" s="169"/>
    </row>
    <row r="4573" spans="1:2" x14ac:dyDescent="0.25">
      <c r="A4573" s="169"/>
      <c r="B4573" s="169"/>
    </row>
    <row r="4574" spans="1:2" x14ac:dyDescent="0.25">
      <c r="A4574" s="169"/>
      <c r="B4574" s="169"/>
    </row>
    <row r="4575" spans="1:2" x14ac:dyDescent="0.25">
      <c r="A4575" s="169"/>
      <c r="B4575" s="169"/>
    </row>
    <row r="4576" spans="1:2" x14ac:dyDescent="0.25">
      <c r="A4576" s="169"/>
      <c r="B4576" s="169"/>
    </row>
    <row r="4577" spans="1:2" x14ac:dyDescent="0.25">
      <c r="A4577" s="169"/>
      <c r="B4577" s="169"/>
    </row>
    <row r="4578" spans="1:2" x14ac:dyDescent="0.25">
      <c r="A4578" s="169"/>
      <c r="B4578" s="169"/>
    </row>
    <row r="4579" spans="1:2" x14ac:dyDescent="0.25">
      <c r="A4579" s="169"/>
      <c r="B4579" s="169"/>
    </row>
    <row r="4580" spans="1:2" x14ac:dyDescent="0.25">
      <c r="A4580" s="169"/>
      <c r="B4580" s="169"/>
    </row>
    <row r="4581" spans="1:2" x14ac:dyDescent="0.25">
      <c r="A4581" s="169"/>
      <c r="B4581" s="169"/>
    </row>
    <row r="4582" spans="1:2" x14ac:dyDescent="0.25">
      <c r="A4582" s="169"/>
      <c r="B4582" s="169"/>
    </row>
    <row r="4583" spans="1:2" x14ac:dyDescent="0.25">
      <c r="A4583" s="169"/>
      <c r="B4583" s="169"/>
    </row>
    <row r="4584" spans="1:2" x14ac:dyDescent="0.25">
      <c r="A4584" s="169"/>
      <c r="B4584" s="169"/>
    </row>
    <row r="4585" spans="1:2" x14ac:dyDescent="0.25">
      <c r="A4585" s="169"/>
      <c r="B4585" s="169"/>
    </row>
    <row r="4586" spans="1:2" x14ac:dyDescent="0.25">
      <c r="A4586" s="169"/>
      <c r="B4586" s="169"/>
    </row>
    <row r="4587" spans="1:2" x14ac:dyDescent="0.25">
      <c r="A4587" s="169"/>
      <c r="B4587" s="169"/>
    </row>
    <row r="4588" spans="1:2" x14ac:dyDescent="0.25">
      <c r="A4588" s="169"/>
      <c r="B4588" s="169"/>
    </row>
    <row r="4589" spans="1:2" x14ac:dyDescent="0.25">
      <c r="A4589" s="169"/>
      <c r="B4589" s="169"/>
    </row>
    <row r="4590" spans="1:2" x14ac:dyDescent="0.25">
      <c r="A4590" s="169"/>
      <c r="B4590" s="169"/>
    </row>
    <row r="4591" spans="1:2" x14ac:dyDescent="0.25">
      <c r="A4591" s="169"/>
      <c r="B4591" s="169"/>
    </row>
    <row r="4592" spans="1:2" x14ac:dyDescent="0.25">
      <c r="A4592" s="169"/>
      <c r="B4592" s="169"/>
    </row>
    <row r="4593" spans="1:2" x14ac:dyDescent="0.25">
      <c r="A4593" s="169"/>
      <c r="B4593" s="169"/>
    </row>
    <row r="4594" spans="1:2" x14ac:dyDescent="0.25">
      <c r="A4594" s="169"/>
      <c r="B4594" s="169"/>
    </row>
    <row r="4595" spans="1:2" x14ac:dyDescent="0.25">
      <c r="A4595" s="169"/>
      <c r="B4595" s="169"/>
    </row>
    <row r="4596" spans="1:2" x14ac:dyDescent="0.25">
      <c r="A4596" s="169"/>
      <c r="B4596" s="169"/>
    </row>
    <row r="4597" spans="1:2" x14ac:dyDescent="0.25">
      <c r="A4597" s="169"/>
      <c r="B4597" s="169"/>
    </row>
    <row r="4598" spans="1:2" x14ac:dyDescent="0.25">
      <c r="A4598" s="169"/>
      <c r="B4598" s="169"/>
    </row>
    <row r="4599" spans="1:2" x14ac:dyDescent="0.25">
      <c r="A4599" s="169"/>
      <c r="B4599" s="169"/>
    </row>
    <row r="4600" spans="1:2" x14ac:dyDescent="0.25">
      <c r="A4600" s="169"/>
      <c r="B4600" s="169"/>
    </row>
    <row r="4601" spans="1:2" x14ac:dyDescent="0.25">
      <c r="A4601" s="169"/>
      <c r="B4601" s="169"/>
    </row>
    <row r="4602" spans="1:2" x14ac:dyDescent="0.25">
      <c r="A4602" s="169"/>
      <c r="B4602" s="169"/>
    </row>
    <row r="4603" spans="1:2" x14ac:dyDescent="0.25">
      <c r="A4603" s="169"/>
      <c r="B4603" s="169"/>
    </row>
    <row r="4604" spans="1:2" x14ac:dyDescent="0.25">
      <c r="A4604" s="169"/>
      <c r="B4604" s="169"/>
    </row>
    <row r="4605" spans="1:2" x14ac:dyDescent="0.25">
      <c r="A4605" s="169"/>
      <c r="B4605" s="169"/>
    </row>
    <row r="4606" spans="1:2" x14ac:dyDescent="0.25">
      <c r="A4606" s="169"/>
      <c r="B4606" s="169"/>
    </row>
    <row r="4607" spans="1:2" x14ac:dyDescent="0.25">
      <c r="A4607" s="169"/>
      <c r="B4607" s="169"/>
    </row>
    <row r="4608" spans="1:2" x14ac:dyDescent="0.25">
      <c r="A4608" s="169"/>
      <c r="B4608" s="169"/>
    </row>
    <row r="4609" spans="1:2" x14ac:dyDescent="0.25">
      <c r="A4609" s="169"/>
      <c r="B4609" s="169"/>
    </row>
    <row r="4610" spans="1:2" x14ac:dyDescent="0.25">
      <c r="A4610" s="169"/>
      <c r="B4610" s="169"/>
    </row>
    <row r="4611" spans="1:2" x14ac:dyDescent="0.25">
      <c r="A4611" s="169"/>
      <c r="B4611" s="169"/>
    </row>
    <row r="4612" spans="1:2" x14ac:dyDescent="0.25">
      <c r="A4612" s="169"/>
      <c r="B4612" s="169"/>
    </row>
    <row r="4613" spans="1:2" x14ac:dyDescent="0.25">
      <c r="A4613" s="169"/>
      <c r="B4613" s="169"/>
    </row>
    <row r="4614" spans="1:2" x14ac:dyDescent="0.25">
      <c r="A4614" s="169"/>
      <c r="B4614" s="169"/>
    </row>
    <row r="4615" spans="1:2" x14ac:dyDescent="0.25">
      <c r="A4615" s="169"/>
      <c r="B4615" s="169"/>
    </row>
    <row r="4616" spans="1:2" x14ac:dyDescent="0.25">
      <c r="A4616" s="169"/>
      <c r="B4616" s="169"/>
    </row>
    <row r="4617" spans="1:2" x14ac:dyDescent="0.25">
      <c r="A4617" s="169"/>
      <c r="B4617" s="169"/>
    </row>
    <row r="4618" spans="1:2" x14ac:dyDescent="0.25">
      <c r="A4618" s="169"/>
      <c r="B4618" s="169"/>
    </row>
    <row r="4619" spans="1:2" x14ac:dyDescent="0.25">
      <c r="A4619" s="169"/>
      <c r="B4619" s="169"/>
    </row>
    <row r="4620" spans="1:2" x14ac:dyDescent="0.25">
      <c r="A4620" s="169"/>
      <c r="B4620" s="169"/>
    </row>
    <row r="4621" spans="1:2" x14ac:dyDescent="0.25">
      <c r="A4621" s="169"/>
      <c r="B4621" s="169"/>
    </row>
    <row r="4622" spans="1:2" x14ac:dyDescent="0.25">
      <c r="A4622" s="169"/>
      <c r="B4622" s="169"/>
    </row>
    <row r="4623" spans="1:2" x14ac:dyDescent="0.25">
      <c r="A4623" s="169"/>
      <c r="B4623" s="169"/>
    </row>
    <row r="4624" spans="1:2" x14ac:dyDescent="0.25">
      <c r="A4624" s="169"/>
      <c r="B4624" s="169"/>
    </row>
    <row r="4625" spans="1:2" x14ac:dyDescent="0.25">
      <c r="A4625" s="169"/>
      <c r="B4625" s="169"/>
    </row>
    <row r="4626" spans="1:2" x14ac:dyDescent="0.25">
      <c r="A4626" s="169"/>
      <c r="B4626" s="169"/>
    </row>
    <row r="4627" spans="1:2" x14ac:dyDescent="0.25">
      <c r="A4627" s="169"/>
      <c r="B4627" s="169"/>
    </row>
    <row r="4628" spans="1:2" x14ac:dyDescent="0.25">
      <c r="A4628" s="169"/>
      <c r="B4628" s="169"/>
    </row>
    <row r="4629" spans="1:2" x14ac:dyDescent="0.25">
      <c r="A4629" s="169"/>
      <c r="B4629" s="169"/>
    </row>
    <row r="4630" spans="1:2" x14ac:dyDescent="0.25">
      <c r="A4630" s="169"/>
      <c r="B4630" s="169"/>
    </row>
    <row r="4631" spans="1:2" x14ac:dyDescent="0.25">
      <c r="A4631" s="169"/>
      <c r="B4631" s="169"/>
    </row>
    <row r="4632" spans="1:2" x14ac:dyDescent="0.25">
      <c r="A4632" s="169"/>
      <c r="B4632" s="169"/>
    </row>
    <row r="4633" spans="1:2" x14ac:dyDescent="0.25">
      <c r="A4633" s="169"/>
      <c r="B4633" s="169"/>
    </row>
    <row r="4634" spans="1:2" x14ac:dyDescent="0.25">
      <c r="A4634" s="169"/>
      <c r="B4634" s="169"/>
    </row>
    <row r="4635" spans="1:2" x14ac:dyDescent="0.25">
      <c r="A4635" s="169"/>
      <c r="B4635" s="169"/>
    </row>
    <row r="4636" spans="1:2" x14ac:dyDescent="0.25">
      <c r="A4636" s="169"/>
      <c r="B4636" s="169"/>
    </row>
    <row r="4637" spans="1:2" x14ac:dyDescent="0.25">
      <c r="A4637" s="169"/>
      <c r="B4637" s="169"/>
    </row>
    <row r="4638" spans="1:2" x14ac:dyDescent="0.25">
      <c r="A4638" s="169"/>
      <c r="B4638" s="169"/>
    </row>
    <row r="4639" spans="1:2" x14ac:dyDescent="0.25">
      <c r="A4639" s="169"/>
      <c r="B4639" s="169"/>
    </row>
    <row r="4640" spans="1:2" x14ac:dyDescent="0.25">
      <c r="A4640" s="169"/>
      <c r="B4640" s="169"/>
    </row>
    <row r="4641" spans="1:2" x14ac:dyDescent="0.25">
      <c r="A4641" s="169"/>
      <c r="B4641" s="169"/>
    </row>
    <row r="4642" spans="1:2" x14ac:dyDescent="0.25">
      <c r="A4642" s="169"/>
      <c r="B4642" s="169"/>
    </row>
    <row r="4643" spans="1:2" x14ac:dyDescent="0.25">
      <c r="A4643" s="169"/>
      <c r="B4643" s="169"/>
    </row>
    <row r="4644" spans="1:2" x14ac:dyDescent="0.25">
      <c r="A4644" s="169"/>
      <c r="B4644" s="169"/>
    </row>
    <row r="4645" spans="1:2" x14ac:dyDescent="0.25">
      <c r="A4645" s="169"/>
      <c r="B4645" s="169"/>
    </row>
    <row r="4646" spans="1:2" x14ac:dyDescent="0.25">
      <c r="A4646" s="169"/>
      <c r="B4646" s="169"/>
    </row>
    <row r="4647" spans="1:2" x14ac:dyDescent="0.25">
      <c r="A4647" s="169"/>
      <c r="B4647" s="169"/>
    </row>
    <row r="4648" spans="1:2" x14ac:dyDescent="0.25">
      <c r="A4648" s="169"/>
      <c r="B4648" s="169"/>
    </row>
    <row r="4649" spans="1:2" x14ac:dyDescent="0.25">
      <c r="A4649" s="169"/>
      <c r="B4649" s="169"/>
    </row>
    <row r="4650" spans="1:2" x14ac:dyDescent="0.25">
      <c r="A4650" s="169"/>
      <c r="B4650" s="169"/>
    </row>
    <row r="4651" spans="1:2" x14ac:dyDescent="0.25">
      <c r="A4651" s="169"/>
      <c r="B4651" s="169"/>
    </row>
    <row r="4652" spans="1:2" x14ac:dyDescent="0.25">
      <c r="A4652" s="169"/>
      <c r="B4652" s="169"/>
    </row>
    <row r="4653" spans="1:2" x14ac:dyDescent="0.25">
      <c r="A4653" s="169"/>
      <c r="B4653" s="169"/>
    </row>
    <row r="4654" spans="1:2" x14ac:dyDescent="0.25">
      <c r="A4654" s="169"/>
      <c r="B4654" s="169"/>
    </row>
    <row r="4655" spans="1:2" x14ac:dyDescent="0.25">
      <c r="A4655" s="169"/>
      <c r="B4655" s="169"/>
    </row>
    <row r="4656" spans="1:2" x14ac:dyDescent="0.25">
      <c r="A4656" s="169"/>
      <c r="B4656" s="169"/>
    </row>
    <row r="4657" spans="1:2" x14ac:dyDescent="0.25">
      <c r="A4657" s="169"/>
      <c r="B4657" s="169"/>
    </row>
    <row r="4658" spans="1:2" x14ac:dyDescent="0.25">
      <c r="A4658" s="169"/>
      <c r="B4658" s="169"/>
    </row>
    <row r="4659" spans="1:2" x14ac:dyDescent="0.25">
      <c r="A4659" s="169"/>
      <c r="B4659" s="169"/>
    </row>
    <row r="4660" spans="1:2" x14ac:dyDescent="0.25">
      <c r="A4660" s="169"/>
      <c r="B4660" s="169"/>
    </row>
    <row r="4661" spans="1:2" x14ac:dyDescent="0.25">
      <c r="A4661" s="169"/>
      <c r="B4661" s="169"/>
    </row>
    <row r="4662" spans="1:2" x14ac:dyDescent="0.25">
      <c r="A4662" s="169"/>
      <c r="B4662" s="169"/>
    </row>
    <row r="4663" spans="1:2" x14ac:dyDescent="0.25">
      <c r="A4663" s="169"/>
      <c r="B4663" s="169"/>
    </row>
    <row r="4664" spans="1:2" x14ac:dyDescent="0.25">
      <c r="A4664" s="169"/>
      <c r="B4664" s="169"/>
    </row>
    <row r="4665" spans="1:2" x14ac:dyDescent="0.25">
      <c r="A4665" s="169"/>
      <c r="B4665" s="169"/>
    </row>
    <row r="4666" spans="1:2" x14ac:dyDescent="0.25">
      <c r="A4666" s="169"/>
      <c r="B4666" s="169"/>
    </row>
    <row r="4667" spans="1:2" x14ac:dyDescent="0.25">
      <c r="A4667" s="169"/>
      <c r="B4667" s="169"/>
    </row>
    <row r="4668" spans="1:2" x14ac:dyDescent="0.25">
      <c r="A4668" s="169"/>
      <c r="B4668" s="169"/>
    </row>
    <row r="4669" spans="1:2" x14ac:dyDescent="0.25">
      <c r="A4669" s="169"/>
      <c r="B4669" s="169"/>
    </row>
    <row r="4670" spans="1:2" x14ac:dyDescent="0.25">
      <c r="A4670" s="169"/>
      <c r="B4670" s="169"/>
    </row>
    <row r="4671" spans="1:2" x14ac:dyDescent="0.25">
      <c r="A4671" s="169"/>
      <c r="B4671" s="169"/>
    </row>
    <row r="4672" spans="1:2" x14ac:dyDescent="0.25">
      <c r="A4672" s="169"/>
      <c r="B4672" s="169"/>
    </row>
    <row r="4673" spans="1:2" x14ac:dyDescent="0.25">
      <c r="A4673" s="169"/>
      <c r="B4673" s="169"/>
    </row>
    <row r="4674" spans="1:2" x14ac:dyDescent="0.25">
      <c r="A4674" s="169"/>
      <c r="B4674" s="169"/>
    </row>
    <row r="4675" spans="1:2" x14ac:dyDescent="0.25">
      <c r="A4675" s="169"/>
      <c r="B4675" s="169"/>
    </row>
    <row r="4676" spans="1:2" x14ac:dyDescent="0.25">
      <c r="A4676" s="169"/>
      <c r="B4676" s="169"/>
    </row>
    <row r="4677" spans="1:2" x14ac:dyDescent="0.25">
      <c r="A4677" s="169"/>
      <c r="B4677" s="169"/>
    </row>
    <row r="4678" spans="1:2" x14ac:dyDescent="0.25">
      <c r="A4678" s="169"/>
      <c r="B4678" s="169"/>
    </row>
    <row r="4679" spans="1:2" x14ac:dyDescent="0.25">
      <c r="A4679" s="169"/>
      <c r="B4679" s="169"/>
    </row>
    <row r="4680" spans="1:2" x14ac:dyDescent="0.25">
      <c r="A4680" s="169"/>
      <c r="B4680" s="169"/>
    </row>
    <row r="4681" spans="1:2" x14ac:dyDescent="0.25">
      <c r="A4681" s="169"/>
      <c r="B4681" s="169"/>
    </row>
    <row r="4682" spans="1:2" x14ac:dyDescent="0.25">
      <c r="A4682" s="169"/>
      <c r="B4682" s="169"/>
    </row>
    <row r="4683" spans="1:2" x14ac:dyDescent="0.25">
      <c r="A4683" s="169"/>
      <c r="B4683" s="169"/>
    </row>
    <row r="4684" spans="1:2" x14ac:dyDescent="0.25">
      <c r="A4684" s="169"/>
      <c r="B4684" s="169"/>
    </row>
    <row r="4685" spans="1:2" x14ac:dyDescent="0.25">
      <c r="A4685" s="169"/>
      <c r="B4685" s="169"/>
    </row>
    <row r="4686" spans="1:2" x14ac:dyDescent="0.25">
      <c r="A4686" s="169"/>
      <c r="B4686" s="169"/>
    </row>
    <row r="4687" spans="1:2" x14ac:dyDescent="0.25">
      <c r="A4687" s="169"/>
      <c r="B4687" s="169"/>
    </row>
    <row r="4688" spans="1:2" x14ac:dyDescent="0.25">
      <c r="A4688" s="169"/>
      <c r="B4688" s="169"/>
    </row>
    <row r="4689" spans="1:2" x14ac:dyDescent="0.25">
      <c r="A4689" s="169"/>
      <c r="B4689" s="169"/>
    </row>
    <row r="4690" spans="1:2" x14ac:dyDescent="0.25">
      <c r="A4690" s="169"/>
      <c r="B4690" s="169"/>
    </row>
    <row r="4691" spans="1:2" x14ac:dyDescent="0.25">
      <c r="A4691" s="169"/>
      <c r="B4691" s="169"/>
    </row>
    <row r="4692" spans="1:2" x14ac:dyDescent="0.25">
      <c r="A4692" s="169"/>
      <c r="B4692" s="169"/>
    </row>
    <row r="4693" spans="1:2" x14ac:dyDescent="0.25">
      <c r="A4693" s="169"/>
      <c r="B4693" s="169"/>
    </row>
    <row r="4694" spans="1:2" x14ac:dyDescent="0.25">
      <c r="A4694" s="169"/>
      <c r="B4694" s="169"/>
    </row>
    <row r="4695" spans="1:2" x14ac:dyDescent="0.25">
      <c r="A4695" s="169"/>
      <c r="B4695" s="169"/>
    </row>
    <row r="4696" spans="1:2" x14ac:dyDescent="0.25">
      <c r="A4696" s="169"/>
      <c r="B4696" s="169"/>
    </row>
    <row r="4697" spans="1:2" x14ac:dyDescent="0.25">
      <c r="A4697" s="169"/>
      <c r="B4697" s="169"/>
    </row>
    <row r="4698" spans="1:2" x14ac:dyDescent="0.25">
      <c r="A4698" s="169"/>
      <c r="B4698" s="169"/>
    </row>
    <row r="4699" spans="1:2" x14ac:dyDescent="0.25">
      <c r="A4699" s="169"/>
      <c r="B4699" s="169"/>
    </row>
    <row r="4700" spans="1:2" x14ac:dyDescent="0.25">
      <c r="A4700" s="169"/>
      <c r="B4700" s="169"/>
    </row>
    <row r="4701" spans="1:2" x14ac:dyDescent="0.25">
      <c r="A4701" s="169"/>
      <c r="B4701" s="169"/>
    </row>
    <row r="4702" spans="1:2" x14ac:dyDescent="0.25">
      <c r="A4702" s="169"/>
      <c r="B4702" s="169"/>
    </row>
    <row r="4703" spans="1:2" x14ac:dyDescent="0.25">
      <c r="A4703" s="169"/>
      <c r="B4703" s="169"/>
    </row>
    <row r="4704" spans="1:2" x14ac:dyDescent="0.25">
      <c r="A4704" s="169"/>
      <c r="B4704" s="169"/>
    </row>
    <row r="4705" spans="1:2" x14ac:dyDescent="0.25">
      <c r="A4705" s="169"/>
      <c r="B4705" s="169"/>
    </row>
    <row r="4706" spans="1:2" x14ac:dyDescent="0.25">
      <c r="A4706" s="169"/>
      <c r="B4706" s="169"/>
    </row>
    <row r="4707" spans="1:2" x14ac:dyDescent="0.25">
      <c r="A4707" s="169"/>
      <c r="B4707" s="169"/>
    </row>
    <row r="4708" spans="1:2" x14ac:dyDescent="0.25">
      <c r="A4708" s="169"/>
      <c r="B4708" s="169"/>
    </row>
    <row r="4709" spans="1:2" x14ac:dyDescent="0.25">
      <c r="A4709" s="169"/>
      <c r="B4709" s="169"/>
    </row>
    <row r="4710" spans="1:2" x14ac:dyDescent="0.25">
      <c r="A4710" s="169"/>
      <c r="B4710" s="169"/>
    </row>
    <row r="4711" spans="1:2" x14ac:dyDescent="0.25">
      <c r="A4711" s="169"/>
      <c r="B4711" s="169"/>
    </row>
    <row r="4712" spans="1:2" x14ac:dyDescent="0.25">
      <c r="A4712" s="169"/>
      <c r="B4712" s="169"/>
    </row>
    <row r="4713" spans="1:2" x14ac:dyDescent="0.25">
      <c r="A4713" s="169"/>
      <c r="B4713" s="169"/>
    </row>
    <row r="4714" spans="1:2" x14ac:dyDescent="0.25">
      <c r="A4714" s="169"/>
      <c r="B4714" s="169"/>
    </row>
    <row r="4715" spans="1:2" x14ac:dyDescent="0.25">
      <c r="A4715" s="169"/>
      <c r="B4715" s="169"/>
    </row>
    <row r="4716" spans="1:2" x14ac:dyDescent="0.25">
      <c r="A4716" s="169"/>
      <c r="B4716" s="169"/>
    </row>
    <row r="4717" spans="1:2" x14ac:dyDescent="0.25">
      <c r="A4717" s="169"/>
      <c r="B4717" s="169"/>
    </row>
    <row r="4718" spans="1:2" x14ac:dyDescent="0.25">
      <c r="A4718" s="169"/>
      <c r="B4718" s="169"/>
    </row>
    <row r="4719" spans="1:2" x14ac:dyDescent="0.25">
      <c r="A4719" s="169"/>
      <c r="B4719" s="169"/>
    </row>
    <row r="4720" spans="1:2" x14ac:dyDescent="0.25">
      <c r="A4720" s="169"/>
      <c r="B4720" s="169"/>
    </row>
    <row r="4721" spans="1:2" x14ac:dyDescent="0.25">
      <c r="A4721" s="169"/>
      <c r="B4721" s="169"/>
    </row>
    <row r="4722" spans="1:2" x14ac:dyDescent="0.25">
      <c r="A4722" s="169"/>
      <c r="B4722" s="169"/>
    </row>
    <row r="4723" spans="1:2" x14ac:dyDescent="0.25">
      <c r="A4723" s="169"/>
      <c r="B4723" s="169"/>
    </row>
    <row r="4724" spans="1:2" x14ac:dyDescent="0.25">
      <c r="A4724" s="169"/>
      <c r="B4724" s="169"/>
    </row>
    <row r="4725" spans="1:2" x14ac:dyDescent="0.25">
      <c r="A4725" s="169"/>
      <c r="B4725" s="169"/>
    </row>
    <row r="4726" spans="1:2" x14ac:dyDescent="0.25">
      <c r="A4726" s="169"/>
      <c r="B4726" s="169"/>
    </row>
    <row r="4727" spans="1:2" x14ac:dyDescent="0.25">
      <c r="A4727" s="169"/>
      <c r="B4727" s="169"/>
    </row>
    <row r="4728" spans="1:2" x14ac:dyDescent="0.25">
      <c r="A4728" s="169"/>
      <c r="B4728" s="169"/>
    </row>
    <row r="4729" spans="1:2" x14ac:dyDescent="0.25">
      <c r="A4729" s="169"/>
      <c r="B4729" s="169"/>
    </row>
    <row r="4730" spans="1:2" x14ac:dyDescent="0.25">
      <c r="A4730" s="169"/>
      <c r="B4730" s="169"/>
    </row>
    <row r="4731" spans="1:2" x14ac:dyDescent="0.25">
      <c r="A4731" s="169"/>
      <c r="B4731" s="169"/>
    </row>
    <row r="4732" spans="1:2" x14ac:dyDescent="0.25">
      <c r="A4732" s="169"/>
      <c r="B4732" s="169"/>
    </row>
    <row r="4733" spans="1:2" x14ac:dyDescent="0.25">
      <c r="A4733" s="169"/>
      <c r="B4733" s="169"/>
    </row>
    <row r="4734" spans="1:2" x14ac:dyDescent="0.25">
      <c r="A4734" s="169"/>
      <c r="B4734" s="169"/>
    </row>
    <row r="4735" spans="1:2" x14ac:dyDescent="0.25">
      <c r="A4735" s="169"/>
      <c r="B4735" s="169"/>
    </row>
    <row r="4736" spans="1:2" x14ac:dyDescent="0.25">
      <c r="A4736" s="169"/>
      <c r="B4736" s="169"/>
    </row>
    <row r="4737" spans="1:2" x14ac:dyDescent="0.25">
      <c r="A4737" s="169"/>
      <c r="B4737" s="169"/>
    </row>
    <row r="4738" spans="1:2" x14ac:dyDescent="0.25">
      <c r="A4738" s="169"/>
      <c r="B4738" s="169"/>
    </row>
    <row r="4739" spans="1:2" x14ac:dyDescent="0.25">
      <c r="A4739" s="169"/>
      <c r="B4739" s="169"/>
    </row>
    <row r="4740" spans="1:2" x14ac:dyDescent="0.25">
      <c r="A4740" s="169"/>
      <c r="B4740" s="169"/>
    </row>
    <row r="4741" spans="1:2" x14ac:dyDescent="0.25">
      <c r="A4741" s="169"/>
      <c r="B4741" s="169"/>
    </row>
    <row r="4742" spans="1:2" x14ac:dyDescent="0.25">
      <c r="A4742" s="169"/>
      <c r="B4742" s="169"/>
    </row>
    <row r="4743" spans="1:2" x14ac:dyDescent="0.25">
      <c r="A4743" s="169"/>
      <c r="B4743" s="169"/>
    </row>
    <row r="4744" spans="1:2" x14ac:dyDescent="0.25">
      <c r="A4744" s="169"/>
      <c r="B4744" s="169"/>
    </row>
    <row r="4745" spans="1:2" x14ac:dyDescent="0.25">
      <c r="A4745" s="169"/>
      <c r="B4745" s="169"/>
    </row>
    <row r="4746" spans="1:2" x14ac:dyDescent="0.25">
      <c r="A4746" s="169"/>
      <c r="B4746" s="169"/>
    </row>
    <row r="4747" spans="1:2" x14ac:dyDescent="0.25">
      <c r="A4747" s="169"/>
      <c r="B4747" s="169"/>
    </row>
    <row r="4748" spans="1:2" x14ac:dyDescent="0.25">
      <c r="A4748" s="169"/>
      <c r="B4748" s="169"/>
    </row>
    <row r="4749" spans="1:2" x14ac:dyDescent="0.25">
      <c r="A4749" s="169"/>
      <c r="B4749" s="169"/>
    </row>
    <row r="4750" spans="1:2" x14ac:dyDescent="0.25">
      <c r="A4750" s="169"/>
      <c r="B4750" s="169"/>
    </row>
    <row r="4751" spans="1:2" x14ac:dyDescent="0.25">
      <c r="A4751" s="169"/>
      <c r="B4751" s="169"/>
    </row>
    <row r="4752" spans="1:2" x14ac:dyDescent="0.25">
      <c r="A4752" s="169"/>
      <c r="B4752" s="169"/>
    </row>
    <row r="4753" spans="1:2" x14ac:dyDescent="0.25">
      <c r="A4753" s="169"/>
      <c r="B4753" s="169"/>
    </row>
    <row r="4754" spans="1:2" x14ac:dyDescent="0.25">
      <c r="A4754" s="169"/>
      <c r="B4754" s="169"/>
    </row>
    <row r="4755" spans="1:2" x14ac:dyDescent="0.25">
      <c r="A4755" s="169"/>
      <c r="B4755" s="169"/>
    </row>
    <row r="4756" spans="1:2" x14ac:dyDescent="0.25">
      <c r="A4756" s="169"/>
      <c r="B4756" s="169"/>
    </row>
    <row r="4757" spans="1:2" x14ac:dyDescent="0.25">
      <c r="A4757" s="169"/>
      <c r="B4757" s="169"/>
    </row>
    <row r="4758" spans="1:2" x14ac:dyDescent="0.25">
      <c r="A4758" s="169"/>
      <c r="B4758" s="169"/>
    </row>
    <row r="4759" spans="1:2" x14ac:dyDescent="0.25">
      <c r="A4759" s="169"/>
      <c r="B4759" s="169"/>
    </row>
    <row r="4760" spans="1:2" x14ac:dyDescent="0.25">
      <c r="A4760" s="169"/>
      <c r="B4760" s="169"/>
    </row>
    <row r="4761" spans="1:2" x14ac:dyDescent="0.25">
      <c r="A4761" s="169"/>
      <c r="B4761" s="169"/>
    </row>
    <row r="4762" spans="1:2" x14ac:dyDescent="0.25">
      <c r="A4762" s="169"/>
      <c r="B4762" s="169"/>
    </row>
    <row r="4763" spans="1:2" x14ac:dyDescent="0.25">
      <c r="A4763" s="169"/>
      <c r="B4763" s="169"/>
    </row>
    <row r="4764" spans="1:2" x14ac:dyDescent="0.25">
      <c r="A4764" s="169"/>
      <c r="B4764" s="169"/>
    </row>
    <row r="4765" spans="1:2" x14ac:dyDescent="0.25">
      <c r="A4765" s="169"/>
      <c r="B4765" s="169"/>
    </row>
    <row r="4766" spans="1:2" x14ac:dyDescent="0.25">
      <c r="A4766" s="169"/>
      <c r="B4766" s="169"/>
    </row>
    <row r="4767" spans="1:2" x14ac:dyDescent="0.25">
      <c r="A4767" s="169"/>
      <c r="B4767" s="169"/>
    </row>
    <row r="4768" spans="1:2" x14ac:dyDescent="0.25">
      <c r="A4768" s="169"/>
      <c r="B4768" s="169"/>
    </row>
    <row r="4769" spans="1:2" x14ac:dyDescent="0.25">
      <c r="A4769" s="169"/>
      <c r="B4769" s="169"/>
    </row>
    <row r="4770" spans="1:2" x14ac:dyDescent="0.25">
      <c r="A4770" s="169"/>
      <c r="B4770" s="169"/>
    </row>
    <row r="4771" spans="1:2" x14ac:dyDescent="0.25">
      <c r="A4771" s="169"/>
      <c r="B4771" s="169"/>
    </row>
    <row r="4772" spans="1:2" x14ac:dyDescent="0.25">
      <c r="A4772" s="169"/>
      <c r="B4772" s="169"/>
    </row>
    <row r="4773" spans="1:2" x14ac:dyDescent="0.25">
      <c r="A4773" s="169"/>
      <c r="B4773" s="169"/>
    </row>
    <row r="4774" spans="1:2" x14ac:dyDescent="0.25">
      <c r="A4774" s="169"/>
      <c r="B4774" s="169"/>
    </row>
    <row r="4775" spans="1:2" x14ac:dyDescent="0.25">
      <c r="A4775" s="169"/>
      <c r="B4775" s="169"/>
    </row>
    <row r="4776" spans="1:2" x14ac:dyDescent="0.25">
      <c r="A4776" s="169"/>
      <c r="B4776" s="169"/>
    </row>
    <row r="4777" spans="1:2" x14ac:dyDescent="0.25">
      <c r="A4777" s="169"/>
      <c r="B4777" s="169"/>
    </row>
    <row r="4778" spans="1:2" x14ac:dyDescent="0.25">
      <c r="A4778" s="169"/>
      <c r="B4778" s="169"/>
    </row>
    <row r="4779" spans="1:2" x14ac:dyDescent="0.25">
      <c r="A4779" s="169"/>
      <c r="B4779" s="169"/>
    </row>
    <row r="4780" spans="1:2" x14ac:dyDescent="0.25">
      <c r="A4780" s="169"/>
      <c r="B4780" s="169"/>
    </row>
    <row r="4781" spans="1:2" x14ac:dyDescent="0.25">
      <c r="A4781" s="169"/>
      <c r="B4781" s="169"/>
    </row>
    <row r="4782" spans="1:2" x14ac:dyDescent="0.25">
      <c r="A4782" s="169"/>
      <c r="B4782" s="169"/>
    </row>
    <row r="4783" spans="1:2" x14ac:dyDescent="0.25">
      <c r="A4783" s="169"/>
      <c r="B4783" s="169"/>
    </row>
    <row r="4784" spans="1:2" x14ac:dyDescent="0.25">
      <c r="A4784" s="169"/>
      <c r="B4784" s="169"/>
    </row>
    <row r="4785" spans="1:2" x14ac:dyDescent="0.25">
      <c r="A4785" s="169"/>
      <c r="B4785" s="169"/>
    </row>
    <row r="4786" spans="1:2" x14ac:dyDescent="0.25">
      <c r="A4786" s="169"/>
      <c r="B4786" s="169"/>
    </row>
    <row r="4787" spans="1:2" x14ac:dyDescent="0.25">
      <c r="A4787" s="169"/>
      <c r="B4787" s="169"/>
    </row>
    <row r="4788" spans="1:2" x14ac:dyDescent="0.25">
      <c r="A4788" s="169"/>
      <c r="B4788" s="169"/>
    </row>
    <row r="4789" spans="1:2" x14ac:dyDescent="0.25">
      <c r="A4789" s="169"/>
      <c r="B4789" s="169"/>
    </row>
    <row r="4790" spans="1:2" x14ac:dyDescent="0.25">
      <c r="A4790" s="169"/>
      <c r="B4790" s="169"/>
    </row>
    <row r="4791" spans="1:2" x14ac:dyDescent="0.25">
      <c r="A4791" s="169"/>
      <c r="B4791" s="169"/>
    </row>
    <row r="4792" spans="1:2" x14ac:dyDescent="0.25">
      <c r="A4792" s="169"/>
      <c r="B4792" s="169"/>
    </row>
    <row r="4793" spans="1:2" x14ac:dyDescent="0.25">
      <c r="A4793" s="169"/>
      <c r="B4793" s="169"/>
    </row>
    <row r="4794" spans="1:2" x14ac:dyDescent="0.25">
      <c r="A4794" s="169"/>
      <c r="B4794" s="169"/>
    </row>
    <row r="4795" spans="1:2" x14ac:dyDescent="0.25">
      <c r="A4795" s="169"/>
      <c r="B4795" s="169"/>
    </row>
    <row r="4796" spans="1:2" x14ac:dyDescent="0.25">
      <c r="A4796" s="169"/>
      <c r="B4796" s="169"/>
    </row>
    <row r="4797" spans="1:2" x14ac:dyDescent="0.25">
      <c r="A4797" s="169"/>
      <c r="B4797" s="169"/>
    </row>
    <row r="4798" spans="1:2" x14ac:dyDescent="0.25">
      <c r="A4798" s="169"/>
      <c r="B4798" s="169"/>
    </row>
    <row r="4799" spans="1:2" x14ac:dyDescent="0.25">
      <c r="A4799" s="169"/>
      <c r="B4799" s="169"/>
    </row>
    <row r="4800" spans="1:2" x14ac:dyDescent="0.25">
      <c r="A4800" s="169"/>
      <c r="B4800" s="169"/>
    </row>
    <row r="4801" spans="1:2" x14ac:dyDescent="0.25">
      <c r="A4801" s="169"/>
      <c r="B4801" s="169"/>
    </row>
    <row r="4802" spans="1:2" x14ac:dyDescent="0.25">
      <c r="A4802" s="169"/>
      <c r="B4802" s="169"/>
    </row>
    <row r="4803" spans="1:2" x14ac:dyDescent="0.25">
      <c r="A4803" s="169"/>
      <c r="B4803" s="169"/>
    </row>
    <row r="4804" spans="1:2" x14ac:dyDescent="0.25">
      <c r="A4804" s="169"/>
      <c r="B4804" s="169"/>
    </row>
    <row r="4805" spans="1:2" x14ac:dyDescent="0.25">
      <c r="A4805" s="169"/>
      <c r="B4805" s="169"/>
    </row>
    <row r="4806" spans="1:2" x14ac:dyDescent="0.25">
      <c r="A4806" s="169"/>
      <c r="B4806" s="169"/>
    </row>
    <row r="4807" spans="1:2" x14ac:dyDescent="0.25">
      <c r="A4807" s="169"/>
      <c r="B4807" s="169"/>
    </row>
    <row r="4808" spans="1:2" x14ac:dyDescent="0.25">
      <c r="A4808" s="169"/>
      <c r="B4808" s="169"/>
    </row>
    <row r="4809" spans="1:2" x14ac:dyDescent="0.25">
      <c r="A4809" s="169"/>
      <c r="B4809" s="169"/>
    </row>
    <row r="4810" spans="1:2" x14ac:dyDescent="0.25">
      <c r="A4810" s="169"/>
      <c r="B4810" s="169"/>
    </row>
    <row r="4811" spans="1:2" x14ac:dyDescent="0.25">
      <c r="A4811" s="169"/>
      <c r="B4811" s="169"/>
    </row>
    <row r="4812" spans="1:2" x14ac:dyDescent="0.25">
      <c r="A4812" s="169"/>
      <c r="B4812" s="169"/>
    </row>
    <row r="4813" spans="1:2" x14ac:dyDescent="0.25">
      <c r="A4813" s="169"/>
      <c r="B4813" s="169"/>
    </row>
    <row r="4814" spans="1:2" x14ac:dyDescent="0.25">
      <c r="A4814" s="169"/>
      <c r="B4814" s="169"/>
    </row>
    <row r="4815" spans="1:2" x14ac:dyDescent="0.25">
      <c r="A4815" s="169"/>
      <c r="B4815" s="169"/>
    </row>
    <row r="4816" spans="1:2" x14ac:dyDescent="0.25">
      <c r="A4816" s="169"/>
      <c r="B4816" s="169"/>
    </row>
    <row r="4817" spans="1:2" x14ac:dyDescent="0.25">
      <c r="A4817" s="169"/>
      <c r="B4817" s="169"/>
    </row>
    <row r="4818" spans="1:2" x14ac:dyDescent="0.25">
      <c r="A4818" s="169"/>
      <c r="B4818" s="169"/>
    </row>
    <row r="4819" spans="1:2" x14ac:dyDescent="0.25">
      <c r="A4819" s="169"/>
      <c r="B4819" s="169"/>
    </row>
    <row r="4820" spans="1:2" x14ac:dyDescent="0.25">
      <c r="A4820" s="169"/>
      <c r="B4820" s="169"/>
    </row>
    <row r="4821" spans="1:2" x14ac:dyDescent="0.25">
      <c r="A4821" s="169"/>
      <c r="B4821" s="169"/>
    </row>
    <row r="4822" spans="1:2" x14ac:dyDescent="0.25">
      <c r="A4822" s="169"/>
      <c r="B4822" s="169"/>
    </row>
    <row r="4823" spans="1:2" x14ac:dyDescent="0.25">
      <c r="A4823" s="169"/>
      <c r="B4823" s="169"/>
    </row>
    <row r="4824" spans="1:2" x14ac:dyDescent="0.25">
      <c r="A4824" s="169"/>
      <c r="B4824" s="169"/>
    </row>
    <row r="4825" spans="1:2" x14ac:dyDescent="0.25">
      <c r="A4825" s="169"/>
      <c r="B4825" s="169"/>
    </row>
    <row r="4826" spans="1:2" x14ac:dyDescent="0.25">
      <c r="A4826" s="169"/>
      <c r="B4826" s="169"/>
    </row>
    <row r="4827" spans="1:2" x14ac:dyDescent="0.25">
      <c r="A4827" s="169"/>
      <c r="B4827" s="169"/>
    </row>
    <row r="4828" spans="1:2" x14ac:dyDescent="0.25">
      <c r="A4828" s="169"/>
      <c r="B4828" s="169"/>
    </row>
    <row r="4829" spans="1:2" x14ac:dyDescent="0.25">
      <c r="A4829" s="169"/>
      <c r="B4829" s="169"/>
    </row>
    <row r="4830" spans="1:2" x14ac:dyDescent="0.25">
      <c r="A4830" s="169"/>
      <c r="B4830" s="169"/>
    </row>
    <row r="4831" spans="1:2" x14ac:dyDescent="0.25">
      <c r="A4831" s="169"/>
      <c r="B4831" s="169"/>
    </row>
    <row r="4832" spans="1:2" x14ac:dyDescent="0.25">
      <c r="A4832" s="169"/>
      <c r="B4832" s="169"/>
    </row>
    <row r="4833" spans="1:2" x14ac:dyDescent="0.25">
      <c r="A4833" s="169"/>
      <c r="B4833" s="169"/>
    </row>
    <row r="4834" spans="1:2" x14ac:dyDescent="0.25">
      <c r="A4834" s="169"/>
      <c r="B4834" s="169"/>
    </row>
    <row r="4835" spans="1:2" x14ac:dyDescent="0.25">
      <c r="A4835" s="169"/>
      <c r="B4835" s="169"/>
    </row>
    <row r="4836" spans="1:2" x14ac:dyDescent="0.25">
      <c r="A4836" s="169"/>
      <c r="B4836" s="169"/>
    </row>
    <row r="4837" spans="1:2" x14ac:dyDescent="0.25">
      <c r="A4837" s="169"/>
      <c r="B4837" s="169"/>
    </row>
    <row r="4838" spans="1:2" x14ac:dyDescent="0.25">
      <c r="A4838" s="169"/>
      <c r="B4838" s="169"/>
    </row>
    <row r="4839" spans="1:2" x14ac:dyDescent="0.25">
      <c r="A4839" s="169"/>
      <c r="B4839" s="169"/>
    </row>
    <row r="4840" spans="1:2" x14ac:dyDescent="0.25">
      <c r="A4840" s="169"/>
      <c r="B4840" s="169"/>
    </row>
    <row r="4841" spans="1:2" x14ac:dyDescent="0.25">
      <c r="A4841" s="169"/>
      <c r="B4841" s="169"/>
    </row>
    <row r="4842" spans="1:2" x14ac:dyDescent="0.25">
      <c r="A4842" s="169"/>
      <c r="B4842" s="169"/>
    </row>
    <row r="4843" spans="1:2" x14ac:dyDescent="0.25">
      <c r="A4843" s="169"/>
      <c r="B4843" s="169"/>
    </row>
    <row r="4844" spans="1:2" x14ac:dyDescent="0.25">
      <c r="A4844" s="169"/>
      <c r="B4844" s="169"/>
    </row>
    <row r="4845" spans="1:2" x14ac:dyDescent="0.25">
      <c r="A4845" s="169"/>
      <c r="B4845" s="169"/>
    </row>
    <row r="4846" spans="1:2" x14ac:dyDescent="0.25">
      <c r="A4846" s="169"/>
      <c r="B4846" s="169"/>
    </row>
    <row r="4847" spans="1:2" x14ac:dyDescent="0.25">
      <c r="A4847" s="169"/>
      <c r="B4847" s="169"/>
    </row>
    <row r="4848" spans="1:2" x14ac:dyDescent="0.25">
      <c r="A4848" s="169"/>
      <c r="B4848" s="169"/>
    </row>
    <row r="4849" spans="1:2" x14ac:dyDescent="0.25">
      <c r="A4849" s="169"/>
      <c r="B4849" s="169"/>
    </row>
    <row r="4850" spans="1:2" x14ac:dyDescent="0.25">
      <c r="A4850" s="169"/>
      <c r="B4850" s="169"/>
    </row>
    <row r="4851" spans="1:2" x14ac:dyDescent="0.25">
      <c r="A4851" s="169"/>
      <c r="B4851" s="169"/>
    </row>
    <row r="4852" spans="1:2" x14ac:dyDescent="0.25">
      <c r="A4852" s="169"/>
      <c r="B4852" s="169"/>
    </row>
    <row r="4853" spans="1:2" x14ac:dyDescent="0.25">
      <c r="A4853" s="169"/>
      <c r="B4853" s="169"/>
    </row>
    <row r="4854" spans="1:2" x14ac:dyDescent="0.25">
      <c r="A4854" s="169"/>
      <c r="B4854" s="169"/>
    </row>
    <row r="4855" spans="1:2" x14ac:dyDescent="0.25">
      <c r="A4855" s="169"/>
      <c r="B4855" s="169"/>
    </row>
    <row r="4856" spans="1:2" x14ac:dyDescent="0.25">
      <c r="A4856" s="169"/>
      <c r="B4856" s="169"/>
    </row>
    <row r="4857" spans="1:2" x14ac:dyDescent="0.25">
      <c r="A4857" s="169"/>
      <c r="B4857" s="169"/>
    </row>
    <row r="4858" spans="1:2" x14ac:dyDescent="0.25">
      <c r="A4858" s="169"/>
      <c r="B4858" s="169"/>
    </row>
    <row r="4859" spans="1:2" x14ac:dyDescent="0.25">
      <c r="A4859" s="169"/>
      <c r="B4859" s="169"/>
    </row>
    <row r="4860" spans="1:2" x14ac:dyDescent="0.25">
      <c r="A4860" s="169"/>
      <c r="B4860" s="169"/>
    </row>
    <row r="4861" spans="1:2" x14ac:dyDescent="0.25">
      <c r="A4861" s="169"/>
      <c r="B4861" s="169"/>
    </row>
    <row r="4862" spans="1:2" x14ac:dyDescent="0.25">
      <c r="A4862" s="169"/>
      <c r="B4862" s="169"/>
    </row>
    <row r="4863" spans="1:2" x14ac:dyDescent="0.25">
      <c r="A4863" s="169"/>
      <c r="B4863" s="169"/>
    </row>
    <row r="4864" spans="1:2" x14ac:dyDescent="0.25">
      <c r="A4864" s="169"/>
      <c r="B4864" s="169"/>
    </row>
    <row r="4865" spans="1:2" x14ac:dyDescent="0.25">
      <c r="A4865" s="169"/>
      <c r="B4865" s="169"/>
    </row>
    <row r="4866" spans="1:2" x14ac:dyDescent="0.25">
      <c r="A4866" s="169"/>
      <c r="B4866" s="169"/>
    </row>
    <row r="4867" spans="1:2" x14ac:dyDescent="0.25">
      <c r="A4867" s="169"/>
      <c r="B4867" s="169"/>
    </row>
    <row r="4868" spans="1:2" x14ac:dyDescent="0.25">
      <c r="A4868" s="169"/>
      <c r="B4868" s="169"/>
    </row>
    <row r="4869" spans="1:2" x14ac:dyDescent="0.25">
      <c r="A4869" s="169"/>
      <c r="B4869" s="169"/>
    </row>
    <row r="4870" spans="1:2" x14ac:dyDescent="0.25">
      <c r="A4870" s="169"/>
      <c r="B4870" s="169"/>
    </row>
    <row r="4871" spans="1:2" x14ac:dyDescent="0.25">
      <c r="A4871" s="169"/>
      <c r="B4871" s="169"/>
    </row>
    <row r="4872" spans="1:2" x14ac:dyDescent="0.25">
      <c r="A4872" s="169"/>
      <c r="B4872" s="169"/>
    </row>
    <row r="4873" spans="1:2" x14ac:dyDescent="0.25">
      <c r="A4873" s="169"/>
      <c r="B4873" s="169"/>
    </row>
    <row r="4874" spans="1:2" x14ac:dyDescent="0.25">
      <c r="A4874" s="169"/>
      <c r="B4874" s="169"/>
    </row>
    <row r="4875" spans="1:2" x14ac:dyDescent="0.25">
      <c r="A4875" s="169"/>
      <c r="B4875" s="169"/>
    </row>
    <row r="4876" spans="1:2" x14ac:dyDescent="0.25">
      <c r="A4876" s="169"/>
      <c r="B4876" s="169"/>
    </row>
    <row r="4877" spans="1:2" x14ac:dyDescent="0.25">
      <c r="A4877" s="169"/>
      <c r="B4877" s="169"/>
    </row>
    <row r="4878" spans="1:2" x14ac:dyDescent="0.25">
      <c r="A4878" s="169"/>
      <c r="B4878" s="169"/>
    </row>
    <row r="4879" spans="1:2" x14ac:dyDescent="0.25">
      <c r="A4879" s="169"/>
      <c r="B4879" s="169"/>
    </row>
    <row r="4880" spans="1:2" x14ac:dyDescent="0.25">
      <c r="A4880" s="169"/>
      <c r="B4880" s="169"/>
    </row>
    <row r="4881" spans="1:2" x14ac:dyDescent="0.25">
      <c r="A4881" s="169"/>
      <c r="B4881" s="169"/>
    </row>
    <row r="4882" spans="1:2" x14ac:dyDescent="0.25">
      <c r="A4882" s="169"/>
      <c r="B4882" s="169"/>
    </row>
    <row r="4883" spans="1:2" x14ac:dyDescent="0.25">
      <c r="A4883" s="169"/>
      <c r="B4883" s="169"/>
    </row>
    <row r="4884" spans="1:2" x14ac:dyDescent="0.25">
      <c r="A4884" s="169"/>
      <c r="B4884" s="169"/>
    </row>
    <row r="4885" spans="1:2" x14ac:dyDescent="0.25">
      <c r="A4885" s="169"/>
      <c r="B4885" s="169"/>
    </row>
    <row r="4886" spans="1:2" x14ac:dyDescent="0.25">
      <c r="A4886" s="169"/>
      <c r="B4886" s="169"/>
    </row>
    <row r="4887" spans="1:2" x14ac:dyDescent="0.25">
      <c r="A4887" s="169"/>
      <c r="B4887" s="169"/>
    </row>
    <row r="4888" spans="1:2" x14ac:dyDescent="0.25">
      <c r="A4888" s="169"/>
      <c r="B4888" s="169"/>
    </row>
    <row r="4889" spans="1:2" x14ac:dyDescent="0.25">
      <c r="A4889" s="169"/>
      <c r="B4889" s="169"/>
    </row>
    <row r="4890" spans="1:2" x14ac:dyDescent="0.25">
      <c r="A4890" s="169"/>
      <c r="B4890" s="169"/>
    </row>
    <row r="4891" spans="1:2" x14ac:dyDescent="0.25">
      <c r="A4891" s="169"/>
      <c r="B4891" s="169"/>
    </row>
    <row r="4892" spans="1:2" x14ac:dyDescent="0.25">
      <c r="A4892" s="169"/>
      <c r="B4892" s="169"/>
    </row>
    <row r="4893" spans="1:2" x14ac:dyDescent="0.25">
      <c r="A4893" s="169"/>
      <c r="B4893" s="169"/>
    </row>
    <row r="4894" spans="1:2" x14ac:dyDescent="0.25">
      <c r="A4894" s="169"/>
      <c r="B4894" s="169"/>
    </row>
    <row r="4895" spans="1:2" x14ac:dyDescent="0.25">
      <c r="A4895" s="169"/>
      <c r="B4895" s="169"/>
    </row>
    <row r="4896" spans="1:2" x14ac:dyDescent="0.25">
      <c r="A4896" s="169"/>
      <c r="B4896" s="169"/>
    </row>
    <row r="4897" spans="1:2" x14ac:dyDescent="0.25">
      <c r="A4897" s="169"/>
      <c r="B4897" s="169"/>
    </row>
    <row r="4898" spans="1:2" x14ac:dyDescent="0.25">
      <c r="A4898" s="169"/>
      <c r="B4898" s="169"/>
    </row>
    <row r="4899" spans="1:2" x14ac:dyDescent="0.25">
      <c r="A4899" s="169"/>
      <c r="B4899" s="169"/>
    </row>
    <row r="4900" spans="1:2" x14ac:dyDescent="0.25">
      <c r="A4900" s="169"/>
      <c r="B4900" s="169"/>
    </row>
    <row r="4901" spans="1:2" x14ac:dyDescent="0.25">
      <c r="A4901" s="169"/>
      <c r="B4901" s="169"/>
    </row>
    <row r="4902" spans="1:2" x14ac:dyDescent="0.25">
      <c r="A4902" s="169"/>
      <c r="B4902" s="169"/>
    </row>
    <row r="4903" spans="1:2" x14ac:dyDescent="0.25">
      <c r="A4903" s="169"/>
      <c r="B4903" s="169"/>
    </row>
    <row r="4904" spans="1:2" x14ac:dyDescent="0.25">
      <c r="A4904" s="169"/>
      <c r="B4904" s="169"/>
    </row>
    <row r="4905" spans="1:2" x14ac:dyDescent="0.25">
      <c r="A4905" s="169"/>
      <c r="B4905" s="169"/>
    </row>
    <row r="4906" spans="1:2" x14ac:dyDescent="0.25">
      <c r="A4906" s="169"/>
      <c r="B4906" s="169"/>
    </row>
    <row r="4907" spans="1:2" x14ac:dyDescent="0.25">
      <c r="A4907" s="169"/>
      <c r="B4907" s="169"/>
    </row>
    <row r="4908" spans="1:2" x14ac:dyDescent="0.25">
      <c r="A4908" s="169"/>
      <c r="B4908" s="169"/>
    </row>
    <row r="4909" spans="1:2" x14ac:dyDescent="0.25">
      <c r="A4909" s="169"/>
      <c r="B4909" s="169"/>
    </row>
    <row r="4910" spans="1:2" x14ac:dyDescent="0.25">
      <c r="A4910" s="169"/>
      <c r="B4910" s="169"/>
    </row>
    <row r="4911" spans="1:2" x14ac:dyDescent="0.25">
      <c r="A4911" s="169"/>
      <c r="B4911" s="169"/>
    </row>
    <row r="4912" spans="1:2" x14ac:dyDescent="0.25">
      <c r="A4912" s="169"/>
      <c r="B4912" s="169"/>
    </row>
    <row r="4913" spans="1:2" x14ac:dyDescent="0.25">
      <c r="A4913" s="169"/>
      <c r="B4913" s="169"/>
    </row>
    <row r="4914" spans="1:2" x14ac:dyDescent="0.25">
      <c r="A4914" s="169"/>
      <c r="B4914" s="169"/>
    </row>
    <row r="4915" spans="1:2" x14ac:dyDescent="0.25">
      <c r="A4915" s="169"/>
      <c r="B4915" s="169"/>
    </row>
    <row r="4916" spans="1:2" x14ac:dyDescent="0.25">
      <c r="A4916" s="169"/>
      <c r="B4916" s="169"/>
    </row>
    <row r="4917" spans="1:2" x14ac:dyDescent="0.25">
      <c r="A4917" s="169"/>
      <c r="B4917" s="169"/>
    </row>
    <row r="4918" spans="1:2" x14ac:dyDescent="0.25">
      <c r="A4918" s="169"/>
      <c r="B4918" s="169"/>
    </row>
    <row r="4919" spans="1:2" x14ac:dyDescent="0.25">
      <c r="A4919" s="169"/>
      <c r="B4919" s="169"/>
    </row>
    <row r="4920" spans="1:2" x14ac:dyDescent="0.25">
      <c r="A4920" s="169"/>
      <c r="B4920" s="169"/>
    </row>
    <row r="4921" spans="1:2" x14ac:dyDescent="0.25">
      <c r="A4921" s="169"/>
      <c r="B4921" s="169"/>
    </row>
    <row r="4922" spans="1:2" x14ac:dyDescent="0.25">
      <c r="A4922" s="169"/>
      <c r="B4922" s="169"/>
    </row>
    <row r="4923" spans="1:2" x14ac:dyDescent="0.25">
      <c r="A4923" s="169"/>
      <c r="B4923" s="169"/>
    </row>
    <row r="4924" spans="1:2" x14ac:dyDescent="0.25">
      <c r="A4924" s="169"/>
      <c r="B4924" s="169"/>
    </row>
    <row r="4925" spans="1:2" x14ac:dyDescent="0.25">
      <c r="A4925" s="169"/>
      <c r="B4925" s="169"/>
    </row>
    <row r="4926" spans="1:2" x14ac:dyDescent="0.25">
      <c r="A4926" s="169"/>
      <c r="B4926" s="169"/>
    </row>
    <row r="4927" spans="1:2" x14ac:dyDescent="0.25">
      <c r="A4927" s="169"/>
      <c r="B4927" s="169"/>
    </row>
    <row r="4928" spans="1:2" x14ac:dyDescent="0.25">
      <c r="A4928" s="169"/>
      <c r="B4928" s="169"/>
    </row>
    <row r="4929" spans="1:2" x14ac:dyDescent="0.25">
      <c r="A4929" s="169"/>
      <c r="B4929" s="169"/>
    </row>
    <row r="4930" spans="1:2" x14ac:dyDescent="0.25">
      <c r="A4930" s="169"/>
      <c r="B4930" s="169"/>
    </row>
    <row r="4931" spans="1:2" x14ac:dyDescent="0.25">
      <c r="A4931" s="169"/>
      <c r="B4931" s="169"/>
    </row>
    <row r="4932" spans="1:2" x14ac:dyDescent="0.25">
      <c r="A4932" s="169"/>
      <c r="B4932" s="169"/>
    </row>
    <row r="4933" spans="1:2" x14ac:dyDescent="0.25">
      <c r="A4933" s="169"/>
      <c r="B4933" s="169"/>
    </row>
    <row r="4934" spans="1:2" x14ac:dyDescent="0.25">
      <c r="A4934" s="169"/>
      <c r="B4934" s="169"/>
    </row>
    <row r="4935" spans="1:2" x14ac:dyDescent="0.25">
      <c r="A4935" s="169"/>
      <c r="B4935" s="169"/>
    </row>
    <row r="4936" spans="1:2" x14ac:dyDescent="0.25">
      <c r="A4936" s="169"/>
      <c r="B4936" s="169"/>
    </row>
    <row r="4937" spans="1:2" x14ac:dyDescent="0.25">
      <c r="A4937" s="169"/>
      <c r="B4937" s="169"/>
    </row>
    <row r="4938" spans="1:2" x14ac:dyDescent="0.25">
      <c r="A4938" s="169"/>
      <c r="B4938" s="169"/>
    </row>
    <row r="4939" spans="1:2" x14ac:dyDescent="0.25">
      <c r="A4939" s="169"/>
      <c r="B4939" s="169"/>
    </row>
    <row r="4940" spans="1:2" x14ac:dyDescent="0.25">
      <c r="A4940" s="169"/>
      <c r="B4940" s="169"/>
    </row>
    <row r="4941" spans="1:2" x14ac:dyDescent="0.25">
      <c r="A4941" s="169"/>
      <c r="B4941" s="169"/>
    </row>
    <row r="4942" spans="1:2" x14ac:dyDescent="0.25">
      <c r="A4942" s="169"/>
      <c r="B4942" s="169"/>
    </row>
    <row r="4943" spans="1:2" x14ac:dyDescent="0.25">
      <c r="A4943" s="169"/>
      <c r="B4943" s="169"/>
    </row>
    <row r="4944" spans="1:2" x14ac:dyDescent="0.25">
      <c r="A4944" s="169"/>
      <c r="B4944" s="169"/>
    </row>
    <row r="4945" spans="1:2" x14ac:dyDescent="0.25">
      <c r="A4945" s="169"/>
      <c r="B4945" s="169"/>
    </row>
    <row r="4946" spans="1:2" x14ac:dyDescent="0.25">
      <c r="A4946" s="169"/>
      <c r="B4946" s="169"/>
    </row>
    <row r="4947" spans="1:2" x14ac:dyDescent="0.25">
      <c r="A4947" s="169"/>
      <c r="B4947" s="169"/>
    </row>
    <row r="4948" spans="1:2" x14ac:dyDescent="0.25">
      <c r="A4948" s="169"/>
      <c r="B4948" s="169"/>
    </row>
    <row r="4949" spans="1:2" x14ac:dyDescent="0.25">
      <c r="A4949" s="169"/>
      <c r="B4949" s="169"/>
    </row>
    <row r="4950" spans="1:2" x14ac:dyDescent="0.25">
      <c r="A4950" s="169"/>
      <c r="B4950" s="169"/>
    </row>
    <row r="4951" spans="1:2" x14ac:dyDescent="0.25">
      <c r="A4951" s="169"/>
      <c r="B4951" s="169"/>
    </row>
    <row r="4952" spans="1:2" x14ac:dyDescent="0.25">
      <c r="A4952" s="169"/>
      <c r="B4952" s="169"/>
    </row>
  </sheetData>
  <mergeCells count="30">
    <mergeCell ref="AE8:AH8"/>
    <mergeCell ref="AI8:AL8"/>
    <mergeCell ref="AA6:AD6"/>
    <mergeCell ref="AE6:AH6"/>
    <mergeCell ref="AI6:AL6"/>
    <mergeCell ref="C8:F8"/>
    <mergeCell ref="G8:J8"/>
    <mergeCell ref="K8:N8"/>
    <mergeCell ref="O8:R8"/>
    <mergeCell ref="S8:V8"/>
    <mergeCell ref="W8:Z8"/>
    <mergeCell ref="AA8:AD8"/>
    <mergeCell ref="C6:F6"/>
    <mergeCell ref="G6:J6"/>
    <mergeCell ref="K6:N6"/>
    <mergeCell ref="O6:R6"/>
    <mergeCell ref="S6:V6"/>
    <mergeCell ref="W6:Z6"/>
    <mergeCell ref="C3:N3"/>
    <mergeCell ref="O3:Z3"/>
    <mergeCell ref="AA3:AL3"/>
    <mergeCell ref="C5:N5"/>
    <mergeCell ref="O5:Z5"/>
    <mergeCell ref="AA5:AL5"/>
    <mergeCell ref="C1:N1"/>
    <mergeCell ref="O1:Z1"/>
    <mergeCell ref="AA1:AL1"/>
    <mergeCell ref="C2:N2"/>
    <mergeCell ref="O2:Z2"/>
    <mergeCell ref="AA2:AL2"/>
  </mergeCells>
  <pageMargins left="0.39370078740157483" right="0.39370078740157483" top="0.78740157480314965" bottom="0.78740157480314965" header="0.62992125984251968" footer="0.39370078740157483"/>
  <pageSetup paperSize="9" scale="60" orientation="landscape" r:id="rId1"/>
  <headerFooter alignWithMargins="0">
    <oddHeader>&amp;C&amp;"Times New Roman CE,Félkövér"
&amp;R&amp;"Times New Roman CE,Dőlt" 1. melléklet
a 3/2016.(II.12.) önkormányzati rendelethez&amp;X1</oddHeader>
    <oddFooter>&amp;L&amp;X1&amp;XMódosította a 10/2016.(III.18.) rendelet, 
hatályos 2016. március 21. napjától&amp;C&amp;P. oldal</oddFooter>
  </headerFooter>
  <rowBreaks count="1" manualBreakCount="1">
    <brk id="53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9"/>
  <sheetViews>
    <sheetView zoomScaleNormal="100" zoomScaleSheetLayoutView="100" workbookViewId="0">
      <selection activeCell="J14" sqref="J14"/>
    </sheetView>
  </sheetViews>
  <sheetFormatPr defaultRowHeight="15.75" x14ac:dyDescent="0.25"/>
  <cols>
    <col min="1" max="1" width="35.5" style="511" customWidth="1"/>
    <col min="2" max="3" width="15.25" style="524" customWidth="1"/>
    <col min="4" max="4" width="15.375" style="524" customWidth="1"/>
    <col min="5" max="16384" width="9" style="521"/>
  </cols>
  <sheetData>
    <row r="1" spans="1:4" ht="17.25" thickTop="1" thickBot="1" x14ac:dyDescent="0.3">
      <c r="A1" s="577" t="s">
        <v>633</v>
      </c>
      <c r="B1" s="817" t="s">
        <v>978</v>
      </c>
      <c r="C1" s="818"/>
      <c r="D1" s="819"/>
    </row>
    <row r="2" spans="1:4" ht="17.25" thickTop="1" thickBot="1" x14ac:dyDescent="0.3">
      <c r="A2" s="512"/>
      <c r="B2" s="520" t="s">
        <v>959</v>
      </c>
      <c r="C2" s="520" t="s">
        <v>1080</v>
      </c>
      <c r="D2" s="520" t="s">
        <v>960</v>
      </c>
    </row>
    <row r="3" spans="1:4" ht="16.5" thickTop="1" x14ac:dyDescent="0.25">
      <c r="A3" s="510" t="s">
        <v>543</v>
      </c>
      <c r="B3" s="744">
        <v>122.8</v>
      </c>
      <c r="C3" s="744">
        <v>122.8</v>
      </c>
      <c r="D3" s="745">
        <v>122.8</v>
      </c>
    </row>
    <row r="4" spans="1:4" ht="32.25" thickBot="1" x14ac:dyDescent="0.3">
      <c r="A4" s="513" t="s">
        <v>544</v>
      </c>
      <c r="B4" s="744">
        <v>25.5</v>
      </c>
      <c r="C4" s="744">
        <v>25.5</v>
      </c>
      <c r="D4" s="745">
        <v>25.5</v>
      </c>
    </row>
    <row r="5" spans="1:4" ht="17.25" thickTop="1" thickBot="1" x14ac:dyDescent="0.3">
      <c r="A5" s="512" t="s">
        <v>634</v>
      </c>
      <c r="B5" s="522">
        <f>SUM(B3:B4)</f>
        <v>148.30000000000001</v>
      </c>
      <c r="C5" s="522">
        <f>SUM(C3:C4)</f>
        <v>148.30000000000001</v>
      </c>
      <c r="D5" s="522">
        <f>SUM(D3:D4)</f>
        <v>148.30000000000001</v>
      </c>
    </row>
    <row r="6" spans="1:4" ht="16.5" thickTop="1" x14ac:dyDescent="0.25">
      <c r="A6" s="511" t="s">
        <v>546</v>
      </c>
      <c r="B6" s="744">
        <v>22.75</v>
      </c>
      <c r="C6" s="744">
        <v>22.75</v>
      </c>
      <c r="D6" s="745">
        <v>22.75</v>
      </c>
    </row>
    <row r="7" spans="1:4" x14ac:dyDescent="0.25">
      <c r="A7" s="511" t="s">
        <v>593</v>
      </c>
      <c r="B7" s="744">
        <v>22.75</v>
      </c>
      <c r="C7" s="744">
        <v>22.75</v>
      </c>
      <c r="D7" s="745">
        <v>22.75</v>
      </c>
    </row>
    <row r="8" spans="1:4" x14ac:dyDescent="0.25">
      <c r="A8" s="511" t="s">
        <v>548</v>
      </c>
      <c r="B8" s="744">
        <v>22.75</v>
      </c>
      <c r="C8" s="744">
        <v>22.75</v>
      </c>
      <c r="D8" s="745">
        <v>22.75</v>
      </c>
    </row>
    <row r="9" spans="1:4" x14ac:dyDescent="0.25">
      <c r="A9" s="511" t="s">
        <v>808</v>
      </c>
      <c r="B9" s="744">
        <v>13</v>
      </c>
      <c r="C9" s="744">
        <v>13</v>
      </c>
      <c r="D9" s="745">
        <v>13</v>
      </c>
    </row>
    <row r="10" spans="1:4" x14ac:dyDescent="0.25">
      <c r="A10" s="511" t="s">
        <v>550</v>
      </c>
      <c r="B10" s="744">
        <v>27.75</v>
      </c>
      <c r="C10" s="744">
        <v>27.75</v>
      </c>
      <c r="D10" s="745">
        <v>27.75</v>
      </c>
    </row>
    <row r="11" spans="1:4" ht="16.5" thickBot="1" x14ac:dyDescent="0.3">
      <c r="A11" s="511" t="s">
        <v>551</v>
      </c>
      <c r="B11" s="744">
        <v>26.75</v>
      </c>
      <c r="C11" s="744">
        <v>26.75</v>
      </c>
      <c r="D11" s="745">
        <v>26.75</v>
      </c>
    </row>
    <row r="12" spans="1:4" ht="17.25" thickTop="1" thickBot="1" x14ac:dyDescent="0.3">
      <c r="A12" s="512" t="s">
        <v>552</v>
      </c>
      <c r="B12" s="522">
        <f>SUM(B6:B11)</f>
        <v>135.75</v>
      </c>
      <c r="C12" s="522">
        <f>SUM(C6:C11)</f>
        <v>135.75</v>
      </c>
      <c r="D12" s="522">
        <f>SUM(D6:D11)</f>
        <v>135.75</v>
      </c>
    </row>
    <row r="13" spans="1:4" ht="16.5" thickTop="1" x14ac:dyDescent="0.25">
      <c r="A13" s="511" t="s">
        <v>553</v>
      </c>
      <c r="B13" s="744">
        <v>46.75</v>
      </c>
      <c r="C13" s="744">
        <v>47.75</v>
      </c>
      <c r="D13" s="745">
        <v>47.75</v>
      </c>
    </row>
    <row r="14" spans="1:4" x14ac:dyDescent="0.25">
      <c r="A14" s="511" t="s">
        <v>594</v>
      </c>
      <c r="B14" s="744">
        <v>48</v>
      </c>
      <c r="C14" s="744">
        <v>49</v>
      </c>
      <c r="D14" s="745">
        <v>49</v>
      </c>
    </row>
    <row r="15" spans="1:4" ht="31.5" x14ac:dyDescent="0.25">
      <c r="A15" s="513" t="s">
        <v>555</v>
      </c>
      <c r="B15" s="744">
        <v>53</v>
      </c>
      <c r="C15" s="744">
        <v>54</v>
      </c>
      <c r="D15" s="745">
        <v>54</v>
      </c>
    </row>
    <row r="16" spans="1:4" x14ac:dyDescent="0.25">
      <c r="A16" s="511" t="s">
        <v>556</v>
      </c>
      <c r="B16" s="744">
        <v>32</v>
      </c>
      <c r="C16" s="744">
        <v>32</v>
      </c>
      <c r="D16" s="745">
        <v>32</v>
      </c>
    </row>
    <row r="17" spans="1:4" x14ac:dyDescent="0.25">
      <c r="A17" s="511" t="s">
        <v>557</v>
      </c>
      <c r="B17" s="744">
        <v>41.5</v>
      </c>
      <c r="C17" s="744">
        <v>42</v>
      </c>
      <c r="D17" s="745">
        <v>42</v>
      </c>
    </row>
    <row r="18" spans="1:4" x14ac:dyDescent="0.25">
      <c r="A18" s="511" t="s">
        <v>558</v>
      </c>
      <c r="B18" s="744">
        <v>35</v>
      </c>
      <c r="C18" s="744">
        <v>36</v>
      </c>
      <c r="D18" s="745">
        <v>36</v>
      </c>
    </row>
    <row r="19" spans="1:4" x14ac:dyDescent="0.25">
      <c r="A19" s="511" t="s">
        <v>91</v>
      </c>
      <c r="B19" s="744">
        <v>41</v>
      </c>
      <c r="C19" s="744">
        <v>41</v>
      </c>
      <c r="D19" s="745">
        <v>41</v>
      </c>
    </row>
    <row r="20" spans="1:4" x14ac:dyDescent="0.25">
      <c r="A20" s="511" t="s">
        <v>809</v>
      </c>
      <c r="B20" s="744">
        <v>46</v>
      </c>
      <c r="C20" s="744">
        <v>46</v>
      </c>
      <c r="D20" s="745">
        <v>46</v>
      </c>
    </row>
    <row r="21" spans="1:4" x14ac:dyDescent="0.25">
      <c r="A21" s="511" t="s">
        <v>559</v>
      </c>
      <c r="B21" s="744">
        <v>14</v>
      </c>
      <c r="C21" s="744">
        <v>14.5</v>
      </c>
      <c r="D21" s="745">
        <v>14.5</v>
      </c>
    </row>
    <row r="22" spans="1:4" x14ac:dyDescent="0.25">
      <c r="A22" s="511" t="s">
        <v>810</v>
      </c>
      <c r="B22" s="744">
        <v>50.5</v>
      </c>
      <c r="C22" s="744">
        <v>51.5</v>
      </c>
      <c r="D22" s="745">
        <v>51.5</v>
      </c>
    </row>
    <row r="23" spans="1:4" x14ac:dyDescent="0.25">
      <c r="A23" s="511" t="s">
        <v>561</v>
      </c>
      <c r="B23" s="744">
        <v>35</v>
      </c>
      <c r="C23" s="744">
        <v>35.5</v>
      </c>
      <c r="D23" s="745">
        <v>35.5</v>
      </c>
    </row>
    <row r="24" spans="1:4" ht="16.5" thickBot="1" x14ac:dyDescent="0.3">
      <c r="A24" s="511" t="s">
        <v>92</v>
      </c>
      <c r="B24" s="744">
        <v>42</v>
      </c>
      <c r="C24" s="744">
        <v>42.5</v>
      </c>
      <c r="D24" s="745">
        <v>42.5</v>
      </c>
    </row>
    <row r="25" spans="1:4" ht="17.25" thickTop="1" thickBot="1" x14ac:dyDescent="0.3">
      <c r="A25" s="512" t="s">
        <v>562</v>
      </c>
      <c r="B25" s="522">
        <f>SUM(B13:B24)</f>
        <v>484.75</v>
      </c>
      <c r="C25" s="522">
        <f>SUM(C13:C24)</f>
        <v>491.75</v>
      </c>
      <c r="D25" s="522">
        <f>SUM(D13:D24)</f>
        <v>491.75</v>
      </c>
    </row>
    <row r="26" spans="1:4" ht="17.25" thickTop="1" thickBot="1" x14ac:dyDescent="0.3">
      <c r="A26" s="512" t="s">
        <v>590</v>
      </c>
      <c r="B26" s="522">
        <f>SUM(B25+B12+B5)</f>
        <v>768.8</v>
      </c>
      <c r="C26" s="522">
        <f>SUM(C25+C12+C5)</f>
        <v>775.8</v>
      </c>
      <c r="D26" s="522">
        <f>SUM(D25+D12+D5)</f>
        <v>775.8</v>
      </c>
    </row>
    <row r="27" spans="1:4" ht="16.5" thickTop="1" x14ac:dyDescent="0.25">
      <c r="A27" s="511" t="s">
        <v>93</v>
      </c>
      <c r="B27" s="744">
        <v>215.5</v>
      </c>
      <c r="C27" s="744">
        <v>215.5</v>
      </c>
      <c r="D27" s="745">
        <v>215.5</v>
      </c>
    </row>
    <row r="28" spans="1:4" ht="31.5" x14ac:dyDescent="0.25">
      <c r="A28" s="513" t="s">
        <v>961</v>
      </c>
      <c r="B28" s="744">
        <v>58</v>
      </c>
      <c r="C28" s="744">
        <v>58</v>
      </c>
      <c r="D28" s="745">
        <v>58</v>
      </c>
    </row>
    <row r="29" spans="1:4" ht="16.5" thickBot="1" x14ac:dyDescent="0.3">
      <c r="A29" s="514" t="s">
        <v>564</v>
      </c>
      <c r="B29" s="744">
        <v>48</v>
      </c>
      <c r="C29" s="744">
        <v>48</v>
      </c>
      <c r="D29" s="745">
        <v>48</v>
      </c>
    </row>
    <row r="30" spans="1:4" ht="17.25" thickTop="1" thickBot="1" x14ac:dyDescent="0.3">
      <c r="A30" s="512" t="s">
        <v>565</v>
      </c>
      <c r="B30" s="522">
        <f>SUM(B27:B29)</f>
        <v>321.5</v>
      </c>
      <c r="C30" s="522">
        <f>SUM(C27:C29)</f>
        <v>321.5</v>
      </c>
      <c r="D30" s="522">
        <f>SUM(D27:D29)</f>
        <v>321.5</v>
      </c>
    </row>
    <row r="31" spans="1:4" ht="17.25" thickTop="1" thickBot="1" x14ac:dyDescent="0.3">
      <c r="A31" s="512" t="s">
        <v>596</v>
      </c>
      <c r="B31" s="522">
        <v>300.5</v>
      </c>
      <c r="C31" s="522">
        <v>300.5</v>
      </c>
      <c r="D31" s="522">
        <v>300.5</v>
      </c>
    </row>
    <row r="32" spans="1:4" ht="16.5" thickTop="1" x14ac:dyDescent="0.25">
      <c r="A32" s="511" t="s">
        <v>567</v>
      </c>
      <c r="B32" s="744">
        <v>11</v>
      </c>
      <c r="C32" s="744">
        <v>11</v>
      </c>
      <c r="D32" s="745">
        <v>11</v>
      </c>
    </row>
    <row r="33" spans="1:4" x14ac:dyDescent="0.25">
      <c r="A33" s="511" t="s">
        <v>568</v>
      </c>
      <c r="B33" s="744">
        <v>15</v>
      </c>
      <c r="C33" s="744">
        <v>15</v>
      </c>
      <c r="D33" s="745">
        <v>15</v>
      </c>
    </row>
    <row r="34" spans="1:4" x14ac:dyDescent="0.25">
      <c r="A34" s="511" t="s">
        <v>382</v>
      </c>
      <c r="B34" s="744">
        <v>82</v>
      </c>
      <c r="C34" s="744">
        <v>82</v>
      </c>
      <c r="D34" s="745">
        <v>82</v>
      </c>
    </row>
    <row r="35" spans="1:4" x14ac:dyDescent="0.25">
      <c r="A35" s="511" t="s">
        <v>569</v>
      </c>
      <c r="B35" s="744">
        <v>86.63</v>
      </c>
      <c r="C35" s="744">
        <v>86.63</v>
      </c>
      <c r="D35" s="745">
        <v>86.63</v>
      </c>
    </row>
    <row r="36" spans="1:4" x14ac:dyDescent="0.25">
      <c r="A36" s="511" t="s">
        <v>811</v>
      </c>
      <c r="B36" s="744">
        <v>13</v>
      </c>
      <c r="C36" s="744">
        <v>13</v>
      </c>
      <c r="D36" s="745">
        <v>25.5</v>
      </c>
    </row>
    <row r="37" spans="1:4" x14ac:dyDescent="0.25">
      <c r="A37" s="511" t="s">
        <v>570</v>
      </c>
      <c r="B37" s="744">
        <v>109</v>
      </c>
      <c r="C37" s="744">
        <v>109</v>
      </c>
      <c r="D37" s="745">
        <v>109</v>
      </c>
    </row>
    <row r="38" spans="1:4" ht="16.5" thickBot="1" x14ac:dyDescent="0.3">
      <c r="A38" s="511" t="s">
        <v>571</v>
      </c>
      <c r="B38" s="744">
        <v>25.25</v>
      </c>
      <c r="C38" s="744">
        <v>25.25</v>
      </c>
      <c r="D38" s="745">
        <v>25.25</v>
      </c>
    </row>
    <row r="39" spans="1:4" ht="17.25" thickTop="1" thickBot="1" x14ac:dyDescent="0.3">
      <c r="A39" s="512" t="s">
        <v>572</v>
      </c>
      <c r="B39" s="522">
        <f>SUM(B32:B38)</f>
        <v>341.88</v>
      </c>
      <c r="C39" s="522">
        <f>SUM(C32:C38)</f>
        <v>341.88</v>
      </c>
      <c r="D39" s="522">
        <f>SUM(D32:D38)</f>
        <v>354.38</v>
      </c>
    </row>
    <row r="40" spans="1:4" ht="17.25" thickTop="1" thickBot="1" x14ac:dyDescent="0.3">
      <c r="A40" s="554" t="s">
        <v>573</v>
      </c>
      <c r="B40" s="522">
        <f>SUM(B26+B30+B31+B39)</f>
        <v>1732.6799999999998</v>
      </c>
      <c r="C40" s="522">
        <f>SUM(C26+C30+C31+C39)</f>
        <v>1739.6799999999998</v>
      </c>
      <c r="D40" s="522">
        <f>SUM(D26+D30+D31+D39)</f>
        <v>1752.1799999999998</v>
      </c>
    </row>
    <row r="41" spans="1:4" ht="17.25" thickTop="1" thickBot="1" x14ac:dyDescent="0.3">
      <c r="A41" s="533" t="s">
        <v>94</v>
      </c>
      <c r="B41" s="523">
        <v>325</v>
      </c>
      <c r="C41" s="523">
        <v>325</v>
      </c>
      <c r="D41" s="523">
        <v>325</v>
      </c>
    </row>
    <row r="42" spans="1:4" ht="17.25" thickTop="1" thickBot="1" x14ac:dyDescent="0.3">
      <c r="A42" s="512" t="s">
        <v>623</v>
      </c>
      <c r="B42" s="522">
        <f>SUM(B40:B41)</f>
        <v>2057.6799999999998</v>
      </c>
      <c r="C42" s="522">
        <f>SUM(C40:C41)</f>
        <v>2064.6799999999998</v>
      </c>
      <c r="D42" s="522">
        <f>SUM(D40:D41)</f>
        <v>2077.1799999999998</v>
      </c>
    </row>
    <row r="43" spans="1:4" ht="16.5" thickTop="1" x14ac:dyDescent="0.25">
      <c r="A43" s="516"/>
    </row>
    <row r="44" spans="1:4" x14ac:dyDescent="0.25">
      <c r="A44" s="516"/>
    </row>
    <row r="45" spans="1:4" x14ac:dyDescent="0.25">
      <c r="A45" s="516"/>
    </row>
    <row r="46" spans="1:4" x14ac:dyDescent="0.25">
      <c r="A46" s="516"/>
    </row>
    <row r="47" spans="1:4" x14ac:dyDescent="0.25">
      <c r="A47" s="516"/>
    </row>
    <row r="48" spans="1:4" x14ac:dyDescent="0.25">
      <c r="A48" s="516"/>
    </row>
    <row r="49" spans="1:1" x14ac:dyDescent="0.25">
      <c r="A49" s="516"/>
    </row>
    <row r="50" spans="1:1" x14ac:dyDescent="0.25">
      <c r="A50" s="516"/>
    </row>
    <row r="51" spans="1:1" x14ac:dyDescent="0.25">
      <c r="A51" s="516"/>
    </row>
    <row r="52" spans="1:1" x14ac:dyDescent="0.25">
      <c r="A52" s="516"/>
    </row>
    <row r="53" spans="1:1" x14ac:dyDescent="0.25">
      <c r="A53" s="516"/>
    </row>
    <row r="54" spans="1:1" x14ac:dyDescent="0.25">
      <c r="A54" s="516"/>
    </row>
    <row r="55" spans="1:1" x14ac:dyDescent="0.25">
      <c r="A55" s="516"/>
    </row>
    <row r="56" spans="1:1" x14ac:dyDescent="0.25">
      <c r="A56" s="516"/>
    </row>
    <row r="57" spans="1:1" x14ac:dyDescent="0.25">
      <c r="A57" s="516"/>
    </row>
    <row r="58" spans="1:1" x14ac:dyDescent="0.25">
      <c r="A58" s="516"/>
    </row>
    <row r="59" spans="1:1" x14ac:dyDescent="0.25">
      <c r="A59" s="516"/>
    </row>
    <row r="60" spans="1:1" x14ac:dyDescent="0.25">
      <c r="A60" s="516"/>
    </row>
    <row r="61" spans="1:1" x14ac:dyDescent="0.25">
      <c r="A61" s="516"/>
    </row>
    <row r="62" spans="1:1" x14ac:dyDescent="0.25">
      <c r="A62" s="516"/>
    </row>
    <row r="63" spans="1:1" x14ac:dyDescent="0.25">
      <c r="A63" s="516"/>
    </row>
    <row r="64" spans="1:1" x14ac:dyDescent="0.25">
      <c r="A64" s="516"/>
    </row>
    <row r="65" spans="1:1" x14ac:dyDescent="0.25">
      <c r="A65" s="516"/>
    </row>
    <row r="66" spans="1:1" x14ac:dyDescent="0.25">
      <c r="A66" s="516"/>
    </row>
    <row r="67" spans="1:1" x14ac:dyDescent="0.25">
      <c r="A67" s="516"/>
    </row>
    <row r="68" spans="1:1" x14ac:dyDescent="0.25">
      <c r="A68" s="516"/>
    </row>
    <row r="69" spans="1:1" x14ac:dyDescent="0.25">
      <c r="A69" s="516"/>
    </row>
    <row r="70" spans="1:1" x14ac:dyDescent="0.25">
      <c r="A70" s="516"/>
    </row>
    <row r="71" spans="1:1" x14ac:dyDescent="0.25">
      <c r="A71" s="516"/>
    </row>
    <row r="72" spans="1:1" x14ac:dyDescent="0.25">
      <c r="A72" s="516"/>
    </row>
    <row r="73" spans="1:1" x14ac:dyDescent="0.25">
      <c r="A73" s="516"/>
    </row>
    <row r="74" spans="1:1" x14ac:dyDescent="0.25">
      <c r="A74" s="516"/>
    </row>
    <row r="75" spans="1:1" x14ac:dyDescent="0.25">
      <c r="A75" s="516"/>
    </row>
    <row r="76" spans="1:1" x14ac:dyDescent="0.25">
      <c r="A76" s="516"/>
    </row>
    <row r="77" spans="1:1" x14ac:dyDescent="0.25">
      <c r="A77" s="516"/>
    </row>
    <row r="78" spans="1:1" x14ac:dyDescent="0.25">
      <c r="A78" s="516"/>
    </row>
    <row r="79" spans="1:1" x14ac:dyDescent="0.25">
      <c r="A79" s="516"/>
    </row>
    <row r="80" spans="1:1" x14ac:dyDescent="0.25">
      <c r="A80" s="516"/>
    </row>
    <row r="81" spans="1:1" x14ac:dyDescent="0.25">
      <c r="A81" s="516"/>
    </row>
    <row r="82" spans="1:1" x14ac:dyDescent="0.25">
      <c r="A82" s="516"/>
    </row>
    <row r="83" spans="1:1" x14ac:dyDescent="0.25">
      <c r="A83" s="516"/>
    </row>
    <row r="84" spans="1:1" x14ac:dyDescent="0.25">
      <c r="A84" s="516"/>
    </row>
    <row r="85" spans="1:1" x14ac:dyDescent="0.25">
      <c r="A85" s="516"/>
    </row>
    <row r="86" spans="1:1" x14ac:dyDescent="0.25">
      <c r="A86" s="516"/>
    </row>
    <row r="87" spans="1:1" x14ac:dyDescent="0.25">
      <c r="A87" s="516"/>
    </row>
    <row r="88" spans="1:1" x14ac:dyDescent="0.25">
      <c r="A88" s="516"/>
    </row>
    <row r="89" spans="1:1" x14ac:dyDescent="0.25">
      <c r="A89" s="516"/>
    </row>
    <row r="90" spans="1:1" x14ac:dyDescent="0.25">
      <c r="A90" s="516"/>
    </row>
    <row r="91" spans="1:1" x14ac:dyDescent="0.25">
      <c r="A91" s="516"/>
    </row>
    <row r="92" spans="1:1" x14ac:dyDescent="0.25">
      <c r="A92" s="516"/>
    </row>
    <row r="93" spans="1:1" x14ac:dyDescent="0.25">
      <c r="A93" s="516"/>
    </row>
    <row r="94" spans="1:1" x14ac:dyDescent="0.25">
      <c r="A94" s="516"/>
    </row>
    <row r="95" spans="1:1" x14ac:dyDescent="0.25">
      <c r="A95" s="516"/>
    </row>
    <row r="96" spans="1:1" x14ac:dyDescent="0.25">
      <c r="A96" s="516"/>
    </row>
    <row r="97" spans="1:1" x14ac:dyDescent="0.25">
      <c r="A97" s="516"/>
    </row>
    <row r="98" spans="1:1" x14ac:dyDescent="0.25">
      <c r="A98" s="516"/>
    </row>
    <row r="99" spans="1:1" x14ac:dyDescent="0.25">
      <c r="A99" s="516"/>
    </row>
    <row r="100" spans="1:1" x14ac:dyDescent="0.25">
      <c r="A100" s="516"/>
    </row>
    <row r="101" spans="1:1" x14ac:dyDescent="0.25">
      <c r="A101" s="516"/>
    </row>
    <row r="102" spans="1:1" x14ac:dyDescent="0.25">
      <c r="A102" s="516"/>
    </row>
    <row r="103" spans="1:1" x14ac:dyDescent="0.25">
      <c r="A103" s="516"/>
    </row>
    <row r="104" spans="1:1" x14ac:dyDescent="0.25">
      <c r="A104" s="516"/>
    </row>
    <row r="105" spans="1:1" x14ac:dyDescent="0.25">
      <c r="A105" s="516"/>
    </row>
    <row r="106" spans="1:1" x14ac:dyDescent="0.25">
      <c r="A106" s="516"/>
    </row>
    <row r="107" spans="1:1" x14ac:dyDescent="0.25">
      <c r="A107" s="516"/>
    </row>
    <row r="108" spans="1:1" x14ac:dyDescent="0.25">
      <c r="A108" s="516"/>
    </row>
    <row r="109" spans="1:1" x14ac:dyDescent="0.25">
      <c r="A109" s="516"/>
    </row>
    <row r="110" spans="1:1" x14ac:dyDescent="0.25">
      <c r="A110" s="516"/>
    </row>
    <row r="111" spans="1:1" x14ac:dyDescent="0.25">
      <c r="A111" s="516"/>
    </row>
    <row r="112" spans="1:1" x14ac:dyDescent="0.25">
      <c r="A112" s="516"/>
    </row>
    <row r="113" spans="1:1" x14ac:dyDescent="0.25">
      <c r="A113" s="516"/>
    </row>
    <row r="114" spans="1:1" x14ac:dyDescent="0.25">
      <c r="A114" s="516"/>
    </row>
    <row r="115" spans="1:1" x14ac:dyDescent="0.25">
      <c r="A115" s="516"/>
    </row>
    <row r="116" spans="1:1" x14ac:dyDescent="0.25">
      <c r="A116" s="516"/>
    </row>
    <row r="117" spans="1:1" x14ac:dyDescent="0.25">
      <c r="A117" s="516"/>
    </row>
    <row r="118" spans="1:1" x14ac:dyDescent="0.25">
      <c r="A118" s="516"/>
    </row>
    <row r="119" spans="1:1" x14ac:dyDescent="0.25">
      <c r="A119" s="516"/>
    </row>
    <row r="120" spans="1:1" x14ac:dyDescent="0.25">
      <c r="A120" s="516"/>
    </row>
    <row r="121" spans="1:1" x14ac:dyDescent="0.25">
      <c r="A121" s="516"/>
    </row>
    <row r="122" spans="1:1" x14ac:dyDescent="0.25">
      <c r="A122" s="516"/>
    </row>
    <row r="123" spans="1:1" x14ac:dyDescent="0.25">
      <c r="A123" s="516"/>
    </row>
    <row r="124" spans="1:1" x14ac:dyDescent="0.25">
      <c r="A124" s="516"/>
    </row>
    <row r="125" spans="1:1" x14ac:dyDescent="0.25">
      <c r="A125" s="516"/>
    </row>
    <row r="126" spans="1:1" x14ac:dyDescent="0.25">
      <c r="A126" s="516"/>
    </row>
    <row r="127" spans="1:1" x14ac:dyDescent="0.25">
      <c r="A127" s="516"/>
    </row>
    <row r="128" spans="1:1" x14ac:dyDescent="0.25">
      <c r="A128" s="516"/>
    </row>
    <row r="129" spans="1:1" x14ac:dyDescent="0.25">
      <c r="A129" s="516"/>
    </row>
    <row r="130" spans="1:1" x14ac:dyDescent="0.25">
      <c r="A130" s="516"/>
    </row>
    <row r="131" spans="1:1" x14ac:dyDescent="0.25">
      <c r="A131" s="516"/>
    </row>
    <row r="132" spans="1:1" x14ac:dyDescent="0.25">
      <c r="A132" s="516"/>
    </row>
    <row r="133" spans="1:1" x14ac:dyDescent="0.25">
      <c r="A133" s="516"/>
    </row>
    <row r="134" spans="1:1" x14ac:dyDescent="0.25">
      <c r="A134" s="516"/>
    </row>
    <row r="135" spans="1:1" x14ac:dyDescent="0.25">
      <c r="A135" s="516"/>
    </row>
    <row r="136" spans="1:1" x14ac:dyDescent="0.25">
      <c r="A136" s="516"/>
    </row>
    <row r="137" spans="1:1" x14ac:dyDescent="0.25">
      <c r="A137" s="516"/>
    </row>
    <row r="138" spans="1:1" x14ac:dyDescent="0.25">
      <c r="A138" s="516"/>
    </row>
    <row r="139" spans="1:1" x14ac:dyDescent="0.25">
      <c r="A139" s="516"/>
    </row>
    <row r="140" spans="1:1" x14ac:dyDescent="0.25">
      <c r="A140" s="516"/>
    </row>
    <row r="141" spans="1:1" x14ac:dyDescent="0.25">
      <c r="A141" s="516"/>
    </row>
    <row r="142" spans="1:1" x14ac:dyDescent="0.25">
      <c r="A142" s="516"/>
    </row>
    <row r="143" spans="1:1" x14ac:dyDescent="0.25">
      <c r="A143" s="516"/>
    </row>
    <row r="144" spans="1:1" x14ac:dyDescent="0.25">
      <c r="A144" s="516"/>
    </row>
    <row r="145" spans="1:1" x14ac:dyDescent="0.25">
      <c r="A145" s="516"/>
    </row>
    <row r="146" spans="1:1" x14ac:dyDescent="0.25">
      <c r="A146" s="516"/>
    </row>
    <row r="147" spans="1:1" x14ac:dyDescent="0.25">
      <c r="A147" s="516"/>
    </row>
    <row r="148" spans="1:1" x14ac:dyDescent="0.25">
      <c r="A148" s="516"/>
    </row>
    <row r="149" spans="1:1" x14ac:dyDescent="0.25">
      <c r="A149" s="516"/>
    </row>
    <row r="150" spans="1:1" x14ac:dyDescent="0.25">
      <c r="A150" s="516"/>
    </row>
    <row r="151" spans="1:1" x14ac:dyDescent="0.25">
      <c r="A151" s="516"/>
    </row>
    <row r="152" spans="1:1" x14ac:dyDescent="0.25">
      <c r="A152" s="516"/>
    </row>
    <row r="153" spans="1:1" x14ac:dyDescent="0.25">
      <c r="A153" s="516"/>
    </row>
    <row r="154" spans="1:1" x14ac:dyDescent="0.25">
      <c r="A154" s="516"/>
    </row>
    <row r="155" spans="1:1" x14ac:dyDescent="0.25">
      <c r="A155" s="516"/>
    </row>
    <row r="156" spans="1:1" x14ac:dyDescent="0.25">
      <c r="A156" s="516"/>
    </row>
    <row r="157" spans="1:1" x14ac:dyDescent="0.25">
      <c r="A157" s="516"/>
    </row>
    <row r="158" spans="1:1" x14ac:dyDescent="0.25">
      <c r="A158" s="516"/>
    </row>
    <row r="159" spans="1:1" x14ac:dyDescent="0.25">
      <c r="A159" s="516"/>
    </row>
    <row r="160" spans="1:1" x14ac:dyDescent="0.25">
      <c r="A160" s="516"/>
    </row>
    <row r="161" spans="1:1" x14ac:dyDescent="0.25">
      <c r="A161" s="516"/>
    </row>
    <row r="162" spans="1:1" x14ac:dyDescent="0.25">
      <c r="A162" s="516"/>
    </row>
    <row r="163" spans="1:1" x14ac:dyDescent="0.25">
      <c r="A163" s="516"/>
    </row>
    <row r="164" spans="1:1" x14ac:dyDescent="0.25">
      <c r="A164" s="516"/>
    </row>
    <row r="165" spans="1:1" x14ac:dyDescent="0.25">
      <c r="A165" s="516"/>
    </row>
    <row r="166" spans="1:1" x14ac:dyDescent="0.25">
      <c r="A166" s="516"/>
    </row>
    <row r="167" spans="1:1" x14ac:dyDescent="0.25">
      <c r="A167" s="516"/>
    </row>
    <row r="168" spans="1:1" x14ac:dyDescent="0.25">
      <c r="A168" s="516"/>
    </row>
    <row r="169" spans="1:1" x14ac:dyDescent="0.25">
      <c r="A169" s="516"/>
    </row>
    <row r="170" spans="1:1" x14ac:dyDescent="0.25">
      <c r="A170" s="516"/>
    </row>
    <row r="171" spans="1:1" x14ac:dyDescent="0.25">
      <c r="A171" s="516"/>
    </row>
    <row r="172" spans="1:1" x14ac:dyDescent="0.25">
      <c r="A172" s="516"/>
    </row>
    <row r="173" spans="1:1" x14ac:dyDescent="0.25">
      <c r="A173" s="516"/>
    </row>
    <row r="174" spans="1:1" x14ac:dyDescent="0.25">
      <c r="A174" s="516"/>
    </row>
    <row r="175" spans="1:1" x14ac:dyDescent="0.25">
      <c r="A175" s="516"/>
    </row>
    <row r="176" spans="1:1" x14ac:dyDescent="0.25">
      <c r="A176" s="516"/>
    </row>
    <row r="177" spans="1:1" x14ac:dyDescent="0.25">
      <c r="A177" s="516"/>
    </row>
    <row r="178" spans="1:1" x14ac:dyDescent="0.25">
      <c r="A178" s="516"/>
    </row>
    <row r="179" spans="1:1" x14ac:dyDescent="0.25">
      <c r="A179" s="516"/>
    </row>
    <row r="180" spans="1:1" x14ac:dyDescent="0.25">
      <c r="A180" s="516"/>
    </row>
    <row r="181" spans="1:1" x14ac:dyDescent="0.25">
      <c r="A181" s="516"/>
    </row>
    <row r="182" spans="1:1" x14ac:dyDescent="0.25">
      <c r="A182" s="516"/>
    </row>
    <row r="183" spans="1:1" x14ac:dyDescent="0.25">
      <c r="A183" s="516"/>
    </row>
    <row r="184" spans="1:1" x14ac:dyDescent="0.25">
      <c r="A184" s="516"/>
    </row>
    <row r="185" spans="1:1" x14ac:dyDescent="0.25">
      <c r="A185" s="516"/>
    </row>
    <row r="186" spans="1:1" x14ac:dyDescent="0.25">
      <c r="A186" s="516"/>
    </row>
    <row r="187" spans="1:1" x14ac:dyDescent="0.25">
      <c r="A187" s="516"/>
    </row>
    <row r="188" spans="1:1" x14ac:dyDescent="0.25">
      <c r="A188" s="516"/>
    </row>
    <row r="189" spans="1:1" x14ac:dyDescent="0.25">
      <c r="A189" s="516"/>
    </row>
    <row r="190" spans="1:1" x14ac:dyDescent="0.25">
      <c r="A190" s="516"/>
    </row>
    <row r="191" spans="1:1" x14ac:dyDescent="0.25">
      <c r="A191" s="516"/>
    </row>
    <row r="192" spans="1:1" x14ac:dyDescent="0.25">
      <c r="A192" s="516"/>
    </row>
    <row r="193" spans="1:1" x14ac:dyDescent="0.25">
      <c r="A193" s="516"/>
    </row>
    <row r="194" spans="1:1" x14ac:dyDescent="0.25">
      <c r="A194" s="516"/>
    </row>
    <row r="195" spans="1:1" x14ac:dyDescent="0.25">
      <c r="A195" s="516"/>
    </row>
    <row r="196" spans="1:1" x14ac:dyDescent="0.25">
      <c r="A196" s="516"/>
    </row>
    <row r="197" spans="1:1" x14ac:dyDescent="0.25">
      <c r="A197" s="516"/>
    </row>
    <row r="198" spans="1:1" x14ac:dyDescent="0.25">
      <c r="A198" s="516"/>
    </row>
    <row r="199" spans="1:1" x14ac:dyDescent="0.25">
      <c r="A199" s="516"/>
    </row>
    <row r="200" spans="1:1" x14ac:dyDescent="0.25">
      <c r="A200" s="516"/>
    </row>
    <row r="201" spans="1:1" x14ac:dyDescent="0.25">
      <c r="A201" s="516"/>
    </row>
    <row r="202" spans="1:1" x14ac:dyDescent="0.25">
      <c r="A202" s="516"/>
    </row>
    <row r="203" spans="1:1" x14ac:dyDescent="0.25">
      <c r="A203" s="516"/>
    </row>
    <row r="204" spans="1:1" x14ac:dyDescent="0.25">
      <c r="A204" s="516"/>
    </row>
    <row r="205" spans="1:1" x14ac:dyDescent="0.25">
      <c r="A205" s="516"/>
    </row>
    <row r="206" spans="1:1" x14ac:dyDescent="0.25">
      <c r="A206" s="516"/>
    </row>
    <row r="207" spans="1:1" x14ac:dyDescent="0.25">
      <c r="A207" s="516"/>
    </row>
    <row r="208" spans="1:1" x14ac:dyDescent="0.25">
      <c r="A208" s="516"/>
    </row>
    <row r="209" spans="1:1" x14ac:dyDescent="0.25">
      <c r="A209" s="516"/>
    </row>
    <row r="210" spans="1:1" x14ac:dyDescent="0.25">
      <c r="A210" s="516"/>
    </row>
    <row r="211" spans="1:1" x14ac:dyDescent="0.25">
      <c r="A211" s="516"/>
    </row>
    <row r="212" spans="1:1" x14ac:dyDescent="0.25">
      <c r="A212" s="516"/>
    </row>
    <row r="213" spans="1:1" x14ac:dyDescent="0.25">
      <c r="A213" s="516"/>
    </row>
    <row r="214" spans="1:1" x14ac:dyDescent="0.25">
      <c r="A214" s="516"/>
    </row>
    <row r="215" spans="1:1" x14ac:dyDescent="0.25">
      <c r="A215" s="516"/>
    </row>
    <row r="216" spans="1:1" x14ac:dyDescent="0.25">
      <c r="A216" s="516"/>
    </row>
    <row r="217" spans="1:1" x14ac:dyDescent="0.25">
      <c r="A217" s="516"/>
    </row>
    <row r="218" spans="1:1" x14ac:dyDescent="0.25">
      <c r="A218" s="516"/>
    </row>
    <row r="219" spans="1:1" x14ac:dyDescent="0.25">
      <c r="A219" s="516"/>
    </row>
    <row r="220" spans="1:1" x14ac:dyDescent="0.25">
      <c r="A220" s="516"/>
    </row>
    <row r="221" spans="1:1" x14ac:dyDescent="0.25">
      <c r="A221" s="516"/>
    </row>
    <row r="222" spans="1:1" x14ac:dyDescent="0.25">
      <c r="A222" s="516"/>
    </row>
    <row r="223" spans="1:1" x14ac:dyDescent="0.25">
      <c r="A223" s="516"/>
    </row>
    <row r="224" spans="1:1" x14ac:dyDescent="0.25">
      <c r="A224" s="516"/>
    </row>
    <row r="225" spans="1:1" x14ac:dyDescent="0.25">
      <c r="A225" s="516"/>
    </row>
    <row r="226" spans="1:1" x14ac:dyDescent="0.25">
      <c r="A226" s="516"/>
    </row>
    <row r="227" spans="1:1" x14ac:dyDescent="0.25">
      <c r="A227" s="516"/>
    </row>
    <row r="228" spans="1:1" x14ac:dyDescent="0.25">
      <c r="A228" s="516"/>
    </row>
    <row r="229" spans="1:1" x14ac:dyDescent="0.25">
      <c r="A229" s="516"/>
    </row>
    <row r="230" spans="1:1" x14ac:dyDescent="0.25">
      <c r="A230" s="516"/>
    </row>
    <row r="231" spans="1:1" x14ac:dyDescent="0.25">
      <c r="A231" s="516"/>
    </row>
    <row r="232" spans="1:1" x14ac:dyDescent="0.25">
      <c r="A232" s="516"/>
    </row>
    <row r="233" spans="1:1" x14ac:dyDescent="0.25">
      <c r="A233" s="516"/>
    </row>
    <row r="234" spans="1:1" x14ac:dyDescent="0.25">
      <c r="A234" s="516"/>
    </row>
    <row r="235" spans="1:1" x14ac:dyDescent="0.25">
      <c r="A235" s="516"/>
    </row>
    <row r="236" spans="1:1" x14ac:dyDescent="0.25">
      <c r="A236" s="516"/>
    </row>
    <row r="237" spans="1:1" x14ac:dyDescent="0.25">
      <c r="A237" s="516"/>
    </row>
    <row r="238" spans="1:1" x14ac:dyDescent="0.25">
      <c r="A238" s="516"/>
    </row>
    <row r="239" spans="1:1" x14ac:dyDescent="0.25">
      <c r="A239" s="516"/>
    </row>
    <row r="240" spans="1:1" x14ac:dyDescent="0.25">
      <c r="A240" s="516"/>
    </row>
    <row r="241" spans="1:1" x14ac:dyDescent="0.25">
      <c r="A241" s="516"/>
    </row>
    <row r="242" spans="1:1" x14ac:dyDescent="0.25">
      <c r="A242" s="516"/>
    </row>
    <row r="243" spans="1:1" x14ac:dyDescent="0.25">
      <c r="A243" s="516"/>
    </row>
    <row r="244" spans="1:1" x14ac:dyDescent="0.25">
      <c r="A244" s="516"/>
    </row>
    <row r="245" spans="1:1" x14ac:dyDescent="0.25">
      <c r="A245" s="516"/>
    </row>
    <row r="246" spans="1:1" x14ac:dyDescent="0.25">
      <c r="A246" s="516"/>
    </row>
    <row r="247" spans="1:1" x14ac:dyDescent="0.25">
      <c r="A247" s="516"/>
    </row>
    <row r="248" spans="1:1" x14ac:dyDescent="0.25">
      <c r="A248" s="516"/>
    </row>
    <row r="249" spans="1:1" x14ac:dyDescent="0.25">
      <c r="A249" s="516"/>
    </row>
    <row r="250" spans="1:1" x14ac:dyDescent="0.25">
      <c r="A250" s="516"/>
    </row>
    <row r="251" spans="1:1" x14ac:dyDescent="0.25">
      <c r="A251" s="516"/>
    </row>
    <row r="252" spans="1:1" x14ac:dyDescent="0.25">
      <c r="A252" s="516"/>
    </row>
    <row r="253" spans="1:1" x14ac:dyDescent="0.25">
      <c r="A253" s="516"/>
    </row>
    <row r="254" spans="1:1" x14ac:dyDescent="0.25">
      <c r="A254" s="516"/>
    </row>
    <row r="255" spans="1:1" x14ac:dyDescent="0.25">
      <c r="A255" s="516"/>
    </row>
    <row r="256" spans="1:1" x14ac:dyDescent="0.25">
      <c r="A256" s="516"/>
    </row>
    <row r="257" spans="1:1" x14ac:dyDescent="0.25">
      <c r="A257" s="516"/>
    </row>
    <row r="258" spans="1:1" x14ac:dyDescent="0.25">
      <c r="A258" s="516"/>
    </row>
    <row r="259" spans="1:1" x14ac:dyDescent="0.25">
      <c r="A259" s="516"/>
    </row>
    <row r="260" spans="1:1" x14ac:dyDescent="0.25">
      <c r="A260" s="516"/>
    </row>
    <row r="261" spans="1:1" x14ac:dyDescent="0.25">
      <c r="A261" s="516"/>
    </row>
    <row r="262" spans="1:1" x14ac:dyDescent="0.25">
      <c r="A262" s="516"/>
    </row>
    <row r="263" spans="1:1" x14ac:dyDescent="0.25">
      <c r="A263" s="516"/>
    </row>
    <row r="264" spans="1:1" x14ac:dyDescent="0.25">
      <c r="A264" s="516"/>
    </row>
    <row r="265" spans="1:1" x14ac:dyDescent="0.25">
      <c r="A265" s="516"/>
    </row>
    <row r="266" spans="1:1" x14ac:dyDescent="0.25">
      <c r="A266" s="516"/>
    </row>
    <row r="267" spans="1:1" x14ac:dyDescent="0.25">
      <c r="A267" s="516"/>
    </row>
    <row r="268" spans="1:1" x14ac:dyDescent="0.25">
      <c r="A268" s="516"/>
    </row>
    <row r="269" spans="1:1" x14ac:dyDescent="0.25">
      <c r="A269" s="516"/>
    </row>
    <row r="270" spans="1:1" x14ac:dyDescent="0.25">
      <c r="A270" s="516"/>
    </row>
    <row r="271" spans="1:1" x14ac:dyDescent="0.25">
      <c r="A271" s="516"/>
    </row>
    <row r="272" spans="1:1" x14ac:dyDescent="0.25">
      <c r="A272" s="516"/>
    </row>
    <row r="273" spans="1:1" x14ac:dyDescent="0.25">
      <c r="A273" s="516"/>
    </row>
    <row r="274" spans="1:1" x14ac:dyDescent="0.25">
      <c r="A274" s="516"/>
    </row>
    <row r="275" spans="1:1" x14ac:dyDescent="0.25">
      <c r="A275" s="516"/>
    </row>
    <row r="276" spans="1:1" x14ac:dyDescent="0.25">
      <c r="A276" s="516"/>
    </row>
    <row r="277" spans="1:1" x14ac:dyDescent="0.25">
      <c r="A277" s="516"/>
    </row>
    <row r="278" spans="1:1" x14ac:dyDescent="0.25">
      <c r="A278" s="516"/>
    </row>
    <row r="279" spans="1:1" x14ac:dyDescent="0.25">
      <c r="A279" s="516"/>
    </row>
    <row r="280" spans="1:1" x14ac:dyDescent="0.25">
      <c r="A280" s="516"/>
    </row>
    <row r="281" spans="1:1" x14ac:dyDescent="0.25">
      <c r="A281" s="516"/>
    </row>
    <row r="282" spans="1:1" x14ac:dyDescent="0.25">
      <c r="A282" s="516"/>
    </row>
    <row r="283" spans="1:1" x14ac:dyDescent="0.25">
      <c r="A283" s="516"/>
    </row>
    <row r="284" spans="1:1" x14ac:dyDescent="0.25">
      <c r="A284" s="516"/>
    </row>
    <row r="285" spans="1:1" x14ac:dyDescent="0.25">
      <c r="A285" s="516"/>
    </row>
    <row r="286" spans="1:1" x14ac:dyDescent="0.25">
      <c r="A286" s="516"/>
    </row>
    <row r="287" spans="1:1" x14ac:dyDescent="0.25">
      <c r="A287" s="516"/>
    </row>
    <row r="288" spans="1:1" x14ac:dyDescent="0.25">
      <c r="A288" s="516"/>
    </row>
    <row r="289" spans="1:1" x14ac:dyDescent="0.25">
      <c r="A289" s="516"/>
    </row>
    <row r="290" spans="1:1" x14ac:dyDescent="0.25">
      <c r="A290" s="516"/>
    </row>
    <row r="291" spans="1:1" x14ac:dyDescent="0.25">
      <c r="A291" s="516"/>
    </row>
    <row r="292" spans="1:1" x14ac:dyDescent="0.25">
      <c r="A292" s="516"/>
    </row>
    <row r="293" spans="1:1" x14ac:dyDescent="0.25">
      <c r="A293" s="516"/>
    </row>
    <row r="294" spans="1:1" x14ac:dyDescent="0.25">
      <c r="A294" s="516"/>
    </row>
    <row r="295" spans="1:1" x14ac:dyDescent="0.25">
      <c r="A295" s="516"/>
    </row>
    <row r="296" spans="1:1" x14ac:dyDescent="0.25">
      <c r="A296" s="516"/>
    </row>
    <row r="297" spans="1:1" x14ac:dyDescent="0.25">
      <c r="A297" s="516"/>
    </row>
    <row r="298" spans="1:1" x14ac:dyDescent="0.25">
      <c r="A298" s="516"/>
    </row>
    <row r="299" spans="1:1" x14ac:dyDescent="0.25">
      <c r="A299" s="516"/>
    </row>
    <row r="300" spans="1:1" x14ac:dyDescent="0.25">
      <c r="A300" s="516"/>
    </row>
    <row r="301" spans="1:1" x14ac:dyDescent="0.25">
      <c r="A301" s="516"/>
    </row>
    <row r="302" spans="1:1" x14ac:dyDescent="0.25">
      <c r="A302" s="516"/>
    </row>
    <row r="303" spans="1:1" x14ac:dyDescent="0.25">
      <c r="A303" s="516"/>
    </row>
    <row r="304" spans="1:1" x14ac:dyDescent="0.25">
      <c r="A304" s="516"/>
    </row>
    <row r="305" spans="1:1" x14ac:dyDescent="0.25">
      <c r="A305" s="516"/>
    </row>
    <row r="306" spans="1:1" x14ac:dyDescent="0.25">
      <c r="A306" s="516"/>
    </row>
    <row r="307" spans="1:1" x14ac:dyDescent="0.25">
      <c r="A307" s="516"/>
    </row>
    <row r="308" spans="1:1" x14ac:dyDescent="0.25">
      <c r="A308" s="516"/>
    </row>
    <row r="309" spans="1:1" x14ac:dyDescent="0.25">
      <c r="A309" s="516"/>
    </row>
    <row r="310" spans="1:1" x14ac:dyDescent="0.25">
      <c r="A310" s="516"/>
    </row>
    <row r="311" spans="1:1" x14ac:dyDescent="0.25">
      <c r="A311" s="516"/>
    </row>
    <row r="312" spans="1:1" x14ac:dyDescent="0.25">
      <c r="A312" s="516"/>
    </row>
    <row r="313" spans="1:1" x14ac:dyDescent="0.25">
      <c r="A313" s="516"/>
    </row>
    <row r="314" spans="1:1" x14ac:dyDescent="0.25">
      <c r="A314" s="516"/>
    </row>
    <row r="315" spans="1:1" x14ac:dyDescent="0.25">
      <c r="A315" s="516"/>
    </row>
    <row r="316" spans="1:1" x14ac:dyDescent="0.25">
      <c r="A316" s="516"/>
    </row>
    <row r="317" spans="1:1" x14ac:dyDescent="0.25">
      <c r="A317" s="516"/>
    </row>
    <row r="318" spans="1:1" x14ac:dyDescent="0.25">
      <c r="A318" s="516"/>
    </row>
    <row r="319" spans="1:1" x14ac:dyDescent="0.25">
      <c r="A319" s="516"/>
    </row>
    <row r="320" spans="1:1" x14ac:dyDescent="0.25">
      <c r="A320" s="516"/>
    </row>
    <row r="321" spans="1:1" x14ac:dyDescent="0.25">
      <c r="A321" s="516"/>
    </row>
    <row r="322" spans="1:1" x14ac:dyDescent="0.25">
      <c r="A322" s="516"/>
    </row>
    <row r="323" spans="1:1" x14ac:dyDescent="0.25">
      <c r="A323" s="516"/>
    </row>
    <row r="324" spans="1:1" x14ac:dyDescent="0.25">
      <c r="A324" s="516"/>
    </row>
    <row r="325" spans="1:1" x14ac:dyDescent="0.25">
      <c r="A325" s="516"/>
    </row>
    <row r="326" spans="1:1" x14ac:dyDescent="0.25">
      <c r="A326" s="516"/>
    </row>
    <row r="327" spans="1:1" x14ac:dyDescent="0.25">
      <c r="A327" s="516"/>
    </row>
    <row r="328" spans="1:1" x14ac:dyDescent="0.25">
      <c r="A328" s="516"/>
    </row>
    <row r="329" spans="1:1" x14ac:dyDescent="0.25">
      <c r="A329" s="516"/>
    </row>
    <row r="330" spans="1:1" x14ac:dyDescent="0.25">
      <c r="A330" s="516"/>
    </row>
    <row r="331" spans="1:1" x14ac:dyDescent="0.25">
      <c r="A331" s="516"/>
    </row>
    <row r="332" spans="1:1" x14ac:dyDescent="0.25">
      <c r="A332" s="516"/>
    </row>
    <row r="333" spans="1:1" x14ac:dyDescent="0.25">
      <c r="A333" s="516"/>
    </row>
    <row r="334" spans="1:1" x14ac:dyDescent="0.25">
      <c r="A334" s="516"/>
    </row>
    <row r="335" spans="1:1" x14ac:dyDescent="0.25">
      <c r="A335" s="516"/>
    </row>
    <row r="336" spans="1:1" x14ac:dyDescent="0.25">
      <c r="A336" s="516"/>
    </row>
    <row r="337" spans="1:1" x14ac:dyDescent="0.25">
      <c r="A337" s="516"/>
    </row>
    <row r="338" spans="1:1" x14ac:dyDescent="0.25">
      <c r="A338" s="516"/>
    </row>
    <row r="339" spans="1:1" x14ac:dyDescent="0.25">
      <c r="A339" s="516"/>
    </row>
    <row r="340" spans="1:1" x14ac:dyDescent="0.25">
      <c r="A340" s="516"/>
    </row>
    <row r="341" spans="1:1" x14ac:dyDescent="0.25">
      <c r="A341" s="516"/>
    </row>
    <row r="342" spans="1:1" x14ac:dyDescent="0.25">
      <c r="A342" s="516"/>
    </row>
    <row r="343" spans="1:1" x14ac:dyDescent="0.25">
      <c r="A343" s="516"/>
    </row>
    <row r="344" spans="1:1" x14ac:dyDescent="0.25">
      <c r="A344" s="516"/>
    </row>
    <row r="345" spans="1:1" x14ac:dyDescent="0.25">
      <c r="A345" s="516"/>
    </row>
    <row r="346" spans="1:1" x14ac:dyDescent="0.25">
      <c r="A346" s="516"/>
    </row>
    <row r="347" spans="1:1" x14ac:dyDescent="0.25">
      <c r="A347" s="516"/>
    </row>
    <row r="348" spans="1:1" x14ac:dyDescent="0.25">
      <c r="A348" s="516"/>
    </row>
    <row r="349" spans="1:1" x14ac:dyDescent="0.25">
      <c r="A349" s="516"/>
    </row>
    <row r="350" spans="1:1" x14ac:dyDescent="0.25">
      <c r="A350" s="516"/>
    </row>
    <row r="351" spans="1:1" x14ac:dyDescent="0.25">
      <c r="A351" s="516"/>
    </row>
    <row r="352" spans="1:1" x14ac:dyDescent="0.25">
      <c r="A352" s="516"/>
    </row>
    <row r="353" spans="1:1" x14ac:dyDescent="0.25">
      <c r="A353" s="516"/>
    </row>
    <row r="354" spans="1:1" x14ac:dyDescent="0.25">
      <c r="A354" s="516"/>
    </row>
    <row r="355" spans="1:1" x14ac:dyDescent="0.25">
      <c r="A355" s="516"/>
    </row>
    <row r="356" spans="1:1" x14ac:dyDescent="0.25">
      <c r="A356" s="516"/>
    </row>
    <row r="357" spans="1:1" x14ac:dyDescent="0.25">
      <c r="A357" s="516"/>
    </row>
    <row r="358" spans="1:1" x14ac:dyDescent="0.25">
      <c r="A358" s="516"/>
    </row>
    <row r="359" spans="1:1" x14ac:dyDescent="0.25">
      <c r="A359" s="516"/>
    </row>
    <row r="360" spans="1:1" x14ac:dyDescent="0.25">
      <c r="A360" s="516"/>
    </row>
    <row r="361" spans="1:1" x14ac:dyDescent="0.25">
      <c r="A361" s="516"/>
    </row>
    <row r="362" spans="1:1" x14ac:dyDescent="0.25">
      <c r="A362" s="516"/>
    </row>
    <row r="363" spans="1:1" x14ac:dyDescent="0.25">
      <c r="A363" s="516"/>
    </row>
    <row r="364" spans="1:1" x14ac:dyDescent="0.25">
      <c r="A364" s="516"/>
    </row>
    <row r="365" spans="1:1" x14ac:dyDescent="0.25">
      <c r="A365" s="516"/>
    </row>
    <row r="366" spans="1:1" x14ac:dyDescent="0.25">
      <c r="A366" s="516"/>
    </row>
    <row r="367" spans="1:1" x14ac:dyDescent="0.25">
      <c r="A367" s="516"/>
    </row>
    <row r="368" spans="1:1" x14ac:dyDescent="0.25">
      <c r="A368" s="516"/>
    </row>
    <row r="369" spans="1:1" x14ac:dyDescent="0.25">
      <c r="A369" s="516"/>
    </row>
    <row r="370" spans="1:1" x14ac:dyDescent="0.25">
      <c r="A370" s="516"/>
    </row>
    <row r="371" spans="1:1" x14ac:dyDescent="0.25">
      <c r="A371" s="516"/>
    </row>
    <row r="372" spans="1:1" x14ac:dyDescent="0.25">
      <c r="A372" s="516"/>
    </row>
    <row r="373" spans="1:1" x14ac:dyDescent="0.25">
      <c r="A373" s="516"/>
    </row>
    <row r="374" spans="1:1" x14ac:dyDescent="0.25">
      <c r="A374" s="516"/>
    </row>
    <row r="375" spans="1:1" x14ac:dyDescent="0.25">
      <c r="A375" s="516"/>
    </row>
    <row r="376" spans="1:1" x14ac:dyDescent="0.25">
      <c r="A376" s="516"/>
    </row>
    <row r="377" spans="1:1" x14ac:dyDescent="0.25">
      <c r="A377" s="516"/>
    </row>
    <row r="378" spans="1:1" x14ac:dyDescent="0.25">
      <c r="A378" s="516"/>
    </row>
    <row r="379" spans="1:1" x14ac:dyDescent="0.25">
      <c r="A379" s="516"/>
    </row>
    <row r="380" spans="1:1" x14ac:dyDescent="0.25">
      <c r="A380" s="516"/>
    </row>
    <row r="381" spans="1:1" x14ac:dyDescent="0.25">
      <c r="A381" s="516"/>
    </row>
    <row r="382" spans="1:1" x14ac:dyDescent="0.25">
      <c r="A382" s="516"/>
    </row>
    <row r="383" spans="1:1" x14ac:dyDescent="0.25">
      <c r="A383" s="516"/>
    </row>
    <row r="384" spans="1:1" x14ac:dyDescent="0.25">
      <c r="A384" s="516"/>
    </row>
    <row r="385" spans="1:1" x14ac:dyDescent="0.25">
      <c r="A385" s="516"/>
    </row>
    <row r="386" spans="1:1" x14ac:dyDescent="0.25">
      <c r="A386" s="516"/>
    </row>
    <row r="387" spans="1:1" x14ac:dyDescent="0.25">
      <c r="A387" s="516"/>
    </row>
    <row r="388" spans="1:1" x14ac:dyDescent="0.25">
      <c r="A388" s="516"/>
    </row>
    <row r="389" spans="1:1" x14ac:dyDescent="0.25">
      <c r="A389" s="516"/>
    </row>
    <row r="390" spans="1:1" x14ac:dyDescent="0.25">
      <c r="A390" s="516"/>
    </row>
    <row r="391" spans="1:1" x14ac:dyDescent="0.25">
      <c r="A391" s="516"/>
    </row>
    <row r="392" spans="1:1" x14ac:dyDescent="0.25">
      <c r="A392" s="516"/>
    </row>
    <row r="393" spans="1:1" x14ac:dyDescent="0.25">
      <c r="A393" s="516"/>
    </row>
    <row r="394" spans="1:1" x14ac:dyDescent="0.25">
      <c r="A394" s="516"/>
    </row>
    <row r="395" spans="1:1" x14ac:dyDescent="0.25">
      <c r="A395" s="516"/>
    </row>
    <row r="396" spans="1:1" x14ac:dyDescent="0.25">
      <c r="A396" s="516"/>
    </row>
    <row r="397" spans="1:1" x14ac:dyDescent="0.25">
      <c r="A397" s="516"/>
    </row>
    <row r="398" spans="1:1" x14ac:dyDescent="0.25">
      <c r="A398" s="516"/>
    </row>
    <row r="399" spans="1:1" x14ac:dyDescent="0.25">
      <c r="A399" s="516"/>
    </row>
    <row r="400" spans="1:1" x14ac:dyDescent="0.25">
      <c r="A400" s="516"/>
    </row>
    <row r="401" spans="1:1" x14ac:dyDescent="0.25">
      <c r="A401" s="516"/>
    </row>
    <row r="402" spans="1:1" x14ac:dyDescent="0.25">
      <c r="A402" s="516"/>
    </row>
    <row r="403" spans="1:1" x14ac:dyDescent="0.25">
      <c r="A403" s="516"/>
    </row>
    <row r="404" spans="1:1" x14ac:dyDescent="0.25">
      <c r="A404" s="516"/>
    </row>
    <row r="405" spans="1:1" x14ac:dyDescent="0.25">
      <c r="A405" s="516"/>
    </row>
    <row r="406" spans="1:1" x14ac:dyDescent="0.25">
      <c r="A406" s="516"/>
    </row>
    <row r="407" spans="1:1" x14ac:dyDescent="0.25">
      <c r="A407" s="516"/>
    </row>
    <row r="408" spans="1:1" x14ac:dyDescent="0.25">
      <c r="A408" s="516"/>
    </row>
    <row r="409" spans="1:1" x14ac:dyDescent="0.25">
      <c r="A409" s="516"/>
    </row>
    <row r="410" spans="1:1" x14ac:dyDescent="0.25">
      <c r="A410" s="516"/>
    </row>
    <row r="411" spans="1:1" x14ac:dyDescent="0.25">
      <c r="A411" s="516"/>
    </row>
    <row r="412" spans="1:1" x14ac:dyDescent="0.25">
      <c r="A412" s="516"/>
    </row>
    <row r="413" spans="1:1" x14ac:dyDescent="0.25">
      <c r="A413" s="516"/>
    </row>
    <row r="414" spans="1:1" x14ac:dyDescent="0.25">
      <c r="A414" s="516"/>
    </row>
    <row r="415" spans="1:1" x14ac:dyDescent="0.25">
      <c r="A415" s="516"/>
    </row>
    <row r="416" spans="1:1" x14ac:dyDescent="0.25">
      <c r="A416" s="516"/>
    </row>
    <row r="417" spans="1:1" x14ac:dyDescent="0.25">
      <c r="A417" s="516"/>
    </row>
    <row r="418" spans="1:1" x14ac:dyDescent="0.25">
      <c r="A418" s="516"/>
    </row>
    <row r="419" spans="1:1" x14ac:dyDescent="0.25">
      <c r="A419" s="516"/>
    </row>
    <row r="420" spans="1:1" x14ac:dyDescent="0.25">
      <c r="A420" s="516"/>
    </row>
    <row r="421" spans="1:1" x14ac:dyDescent="0.25">
      <c r="A421" s="516"/>
    </row>
    <row r="422" spans="1:1" x14ac:dyDescent="0.25">
      <c r="A422" s="516"/>
    </row>
    <row r="423" spans="1:1" x14ac:dyDescent="0.25">
      <c r="A423" s="516"/>
    </row>
    <row r="424" spans="1:1" x14ac:dyDescent="0.25">
      <c r="A424" s="516"/>
    </row>
    <row r="425" spans="1:1" x14ac:dyDescent="0.25">
      <c r="A425" s="516"/>
    </row>
    <row r="426" spans="1:1" x14ac:dyDescent="0.25">
      <c r="A426" s="516"/>
    </row>
    <row r="427" spans="1:1" x14ac:dyDescent="0.25">
      <c r="A427" s="516"/>
    </row>
    <row r="428" spans="1:1" x14ac:dyDescent="0.25">
      <c r="A428" s="516"/>
    </row>
    <row r="429" spans="1:1" x14ac:dyDescent="0.25">
      <c r="A429" s="516"/>
    </row>
    <row r="430" spans="1:1" x14ac:dyDescent="0.25">
      <c r="A430" s="516"/>
    </row>
    <row r="431" spans="1:1" x14ac:dyDescent="0.25">
      <c r="A431" s="516"/>
    </row>
    <row r="432" spans="1:1" x14ac:dyDescent="0.25">
      <c r="A432" s="516"/>
    </row>
    <row r="433" spans="1:1" x14ac:dyDescent="0.25">
      <c r="A433" s="516"/>
    </row>
    <row r="434" spans="1:1" x14ac:dyDescent="0.25">
      <c r="A434" s="516"/>
    </row>
    <row r="435" spans="1:1" x14ac:dyDescent="0.25">
      <c r="A435" s="516"/>
    </row>
    <row r="436" spans="1:1" x14ac:dyDescent="0.25">
      <c r="A436" s="516"/>
    </row>
    <row r="437" spans="1:1" x14ac:dyDescent="0.25">
      <c r="A437" s="516"/>
    </row>
    <row r="438" spans="1:1" x14ac:dyDescent="0.25">
      <c r="A438" s="516"/>
    </row>
    <row r="439" spans="1:1" x14ac:dyDescent="0.25">
      <c r="A439" s="516"/>
    </row>
    <row r="440" spans="1:1" x14ac:dyDescent="0.25">
      <c r="A440" s="516"/>
    </row>
    <row r="441" spans="1:1" x14ac:dyDescent="0.25">
      <c r="A441" s="516"/>
    </row>
    <row r="442" spans="1:1" x14ac:dyDescent="0.25">
      <c r="A442" s="516"/>
    </row>
    <row r="443" spans="1:1" x14ac:dyDescent="0.25">
      <c r="A443" s="516"/>
    </row>
    <row r="444" spans="1:1" x14ac:dyDescent="0.25">
      <c r="A444" s="516"/>
    </row>
    <row r="445" spans="1:1" x14ac:dyDescent="0.25">
      <c r="A445" s="516"/>
    </row>
    <row r="446" spans="1:1" x14ac:dyDescent="0.25">
      <c r="A446" s="516"/>
    </row>
    <row r="447" spans="1:1" x14ac:dyDescent="0.25">
      <c r="A447" s="516"/>
    </row>
    <row r="448" spans="1:1" x14ac:dyDescent="0.25">
      <c r="A448" s="516"/>
    </row>
    <row r="449" spans="1:1" x14ac:dyDescent="0.25">
      <c r="A449" s="516"/>
    </row>
    <row r="450" spans="1:1" x14ac:dyDescent="0.25">
      <c r="A450" s="516"/>
    </row>
    <row r="451" spans="1:1" x14ac:dyDescent="0.25">
      <c r="A451" s="516"/>
    </row>
    <row r="452" spans="1:1" x14ac:dyDescent="0.25">
      <c r="A452" s="516"/>
    </row>
    <row r="453" spans="1:1" x14ac:dyDescent="0.25">
      <c r="A453" s="516"/>
    </row>
    <row r="454" spans="1:1" x14ac:dyDescent="0.25">
      <c r="A454" s="516"/>
    </row>
    <row r="455" spans="1:1" x14ac:dyDescent="0.25">
      <c r="A455" s="516"/>
    </row>
    <row r="456" spans="1:1" x14ac:dyDescent="0.25">
      <c r="A456" s="516"/>
    </row>
    <row r="457" spans="1:1" x14ac:dyDescent="0.25">
      <c r="A457" s="516"/>
    </row>
    <row r="458" spans="1:1" x14ac:dyDescent="0.25">
      <c r="A458" s="516"/>
    </row>
    <row r="459" spans="1:1" x14ac:dyDescent="0.25">
      <c r="A459" s="516"/>
    </row>
    <row r="460" spans="1:1" x14ac:dyDescent="0.25">
      <c r="A460" s="516"/>
    </row>
    <row r="461" spans="1:1" x14ac:dyDescent="0.25">
      <c r="A461" s="516"/>
    </row>
    <row r="462" spans="1:1" x14ac:dyDescent="0.25">
      <c r="A462" s="516"/>
    </row>
    <row r="463" spans="1:1" x14ac:dyDescent="0.25">
      <c r="A463" s="516"/>
    </row>
    <row r="464" spans="1:1" x14ac:dyDescent="0.25">
      <c r="A464" s="516"/>
    </row>
    <row r="465" spans="1:1" x14ac:dyDescent="0.25">
      <c r="A465" s="516"/>
    </row>
    <row r="466" spans="1:1" x14ac:dyDescent="0.25">
      <c r="A466" s="516"/>
    </row>
    <row r="467" spans="1:1" x14ac:dyDescent="0.25">
      <c r="A467" s="516"/>
    </row>
    <row r="468" spans="1:1" x14ac:dyDescent="0.25">
      <c r="A468" s="516"/>
    </row>
    <row r="469" spans="1:1" x14ac:dyDescent="0.25">
      <c r="A469" s="516"/>
    </row>
    <row r="470" spans="1:1" x14ac:dyDescent="0.25">
      <c r="A470" s="516"/>
    </row>
    <row r="471" spans="1:1" x14ac:dyDescent="0.25">
      <c r="A471" s="516"/>
    </row>
    <row r="472" spans="1:1" x14ac:dyDescent="0.25">
      <c r="A472" s="516"/>
    </row>
    <row r="473" spans="1:1" x14ac:dyDescent="0.25">
      <c r="A473" s="516"/>
    </row>
    <row r="474" spans="1:1" x14ac:dyDescent="0.25">
      <c r="A474" s="516"/>
    </row>
    <row r="475" spans="1:1" x14ac:dyDescent="0.25">
      <c r="A475" s="516"/>
    </row>
    <row r="476" spans="1:1" x14ac:dyDescent="0.25">
      <c r="A476" s="516"/>
    </row>
    <row r="477" spans="1:1" x14ac:dyDescent="0.25">
      <c r="A477" s="516"/>
    </row>
    <row r="478" spans="1:1" x14ac:dyDescent="0.25">
      <c r="A478" s="516"/>
    </row>
    <row r="479" spans="1:1" x14ac:dyDescent="0.25">
      <c r="A479" s="516"/>
    </row>
    <row r="480" spans="1:1" x14ac:dyDescent="0.25">
      <c r="A480" s="516"/>
    </row>
    <row r="481" spans="1:1" x14ac:dyDescent="0.25">
      <c r="A481" s="516"/>
    </row>
    <row r="482" spans="1:1" x14ac:dyDescent="0.25">
      <c r="A482" s="516"/>
    </row>
    <row r="483" spans="1:1" x14ac:dyDescent="0.25">
      <c r="A483" s="516"/>
    </row>
    <row r="484" spans="1:1" x14ac:dyDescent="0.25">
      <c r="A484" s="516"/>
    </row>
    <row r="485" spans="1:1" x14ac:dyDescent="0.25">
      <c r="A485" s="516"/>
    </row>
    <row r="486" spans="1:1" x14ac:dyDescent="0.25">
      <c r="A486" s="516"/>
    </row>
    <row r="487" spans="1:1" x14ac:dyDescent="0.25">
      <c r="A487" s="516"/>
    </row>
    <row r="488" spans="1:1" x14ac:dyDescent="0.25">
      <c r="A488" s="516"/>
    </row>
    <row r="489" spans="1:1" x14ac:dyDescent="0.25">
      <c r="A489" s="516"/>
    </row>
    <row r="490" spans="1:1" x14ac:dyDescent="0.25">
      <c r="A490" s="516"/>
    </row>
    <row r="491" spans="1:1" x14ac:dyDescent="0.25">
      <c r="A491" s="516"/>
    </row>
    <row r="492" spans="1:1" x14ac:dyDescent="0.25">
      <c r="A492" s="516"/>
    </row>
    <row r="493" spans="1:1" x14ac:dyDescent="0.25">
      <c r="A493" s="516"/>
    </row>
    <row r="494" spans="1:1" x14ac:dyDescent="0.25">
      <c r="A494" s="516"/>
    </row>
    <row r="495" spans="1:1" x14ac:dyDescent="0.25">
      <c r="A495" s="516"/>
    </row>
    <row r="496" spans="1:1" x14ac:dyDescent="0.25">
      <c r="A496" s="516"/>
    </row>
    <row r="497" spans="1:1" x14ac:dyDescent="0.25">
      <c r="A497" s="516"/>
    </row>
    <row r="498" spans="1:1" x14ac:dyDescent="0.25">
      <c r="A498" s="516"/>
    </row>
    <row r="499" spans="1:1" x14ac:dyDescent="0.25">
      <c r="A499" s="516"/>
    </row>
    <row r="500" spans="1:1" x14ac:dyDescent="0.25">
      <c r="A500" s="516"/>
    </row>
    <row r="501" spans="1:1" x14ac:dyDescent="0.25">
      <c r="A501" s="516"/>
    </row>
    <row r="502" spans="1:1" x14ac:dyDescent="0.25">
      <c r="A502" s="516"/>
    </row>
    <row r="503" spans="1:1" x14ac:dyDescent="0.25">
      <c r="A503" s="516"/>
    </row>
    <row r="504" spans="1:1" x14ac:dyDescent="0.25">
      <c r="A504" s="516"/>
    </row>
    <row r="505" spans="1:1" x14ac:dyDescent="0.25">
      <c r="A505" s="516"/>
    </row>
    <row r="506" spans="1:1" x14ac:dyDescent="0.25">
      <c r="A506" s="516"/>
    </row>
    <row r="507" spans="1:1" x14ac:dyDescent="0.25">
      <c r="A507" s="516"/>
    </row>
    <row r="508" spans="1:1" x14ac:dyDescent="0.25">
      <c r="A508" s="516"/>
    </row>
    <row r="509" spans="1:1" x14ac:dyDescent="0.25">
      <c r="A509" s="516"/>
    </row>
    <row r="510" spans="1:1" x14ac:dyDescent="0.25">
      <c r="A510" s="516"/>
    </row>
    <row r="511" spans="1:1" x14ac:dyDescent="0.25">
      <c r="A511" s="516"/>
    </row>
    <row r="512" spans="1:1" x14ac:dyDescent="0.25">
      <c r="A512" s="516"/>
    </row>
    <row r="513" spans="1:1" x14ac:dyDescent="0.25">
      <c r="A513" s="516"/>
    </row>
    <row r="514" spans="1:1" x14ac:dyDescent="0.25">
      <c r="A514" s="516"/>
    </row>
    <row r="515" spans="1:1" x14ac:dyDescent="0.25">
      <c r="A515" s="516"/>
    </row>
    <row r="516" spans="1:1" x14ac:dyDescent="0.25">
      <c r="A516" s="516"/>
    </row>
    <row r="517" spans="1:1" x14ac:dyDescent="0.25">
      <c r="A517" s="516"/>
    </row>
    <row r="518" spans="1:1" x14ac:dyDescent="0.25">
      <c r="A518" s="516"/>
    </row>
    <row r="519" spans="1:1" x14ac:dyDescent="0.25">
      <c r="A519" s="516"/>
    </row>
    <row r="520" spans="1:1" x14ac:dyDescent="0.25">
      <c r="A520" s="516"/>
    </row>
    <row r="521" spans="1:1" x14ac:dyDescent="0.25">
      <c r="A521" s="516"/>
    </row>
    <row r="522" spans="1:1" x14ac:dyDescent="0.25">
      <c r="A522" s="516"/>
    </row>
    <row r="523" spans="1:1" x14ac:dyDescent="0.25">
      <c r="A523" s="516"/>
    </row>
    <row r="524" spans="1:1" x14ac:dyDescent="0.25">
      <c r="A524" s="516"/>
    </row>
    <row r="525" spans="1:1" x14ac:dyDescent="0.25">
      <c r="A525" s="516"/>
    </row>
    <row r="526" spans="1:1" x14ac:dyDescent="0.25">
      <c r="A526" s="516"/>
    </row>
    <row r="527" spans="1:1" x14ac:dyDescent="0.25">
      <c r="A527" s="516"/>
    </row>
    <row r="528" spans="1:1" x14ac:dyDescent="0.25">
      <c r="A528" s="516"/>
    </row>
    <row r="529" spans="1:1" x14ac:dyDescent="0.25">
      <c r="A529" s="516"/>
    </row>
    <row r="530" spans="1:1" x14ac:dyDescent="0.25">
      <c r="A530" s="516"/>
    </row>
    <row r="531" spans="1:1" x14ac:dyDescent="0.25">
      <c r="A531" s="516"/>
    </row>
    <row r="532" spans="1:1" x14ac:dyDescent="0.25">
      <c r="A532" s="516"/>
    </row>
    <row r="533" spans="1:1" x14ac:dyDescent="0.25">
      <c r="A533" s="516"/>
    </row>
    <row r="534" spans="1:1" x14ac:dyDescent="0.25">
      <c r="A534" s="516"/>
    </row>
    <row r="535" spans="1:1" x14ac:dyDescent="0.25">
      <c r="A535" s="516"/>
    </row>
    <row r="536" spans="1:1" x14ac:dyDescent="0.25">
      <c r="A536" s="516"/>
    </row>
    <row r="537" spans="1:1" x14ac:dyDescent="0.25">
      <c r="A537" s="516"/>
    </row>
    <row r="538" spans="1:1" x14ac:dyDescent="0.25">
      <c r="A538" s="516"/>
    </row>
    <row r="539" spans="1:1" x14ac:dyDescent="0.25">
      <c r="A539" s="516"/>
    </row>
    <row r="540" spans="1:1" x14ac:dyDescent="0.25">
      <c r="A540" s="516"/>
    </row>
    <row r="541" spans="1:1" x14ac:dyDescent="0.25">
      <c r="A541" s="516"/>
    </row>
    <row r="542" spans="1:1" x14ac:dyDescent="0.25">
      <c r="A542" s="516"/>
    </row>
    <row r="543" spans="1:1" x14ac:dyDescent="0.25">
      <c r="A543" s="516"/>
    </row>
    <row r="544" spans="1:1" x14ac:dyDescent="0.25">
      <c r="A544" s="516"/>
    </row>
    <row r="545" spans="1:1" x14ac:dyDescent="0.25">
      <c r="A545" s="516"/>
    </row>
    <row r="546" spans="1:1" x14ac:dyDescent="0.25">
      <c r="A546" s="516"/>
    </row>
    <row r="547" spans="1:1" x14ac:dyDescent="0.25">
      <c r="A547" s="516"/>
    </row>
    <row r="548" spans="1:1" x14ac:dyDescent="0.25">
      <c r="A548" s="516"/>
    </row>
    <row r="549" spans="1:1" x14ac:dyDescent="0.25">
      <c r="A549" s="516"/>
    </row>
    <row r="550" spans="1:1" x14ac:dyDescent="0.25">
      <c r="A550" s="516"/>
    </row>
    <row r="551" spans="1:1" x14ac:dyDescent="0.25">
      <c r="A551" s="516"/>
    </row>
    <row r="552" spans="1:1" x14ac:dyDescent="0.25">
      <c r="A552" s="516"/>
    </row>
    <row r="553" spans="1:1" x14ac:dyDescent="0.25">
      <c r="A553" s="516"/>
    </row>
    <row r="554" spans="1:1" x14ac:dyDescent="0.25">
      <c r="A554" s="516"/>
    </row>
    <row r="555" spans="1:1" x14ac:dyDescent="0.25">
      <c r="A555" s="516"/>
    </row>
    <row r="556" spans="1:1" x14ac:dyDescent="0.25">
      <c r="A556" s="516"/>
    </row>
    <row r="557" spans="1:1" x14ac:dyDescent="0.25">
      <c r="A557" s="516"/>
    </row>
    <row r="558" spans="1:1" x14ac:dyDescent="0.25">
      <c r="A558" s="516"/>
    </row>
    <row r="559" spans="1:1" x14ac:dyDescent="0.25">
      <c r="A559" s="516"/>
    </row>
    <row r="560" spans="1:1" x14ac:dyDescent="0.25">
      <c r="A560" s="516"/>
    </row>
    <row r="561" spans="1:1" x14ac:dyDescent="0.25">
      <c r="A561" s="516"/>
    </row>
    <row r="562" spans="1:1" x14ac:dyDescent="0.25">
      <c r="A562" s="516"/>
    </row>
    <row r="563" spans="1:1" x14ac:dyDescent="0.25">
      <c r="A563" s="516"/>
    </row>
    <row r="564" spans="1:1" x14ac:dyDescent="0.25">
      <c r="A564" s="516"/>
    </row>
    <row r="565" spans="1:1" x14ac:dyDescent="0.25">
      <c r="A565" s="516"/>
    </row>
    <row r="566" spans="1:1" x14ac:dyDescent="0.25">
      <c r="A566" s="516"/>
    </row>
    <row r="567" spans="1:1" x14ac:dyDescent="0.25">
      <c r="A567" s="516"/>
    </row>
    <row r="568" spans="1:1" x14ac:dyDescent="0.25">
      <c r="A568" s="516"/>
    </row>
    <row r="569" spans="1:1" x14ac:dyDescent="0.25">
      <c r="A569" s="516"/>
    </row>
    <row r="570" spans="1:1" x14ac:dyDescent="0.25">
      <c r="A570" s="516"/>
    </row>
    <row r="571" spans="1:1" x14ac:dyDescent="0.25">
      <c r="A571" s="516"/>
    </row>
    <row r="572" spans="1:1" x14ac:dyDescent="0.25">
      <c r="A572" s="516"/>
    </row>
    <row r="573" spans="1:1" x14ac:dyDescent="0.25">
      <c r="A573" s="516"/>
    </row>
    <row r="574" spans="1:1" x14ac:dyDescent="0.25">
      <c r="A574" s="516"/>
    </row>
    <row r="575" spans="1:1" x14ac:dyDescent="0.25">
      <c r="A575" s="516"/>
    </row>
    <row r="576" spans="1:1" x14ac:dyDescent="0.25">
      <c r="A576" s="516"/>
    </row>
    <row r="577" spans="1:1" x14ac:dyDescent="0.25">
      <c r="A577" s="516"/>
    </row>
    <row r="578" spans="1:1" x14ac:dyDescent="0.25">
      <c r="A578" s="516"/>
    </row>
    <row r="579" spans="1:1" x14ac:dyDescent="0.25">
      <c r="A579" s="516"/>
    </row>
    <row r="580" spans="1:1" x14ac:dyDescent="0.25">
      <c r="A580" s="516"/>
    </row>
    <row r="581" spans="1:1" x14ac:dyDescent="0.25">
      <c r="A581" s="516"/>
    </row>
    <row r="582" spans="1:1" x14ac:dyDescent="0.25">
      <c r="A582" s="516"/>
    </row>
    <row r="583" spans="1:1" x14ac:dyDescent="0.25">
      <c r="A583" s="516"/>
    </row>
    <row r="584" spans="1:1" x14ac:dyDescent="0.25">
      <c r="A584" s="516"/>
    </row>
    <row r="585" spans="1:1" x14ac:dyDescent="0.25">
      <c r="A585" s="516"/>
    </row>
    <row r="586" spans="1:1" x14ac:dyDescent="0.25">
      <c r="A586" s="516"/>
    </row>
    <row r="587" spans="1:1" x14ac:dyDescent="0.25">
      <c r="A587" s="516"/>
    </row>
    <row r="588" spans="1:1" x14ac:dyDescent="0.25">
      <c r="A588" s="516"/>
    </row>
    <row r="589" spans="1:1" x14ac:dyDescent="0.25">
      <c r="A589" s="516"/>
    </row>
    <row r="590" spans="1:1" x14ac:dyDescent="0.25">
      <c r="A590" s="516"/>
    </row>
    <row r="591" spans="1:1" x14ac:dyDescent="0.25">
      <c r="A591" s="516"/>
    </row>
    <row r="592" spans="1:1" x14ac:dyDescent="0.25">
      <c r="A592" s="516"/>
    </row>
    <row r="593" spans="1:1" x14ac:dyDescent="0.25">
      <c r="A593" s="516"/>
    </row>
    <row r="594" spans="1:1" x14ac:dyDescent="0.25">
      <c r="A594" s="516"/>
    </row>
    <row r="595" spans="1:1" x14ac:dyDescent="0.25">
      <c r="A595" s="516"/>
    </row>
    <row r="596" spans="1:1" x14ac:dyDescent="0.25">
      <c r="A596" s="516"/>
    </row>
    <row r="597" spans="1:1" x14ac:dyDescent="0.25">
      <c r="A597" s="516"/>
    </row>
    <row r="598" spans="1:1" x14ac:dyDescent="0.25">
      <c r="A598" s="516"/>
    </row>
    <row r="599" spans="1:1" x14ac:dyDescent="0.25">
      <c r="A599" s="516"/>
    </row>
    <row r="600" spans="1:1" x14ac:dyDescent="0.25">
      <c r="A600" s="516"/>
    </row>
    <row r="601" spans="1:1" x14ac:dyDescent="0.25">
      <c r="A601" s="516"/>
    </row>
    <row r="602" spans="1:1" x14ac:dyDescent="0.25">
      <c r="A602" s="516"/>
    </row>
    <row r="603" spans="1:1" x14ac:dyDescent="0.25">
      <c r="A603" s="516"/>
    </row>
    <row r="604" spans="1:1" x14ac:dyDescent="0.25">
      <c r="A604" s="516"/>
    </row>
    <row r="605" spans="1:1" x14ac:dyDescent="0.25">
      <c r="A605" s="516"/>
    </row>
    <row r="606" spans="1:1" x14ac:dyDescent="0.25">
      <c r="A606" s="516"/>
    </row>
    <row r="607" spans="1:1" x14ac:dyDescent="0.25">
      <c r="A607" s="516"/>
    </row>
    <row r="608" spans="1:1" x14ac:dyDescent="0.25">
      <c r="A608" s="516"/>
    </row>
    <row r="609" spans="1:1" x14ac:dyDescent="0.25">
      <c r="A609" s="516"/>
    </row>
    <row r="610" spans="1:1" x14ac:dyDescent="0.25">
      <c r="A610" s="516"/>
    </row>
    <row r="611" spans="1:1" x14ac:dyDescent="0.25">
      <c r="A611" s="516"/>
    </row>
    <row r="612" spans="1:1" x14ac:dyDescent="0.25">
      <c r="A612" s="516"/>
    </row>
    <row r="613" spans="1:1" x14ac:dyDescent="0.25">
      <c r="A613" s="516"/>
    </row>
    <row r="614" spans="1:1" x14ac:dyDescent="0.25">
      <c r="A614" s="516"/>
    </row>
    <row r="615" spans="1:1" x14ac:dyDescent="0.25">
      <c r="A615" s="516"/>
    </row>
    <row r="616" spans="1:1" x14ac:dyDescent="0.25">
      <c r="A616" s="516"/>
    </row>
    <row r="617" spans="1:1" x14ac:dyDescent="0.25">
      <c r="A617" s="516"/>
    </row>
    <row r="618" spans="1:1" x14ac:dyDescent="0.25">
      <c r="A618" s="516"/>
    </row>
    <row r="619" spans="1:1" x14ac:dyDescent="0.25">
      <c r="A619" s="516"/>
    </row>
    <row r="620" spans="1:1" x14ac:dyDescent="0.25">
      <c r="A620" s="516"/>
    </row>
    <row r="621" spans="1:1" x14ac:dyDescent="0.25">
      <c r="A621" s="516"/>
    </row>
    <row r="622" spans="1:1" x14ac:dyDescent="0.25">
      <c r="A622" s="516"/>
    </row>
    <row r="623" spans="1:1" x14ac:dyDescent="0.25">
      <c r="A623" s="516"/>
    </row>
    <row r="624" spans="1:1" x14ac:dyDescent="0.25">
      <c r="A624" s="516"/>
    </row>
    <row r="625" spans="1:1" x14ac:dyDescent="0.25">
      <c r="A625" s="516"/>
    </row>
    <row r="626" spans="1:1" x14ac:dyDescent="0.25">
      <c r="A626" s="516"/>
    </row>
    <row r="627" spans="1:1" x14ac:dyDescent="0.25">
      <c r="A627" s="516"/>
    </row>
    <row r="628" spans="1:1" x14ac:dyDescent="0.25">
      <c r="A628" s="516"/>
    </row>
    <row r="629" spans="1:1" x14ac:dyDescent="0.25">
      <c r="A629" s="516"/>
    </row>
    <row r="630" spans="1:1" x14ac:dyDescent="0.25">
      <c r="A630" s="516"/>
    </row>
    <row r="631" spans="1:1" x14ac:dyDescent="0.25">
      <c r="A631" s="516"/>
    </row>
    <row r="632" spans="1:1" x14ac:dyDescent="0.25">
      <c r="A632" s="516"/>
    </row>
    <row r="633" spans="1:1" x14ac:dyDescent="0.25">
      <c r="A633" s="516"/>
    </row>
    <row r="634" spans="1:1" x14ac:dyDescent="0.25">
      <c r="A634" s="516"/>
    </row>
    <row r="635" spans="1:1" x14ac:dyDescent="0.25">
      <c r="A635" s="516"/>
    </row>
    <row r="636" spans="1:1" x14ac:dyDescent="0.25">
      <c r="A636" s="516"/>
    </row>
    <row r="637" spans="1:1" x14ac:dyDescent="0.25">
      <c r="A637" s="516"/>
    </row>
    <row r="638" spans="1:1" x14ac:dyDescent="0.25">
      <c r="A638" s="516"/>
    </row>
    <row r="639" spans="1:1" x14ac:dyDescent="0.25">
      <c r="A639" s="516"/>
    </row>
    <row r="640" spans="1:1" x14ac:dyDescent="0.25">
      <c r="A640" s="516"/>
    </row>
    <row r="641" spans="1:1" x14ac:dyDescent="0.25">
      <c r="A641" s="516"/>
    </row>
    <row r="642" spans="1:1" x14ac:dyDescent="0.25">
      <c r="A642" s="516"/>
    </row>
    <row r="643" spans="1:1" x14ac:dyDescent="0.25">
      <c r="A643" s="516"/>
    </row>
    <row r="644" spans="1:1" x14ac:dyDescent="0.25">
      <c r="A644" s="516"/>
    </row>
    <row r="645" spans="1:1" x14ac:dyDescent="0.25">
      <c r="A645" s="516"/>
    </row>
    <row r="646" spans="1:1" x14ac:dyDescent="0.25">
      <c r="A646" s="516"/>
    </row>
    <row r="647" spans="1:1" x14ac:dyDescent="0.25">
      <c r="A647" s="516"/>
    </row>
    <row r="648" spans="1:1" x14ac:dyDescent="0.25">
      <c r="A648" s="516"/>
    </row>
    <row r="649" spans="1:1" x14ac:dyDescent="0.25">
      <c r="A649" s="516"/>
    </row>
    <row r="650" spans="1:1" x14ac:dyDescent="0.25">
      <c r="A650" s="516"/>
    </row>
    <row r="651" spans="1:1" x14ac:dyDescent="0.25">
      <c r="A651" s="516"/>
    </row>
    <row r="652" spans="1:1" x14ac:dyDescent="0.25">
      <c r="A652" s="516"/>
    </row>
    <row r="653" spans="1:1" x14ac:dyDescent="0.25">
      <c r="A653" s="516"/>
    </row>
    <row r="654" spans="1:1" x14ac:dyDescent="0.25">
      <c r="A654" s="516"/>
    </row>
    <row r="655" spans="1:1" x14ac:dyDescent="0.25">
      <c r="A655" s="516"/>
    </row>
    <row r="656" spans="1:1" x14ac:dyDescent="0.25">
      <c r="A656" s="516"/>
    </row>
    <row r="657" spans="1:1" x14ac:dyDescent="0.25">
      <c r="A657" s="516"/>
    </row>
    <row r="658" spans="1:1" x14ac:dyDescent="0.25">
      <c r="A658" s="516"/>
    </row>
    <row r="659" spans="1:1" x14ac:dyDescent="0.25">
      <c r="A659" s="516"/>
    </row>
    <row r="660" spans="1:1" x14ac:dyDescent="0.25">
      <c r="A660" s="516"/>
    </row>
    <row r="661" spans="1:1" x14ac:dyDescent="0.25">
      <c r="A661" s="516"/>
    </row>
    <row r="662" spans="1:1" x14ac:dyDescent="0.25">
      <c r="A662" s="516"/>
    </row>
    <row r="663" spans="1:1" x14ac:dyDescent="0.25">
      <c r="A663" s="516"/>
    </row>
    <row r="664" spans="1:1" x14ac:dyDescent="0.25">
      <c r="A664" s="516"/>
    </row>
    <row r="665" spans="1:1" x14ac:dyDescent="0.25">
      <c r="A665" s="516"/>
    </row>
    <row r="666" spans="1:1" x14ac:dyDescent="0.25">
      <c r="A666" s="516"/>
    </row>
    <row r="667" spans="1:1" x14ac:dyDescent="0.25">
      <c r="A667" s="516"/>
    </row>
    <row r="668" spans="1:1" x14ac:dyDescent="0.25">
      <c r="A668" s="516"/>
    </row>
    <row r="669" spans="1:1" x14ac:dyDescent="0.25">
      <c r="A669" s="516"/>
    </row>
    <row r="670" spans="1:1" x14ac:dyDescent="0.25">
      <c r="A670" s="516"/>
    </row>
    <row r="671" spans="1:1" x14ac:dyDescent="0.25">
      <c r="A671" s="516"/>
    </row>
    <row r="672" spans="1:1" x14ac:dyDescent="0.25">
      <c r="A672" s="516"/>
    </row>
    <row r="673" spans="1:1" x14ac:dyDescent="0.25">
      <c r="A673" s="516"/>
    </row>
    <row r="674" spans="1:1" x14ac:dyDescent="0.25">
      <c r="A674" s="516"/>
    </row>
    <row r="675" spans="1:1" x14ac:dyDescent="0.25">
      <c r="A675" s="516"/>
    </row>
    <row r="676" spans="1:1" x14ac:dyDescent="0.25">
      <c r="A676" s="516"/>
    </row>
    <row r="677" spans="1:1" x14ac:dyDescent="0.25">
      <c r="A677" s="516"/>
    </row>
    <row r="678" spans="1:1" x14ac:dyDescent="0.25">
      <c r="A678" s="516"/>
    </row>
    <row r="679" spans="1:1" x14ac:dyDescent="0.25">
      <c r="A679" s="516"/>
    </row>
    <row r="680" spans="1:1" x14ac:dyDescent="0.25">
      <c r="A680" s="516"/>
    </row>
    <row r="681" spans="1:1" x14ac:dyDescent="0.25">
      <c r="A681" s="516"/>
    </row>
    <row r="682" spans="1:1" x14ac:dyDescent="0.25">
      <c r="A682" s="516"/>
    </row>
    <row r="683" spans="1:1" x14ac:dyDescent="0.25">
      <c r="A683" s="516"/>
    </row>
    <row r="684" spans="1:1" x14ac:dyDescent="0.25">
      <c r="A684" s="516"/>
    </row>
    <row r="685" spans="1:1" x14ac:dyDescent="0.25">
      <c r="A685" s="516"/>
    </row>
    <row r="686" spans="1:1" x14ac:dyDescent="0.25">
      <c r="A686" s="516"/>
    </row>
    <row r="687" spans="1:1" x14ac:dyDescent="0.25">
      <c r="A687" s="516"/>
    </row>
    <row r="688" spans="1:1" x14ac:dyDescent="0.25">
      <c r="A688" s="516"/>
    </row>
    <row r="689" spans="1:1" x14ac:dyDescent="0.25">
      <c r="A689" s="516"/>
    </row>
    <row r="690" spans="1:1" x14ac:dyDescent="0.25">
      <c r="A690" s="516"/>
    </row>
    <row r="691" spans="1:1" x14ac:dyDescent="0.25">
      <c r="A691" s="516"/>
    </row>
    <row r="692" spans="1:1" x14ac:dyDescent="0.25">
      <c r="A692" s="516"/>
    </row>
    <row r="693" spans="1:1" x14ac:dyDescent="0.25">
      <c r="A693" s="516"/>
    </row>
    <row r="694" spans="1:1" x14ac:dyDescent="0.25">
      <c r="A694" s="516"/>
    </row>
    <row r="695" spans="1:1" x14ac:dyDescent="0.25">
      <c r="A695" s="516"/>
    </row>
    <row r="696" spans="1:1" x14ac:dyDescent="0.25">
      <c r="A696" s="516"/>
    </row>
    <row r="697" spans="1:1" x14ac:dyDescent="0.25">
      <c r="A697" s="516"/>
    </row>
    <row r="698" spans="1:1" x14ac:dyDescent="0.25">
      <c r="A698" s="516"/>
    </row>
    <row r="699" spans="1:1" x14ac:dyDescent="0.25">
      <c r="A699" s="516"/>
    </row>
    <row r="700" spans="1:1" x14ac:dyDescent="0.25">
      <c r="A700" s="516"/>
    </row>
    <row r="701" spans="1:1" x14ac:dyDescent="0.25">
      <c r="A701" s="516"/>
    </row>
    <row r="702" spans="1:1" x14ac:dyDescent="0.25">
      <c r="A702" s="516"/>
    </row>
    <row r="703" spans="1:1" x14ac:dyDescent="0.25">
      <c r="A703" s="516"/>
    </row>
    <row r="704" spans="1:1" x14ac:dyDescent="0.25">
      <c r="A704" s="516"/>
    </row>
    <row r="705" spans="1:1" x14ac:dyDescent="0.25">
      <c r="A705" s="516"/>
    </row>
    <row r="706" spans="1:1" x14ac:dyDescent="0.25">
      <c r="A706" s="516"/>
    </row>
    <row r="707" spans="1:1" x14ac:dyDescent="0.25">
      <c r="A707" s="516"/>
    </row>
    <row r="708" spans="1:1" x14ac:dyDescent="0.25">
      <c r="A708" s="516"/>
    </row>
    <row r="709" spans="1:1" x14ac:dyDescent="0.25">
      <c r="A709" s="516"/>
    </row>
    <row r="710" spans="1:1" x14ac:dyDescent="0.25">
      <c r="A710" s="516"/>
    </row>
    <row r="711" spans="1:1" x14ac:dyDescent="0.25">
      <c r="A711" s="516"/>
    </row>
    <row r="712" spans="1:1" x14ac:dyDescent="0.25">
      <c r="A712" s="516"/>
    </row>
    <row r="713" spans="1:1" x14ac:dyDescent="0.25">
      <c r="A713" s="516"/>
    </row>
    <row r="714" spans="1:1" x14ac:dyDescent="0.25">
      <c r="A714" s="516"/>
    </row>
    <row r="715" spans="1:1" x14ac:dyDescent="0.25">
      <c r="A715" s="516"/>
    </row>
    <row r="716" spans="1:1" x14ac:dyDescent="0.25">
      <c r="A716" s="516"/>
    </row>
    <row r="717" spans="1:1" x14ac:dyDescent="0.25">
      <c r="A717" s="516"/>
    </row>
    <row r="718" spans="1:1" x14ac:dyDescent="0.25">
      <c r="A718" s="516"/>
    </row>
    <row r="719" spans="1:1" x14ac:dyDescent="0.25">
      <c r="A719" s="516"/>
    </row>
    <row r="720" spans="1:1" x14ac:dyDescent="0.25">
      <c r="A720" s="516"/>
    </row>
    <row r="721" spans="1:1" x14ac:dyDescent="0.25">
      <c r="A721" s="516"/>
    </row>
    <row r="722" spans="1:1" x14ac:dyDescent="0.25">
      <c r="A722" s="516"/>
    </row>
    <row r="723" spans="1:1" x14ac:dyDescent="0.25">
      <c r="A723" s="516"/>
    </row>
    <row r="724" spans="1:1" x14ac:dyDescent="0.25">
      <c r="A724" s="516"/>
    </row>
    <row r="725" spans="1:1" x14ac:dyDescent="0.25">
      <c r="A725" s="516"/>
    </row>
    <row r="726" spans="1:1" x14ac:dyDescent="0.25">
      <c r="A726" s="516"/>
    </row>
    <row r="727" spans="1:1" x14ac:dyDescent="0.25">
      <c r="A727" s="516"/>
    </row>
    <row r="728" spans="1:1" x14ac:dyDescent="0.25">
      <c r="A728" s="516"/>
    </row>
    <row r="729" spans="1:1" x14ac:dyDescent="0.25">
      <c r="A729" s="516"/>
    </row>
    <row r="730" spans="1:1" x14ac:dyDescent="0.25">
      <c r="A730" s="516"/>
    </row>
    <row r="731" spans="1:1" x14ac:dyDescent="0.25">
      <c r="A731" s="516"/>
    </row>
    <row r="732" spans="1:1" x14ac:dyDescent="0.25">
      <c r="A732" s="516"/>
    </row>
    <row r="733" spans="1:1" x14ac:dyDescent="0.25">
      <c r="A733" s="516"/>
    </row>
    <row r="734" spans="1:1" x14ac:dyDescent="0.25">
      <c r="A734" s="516"/>
    </row>
    <row r="735" spans="1:1" x14ac:dyDescent="0.25">
      <c r="A735" s="516"/>
    </row>
    <row r="736" spans="1:1" x14ac:dyDescent="0.25">
      <c r="A736" s="516"/>
    </row>
    <row r="737" spans="1:1" x14ac:dyDescent="0.25">
      <c r="A737" s="516"/>
    </row>
    <row r="738" spans="1:1" x14ac:dyDescent="0.25">
      <c r="A738" s="516"/>
    </row>
    <row r="739" spans="1:1" x14ac:dyDescent="0.25">
      <c r="A739" s="516"/>
    </row>
    <row r="740" spans="1:1" x14ac:dyDescent="0.25">
      <c r="A740" s="516"/>
    </row>
    <row r="741" spans="1:1" x14ac:dyDescent="0.25">
      <c r="A741" s="516"/>
    </row>
    <row r="742" spans="1:1" x14ac:dyDescent="0.25">
      <c r="A742" s="516"/>
    </row>
    <row r="743" spans="1:1" x14ac:dyDescent="0.25">
      <c r="A743" s="516"/>
    </row>
    <row r="744" spans="1:1" x14ac:dyDescent="0.25">
      <c r="A744" s="516"/>
    </row>
    <row r="745" spans="1:1" x14ac:dyDescent="0.25">
      <c r="A745" s="516"/>
    </row>
    <row r="746" spans="1:1" x14ac:dyDescent="0.25">
      <c r="A746" s="516"/>
    </row>
    <row r="747" spans="1:1" x14ac:dyDescent="0.25">
      <c r="A747" s="516"/>
    </row>
    <row r="748" spans="1:1" x14ac:dyDescent="0.25">
      <c r="A748" s="516"/>
    </row>
    <row r="749" spans="1:1" x14ac:dyDescent="0.25">
      <c r="A749" s="516"/>
    </row>
    <row r="750" spans="1:1" x14ac:dyDescent="0.25">
      <c r="A750" s="516"/>
    </row>
    <row r="751" spans="1:1" x14ac:dyDescent="0.25">
      <c r="A751" s="516"/>
    </row>
    <row r="752" spans="1:1" x14ac:dyDescent="0.25">
      <c r="A752" s="516"/>
    </row>
    <row r="753" spans="1:1" x14ac:dyDescent="0.25">
      <c r="A753" s="516"/>
    </row>
    <row r="754" spans="1:1" x14ac:dyDescent="0.25">
      <c r="A754" s="516"/>
    </row>
    <row r="755" spans="1:1" x14ac:dyDescent="0.25">
      <c r="A755" s="516"/>
    </row>
    <row r="756" spans="1:1" x14ac:dyDescent="0.25">
      <c r="A756" s="516"/>
    </row>
    <row r="757" spans="1:1" x14ac:dyDescent="0.25">
      <c r="A757" s="516"/>
    </row>
    <row r="758" spans="1:1" x14ac:dyDescent="0.25">
      <c r="A758" s="516"/>
    </row>
    <row r="759" spans="1:1" x14ac:dyDescent="0.25">
      <c r="A759" s="516"/>
    </row>
    <row r="760" spans="1:1" x14ac:dyDescent="0.25">
      <c r="A760" s="516"/>
    </row>
    <row r="761" spans="1:1" x14ac:dyDescent="0.25">
      <c r="A761" s="516"/>
    </row>
    <row r="762" spans="1:1" x14ac:dyDescent="0.25">
      <c r="A762" s="516"/>
    </row>
    <row r="763" spans="1:1" x14ac:dyDescent="0.25">
      <c r="A763" s="516"/>
    </row>
    <row r="764" spans="1:1" x14ac:dyDescent="0.25">
      <c r="A764" s="516"/>
    </row>
    <row r="765" spans="1:1" x14ac:dyDescent="0.25">
      <c r="A765" s="516"/>
    </row>
    <row r="766" spans="1:1" x14ac:dyDescent="0.25">
      <c r="A766" s="516"/>
    </row>
    <row r="767" spans="1:1" x14ac:dyDescent="0.25">
      <c r="A767" s="516"/>
    </row>
    <row r="768" spans="1:1" x14ac:dyDescent="0.25">
      <c r="A768" s="516"/>
    </row>
    <row r="769" spans="1:1" x14ac:dyDescent="0.25">
      <c r="A769" s="516"/>
    </row>
    <row r="770" spans="1:1" x14ac:dyDescent="0.25">
      <c r="A770" s="516"/>
    </row>
    <row r="771" spans="1:1" x14ac:dyDescent="0.25">
      <c r="A771" s="516"/>
    </row>
    <row r="772" spans="1:1" x14ac:dyDescent="0.25">
      <c r="A772" s="516"/>
    </row>
    <row r="773" spans="1:1" x14ac:dyDescent="0.25">
      <c r="A773" s="516"/>
    </row>
    <row r="774" spans="1:1" x14ac:dyDescent="0.25">
      <c r="A774" s="516"/>
    </row>
    <row r="775" spans="1:1" x14ac:dyDescent="0.25">
      <c r="A775" s="516"/>
    </row>
    <row r="776" spans="1:1" x14ac:dyDescent="0.25">
      <c r="A776" s="516"/>
    </row>
    <row r="777" spans="1:1" x14ac:dyDescent="0.25">
      <c r="A777" s="516"/>
    </row>
    <row r="778" spans="1:1" x14ac:dyDescent="0.25">
      <c r="A778" s="516"/>
    </row>
    <row r="779" spans="1:1" x14ac:dyDescent="0.25">
      <c r="A779" s="516"/>
    </row>
    <row r="780" spans="1:1" x14ac:dyDescent="0.25">
      <c r="A780" s="516"/>
    </row>
    <row r="781" spans="1:1" x14ac:dyDescent="0.25">
      <c r="A781" s="516"/>
    </row>
    <row r="782" spans="1:1" x14ac:dyDescent="0.25">
      <c r="A782" s="516"/>
    </row>
    <row r="783" spans="1:1" x14ac:dyDescent="0.25">
      <c r="A783" s="516"/>
    </row>
    <row r="784" spans="1:1" x14ac:dyDescent="0.25">
      <c r="A784" s="516"/>
    </row>
    <row r="785" spans="1:1" x14ac:dyDescent="0.25">
      <c r="A785" s="516"/>
    </row>
    <row r="786" spans="1:1" x14ac:dyDescent="0.25">
      <c r="A786" s="516"/>
    </row>
    <row r="787" spans="1:1" x14ac:dyDescent="0.25">
      <c r="A787" s="516"/>
    </row>
    <row r="788" spans="1:1" x14ac:dyDescent="0.25">
      <c r="A788" s="516"/>
    </row>
    <row r="789" spans="1:1" x14ac:dyDescent="0.25">
      <c r="A789" s="516"/>
    </row>
    <row r="790" spans="1:1" x14ac:dyDescent="0.25">
      <c r="A790" s="516"/>
    </row>
    <row r="791" spans="1:1" x14ac:dyDescent="0.25">
      <c r="A791" s="516"/>
    </row>
    <row r="792" spans="1:1" x14ac:dyDescent="0.25">
      <c r="A792" s="516"/>
    </row>
    <row r="793" spans="1:1" x14ac:dyDescent="0.25">
      <c r="A793" s="516"/>
    </row>
    <row r="794" spans="1:1" x14ac:dyDescent="0.25">
      <c r="A794" s="516"/>
    </row>
    <row r="795" spans="1:1" x14ac:dyDescent="0.25">
      <c r="A795" s="516"/>
    </row>
    <row r="796" spans="1:1" x14ac:dyDescent="0.25">
      <c r="A796" s="516"/>
    </row>
    <row r="797" spans="1:1" x14ac:dyDescent="0.25">
      <c r="A797" s="516"/>
    </row>
    <row r="798" spans="1:1" x14ac:dyDescent="0.25">
      <c r="A798" s="516"/>
    </row>
    <row r="799" spans="1:1" x14ac:dyDescent="0.25">
      <c r="A799" s="516"/>
    </row>
    <row r="800" spans="1:1" x14ac:dyDescent="0.25">
      <c r="A800" s="516"/>
    </row>
    <row r="801" spans="1:1" x14ac:dyDescent="0.25">
      <c r="A801" s="516"/>
    </row>
    <row r="802" spans="1:1" x14ac:dyDescent="0.25">
      <c r="A802" s="516"/>
    </row>
    <row r="803" spans="1:1" x14ac:dyDescent="0.25">
      <c r="A803" s="516"/>
    </row>
    <row r="804" spans="1:1" x14ac:dyDescent="0.25">
      <c r="A804" s="516"/>
    </row>
    <row r="805" spans="1:1" x14ac:dyDescent="0.25">
      <c r="A805" s="516"/>
    </row>
    <row r="806" spans="1:1" x14ac:dyDescent="0.25">
      <c r="A806" s="516"/>
    </row>
    <row r="807" spans="1:1" x14ac:dyDescent="0.25">
      <c r="A807" s="516"/>
    </row>
    <row r="808" spans="1:1" x14ac:dyDescent="0.25">
      <c r="A808" s="516"/>
    </row>
    <row r="809" spans="1:1" x14ac:dyDescent="0.25">
      <c r="A809" s="516"/>
    </row>
    <row r="810" spans="1:1" x14ac:dyDescent="0.25">
      <c r="A810" s="516"/>
    </row>
    <row r="811" spans="1:1" x14ac:dyDescent="0.25">
      <c r="A811" s="516"/>
    </row>
    <row r="812" spans="1:1" x14ac:dyDescent="0.25">
      <c r="A812" s="516"/>
    </row>
    <row r="813" spans="1:1" x14ac:dyDescent="0.25">
      <c r="A813" s="516"/>
    </row>
    <row r="814" spans="1:1" x14ac:dyDescent="0.25">
      <c r="A814" s="516"/>
    </row>
    <row r="815" spans="1:1" x14ac:dyDescent="0.25">
      <c r="A815" s="516"/>
    </row>
    <row r="816" spans="1:1" x14ac:dyDescent="0.25">
      <c r="A816" s="516"/>
    </row>
    <row r="817" spans="1:1" x14ac:dyDescent="0.25">
      <c r="A817" s="516"/>
    </row>
    <row r="818" spans="1:1" x14ac:dyDescent="0.25">
      <c r="A818" s="516"/>
    </row>
    <row r="819" spans="1:1" x14ac:dyDescent="0.25">
      <c r="A819" s="516"/>
    </row>
    <row r="820" spans="1:1" x14ac:dyDescent="0.25">
      <c r="A820" s="516"/>
    </row>
    <row r="821" spans="1:1" x14ac:dyDescent="0.25">
      <c r="A821" s="516"/>
    </row>
    <row r="822" spans="1:1" x14ac:dyDescent="0.25">
      <c r="A822" s="516"/>
    </row>
    <row r="823" spans="1:1" x14ac:dyDescent="0.25">
      <c r="A823" s="516"/>
    </row>
    <row r="824" spans="1:1" x14ac:dyDescent="0.25">
      <c r="A824" s="516"/>
    </row>
    <row r="825" spans="1:1" x14ac:dyDescent="0.25">
      <c r="A825" s="516"/>
    </row>
    <row r="826" spans="1:1" x14ac:dyDescent="0.25">
      <c r="A826" s="516"/>
    </row>
    <row r="827" spans="1:1" x14ac:dyDescent="0.25">
      <c r="A827" s="516"/>
    </row>
    <row r="828" spans="1:1" x14ac:dyDescent="0.25">
      <c r="A828" s="516"/>
    </row>
    <row r="829" spans="1:1" x14ac:dyDescent="0.25">
      <c r="A829" s="516"/>
    </row>
    <row r="830" spans="1:1" x14ac:dyDescent="0.25">
      <c r="A830" s="516"/>
    </row>
    <row r="831" spans="1:1" x14ac:dyDescent="0.25">
      <c r="A831" s="516"/>
    </row>
    <row r="832" spans="1:1" x14ac:dyDescent="0.25">
      <c r="A832" s="516"/>
    </row>
    <row r="833" spans="1:1" x14ac:dyDescent="0.25">
      <c r="A833" s="516"/>
    </row>
    <row r="834" spans="1:1" x14ac:dyDescent="0.25">
      <c r="A834" s="516"/>
    </row>
    <row r="835" spans="1:1" x14ac:dyDescent="0.25">
      <c r="A835" s="516"/>
    </row>
    <row r="836" spans="1:1" x14ac:dyDescent="0.25">
      <c r="A836" s="516"/>
    </row>
    <row r="837" spans="1:1" x14ac:dyDescent="0.25">
      <c r="A837" s="516"/>
    </row>
    <row r="838" spans="1:1" x14ac:dyDescent="0.25">
      <c r="A838" s="516"/>
    </row>
    <row r="839" spans="1:1" x14ac:dyDescent="0.25">
      <c r="A839" s="516"/>
    </row>
    <row r="840" spans="1:1" x14ac:dyDescent="0.25">
      <c r="A840" s="516"/>
    </row>
    <row r="841" spans="1:1" x14ac:dyDescent="0.25">
      <c r="A841" s="516"/>
    </row>
    <row r="842" spans="1:1" x14ac:dyDescent="0.25">
      <c r="A842" s="516"/>
    </row>
    <row r="843" spans="1:1" x14ac:dyDescent="0.25">
      <c r="A843" s="516"/>
    </row>
    <row r="844" spans="1:1" x14ac:dyDescent="0.25">
      <c r="A844" s="516"/>
    </row>
    <row r="845" spans="1:1" x14ac:dyDescent="0.25">
      <c r="A845" s="516"/>
    </row>
    <row r="846" spans="1:1" x14ac:dyDescent="0.25">
      <c r="A846" s="516"/>
    </row>
    <row r="847" spans="1:1" x14ac:dyDescent="0.25">
      <c r="A847" s="516"/>
    </row>
    <row r="848" spans="1:1" x14ac:dyDescent="0.25">
      <c r="A848" s="516"/>
    </row>
    <row r="849" spans="1:1" x14ac:dyDescent="0.25">
      <c r="A849" s="516"/>
    </row>
    <row r="850" spans="1:1" x14ac:dyDescent="0.25">
      <c r="A850" s="516"/>
    </row>
    <row r="851" spans="1:1" x14ac:dyDescent="0.25">
      <c r="A851" s="516"/>
    </row>
    <row r="852" spans="1:1" x14ac:dyDescent="0.25">
      <c r="A852" s="516"/>
    </row>
    <row r="853" spans="1:1" x14ac:dyDescent="0.25">
      <c r="A853" s="516"/>
    </row>
    <row r="854" spans="1:1" x14ac:dyDescent="0.25">
      <c r="A854" s="516"/>
    </row>
    <row r="855" spans="1:1" x14ac:dyDescent="0.25">
      <c r="A855" s="516"/>
    </row>
    <row r="856" spans="1:1" x14ac:dyDescent="0.25">
      <c r="A856" s="516"/>
    </row>
    <row r="857" spans="1:1" x14ac:dyDescent="0.25">
      <c r="A857" s="516"/>
    </row>
    <row r="858" spans="1:1" x14ac:dyDescent="0.25">
      <c r="A858" s="516"/>
    </row>
    <row r="859" spans="1:1" x14ac:dyDescent="0.25">
      <c r="A859" s="516"/>
    </row>
    <row r="860" spans="1:1" x14ac:dyDescent="0.25">
      <c r="A860" s="516"/>
    </row>
    <row r="861" spans="1:1" x14ac:dyDescent="0.25">
      <c r="A861" s="516"/>
    </row>
    <row r="862" spans="1:1" x14ac:dyDescent="0.25">
      <c r="A862" s="516"/>
    </row>
    <row r="863" spans="1:1" x14ac:dyDescent="0.25">
      <c r="A863" s="516"/>
    </row>
    <row r="864" spans="1:1" x14ac:dyDescent="0.25">
      <c r="A864" s="516"/>
    </row>
    <row r="865" spans="1:1" x14ac:dyDescent="0.25">
      <c r="A865" s="516"/>
    </row>
    <row r="866" spans="1:1" x14ac:dyDescent="0.25">
      <c r="A866" s="516"/>
    </row>
    <row r="867" spans="1:1" x14ac:dyDescent="0.25">
      <c r="A867" s="516"/>
    </row>
    <row r="868" spans="1:1" x14ac:dyDescent="0.25">
      <c r="A868" s="516"/>
    </row>
    <row r="869" spans="1:1" x14ac:dyDescent="0.25">
      <c r="A869" s="516"/>
    </row>
    <row r="870" spans="1:1" x14ac:dyDescent="0.25">
      <c r="A870" s="516"/>
    </row>
    <row r="871" spans="1:1" x14ac:dyDescent="0.25">
      <c r="A871" s="516"/>
    </row>
    <row r="872" spans="1:1" x14ac:dyDescent="0.25">
      <c r="A872" s="516"/>
    </row>
    <row r="873" spans="1:1" x14ac:dyDescent="0.25">
      <c r="A873" s="516"/>
    </row>
    <row r="874" spans="1:1" x14ac:dyDescent="0.25">
      <c r="A874" s="516"/>
    </row>
    <row r="875" spans="1:1" x14ac:dyDescent="0.25">
      <c r="A875" s="516"/>
    </row>
    <row r="876" spans="1:1" x14ac:dyDescent="0.25">
      <c r="A876" s="516"/>
    </row>
    <row r="877" spans="1:1" x14ac:dyDescent="0.25">
      <c r="A877" s="516"/>
    </row>
    <row r="878" spans="1:1" x14ac:dyDescent="0.25">
      <c r="A878" s="516"/>
    </row>
    <row r="879" spans="1:1" x14ac:dyDescent="0.25">
      <c r="A879" s="516"/>
    </row>
    <row r="880" spans="1:1" x14ac:dyDescent="0.25">
      <c r="A880" s="516"/>
    </row>
    <row r="881" spans="1:1" x14ac:dyDescent="0.25">
      <c r="A881" s="516"/>
    </row>
    <row r="882" spans="1:1" x14ac:dyDescent="0.25">
      <c r="A882" s="516"/>
    </row>
    <row r="883" spans="1:1" x14ac:dyDescent="0.25">
      <c r="A883" s="516"/>
    </row>
    <row r="884" spans="1:1" x14ac:dyDescent="0.25">
      <c r="A884" s="516"/>
    </row>
    <row r="885" spans="1:1" x14ac:dyDescent="0.25">
      <c r="A885" s="516"/>
    </row>
    <row r="886" spans="1:1" x14ac:dyDescent="0.25">
      <c r="A886" s="516"/>
    </row>
    <row r="887" spans="1:1" x14ac:dyDescent="0.25">
      <c r="A887" s="516"/>
    </row>
    <row r="888" spans="1:1" x14ac:dyDescent="0.25">
      <c r="A888" s="516"/>
    </row>
    <row r="889" spans="1:1" x14ac:dyDescent="0.25">
      <c r="A889" s="516"/>
    </row>
    <row r="890" spans="1:1" x14ac:dyDescent="0.25">
      <c r="A890" s="516"/>
    </row>
    <row r="891" spans="1:1" x14ac:dyDescent="0.25">
      <c r="A891" s="516"/>
    </row>
    <row r="892" spans="1:1" x14ac:dyDescent="0.25">
      <c r="A892" s="516"/>
    </row>
    <row r="893" spans="1:1" x14ac:dyDescent="0.25">
      <c r="A893" s="516"/>
    </row>
    <row r="894" spans="1:1" x14ac:dyDescent="0.25">
      <c r="A894" s="516"/>
    </row>
    <row r="895" spans="1:1" x14ac:dyDescent="0.25">
      <c r="A895" s="516"/>
    </row>
    <row r="896" spans="1:1" x14ac:dyDescent="0.25">
      <c r="A896" s="516"/>
    </row>
    <row r="897" spans="1:1" x14ac:dyDescent="0.25">
      <c r="A897" s="516"/>
    </row>
    <row r="898" spans="1:1" x14ac:dyDescent="0.25">
      <c r="A898" s="516"/>
    </row>
    <row r="899" spans="1:1" x14ac:dyDescent="0.25">
      <c r="A899" s="516"/>
    </row>
    <row r="900" spans="1:1" x14ac:dyDescent="0.25">
      <c r="A900" s="516"/>
    </row>
    <row r="901" spans="1:1" x14ac:dyDescent="0.25">
      <c r="A901" s="516"/>
    </row>
    <row r="902" spans="1:1" x14ac:dyDescent="0.25">
      <c r="A902" s="516"/>
    </row>
    <row r="903" spans="1:1" x14ac:dyDescent="0.25">
      <c r="A903" s="516"/>
    </row>
    <row r="904" spans="1:1" x14ac:dyDescent="0.25">
      <c r="A904" s="516"/>
    </row>
    <row r="905" spans="1:1" x14ac:dyDescent="0.25">
      <c r="A905" s="516"/>
    </row>
    <row r="906" spans="1:1" x14ac:dyDescent="0.25">
      <c r="A906" s="516"/>
    </row>
    <row r="907" spans="1:1" x14ac:dyDescent="0.25">
      <c r="A907" s="516"/>
    </row>
    <row r="908" spans="1:1" x14ac:dyDescent="0.25">
      <c r="A908" s="516"/>
    </row>
    <row r="909" spans="1:1" x14ac:dyDescent="0.25">
      <c r="A909" s="516"/>
    </row>
    <row r="910" spans="1:1" x14ac:dyDescent="0.25">
      <c r="A910" s="516"/>
    </row>
    <row r="911" spans="1:1" x14ac:dyDescent="0.25">
      <c r="A911" s="516"/>
    </row>
    <row r="912" spans="1:1" x14ac:dyDescent="0.25">
      <c r="A912" s="516"/>
    </row>
    <row r="913" spans="1:1" x14ac:dyDescent="0.25">
      <c r="A913" s="516"/>
    </row>
    <row r="914" spans="1:1" x14ac:dyDescent="0.25">
      <c r="A914" s="516"/>
    </row>
    <row r="915" spans="1:1" x14ac:dyDescent="0.25">
      <c r="A915" s="516"/>
    </row>
    <row r="916" spans="1:1" x14ac:dyDescent="0.25">
      <c r="A916" s="516"/>
    </row>
    <row r="917" spans="1:1" x14ac:dyDescent="0.25">
      <c r="A917" s="516"/>
    </row>
    <row r="918" spans="1:1" x14ac:dyDescent="0.25">
      <c r="A918" s="516"/>
    </row>
    <row r="919" spans="1:1" x14ac:dyDescent="0.25">
      <c r="A919" s="516"/>
    </row>
    <row r="920" spans="1:1" x14ac:dyDescent="0.25">
      <c r="A920" s="516"/>
    </row>
    <row r="921" spans="1:1" x14ac:dyDescent="0.25">
      <c r="A921" s="516"/>
    </row>
    <row r="922" spans="1:1" x14ac:dyDescent="0.25">
      <c r="A922" s="516"/>
    </row>
    <row r="923" spans="1:1" x14ac:dyDescent="0.25">
      <c r="A923" s="516"/>
    </row>
    <row r="924" spans="1:1" x14ac:dyDescent="0.25">
      <c r="A924" s="516"/>
    </row>
    <row r="925" spans="1:1" x14ac:dyDescent="0.25">
      <c r="A925" s="516"/>
    </row>
    <row r="926" spans="1:1" x14ac:dyDescent="0.25">
      <c r="A926" s="516"/>
    </row>
    <row r="927" spans="1:1" x14ac:dyDescent="0.25">
      <c r="A927" s="516"/>
    </row>
    <row r="928" spans="1:1" x14ac:dyDescent="0.25">
      <c r="A928" s="516"/>
    </row>
    <row r="929" spans="1:1" x14ac:dyDescent="0.25">
      <c r="A929" s="516"/>
    </row>
    <row r="930" spans="1:1" x14ac:dyDescent="0.25">
      <c r="A930" s="516"/>
    </row>
    <row r="931" spans="1:1" x14ac:dyDescent="0.25">
      <c r="A931" s="516"/>
    </row>
    <row r="932" spans="1:1" x14ac:dyDescent="0.25">
      <c r="A932" s="516"/>
    </row>
    <row r="933" spans="1:1" x14ac:dyDescent="0.25">
      <c r="A933" s="516"/>
    </row>
    <row r="934" spans="1:1" x14ac:dyDescent="0.25">
      <c r="A934" s="516"/>
    </row>
    <row r="935" spans="1:1" x14ac:dyDescent="0.25">
      <c r="A935" s="516"/>
    </row>
    <row r="936" spans="1:1" x14ac:dyDescent="0.25">
      <c r="A936" s="516"/>
    </row>
    <row r="937" spans="1:1" x14ac:dyDescent="0.25">
      <c r="A937" s="516"/>
    </row>
    <row r="938" spans="1:1" x14ac:dyDescent="0.25">
      <c r="A938" s="516"/>
    </row>
    <row r="939" spans="1:1" x14ac:dyDescent="0.25">
      <c r="A939" s="516"/>
    </row>
    <row r="940" spans="1:1" x14ac:dyDescent="0.25">
      <c r="A940" s="516"/>
    </row>
    <row r="941" spans="1:1" x14ac:dyDescent="0.25">
      <c r="A941" s="516"/>
    </row>
    <row r="942" spans="1:1" x14ac:dyDescent="0.25">
      <c r="A942" s="516"/>
    </row>
    <row r="943" spans="1:1" x14ac:dyDescent="0.25">
      <c r="A943" s="516"/>
    </row>
    <row r="944" spans="1:1" x14ac:dyDescent="0.25">
      <c r="A944" s="516"/>
    </row>
    <row r="945" spans="1:1" x14ac:dyDescent="0.25">
      <c r="A945" s="516"/>
    </row>
    <row r="946" spans="1:1" x14ac:dyDescent="0.25">
      <c r="A946" s="516"/>
    </row>
    <row r="947" spans="1:1" x14ac:dyDescent="0.25">
      <c r="A947" s="516"/>
    </row>
    <row r="948" spans="1:1" x14ac:dyDescent="0.25">
      <c r="A948" s="516"/>
    </row>
    <row r="949" spans="1:1" x14ac:dyDescent="0.25">
      <c r="A949" s="516"/>
    </row>
    <row r="950" spans="1:1" x14ac:dyDescent="0.25">
      <c r="A950" s="516"/>
    </row>
    <row r="951" spans="1:1" x14ac:dyDescent="0.25">
      <c r="A951" s="516"/>
    </row>
    <row r="952" spans="1:1" x14ac:dyDescent="0.25">
      <c r="A952" s="516"/>
    </row>
    <row r="953" spans="1:1" x14ac:dyDescent="0.25">
      <c r="A953" s="516"/>
    </row>
    <row r="954" spans="1:1" x14ac:dyDescent="0.25">
      <c r="A954" s="516"/>
    </row>
    <row r="955" spans="1:1" x14ac:dyDescent="0.25">
      <c r="A955" s="516"/>
    </row>
    <row r="956" spans="1:1" x14ac:dyDescent="0.25">
      <c r="A956" s="516"/>
    </row>
    <row r="957" spans="1:1" x14ac:dyDescent="0.25">
      <c r="A957" s="516"/>
    </row>
    <row r="958" spans="1:1" x14ac:dyDescent="0.25">
      <c r="A958" s="516"/>
    </row>
    <row r="959" spans="1:1" x14ac:dyDescent="0.25">
      <c r="A959" s="516"/>
    </row>
    <row r="960" spans="1:1" x14ac:dyDescent="0.25">
      <c r="A960" s="516"/>
    </row>
    <row r="961" spans="1:1" x14ac:dyDescent="0.25">
      <c r="A961" s="516"/>
    </row>
    <row r="962" spans="1:1" x14ac:dyDescent="0.25">
      <c r="A962" s="516"/>
    </row>
    <row r="963" spans="1:1" x14ac:dyDescent="0.25">
      <c r="A963" s="516"/>
    </row>
    <row r="964" spans="1:1" x14ac:dyDescent="0.25">
      <c r="A964" s="516"/>
    </row>
    <row r="965" spans="1:1" x14ac:dyDescent="0.25">
      <c r="A965" s="516"/>
    </row>
    <row r="966" spans="1:1" x14ac:dyDescent="0.25">
      <c r="A966" s="516"/>
    </row>
    <row r="967" spans="1:1" x14ac:dyDescent="0.25">
      <c r="A967" s="516"/>
    </row>
    <row r="968" spans="1:1" x14ac:dyDescent="0.25">
      <c r="A968" s="516"/>
    </row>
    <row r="969" spans="1:1" x14ac:dyDescent="0.25">
      <c r="A969" s="516"/>
    </row>
    <row r="970" spans="1:1" x14ac:dyDescent="0.25">
      <c r="A970" s="516"/>
    </row>
    <row r="971" spans="1:1" x14ac:dyDescent="0.25">
      <c r="A971" s="516"/>
    </row>
    <row r="972" spans="1:1" x14ac:dyDescent="0.25">
      <c r="A972" s="516"/>
    </row>
    <row r="973" spans="1:1" x14ac:dyDescent="0.25">
      <c r="A973" s="516"/>
    </row>
    <row r="974" spans="1:1" x14ac:dyDescent="0.25">
      <c r="A974" s="516"/>
    </row>
    <row r="975" spans="1:1" x14ac:dyDescent="0.25">
      <c r="A975" s="516"/>
    </row>
    <row r="976" spans="1:1" x14ac:dyDescent="0.25">
      <c r="A976" s="516"/>
    </row>
    <row r="977" spans="1:1" x14ac:dyDescent="0.25">
      <c r="A977" s="516"/>
    </row>
    <row r="978" spans="1:1" x14ac:dyDescent="0.25">
      <c r="A978" s="516"/>
    </row>
    <row r="979" spans="1:1" x14ac:dyDescent="0.25">
      <c r="A979" s="516"/>
    </row>
    <row r="980" spans="1:1" x14ac:dyDescent="0.25">
      <c r="A980" s="516"/>
    </row>
    <row r="981" spans="1:1" x14ac:dyDescent="0.25">
      <c r="A981" s="516"/>
    </row>
    <row r="982" spans="1:1" x14ac:dyDescent="0.25">
      <c r="A982" s="516"/>
    </row>
    <row r="983" spans="1:1" x14ac:dyDescent="0.25">
      <c r="A983" s="516"/>
    </row>
    <row r="984" spans="1:1" x14ac:dyDescent="0.25">
      <c r="A984" s="516"/>
    </row>
    <row r="985" spans="1:1" x14ac:dyDescent="0.25">
      <c r="A985" s="516"/>
    </row>
    <row r="986" spans="1:1" x14ac:dyDescent="0.25">
      <c r="A986" s="516"/>
    </row>
    <row r="987" spans="1:1" x14ac:dyDescent="0.25">
      <c r="A987" s="516"/>
    </row>
    <row r="988" spans="1:1" x14ac:dyDescent="0.25">
      <c r="A988" s="516"/>
    </row>
    <row r="989" spans="1:1" x14ac:dyDescent="0.25">
      <c r="A989" s="516"/>
    </row>
    <row r="990" spans="1:1" x14ac:dyDescent="0.25">
      <c r="A990" s="516"/>
    </row>
    <row r="991" spans="1:1" x14ac:dyDescent="0.25">
      <c r="A991" s="516"/>
    </row>
    <row r="992" spans="1:1" x14ac:dyDescent="0.25">
      <c r="A992" s="516"/>
    </row>
    <row r="993" spans="1:1" x14ac:dyDescent="0.25">
      <c r="A993" s="516"/>
    </row>
    <row r="994" spans="1:1" x14ac:dyDescent="0.25">
      <c r="A994" s="516"/>
    </row>
    <row r="995" spans="1:1" x14ac:dyDescent="0.25">
      <c r="A995" s="516"/>
    </row>
    <row r="996" spans="1:1" x14ac:dyDescent="0.25">
      <c r="A996" s="516"/>
    </row>
    <row r="997" spans="1:1" x14ac:dyDescent="0.25">
      <c r="A997" s="516"/>
    </row>
    <row r="998" spans="1:1" x14ac:dyDescent="0.25">
      <c r="A998" s="516"/>
    </row>
    <row r="999" spans="1:1" x14ac:dyDescent="0.25">
      <c r="A999" s="516"/>
    </row>
    <row r="1000" spans="1:1" x14ac:dyDescent="0.25">
      <c r="A1000" s="516"/>
    </row>
    <row r="1001" spans="1:1" x14ac:dyDescent="0.25">
      <c r="A1001" s="516"/>
    </row>
    <row r="1002" spans="1:1" x14ac:dyDescent="0.25">
      <c r="A1002" s="516"/>
    </row>
    <row r="1003" spans="1:1" x14ac:dyDescent="0.25">
      <c r="A1003" s="516"/>
    </row>
    <row r="1004" spans="1:1" x14ac:dyDescent="0.25">
      <c r="A1004" s="516"/>
    </row>
    <row r="1005" spans="1:1" x14ac:dyDescent="0.25">
      <c r="A1005" s="516"/>
    </row>
    <row r="1006" spans="1:1" x14ac:dyDescent="0.25">
      <c r="A1006" s="516"/>
    </row>
    <row r="1007" spans="1:1" x14ac:dyDescent="0.25">
      <c r="A1007" s="516"/>
    </row>
    <row r="1008" spans="1:1" x14ac:dyDescent="0.25">
      <c r="A1008" s="516"/>
    </row>
    <row r="1009" spans="1:1" x14ac:dyDescent="0.25">
      <c r="A1009" s="516"/>
    </row>
    <row r="1010" spans="1:1" x14ac:dyDescent="0.25">
      <c r="A1010" s="516"/>
    </row>
    <row r="1011" spans="1:1" x14ac:dyDescent="0.25">
      <c r="A1011" s="516"/>
    </row>
    <row r="1012" spans="1:1" x14ac:dyDescent="0.25">
      <c r="A1012" s="516"/>
    </row>
    <row r="1013" spans="1:1" x14ac:dyDescent="0.25">
      <c r="A1013" s="516"/>
    </row>
    <row r="1014" spans="1:1" x14ac:dyDescent="0.25">
      <c r="A1014" s="516"/>
    </row>
    <row r="1015" spans="1:1" x14ac:dyDescent="0.25">
      <c r="A1015" s="516"/>
    </row>
    <row r="1016" spans="1:1" x14ac:dyDescent="0.25">
      <c r="A1016" s="516"/>
    </row>
    <row r="1017" spans="1:1" x14ac:dyDescent="0.25">
      <c r="A1017" s="516"/>
    </row>
    <row r="1018" spans="1:1" x14ac:dyDescent="0.25">
      <c r="A1018" s="516"/>
    </row>
    <row r="1019" spans="1:1" x14ac:dyDescent="0.25">
      <c r="A1019" s="516"/>
    </row>
    <row r="1020" spans="1:1" x14ac:dyDescent="0.25">
      <c r="A1020" s="516"/>
    </row>
    <row r="1021" spans="1:1" x14ac:dyDescent="0.25">
      <c r="A1021" s="516"/>
    </row>
    <row r="1022" spans="1:1" x14ac:dyDescent="0.25">
      <c r="A1022" s="516"/>
    </row>
    <row r="1023" spans="1:1" x14ac:dyDescent="0.25">
      <c r="A1023" s="516"/>
    </row>
    <row r="1024" spans="1:1" x14ac:dyDescent="0.25">
      <c r="A1024" s="516"/>
    </row>
    <row r="1025" spans="1:1" x14ac:dyDescent="0.25">
      <c r="A1025" s="516"/>
    </row>
    <row r="1026" spans="1:1" x14ac:dyDescent="0.25">
      <c r="A1026" s="516"/>
    </row>
    <row r="1027" spans="1:1" x14ac:dyDescent="0.25">
      <c r="A1027" s="516"/>
    </row>
    <row r="1028" spans="1:1" x14ac:dyDescent="0.25">
      <c r="A1028" s="516"/>
    </row>
    <row r="1029" spans="1:1" x14ac:dyDescent="0.25">
      <c r="A1029" s="516"/>
    </row>
    <row r="1030" spans="1:1" x14ac:dyDescent="0.25">
      <c r="A1030" s="516"/>
    </row>
    <row r="1031" spans="1:1" x14ac:dyDescent="0.25">
      <c r="A1031" s="516"/>
    </row>
    <row r="1032" spans="1:1" x14ac:dyDescent="0.25">
      <c r="A1032" s="516"/>
    </row>
    <row r="1033" spans="1:1" x14ac:dyDescent="0.25">
      <c r="A1033" s="516"/>
    </row>
    <row r="1034" spans="1:1" x14ac:dyDescent="0.25">
      <c r="A1034" s="516"/>
    </row>
    <row r="1035" spans="1:1" x14ac:dyDescent="0.25">
      <c r="A1035" s="516"/>
    </row>
    <row r="1036" spans="1:1" x14ac:dyDescent="0.25">
      <c r="A1036" s="516"/>
    </row>
    <row r="1037" spans="1:1" x14ac:dyDescent="0.25">
      <c r="A1037" s="516"/>
    </row>
    <row r="1038" spans="1:1" x14ac:dyDescent="0.25">
      <c r="A1038" s="516"/>
    </row>
    <row r="1039" spans="1:1" x14ac:dyDescent="0.25">
      <c r="A1039" s="516"/>
    </row>
    <row r="1040" spans="1:1" x14ac:dyDescent="0.25">
      <c r="A1040" s="516"/>
    </row>
    <row r="1041" spans="1:1" x14ac:dyDescent="0.25">
      <c r="A1041" s="516"/>
    </row>
    <row r="1042" spans="1:1" x14ac:dyDescent="0.25">
      <c r="A1042" s="516"/>
    </row>
    <row r="1043" spans="1:1" x14ac:dyDescent="0.25">
      <c r="A1043" s="516"/>
    </row>
    <row r="1044" spans="1:1" x14ac:dyDescent="0.25">
      <c r="A1044" s="516"/>
    </row>
    <row r="1045" spans="1:1" x14ac:dyDescent="0.25">
      <c r="A1045" s="516"/>
    </row>
    <row r="1046" spans="1:1" x14ac:dyDescent="0.25">
      <c r="A1046" s="516"/>
    </row>
    <row r="1047" spans="1:1" x14ac:dyDescent="0.25">
      <c r="A1047" s="516"/>
    </row>
    <row r="1048" spans="1:1" x14ac:dyDescent="0.25">
      <c r="A1048" s="516"/>
    </row>
    <row r="1049" spans="1:1" x14ac:dyDescent="0.25">
      <c r="A1049" s="516"/>
    </row>
    <row r="1050" spans="1:1" x14ac:dyDescent="0.25">
      <c r="A1050" s="516"/>
    </row>
    <row r="1051" spans="1:1" x14ac:dyDescent="0.25">
      <c r="A1051" s="516"/>
    </row>
    <row r="1052" spans="1:1" x14ac:dyDescent="0.25">
      <c r="A1052" s="516"/>
    </row>
    <row r="1053" spans="1:1" x14ac:dyDescent="0.25">
      <c r="A1053" s="516"/>
    </row>
    <row r="1054" spans="1:1" x14ac:dyDescent="0.25">
      <c r="A1054" s="516"/>
    </row>
    <row r="1055" spans="1:1" x14ac:dyDescent="0.25">
      <c r="A1055" s="516"/>
    </row>
    <row r="1056" spans="1:1" x14ac:dyDescent="0.25">
      <c r="A1056" s="516"/>
    </row>
    <row r="1057" spans="1:1" x14ac:dyDescent="0.25">
      <c r="A1057" s="516"/>
    </row>
    <row r="1058" spans="1:1" x14ac:dyDescent="0.25">
      <c r="A1058" s="516"/>
    </row>
    <row r="1059" spans="1:1" x14ac:dyDescent="0.25">
      <c r="A1059" s="516"/>
    </row>
    <row r="1060" spans="1:1" x14ac:dyDescent="0.25">
      <c r="A1060" s="516"/>
    </row>
    <row r="1061" spans="1:1" x14ac:dyDescent="0.25">
      <c r="A1061" s="516"/>
    </row>
    <row r="1062" spans="1:1" x14ac:dyDescent="0.25">
      <c r="A1062" s="516"/>
    </row>
    <row r="1063" spans="1:1" x14ac:dyDescent="0.25">
      <c r="A1063" s="516"/>
    </row>
    <row r="1064" spans="1:1" x14ac:dyDescent="0.25">
      <c r="A1064" s="516"/>
    </row>
    <row r="1065" spans="1:1" x14ac:dyDescent="0.25">
      <c r="A1065" s="516"/>
    </row>
    <row r="1066" spans="1:1" x14ac:dyDescent="0.25">
      <c r="A1066" s="516"/>
    </row>
    <row r="1067" spans="1:1" x14ac:dyDescent="0.25">
      <c r="A1067" s="516"/>
    </row>
    <row r="1068" spans="1:1" x14ac:dyDescent="0.25">
      <c r="A1068" s="516"/>
    </row>
    <row r="1069" spans="1:1" x14ac:dyDescent="0.25">
      <c r="A1069" s="516"/>
    </row>
    <row r="1070" spans="1:1" x14ac:dyDescent="0.25">
      <c r="A1070" s="516"/>
    </row>
    <row r="1071" spans="1:1" x14ac:dyDescent="0.25">
      <c r="A1071" s="516"/>
    </row>
    <row r="1072" spans="1:1" x14ac:dyDescent="0.25">
      <c r="A1072" s="516"/>
    </row>
    <row r="1073" spans="1:1" x14ac:dyDescent="0.25">
      <c r="A1073" s="516"/>
    </row>
    <row r="1074" spans="1:1" x14ac:dyDescent="0.25">
      <c r="A1074" s="516"/>
    </row>
    <row r="1075" spans="1:1" x14ac:dyDescent="0.25">
      <c r="A1075" s="516"/>
    </row>
    <row r="1076" spans="1:1" x14ac:dyDescent="0.25">
      <c r="A1076" s="516"/>
    </row>
    <row r="1077" spans="1:1" x14ac:dyDescent="0.25">
      <c r="A1077" s="516"/>
    </row>
    <row r="1078" spans="1:1" x14ac:dyDescent="0.25">
      <c r="A1078" s="516"/>
    </row>
    <row r="1079" spans="1:1" x14ac:dyDescent="0.25">
      <c r="A1079" s="516"/>
    </row>
    <row r="1080" spans="1:1" x14ac:dyDescent="0.25">
      <c r="A1080" s="516"/>
    </row>
    <row r="1081" spans="1:1" x14ac:dyDescent="0.25">
      <c r="A1081" s="516"/>
    </row>
    <row r="1082" spans="1:1" x14ac:dyDescent="0.25">
      <c r="A1082" s="516"/>
    </row>
    <row r="1083" spans="1:1" x14ac:dyDescent="0.25">
      <c r="A1083" s="516"/>
    </row>
    <row r="1084" spans="1:1" x14ac:dyDescent="0.25">
      <c r="A1084" s="516"/>
    </row>
    <row r="1085" spans="1:1" x14ac:dyDescent="0.25">
      <c r="A1085" s="516"/>
    </row>
    <row r="1086" spans="1:1" x14ac:dyDescent="0.25">
      <c r="A1086" s="516"/>
    </row>
    <row r="1087" spans="1:1" x14ac:dyDescent="0.25">
      <c r="A1087" s="516"/>
    </row>
    <row r="1088" spans="1:1" x14ac:dyDescent="0.25">
      <c r="A1088" s="516"/>
    </row>
    <row r="1089" spans="1:1" x14ac:dyDescent="0.25">
      <c r="A1089" s="516"/>
    </row>
    <row r="1090" spans="1:1" x14ac:dyDescent="0.25">
      <c r="A1090" s="516"/>
    </row>
    <row r="1091" spans="1:1" x14ac:dyDescent="0.25">
      <c r="A1091" s="516"/>
    </row>
    <row r="1092" spans="1:1" x14ac:dyDescent="0.25">
      <c r="A1092" s="516"/>
    </row>
    <row r="1093" spans="1:1" x14ac:dyDescent="0.25">
      <c r="A1093" s="516"/>
    </row>
    <row r="1094" spans="1:1" x14ac:dyDescent="0.25">
      <c r="A1094" s="516"/>
    </row>
    <row r="1095" spans="1:1" x14ac:dyDescent="0.25">
      <c r="A1095" s="516"/>
    </row>
    <row r="1096" spans="1:1" x14ac:dyDescent="0.25">
      <c r="A1096" s="516"/>
    </row>
    <row r="1097" spans="1:1" x14ac:dyDescent="0.25">
      <c r="A1097" s="516"/>
    </row>
    <row r="1098" spans="1:1" x14ac:dyDescent="0.25">
      <c r="A1098" s="516"/>
    </row>
    <row r="1099" spans="1:1" x14ac:dyDescent="0.25">
      <c r="A1099" s="516"/>
    </row>
    <row r="1100" spans="1:1" x14ac:dyDescent="0.25">
      <c r="A1100" s="516"/>
    </row>
    <row r="1101" spans="1:1" x14ac:dyDescent="0.25">
      <c r="A1101" s="516"/>
    </row>
    <row r="1102" spans="1:1" x14ac:dyDescent="0.25">
      <c r="A1102" s="516"/>
    </row>
    <row r="1103" spans="1:1" x14ac:dyDescent="0.25">
      <c r="A1103" s="516"/>
    </row>
    <row r="1104" spans="1:1" x14ac:dyDescent="0.25">
      <c r="A1104" s="516"/>
    </row>
    <row r="1105" spans="1:1" x14ac:dyDescent="0.25">
      <c r="A1105" s="516"/>
    </row>
    <row r="1106" spans="1:1" x14ac:dyDescent="0.25">
      <c r="A1106" s="516"/>
    </row>
    <row r="1107" spans="1:1" x14ac:dyDescent="0.25">
      <c r="A1107" s="516"/>
    </row>
    <row r="1108" spans="1:1" x14ac:dyDescent="0.25">
      <c r="A1108" s="516"/>
    </row>
    <row r="1109" spans="1:1" x14ac:dyDescent="0.25">
      <c r="A1109" s="516"/>
    </row>
    <row r="1110" spans="1:1" x14ac:dyDescent="0.25">
      <c r="A1110" s="516"/>
    </row>
    <row r="1111" spans="1:1" x14ac:dyDescent="0.25">
      <c r="A1111" s="516"/>
    </row>
    <row r="1112" spans="1:1" x14ac:dyDescent="0.25">
      <c r="A1112" s="516"/>
    </row>
    <row r="1113" spans="1:1" x14ac:dyDescent="0.25">
      <c r="A1113" s="516"/>
    </row>
    <row r="1114" spans="1:1" x14ac:dyDescent="0.25">
      <c r="A1114" s="516"/>
    </row>
    <row r="1115" spans="1:1" x14ac:dyDescent="0.25">
      <c r="A1115" s="516"/>
    </row>
    <row r="1116" spans="1:1" x14ac:dyDescent="0.25">
      <c r="A1116" s="516"/>
    </row>
    <row r="1117" spans="1:1" x14ac:dyDescent="0.25">
      <c r="A1117" s="516"/>
    </row>
    <row r="1118" spans="1:1" x14ac:dyDescent="0.25">
      <c r="A1118" s="516"/>
    </row>
    <row r="1119" spans="1:1" x14ac:dyDescent="0.25">
      <c r="A1119" s="516"/>
    </row>
    <row r="1120" spans="1:1" x14ac:dyDescent="0.25">
      <c r="A1120" s="516"/>
    </row>
    <row r="1121" spans="1:1" x14ac:dyDescent="0.25">
      <c r="A1121" s="516"/>
    </row>
    <row r="1122" spans="1:1" x14ac:dyDescent="0.25">
      <c r="A1122" s="516"/>
    </row>
    <row r="1123" spans="1:1" x14ac:dyDescent="0.25">
      <c r="A1123" s="516"/>
    </row>
    <row r="1124" spans="1:1" x14ac:dyDescent="0.25">
      <c r="A1124" s="516"/>
    </row>
    <row r="1125" spans="1:1" x14ac:dyDescent="0.25">
      <c r="A1125" s="516"/>
    </row>
    <row r="1126" spans="1:1" x14ac:dyDescent="0.25">
      <c r="A1126" s="516"/>
    </row>
    <row r="1127" spans="1:1" x14ac:dyDescent="0.25">
      <c r="A1127" s="516"/>
    </row>
    <row r="1128" spans="1:1" x14ac:dyDescent="0.25">
      <c r="A1128" s="516"/>
    </row>
    <row r="1129" spans="1:1" x14ac:dyDescent="0.25">
      <c r="A1129" s="516"/>
    </row>
    <row r="1130" spans="1:1" x14ac:dyDescent="0.25">
      <c r="A1130" s="516"/>
    </row>
    <row r="1131" spans="1:1" x14ac:dyDescent="0.25">
      <c r="A1131" s="516"/>
    </row>
    <row r="1132" spans="1:1" x14ac:dyDescent="0.25">
      <c r="A1132" s="516"/>
    </row>
    <row r="1133" spans="1:1" x14ac:dyDescent="0.25">
      <c r="A1133" s="516"/>
    </row>
    <row r="1134" spans="1:1" x14ac:dyDescent="0.25">
      <c r="A1134" s="516"/>
    </row>
    <row r="1135" spans="1:1" x14ac:dyDescent="0.25">
      <c r="A1135" s="516"/>
    </row>
    <row r="1136" spans="1:1" x14ac:dyDescent="0.25">
      <c r="A1136" s="516"/>
    </row>
    <row r="1137" spans="1:1" x14ac:dyDescent="0.25">
      <c r="A1137" s="516"/>
    </row>
    <row r="1138" spans="1:1" x14ac:dyDescent="0.25">
      <c r="A1138" s="516"/>
    </row>
    <row r="1139" spans="1:1" x14ac:dyDescent="0.25">
      <c r="A1139" s="516"/>
    </row>
    <row r="1140" spans="1:1" x14ac:dyDescent="0.25">
      <c r="A1140" s="516"/>
    </row>
    <row r="1141" spans="1:1" x14ac:dyDescent="0.25">
      <c r="A1141" s="516"/>
    </row>
    <row r="1142" spans="1:1" x14ac:dyDescent="0.25">
      <c r="A1142" s="516"/>
    </row>
    <row r="1143" spans="1:1" x14ac:dyDescent="0.25">
      <c r="A1143" s="516"/>
    </row>
    <row r="1144" spans="1:1" x14ac:dyDescent="0.25">
      <c r="A1144" s="516"/>
    </row>
    <row r="1145" spans="1:1" x14ac:dyDescent="0.25">
      <c r="A1145" s="516"/>
    </row>
    <row r="1146" spans="1:1" x14ac:dyDescent="0.25">
      <c r="A1146" s="516"/>
    </row>
    <row r="1147" spans="1:1" x14ac:dyDescent="0.25">
      <c r="A1147" s="516"/>
    </row>
    <row r="1148" spans="1:1" x14ac:dyDescent="0.25">
      <c r="A1148" s="516"/>
    </row>
    <row r="1149" spans="1:1" x14ac:dyDescent="0.25">
      <c r="A1149" s="516"/>
    </row>
    <row r="1150" spans="1:1" x14ac:dyDescent="0.25">
      <c r="A1150" s="516"/>
    </row>
    <row r="1151" spans="1:1" x14ac:dyDescent="0.25">
      <c r="A1151" s="516"/>
    </row>
    <row r="1152" spans="1:1" x14ac:dyDescent="0.25">
      <c r="A1152" s="516"/>
    </row>
    <row r="1153" spans="1:1" x14ac:dyDescent="0.25">
      <c r="A1153" s="516"/>
    </row>
    <row r="1154" spans="1:1" x14ac:dyDescent="0.25">
      <c r="A1154" s="516"/>
    </row>
    <row r="1155" spans="1:1" x14ac:dyDescent="0.25">
      <c r="A1155" s="516"/>
    </row>
    <row r="1156" spans="1:1" x14ac:dyDescent="0.25">
      <c r="A1156" s="516"/>
    </row>
    <row r="1157" spans="1:1" x14ac:dyDescent="0.25">
      <c r="A1157" s="516"/>
    </row>
    <row r="1158" spans="1:1" x14ac:dyDescent="0.25">
      <c r="A1158" s="516"/>
    </row>
    <row r="1159" spans="1:1" x14ac:dyDescent="0.25">
      <c r="A1159" s="516"/>
    </row>
    <row r="1160" spans="1:1" x14ac:dyDescent="0.25">
      <c r="A1160" s="516"/>
    </row>
    <row r="1161" spans="1:1" x14ac:dyDescent="0.25">
      <c r="A1161" s="516"/>
    </row>
    <row r="1162" spans="1:1" x14ac:dyDescent="0.25">
      <c r="A1162" s="516"/>
    </row>
    <row r="1163" spans="1:1" x14ac:dyDescent="0.25">
      <c r="A1163" s="516"/>
    </row>
    <row r="1164" spans="1:1" x14ac:dyDescent="0.25">
      <c r="A1164" s="516"/>
    </row>
    <row r="1165" spans="1:1" x14ac:dyDescent="0.25">
      <c r="A1165" s="516"/>
    </row>
    <row r="1166" spans="1:1" x14ac:dyDescent="0.25">
      <c r="A1166" s="516"/>
    </row>
    <row r="1167" spans="1:1" x14ac:dyDescent="0.25">
      <c r="A1167" s="516"/>
    </row>
    <row r="1168" spans="1:1" x14ac:dyDescent="0.25">
      <c r="A1168" s="516"/>
    </row>
    <row r="1169" spans="1:1" x14ac:dyDescent="0.25">
      <c r="A1169" s="516"/>
    </row>
    <row r="1170" spans="1:1" x14ac:dyDescent="0.25">
      <c r="A1170" s="516"/>
    </row>
    <row r="1171" spans="1:1" x14ac:dyDescent="0.25">
      <c r="A1171" s="516"/>
    </row>
    <row r="1172" spans="1:1" x14ac:dyDescent="0.25">
      <c r="A1172" s="516"/>
    </row>
    <row r="1173" spans="1:1" x14ac:dyDescent="0.25">
      <c r="A1173" s="516"/>
    </row>
    <row r="1174" spans="1:1" x14ac:dyDescent="0.25">
      <c r="A1174" s="516"/>
    </row>
    <row r="1175" spans="1:1" x14ac:dyDescent="0.25">
      <c r="A1175" s="516"/>
    </row>
    <row r="1176" spans="1:1" x14ac:dyDescent="0.25">
      <c r="A1176" s="516"/>
    </row>
    <row r="1177" spans="1:1" x14ac:dyDescent="0.25">
      <c r="A1177" s="516"/>
    </row>
    <row r="1178" spans="1:1" x14ac:dyDescent="0.25">
      <c r="A1178" s="516"/>
    </row>
    <row r="1179" spans="1:1" x14ac:dyDescent="0.25">
      <c r="A1179" s="516"/>
    </row>
    <row r="1180" spans="1:1" x14ac:dyDescent="0.25">
      <c r="A1180" s="516"/>
    </row>
    <row r="1181" spans="1:1" x14ac:dyDescent="0.25">
      <c r="A1181" s="516"/>
    </row>
    <row r="1182" spans="1:1" x14ac:dyDescent="0.25">
      <c r="A1182" s="516"/>
    </row>
    <row r="1183" spans="1:1" x14ac:dyDescent="0.25">
      <c r="A1183" s="516"/>
    </row>
    <row r="1184" spans="1:1" x14ac:dyDescent="0.25">
      <c r="A1184" s="516"/>
    </row>
    <row r="1185" spans="1:1" x14ac:dyDescent="0.25">
      <c r="A1185" s="516"/>
    </row>
    <row r="1186" spans="1:1" x14ac:dyDescent="0.25">
      <c r="A1186" s="516"/>
    </row>
    <row r="1187" spans="1:1" x14ac:dyDescent="0.25">
      <c r="A1187" s="516"/>
    </row>
    <row r="1188" spans="1:1" x14ac:dyDescent="0.25">
      <c r="A1188" s="516"/>
    </row>
    <row r="1189" spans="1:1" x14ac:dyDescent="0.25">
      <c r="A1189" s="516"/>
    </row>
    <row r="1190" spans="1:1" x14ac:dyDescent="0.25">
      <c r="A1190" s="516"/>
    </row>
    <row r="1191" spans="1:1" x14ac:dyDescent="0.25">
      <c r="A1191" s="516"/>
    </row>
    <row r="1192" spans="1:1" x14ac:dyDescent="0.25">
      <c r="A1192" s="516"/>
    </row>
    <row r="1193" spans="1:1" x14ac:dyDescent="0.25">
      <c r="A1193" s="516"/>
    </row>
    <row r="1194" spans="1:1" x14ac:dyDescent="0.25">
      <c r="A1194" s="516"/>
    </row>
    <row r="1195" spans="1:1" x14ac:dyDescent="0.25">
      <c r="A1195" s="516"/>
    </row>
    <row r="1196" spans="1:1" x14ac:dyDescent="0.25">
      <c r="A1196" s="516"/>
    </row>
    <row r="1197" spans="1:1" x14ac:dyDescent="0.25">
      <c r="A1197" s="516"/>
    </row>
    <row r="1198" spans="1:1" x14ac:dyDescent="0.25">
      <c r="A1198" s="516"/>
    </row>
    <row r="1199" spans="1:1" x14ac:dyDescent="0.25">
      <c r="A1199" s="516"/>
    </row>
    <row r="1200" spans="1:1" x14ac:dyDescent="0.25">
      <c r="A1200" s="516"/>
    </row>
    <row r="1201" spans="1:1" x14ac:dyDescent="0.25">
      <c r="A1201" s="516"/>
    </row>
    <row r="1202" spans="1:1" x14ac:dyDescent="0.25">
      <c r="A1202" s="516"/>
    </row>
    <row r="1203" spans="1:1" x14ac:dyDescent="0.25">
      <c r="A1203" s="516"/>
    </row>
    <row r="1204" spans="1:1" x14ac:dyDescent="0.25">
      <c r="A1204" s="516"/>
    </row>
    <row r="1205" spans="1:1" x14ac:dyDescent="0.25">
      <c r="A1205" s="516"/>
    </row>
    <row r="1206" spans="1:1" x14ac:dyDescent="0.25">
      <c r="A1206" s="516"/>
    </row>
    <row r="1207" spans="1:1" x14ac:dyDescent="0.25">
      <c r="A1207" s="516"/>
    </row>
    <row r="1208" spans="1:1" x14ac:dyDescent="0.25">
      <c r="A1208" s="516"/>
    </row>
    <row r="1209" spans="1:1" x14ac:dyDescent="0.25">
      <c r="A1209" s="516"/>
    </row>
    <row r="1210" spans="1:1" x14ac:dyDescent="0.25">
      <c r="A1210" s="516"/>
    </row>
    <row r="1211" spans="1:1" x14ac:dyDescent="0.25">
      <c r="A1211" s="516"/>
    </row>
    <row r="1212" spans="1:1" x14ac:dyDescent="0.25">
      <c r="A1212" s="516"/>
    </row>
    <row r="1213" spans="1:1" x14ac:dyDescent="0.25">
      <c r="A1213" s="516"/>
    </row>
    <row r="1214" spans="1:1" x14ac:dyDescent="0.25">
      <c r="A1214" s="516"/>
    </row>
    <row r="1215" spans="1:1" x14ac:dyDescent="0.25">
      <c r="A1215" s="516"/>
    </row>
    <row r="1216" spans="1:1" x14ac:dyDescent="0.25">
      <c r="A1216" s="516"/>
    </row>
    <row r="1217" spans="1:1" x14ac:dyDescent="0.25">
      <c r="A1217" s="516"/>
    </row>
    <row r="1218" spans="1:1" x14ac:dyDescent="0.25">
      <c r="A1218" s="516"/>
    </row>
    <row r="1219" spans="1:1" x14ac:dyDescent="0.25">
      <c r="A1219" s="516"/>
    </row>
    <row r="1220" spans="1:1" x14ac:dyDescent="0.25">
      <c r="A1220" s="516"/>
    </row>
    <row r="1221" spans="1:1" x14ac:dyDescent="0.25">
      <c r="A1221" s="516"/>
    </row>
    <row r="1222" spans="1:1" x14ac:dyDescent="0.25">
      <c r="A1222" s="516"/>
    </row>
    <row r="1223" spans="1:1" x14ac:dyDescent="0.25">
      <c r="A1223" s="516"/>
    </row>
    <row r="1224" spans="1:1" x14ac:dyDescent="0.25">
      <c r="A1224" s="516"/>
    </row>
    <row r="1225" spans="1:1" x14ac:dyDescent="0.25">
      <c r="A1225" s="516"/>
    </row>
    <row r="1226" spans="1:1" x14ac:dyDescent="0.25">
      <c r="A1226" s="516"/>
    </row>
    <row r="1227" spans="1:1" x14ac:dyDescent="0.25">
      <c r="A1227" s="516"/>
    </row>
    <row r="1228" spans="1:1" x14ac:dyDescent="0.25">
      <c r="A1228" s="516"/>
    </row>
    <row r="1229" spans="1:1" x14ac:dyDescent="0.25">
      <c r="A1229" s="516"/>
    </row>
    <row r="1230" spans="1:1" x14ac:dyDescent="0.25">
      <c r="A1230" s="516"/>
    </row>
    <row r="1231" spans="1:1" x14ac:dyDescent="0.25">
      <c r="A1231" s="516"/>
    </row>
    <row r="1232" spans="1:1" x14ac:dyDescent="0.25">
      <c r="A1232" s="516"/>
    </row>
    <row r="1233" spans="1:1" x14ac:dyDescent="0.25">
      <c r="A1233" s="516"/>
    </row>
    <row r="1234" spans="1:1" x14ac:dyDescent="0.25">
      <c r="A1234" s="516"/>
    </row>
    <row r="1235" spans="1:1" x14ac:dyDescent="0.25">
      <c r="A1235" s="516"/>
    </row>
    <row r="1236" spans="1:1" x14ac:dyDescent="0.25">
      <c r="A1236" s="516"/>
    </row>
    <row r="1237" spans="1:1" x14ac:dyDescent="0.25">
      <c r="A1237" s="516"/>
    </row>
    <row r="1238" spans="1:1" x14ac:dyDescent="0.25">
      <c r="A1238" s="516"/>
    </row>
    <row r="1239" spans="1:1" x14ac:dyDescent="0.25">
      <c r="A1239" s="516"/>
    </row>
    <row r="1240" spans="1:1" x14ac:dyDescent="0.25">
      <c r="A1240" s="516"/>
    </row>
    <row r="1241" spans="1:1" x14ac:dyDescent="0.25">
      <c r="A1241" s="516"/>
    </row>
    <row r="1242" spans="1:1" x14ac:dyDescent="0.25">
      <c r="A1242" s="516"/>
    </row>
    <row r="1243" spans="1:1" x14ac:dyDescent="0.25">
      <c r="A1243" s="516"/>
    </row>
    <row r="1244" spans="1:1" x14ac:dyDescent="0.25">
      <c r="A1244" s="516"/>
    </row>
    <row r="1245" spans="1:1" x14ac:dyDescent="0.25">
      <c r="A1245" s="516"/>
    </row>
    <row r="1246" spans="1:1" x14ac:dyDescent="0.25">
      <c r="A1246" s="516"/>
    </row>
    <row r="1247" spans="1:1" x14ac:dyDescent="0.25">
      <c r="A1247" s="516"/>
    </row>
    <row r="1248" spans="1:1" x14ac:dyDescent="0.25">
      <c r="A1248" s="516"/>
    </row>
    <row r="1249" spans="1:1" x14ac:dyDescent="0.25">
      <c r="A1249" s="516"/>
    </row>
    <row r="1250" spans="1:1" x14ac:dyDescent="0.25">
      <c r="A1250" s="516"/>
    </row>
    <row r="1251" spans="1:1" x14ac:dyDescent="0.25">
      <c r="A1251" s="516"/>
    </row>
    <row r="1252" spans="1:1" x14ac:dyDescent="0.25">
      <c r="A1252" s="516"/>
    </row>
    <row r="1253" spans="1:1" x14ac:dyDescent="0.25">
      <c r="A1253" s="516"/>
    </row>
    <row r="1254" spans="1:1" x14ac:dyDescent="0.25">
      <c r="A1254" s="516"/>
    </row>
    <row r="1255" spans="1:1" x14ac:dyDescent="0.25">
      <c r="A1255" s="516"/>
    </row>
    <row r="1256" spans="1:1" x14ac:dyDescent="0.25">
      <c r="A1256" s="516"/>
    </row>
    <row r="1257" spans="1:1" x14ac:dyDescent="0.25">
      <c r="A1257" s="516"/>
    </row>
    <row r="1258" spans="1:1" x14ac:dyDescent="0.25">
      <c r="A1258" s="516"/>
    </row>
    <row r="1259" spans="1:1" x14ac:dyDescent="0.25">
      <c r="A1259" s="516"/>
    </row>
    <row r="1260" spans="1:1" x14ac:dyDescent="0.25">
      <c r="A1260" s="516"/>
    </row>
    <row r="1261" spans="1:1" x14ac:dyDescent="0.25">
      <c r="A1261" s="516"/>
    </row>
    <row r="1262" spans="1:1" x14ac:dyDescent="0.25">
      <c r="A1262" s="516"/>
    </row>
    <row r="1263" spans="1:1" x14ac:dyDescent="0.25">
      <c r="A1263" s="516"/>
    </row>
    <row r="1264" spans="1:1" x14ac:dyDescent="0.25">
      <c r="A1264" s="516"/>
    </row>
    <row r="1265" spans="1:1" x14ac:dyDescent="0.25">
      <c r="A1265" s="516"/>
    </row>
    <row r="1266" spans="1:1" x14ac:dyDescent="0.25">
      <c r="A1266" s="516"/>
    </row>
    <row r="1267" spans="1:1" x14ac:dyDescent="0.25">
      <c r="A1267" s="516"/>
    </row>
    <row r="1268" spans="1:1" x14ac:dyDescent="0.25">
      <c r="A1268" s="516"/>
    </row>
    <row r="1269" spans="1:1" x14ac:dyDescent="0.25">
      <c r="A1269" s="516"/>
    </row>
    <row r="1270" spans="1:1" x14ac:dyDescent="0.25">
      <c r="A1270" s="516"/>
    </row>
    <row r="1271" spans="1:1" x14ac:dyDescent="0.25">
      <c r="A1271" s="516"/>
    </row>
    <row r="1272" spans="1:1" x14ac:dyDescent="0.25">
      <c r="A1272" s="516"/>
    </row>
    <row r="1273" spans="1:1" x14ac:dyDescent="0.25">
      <c r="A1273" s="516"/>
    </row>
    <row r="1274" spans="1:1" x14ac:dyDescent="0.25">
      <c r="A1274" s="516"/>
    </row>
    <row r="1275" spans="1:1" x14ac:dyDescent="0.25">
      <c r="A1275" s="516"/>
    </row>
    <row r="1276" spans="1:1" x14ac:dyDescent="0.25">
      <c r="A1276" s="516"/>
    </row>
    <row r="1277" spans="1:1" x14ac:dyDescent="0.25">
      <c r="A1277" s="516"/>
    </row>
    <row r="1278" spans="1:1" x14ac:dyDescent="0.25">
      <c r="A1278" s="516"/>
    </row>
    <row r="1279" spans="1:1" x14ac:dyDescent="0.25">
      <c r="A1279" s="516"/>
    </row>
    <row r="1280" spans="1:1" x14ac:dyDescent="0.25">
      <c r="A1280" s="516"/>
    </row>
    <row r="1281" spans="1:1" x14ac:dyDescent="0.25">
      <c r="A1281" s="516"/>
    </row>
    <row r="1282" spans="1:1" x14ac:dyDescent="0.25">
      <c r="A1282" s="516"/>
    </row>
    <row r="1283" spans="1:1" x14ac:dyDescent="0.25">
      <c r="A1283" s="516"/>
    </row>
    <row r="1284" spans="1:1" x14ac:dyDescent="0.25">
      <c r="A1284" s="516"/>
    </row>
    <row r="1285" spans="1:1" x14ac:dyDescent="0.25">
      <c r="A1285" s="516"/>
    </row>
    <row r="1286" spans="1:1" x14ac:dyDescent="0.25">
      <c r="A1286" s="516"/>
    </row>
    <row r="1287" spans="1:1" x14ac:dyDescent="0.25">
      <c r="A1287" s="516"/>
    </row>
    <row r="1288" spans="1:1" x14ac:dyDescent="0.25">
      <c r="A1288" s="516"/>
    </row>
    <row r="1289" spans="1:1" x14ac:dyDescent="0.25">
      <c r="A1289" s="516"/>
    </row>
    <row r="1290" spans="1:1" x14ac:dyDescent="0.25">
      <c r="A1290" s="516"/>
    </row>
    <row r="1291" spans="1:1" x14ac:dyDescent="0.25">
      <c r="A1291" s="516"/>
    </row>
    <row r="1292" spans="1:1" x14ac:dyDescent="0.25">
      <c r="A1292" s="516"/>
    </row>
    <row r="1293" spans="1:1" x14ac:dyDescent="0.25">
      <c r="A1293" s="516"/>
    </row>
    <row r="1294" spans="1:1" x14ac:dyDescent="0.25">
      <c r="A1294" s="516"/>
    </row>
    <row r="1295" spans="1:1" x14ac:dyDescent="0.25">
      <c r="A1295" s="516"/>
    </row>
    <row r="1296" spans="1:1" x14ac:dyDescent="0.25">
      <c r="A1296" s="516"/>
    </row>
    <row r="1297" spans="1:1" x14ac:dyDescent="0.25">
      <c r="A1297" s="516"/>
    </row>
    <row r="1298" spans="1:1" x14ac:dyDescent="0.25">
      <c r="A1298" s="516"/>
    </row>
    <row r="1299" spans="1:1" x14ac:dyDescent="0.25">
      <c r="A1299" s="516"/>
    </row>
    <row r="1300" spans="1:1" x14ac:dyDescent="0.25">
      <c r="A1300" s="516"/>
    </row>
    <row r="1301" spans="1:1" x14ac:dyDescent="0.25">
      <c r="A1301" s="516"/>
    </row>
    <row r="1302" spans="1:1" x14ac:dyDescent="0.25">
      <c r="A1302" s="516"/>
    </row>
    <row r="1303" spans="1:1" x14ac:dyDescent="0.25">
      <c r="A1303" s="516"/>
    </row>
    <row r="1304" spans="1:1" x14ac:dyDescent="0.25">
      <c r="A1304" s="516"/>
    </row>
    <row r="1305" spans="1:1" x14ac:dyDescent="0.25">
      <c r="A1305" s="516"/>
    </row>
    <row r="1306" spans="1:1" x14ac:dyDescent="0.25">
      <c r="A1306" s="516"/>
    </row>
    <row r="1307" spans="1:1" x14ac:dyDescent="0.25">
      <c r="A1307" s="516"/>
    </row>
    <row r="1308" spans="1:1" x14ac:dyDescent="0.25">
      <c r="A1308" s="516"/>
    </row>
    <row r="1309" spans="1:1" x14ac:dyDescent="0.25">
      <c r="A1309" s="516"/>
    </row>
    <row r="1310" spans="1:1" x14ac:dyDescent="0.25">
      <c r="A1310" s="516"/>
    </row>
    <row r="1311" spans="1:1" x14ac:dyDescent="0.25">
      <c r="A1311" s="516"/>
    </row>
    <row r="1312" spans="1:1" x14ac:dyDescent="0.25">
      <c r="A1312" s="516"/>
    </row>
    <row r="1313" spans="1:1" x14ac:dyDescent="0.25">
      <c r="A1313" s="516"/>
    </row>
    <row r="1314" spans="1:1" x14ac:dyDescent="0.25">
      <c r="A1314" s="516"/>
    </row>
    <row r="1315" spans="1:1" x14ac:dyDescent="0.25">
      <c r="A1315" s="516"/>
    </row>
    <row r="1316" spans="1:1" x14ac:dyDescent="0.25">
      <c r="A1316" s="516"/>
    </row>
    <row r="1317" spans="1:1" x14ac:dyDescent="0.25">
      <c r="A1317" s="516"/>
    </row>
    <row r="1318" spans="1:1" x14ac:dyDescent="0.25">
      <c r="A1318" s="516"/>
    </row>
    <row r="1319" spans="1:1" x14ac:dyDescent="0.25">
      <c r="A1319" s="516"/>
    </row>
    <row r="1320" spans="1:1" x14ac:dyDescent="0.25">
      <c r="A1320" s="516"/>
    </row>
    <row r="1321" spans="1:1" x14ac:dyDescent="0.25">
      <c r="A1321" s="516"/>
    </row>
    <row r="1322" spans="1:1" x14ac:dyDescent="0.25">
      <c r="A1322" s="516"/>
    </row>
    <row r="1323" spans="1:1" x14ac:dyDescent="0.25">
      <c r="A1323" s="516"/>
    </row>
    <row r="1324" spans="1:1" x14ac:dyDescent="0.25">
      <c r="A1324" s="516"/>
    </row>
    <row r="1325" spans="1:1" x14ac:dyDescent="0.25">
      <c r="A1325" s="516"/>
    </row>
    <row r="1326" spans="1:1" x14ac:dyDescent="0.25">
      <c r="A1326" s="516"/>
    </row>
    <row r="1327" spans="1:1" x14ac:dyDescent="0.25">
      <c r="A1327" s="516"/>
    </row>
    <row r="1328" spans="1:1" x14ac:dyDescent="0.25">
      <c r="A1328" s="516"/>
    </row>
    <row r="1329" spans="1:1" x14ac:dyDescent="0.25">
      <c r="A1329" s="516"/>
    </row>
    <row r="1330" spans="1:1" x14ac:dyDescent="0.25">
      <c r="A1330" s="516"/>
    </row>
    <row r="1331" spans="1:1" x14ac:dyDescent="0.25">
      <c r="A1331" s="516"/>
    </row>
    <row r="1332" spans="1:1" x14ac:dyDescent="0.25">
      <c r="A1332" s="516"/>
    </row>
    <row r="1333" spans="1:1" x14ac:dyDescent="0.25">
      <c r="A1333" s="516"/>
    </row>
    <row r="1334" spans="1:1" x14ac:dyDescent="0.25">
      <c r="A1334" s="516"/>
    </row>
    <row r="1335" spans="1:1" x14ac:dyDescent="0.25">
      <c r="A1335" s="516"/>
    </row>
    <row r="1336" spans="1:1" x14ac:dyDescent="0.25">
      <c r="A1336" s="516"/>
    </row>
    <row r="1337" spans="1:1" x14ac:dyDescent="0.25">
      <c r="A1337" s="516"/>
    </row>
    <row r="1338" spans="1:1" x14ac:dyDescent="0.25">
      <c r="A1338" s="516"/>
    </row>
    <row r="1339" spans="1:1" x14ac:dyDescent="0.25">
      <c r="A1339" s="516"/>
    </row>
    <row r="1340" spans="1:1" x14ac:dyDescent="0.25">
      <c r="A1340" s="516"/>
    </row>
    <row r="1341" spans="1:1" x14ac:dyDescent="0.25">
      <c r="A1341" s="516"/>
    </row>
    <row r="1342" spans="1:1" x14ac:dyDescent="0.25">
      <c r="A1342" s="516"/>
    </row>
    <row r="1343" spans="1:1" x14ac:dyDescent="0.25">
      <c r="A1343" s="516"/>
    </row>
    <row r="1344" spans="1:1" x14ac:dyDescent="0.25">
      <c r="A1344" s="516"/>
    </row>
    <row r="1345" spans="1:1" x14ac:dyDescent="0.25">
      <c r="A1345" s="516"/>
    </row>
    <row r="1346" spans="1:1" x14ac:dyDescent="0.25">
      <c r="A1346" s="516"/>
    </row>
    <row r="1347" spans="1:1" x14ac:dyDescent="0.25">
      <c r="A1347" s="516"/>
    </row>
    <row r="1348" spans="1:1" x14ac:dyDescent="0.25">
      <c r="A1348" s="516"/>
    </row>
    <row r="1349" spans="1:1" x14ac:dyDescent="0.25">
      <c r="A1349" s="516"/>
    </row>
    <row r="1350" spans="1:1" x14ac:dyDescent="0.25">
      <c r="A1350" s="516"/>
    </row>
    <row r="1351" spans="1:1" x14ac:dyDescent="0.25">
      <c r="A1351" s="516"/>
    </row>
    <row r="1352" spans="1:1" x14ac:dyDescent="0.25">
      <c r="A1352" s="516"/>
    </row>
    <row r="1353" spans="1:1" x14ac:dyDescent="0.25">
      <c r="A1353" s="516"/>
    </row>
    <row r="1354" spans="1:1" x14ac:dyDescent="0.25">
      <c r="A1354" s="516"/>
    </row>
    <row r="1355" spans="1:1" x14ac:dyDescent="0.25">
      <c r="A1355" s="516"/>
    </row>
    <row r="1356" spans="1:1" x14ac:dyDescent="0.25">
      <c r="A1356" s="516"/>
    </row>
    <row r="1357" spans="1:1" x14ac:dyDescent="0.25">
      <c r="A1357" s="516"/>
    </row>
    <row r="1358" spans="1:1" x14ac:dyDescent="0.25">
      <c r="A1358" s="516"/>
    </row>
    <row r="1359" spans="1:1" x14ac:dyDescent="0.25">
      <c r="A1359" s="516"/>
    </row>
    <row r="1360" spans="1:1" x14ac:dyDescent="0.25">
      <c r="A1360" s="516"/>
    </row>
    <row r="1361" spans="1:1" x14ac:dyDescent="0.25">
      <c r="A1361" s="516"/>
    </row>
    <row r="1362" spans="1:1" x14ac:dyDescent="0.25">
      <c r="A1362" s="516"/>
    </row>
    <row r="1363" spans="1:1" x14ac:dyDescent="0.25">
      <c r="A1363" s="516"/>
    </row>
    <row r="1364" spans="1:1" x14ac:dyDescent="0.25">
      <c r="A1364" s="516"/>
    </row>
    <row r="1365" spans="1:1" x14ac:dyDescent="0.25">
      <c r="A1365" s="516"/>
    </row>
    <row r="1366" spans="1:1" x14ac:dyDescent="0.25">
      <c r="A1366" s="516"/>
    </row>
    <row r="1367" spans="1:1" x14ac:dyDescent="0.25">
      <c r="A1367" s="516"/>
    </row>
    <row r="1368" spans="1:1" x14ac:dyDescent="0.25">
      <c r="A1368" s="516"/>
    </row>
    <row r="1369" spans="1:1" x14ac:dyDescent="0.25">
      <c r="A1369" s="516"/>
    </row>
    <row r="1370" spans="1:1" x14ac:dyDescent="0.25">
      <c r="A1370" s="516"/>
    </row>
    <row r="1371" spans="1:1" x14ac:dyDescent="0.25">
      <c r="A1371" s="516"/>
    </row>
    <row r="1372" spans="1:1" x14ac:dyDescent="0.25">
      <c r="A1372" s="516"/>
    </row>
    <row r="1373" spans="1:1" x14ac:dyDescent="0.25">
      <c r="A1373" s="516"/>
    </row>
    <row r="1374" spans="1:1" x14ac:dyDescent="0.25">
      <c r="A1374" s="516"/>
    </row>
    <row r="1375" spans="1:1" x14ac:dyDescent="0.25">
      <c r="A1375" s="516"/>
    </row>
    <row r="1376" spans="1:1" x14ac:dyDescent="0.25">
      <c r="A1376" s="516"/>
    </row>
    <row r="1377" spans="1:1" x14ac:dyDescent="0.25">
      <c r="A1377" s="516"/>
    </row>
    <row r="1378" spans="1:1" x14ac:dyDescent="0.25">
      <c r="A1378" s="516"/>
    </row>
    <row r="1379" spans="1:1" x14ac:dyDescent="0.25">
      <c r="A1379" s="516"/>
    </row>
    <row r="1380" spans="1:1" x14ac:dyDescent="0.25">
      <c r="A1380" s="516"/>
    </row>
    <row r="1381" spans="1:1" x14ac:dyDescent="0.25">
      <c r="A1381" s="516"/>
    </row>
    <row r="1382" spans="1:1" x14ac:dyDescent="0.25">
      <c r="A1382" s="516"/>
    </row>
    <row r="1383" spans="1:1" x14ac:dyDescent="0.25">
      <c r="A1383" s="516"/>
    </row>
    <row r="1384" spans="1:1" x14ac:dyDescent="0.25">
      <c r="A1384" s="516"/>
    </row>
    <row r="1385" spans="1:1" x14ac:dyDescent="0.25">
      <c r="A1385" s="516"/>
    </row>
    <row r="1386" spans="1:1" x14ac:dyDescent="0.25">
      <c r="A1386" s="516"/>
    </row>
    <row r="1387" spans="1:1" x14ac:dyDescent="0.25">
      <c r="A1387" s="516"/>
    </row>
    <row r="1388" spans="1:1" x14ac:dyDescent="0.25">
      <c r="A1388" s="516"/>
    </row>
    <row r="1389" spans="1:1" x14ac:dyDescent="0.25">
      <c r="A1389" s="516"/>
    </row>
    <row r="1390" spans="1:1" x14ac:dyDescent="0.25">
      <c r="A1390" s="516"/>
    </row>
    <row r="1391" spans="1:1" x14ac:dyDescent="0.25">
      <c r="A1391" s="516"/>
    </row>
    <row r="1392" spans="1:1" x14ac:dyDescent="0.25">
      <c r="A1392" s="516"/>
    </row>
    <row r="1393" spans="1:1" x14ac:dyDescent="0.25">
      <c r="A1393" s="516"/>
    </row>
    <row r="1394" spans="1:1" x14ac:dyDescent="0.25">
      <c r="A1394" s="516"/>
    </row>
    <row r="1395" spans="1:1" x14ac:dyDescent="0.25">
      <c r="A1395" s="516"/>
    </row>
    <row r="1396" spans="1:1" x14ac:dyDescent="0.25">
      <c r="A1396" s="516"/>
    </row>
    <row r="1397" spans="1:1" x14ac:dyDescent="0.25">
      <c r="A1397" s="516"/>
    </row>
    <row r="1398" spans="1:1" x14ac:dyDescent="0.25">
      <c r="A1398" s="516"/>
    </row>
    <row r="1399" spans="1:1" x14ac:dyDescent="0.25">
      <c r="A1399" s="516"/>
    </row>
    <row r="1400" spans="1:1" x14ac:dyDescent="0.25">
      <c r="A1400" s="516"/>
    </row>
    <row r="1401" spans="1:1" x14ac:dyDescent="0.25">
      <c r="A1401" s="516"/>
    </row>
    <row r="1402" spans="1:1" x14ac:dyDescent="0.25">
      <c r="A1402" s="516"/>
    </row>
    <row r="1403" spans="1:1" x14ac:dyDescent="0.25">
      <c r="A1403" s="516"/>
    </row>
    <row r="1404" spans="1:1" x14ac:dyDescent="0.25">
      <c r="A1404" s="516"/>
    </row>
    <row r="1405" spans="1:1" x14ac:dyDescent="0.25">
      <c r="A1405" s="516"/>
    </row>
    <row r="1406" spans="1:1" x14ac:dyDescent="0.25">
      <c r="A1406" s="516"/>
    </row>
    <row r="1407" spans="1:1" x14ac:dyDescent="0.25">
      <c r="A1407" s="516"/>
    </row>
    <row r="1408" spans="1:1" x14ac:dyDescent="0.25">
      <c r="A1408" s="516"/>
    </row>
    <row r="1409" spans="1:1" x14ac:dyDescent="0.25">
      <c r="A1409" s="516"/>
    </row>
    <row r="1410" spans="1:1" x14ac:dyDescent="0.25">
      <c r="A1410" s="516"/>
    </row>
    <row r="1411" spans="1:1" x14ac:dyDescent="0.25">
      <c r="A1411" s="516"/>
    </row>
    <row r="1412" spans="1:1" x14ac:dyDescent="0.25">
      <c r="A1412" s="516"/>
    </row>
    <row r="1413" spans="1:1" x14ac:dyDescent="0.25">
      <c r="A1413" s="516"/>
    </row>
    <row r="1414" spans="1:1" x14ac:dyDescent="0.25">
      <c r="A1414" s="516"/>
    </row>
    <row r="1415" spans="1:1" x14ac:dyDescent="0.25">
      <c r="A1415" s="516"/>
    </row>
    <row r="1416" spans="1:1" x14ac:dyDescent="0.25">
      <c r="A1416" s="516"/>
    </row>
    <row r="1417" spans="1:1" x14ac:dyDescent="0.25">
      <c r="A1417" s="516"/>
    </row>
    <row r="1418" spans="1:1" x14ac:dyDescent="0.25">
      <c r="A1418" s="516"/>
    </row>
    <row r="1419" spans="1:1" x14ac:dyDescent="0.25">
      <c r="A1419" s="516"/>
    </row>
    <row r="1420" spans="1:1" x14ac:dyDescent="0.25">
      <c r="A1420" s="516"/>
    </row>
    <row r="1421" spans="1:1" x14ac:dyDescent="0.25">
      <c r="A1421" s="516"/>
    </row>
    <row r="1422" spans="1:1" x14ac:dyDescent="0.25">
      <c r="A1422" s="516"/>
    </row>
    <row r="1423" spans="1:1" x14ac:dyDescent="0.25">
      <c r="A1423" s="516"/>
    </row>
    <row r="1424" spans="1:1" x14ac:dyDescent="0.25">
      <c r="A1424" s="516"/>
    </row>
    <row r="1425" spans="1:1" x14ac:dyDescent="0.25">
      <c r="A1425" s="516"/>
    </row>
    <row r="1426" spans="1:1" x14ac:dyDescent="0.25">
      <c r="A1426" s="516"/>
    </row>
    <row r="1427" spans="1:1" x14ac:dyDescent="0.25">
      <c r="A1427" s="516"/>
    </row>
    <row r="1428" spans="1:1" x14ac:dyDescent="0.25">
      <c r="A1428" s="516"/>
    </row>
    <row r="1429" spans="1:1" x14ac:dyDescent="0.25">
      <c r="A1429" s="516"/>
    </row>
    <row r="1430" spans="1:1" x14ac:dyDescent="0.25">
      <c r="A1430" s="516"/>
    </row>
    <row r="1431" spans="1:1" x14ac:dyDescent="0.25">
      <c r="A1431" s="516"/>
    </row>
    <row r="1432" spans="1:1" x14ac:dyDescent="0.25">
      <c r="A1432" s="516"/>
    </row>
    <row r="1433" spans="1:1" x14ac:dyDescent="0.25">
      <c r="A1433" s="516"/>
    </row>
    <row r="1434" spans="1:1" x14ac:dyDescent="0.25">
      <c r="A1434" s="516"/>
    </row>
    <row r="1435" spans="1:1" x14ac:dyDescent="0.25">
      <c r="A1435" s="516"/>
    </row>
    <row r="1436" spans="1:1" x14ac:dyDescent="0.25">
      <c r="A1436" s="516"/>
    </row>
    <row r="1437" spans="1:1" x14ac:dyDescent="0.25">
      <c r="A1437" s="516"/>
    </row>
    <row r="1438" spans="1:1" x14ac:dyDescent="0.25">
      <c r="A1438" s="516"/>
    </row>
    <row r="1439" spans="1:1" x14ac:dyDescent="0.25">
      <c r="A1439" s="516"/>
    </row>
    <row r="1440" spans="1:1" x14ac:dyDescent="0.25">
      <c r="A1440" s="516"/>
    </row>
    <row r="1441" spans="1:1" x14ac:dyDescent="0.25">
      <c r="A1441" s="516"/>
    </row>
    <row r="1442" spans="1:1" x14ac:dyDescent="0.25">
      <c r="A1442" s="516"/>
    </row>
    <row r="1443" spans="1:1" x14ac:dyDescent="0.25">
      <c r="A1443" s="516"/>
    </row>
    <row r="1444" spans="1:1" x14ac:dyDescent="0.25">
      <c r="A1444" s="516"/>
    </row>
    <row r="1445" spans="1:1" x14ac:dyDescent="0.25">
      <c r="A1445" s="516"/>
    </row>
    <row r="1446" spans="1:1" x14ac:dyDescent="0.25">
      <c r="A1446" s="516"/>
    </row>
    <row r="1447" spans="1:1" x14ac:dyDescent="0.25">
      <c r="A1447" s="516"/>
    </row>
    <row r="1448" spans="1:1" x14ac:dyDescent="0.25">
      <c r="A1448" s="516"/>
    </row>
    <row r="1449" spans="1:1" x14ac:dyDescent="0.25">
      <c r="A1449" s="516"/>
    </row>
    <row r="1450" spans="1:1" x14ac:dyDescent="0.25">
      <c r="A1450" s="516"/>
    </row>
    <row r="1451" spans="1:1" x14ac:dyDescent="0.25">
      <c r="A1451" s="516"/>
    </row>
    <row r="1452" spans="1:1" x14ac:dyDescent="0.25">
      <c r="A1452" s="516"/>
    </row>
    <row r="1453" spans="1:1" x14ac:dyDescent="0.25">
      <c r="A1453" s="516"/>
    </row>
    <row r="1454" spans="1:1" x14ac:dyDescent="0.25">
      <c r="A1454" s="516"/>
    </row>
    <row r="1455" spans="1:1" x14ac:dyDescent="0.25">
      <c r="A1455" s="516"/>
    </row>
    <row r="1456" spans="1:1" x14ac:dyDescent="0.25">
      <c r="A1456" s="516"/>
    </row>
    <row r="1457" spans="1:1" x14ac:dyDescent="0.25">
      <c r="A1457" s="516"/>
    </row>
    <row r="1458" spans="1:1" x14ac:dyDescent="0.25">
      <c r="A1458" s="516"/>
    </row>
    <row r="1459" spans="1:1" x14ac:dyDescent="0.25">
      <c r="A1459" s="516"/>
    </row>
    <row r="1460" spans="1:1" x14ac:dyDescent="0.25">
      <c r="A1460" s="516"/>
    </row>
    <row r="1461" spans="1:1" x14ac:dyDescent="0.25">
      <c r="A1461" s="516"/>
    </row>
    <row r="1462" spans="1:1" x14ac:dyDescent="0.25">
      <c r="A1462" s="516"/>
    </row>
    <row r="1463" spans="1:1" x14ac:dyDescent="0.25">
      <c r="A1463" s="516"/>
    </row>
    <row r="1464" spans="1:1" x14ac:dyDescent="0.25">
      <c r="A1464" s="516"/>
    </row>
    <row r="1465" spans="1:1" x14ac:dyDescent="0.25">
      <c r="A1465" s="516"/>
    </row>
    <row r="1466" spans="1:1" x14ac:dyDescent="0.25">
      <c r="A1466" s="516"/>
    </row>
    <row r="1467" spans="1:1" x14ac:dyDescent="0.25">
      <c r="A1467" s="516"/>
    </row>
    <row r="1468" spans="1:1" x14ac:dyDescent="0.25">
      <c r="A1468" s="516"/>
    </row>
    <row r="1469" spans="1:1" x14ac:dyDescent="0.25">
      <c r="A1469" s="516"/>
    </row>
    <row r="1470" spans="1:1" x14ac:dyDescent="0.25">
      <c r="A1470" s="516"/>
    </row>
    <row r="1471" spans="1:1" x14ac:dyDescent="0.25">
      <c r="A1471" s="516"/>
    </row>
    <row r="1472" spans="1:1" x14ac:dyDescent="0.25">
      <c r="A1472" s="516"/>
    </row>
    <row r="1473" spans="1:1" x14ac:dyDescent="0.25">
      <c r="A1473" s="516"/>
    </row>
    <row r="1474" spans="1:1" x14ac:dyDescent="0.25">
      <c r="A1474" s="516"/>
    </row>
    <row r="1475" spans="1:1" x14ac:dyDescent="0.25">
      <c r="A1475" s="516"/>
    </row>
    <row r="1476" spans="1:1" x14ac:dyDescent="0.25">
      <c r="A1476" s="516"/>
    </row>
    <row r="1477" spans="1:1" x14ac:dyDescent="0.25">
      <c r="A1477" s="516"/>
    </row>
    <row r="1478" spans="1:1" x14ac:dyDescent="0.25">
      <c r="A1478" s="516"/>
    </row>
    <row r="1479" spans="1:1" x14ac:dyDescent="0.25">
      <c r="A1479" s="516"/>
    </row>
    <row r="1480" spans="1:1" x14ac:dyDescent="0.25">
      <c r="A1480" s="516"/>
    </row>
    <row r="1481" spans="1:1" x14ac:dyDescent="0.25">
      <c r="A1481" s="516"/>
    </row>
    <row r="1482" spans="1:1" x14ac:dyDescent="0.25">
      <c r="A1482" s="516"/>
    </row>
    <row r="1483" spans="1:1" x14ac:dyDescent="0.25">
      <c r="A1483" s="516"/>
    </row>
    <row r="1484" spans="1:1" x14ac:dyDescent="0.25">
      <c r="A1484" s="516"/>
    </row>
    <row r="1485" spans="1:1" x14ac:dyDescent="0.25">
      <c r="A1485" s="516"/>
    </row>
    <row r="1486" spans="1:1" x14ac:dyDescent="0.25">
      <c r="A1486" s="516"/>
    </row>
    <row r="1487" spans="1:1" x14ac:dyDescent="0.25">
      <c r="A1487" s="516"/>
    </row>
    <row r="1488" spans="1:1" x14ac:dyDescent="0.25">
      <c r="A1488" s="516"/>
    </row>
    <row r="1489" spans="1:1" x14ac:dyDescent="0.25">
      <c r="A1489" s="516"/>
    </row>
    <row r="1490" spans="1:1" x14ac:dyDescent="0.25">
      <c r="A1490" s="516"/>
    </row>
    <row r="1491" spans="1:1" x14ac:dyDescent="0.25">
      <c r="A1491" s="516"/>
    </row>
    <row r="1492" spans="1:1" x14ac:dyDescent="0.25">
      <c r="A1492" s="516"/>
    </row>
    <row r="1493" spans="1:1" x14ac:dyDescent="0.25">
      <c r="A1493" s="516"/>
    </row>
    <row r="1494" spans="1:1" x14ac:dyDescent="0.25">
      <c r="A1494" s="516"/>
    </row>
    <row r="1495" spans="1:1" x14ac:dyDescent="0.25">
      <c r="A1495" s="516"/>
    </row>
    <row r="1496" spans="1:1" x14ac:dyDescent="0.25">
      <c r="A1496" s="516"/>
    </row>
    <row r="1497" spans="1:1" x14ac:dyDescent="0.25">
      <c r="A1497" s="516"/>
    </row>
    <row r="1498" spans="1:1" x14ac:dyDescent="0.25">
      <c r="A1498" s="516"/>
    </row>
    <row r="1499" spans="1:1" x14ac:dyDescent="0.25">
      <c r="A1499" s="516"/>
    </row>
    <row r="1500" spans="1:1" x14ac:dyDescent="0.25">
      <c r="A1500" s="516"/>
    </row>
    <row r="1501" spans="1:1" x14ac:dyDescent="0.25">
      <c r="A1501" s="516"/>
    </row>
    <row r="1502" spans="1:1" x14ac:dyDescent="0.25">
      <c r="A1502" s="516"/>
    </row>
    <row r="1503" spans="1:1" x14ac:dyDescent="0.25">
      <c r="A1503" s="516"/>
    </row>
    <row r="1504" spans="1:1" x14ac:dyDescent="0.25">
      <c r="A1504" s="516"/>
    </row>
    <row r="1505" spans="1:1" x14ac:dyDescent="0.25">
      <c r="A1505" s="516"/>
    </row>
    <row r="1506" spans="1:1" x14ac:dyDescent="0.25">
      <c r="A1506" s="516"/>
    </row>
    <row r="1507" spans="1:1" x14ac:dyDescent="0.25">
      <c r="A1507" s="516"/>
    </row>
    <row r="1508" spans="1:1" x14ac:dyDescent="0.25">
      <c r="A1508" s="516"/>
    </row>
    <row r="1509" spans="1:1" x14ac:dyDescent="0.25">
      <c r="A1509" s="516"/>
    </row>
    <row r="1510" spans="1:1" x14ac:dyDescent="0.25">
      <c r="A1510" s="516"/>
    </row>
    <row r="1511" spans="1:1" x14ac:dyDescent="0.25">
      <c r="A1511" s="516"/>
    </row>
    <row r="1512" spans="1:1" x14ac:dyDescent="0.25">
      <c r="A1512" s="516"/>
    </row>
    <row r="1513" spans="1:1" x14ac:dyDescent="0.25">
      <c r="A1513" s="516"/>
    </row>
    <row r="1514" spans="1:1" x14ac:dyDescent="0.25">
      <c r="A1514" s="516"/>
    </row>
    <row r="1515" spans="1:1" x14ac:dyDescent="0.25">
      <c r="A1515" s="516"/>
    </row>
    <row r="1516" spans="1:1" x14ac:dyDescent="0.25">
      <c r="A1516" s="516"/>
    </row>
    <row r="1517" spans="1:1" x14ac:dyDescent="0.25">
      <c r="A1517" s="516"/>
    </row>
    <row r="1518" spans="1:1" x14ac:dyDescent="0.25">
      <c r="A1518" s="516"/>
    </row>
    <row r="1519" spans="1:1" x14ac:dyDescent="0.25">
      <c r="A1519" s="516"/>
    </row>
    <row r="1520" spans="1:1" x14ac:dyDescent="0.25">
      <c r="A1520" s="516"/>
    </row>
    <row r="1521" spans="1:1" x14ac:dyDescent="0.25">
      <c r="A1521" s="516"/>
    </row>
    <row r="1522" spans="1:1" x14ac:dyDescent="0.25">
      <c r="A1522" s="516"/>
    </row>
    <row r="1523" spans="1:1" x14ac:dyDescent="0.25">
      <c r="A1523" s="516"/>
    </row>
    <row r="1524" spans="1:1" x14ac:dyDescent="0.25">
      <c r="A1524" s="516"/>
    </row>
    <row r="1525" spans="1:1" x14ac:dyDescent="0.25">
      <c r="A1525" s="516"/>
    </row>
    <row r="1526" spans="1:1" x14ac:dyDescent="0.25">
      <c r="A1526" s="516"/>
    </row>
    <row r="1527" spans="1:1" x14ac:dyDescent="0.25">
      <c r="A1527" s="516"/>
    </row>
    <row r="1528" spans="1:1" x14ac:dyDescent="0.25">
      <c r="A1528" s="516"/>
    </row>
    <row r="1529" spans="1:1" x14ac:dyDescent="0.25">
      <c r="A1529" s="516"/>
    </row>
    <row r="1530" spans="1:1" x14ac:dyDescent="0.25">
      <c r="A1530" s="516"/>
    </row>
    <row r="1531" spans="1:1" x14ac:dyDescent="0.25">
      <c r="A1531" s="516"/>
    </row>
    <row r="1532" spans="1:1" x14ac:dyDescent="0.25">
      <c r="A1532" s="516"/>
    </row>
    <row r="1533" spans="1:1" x14ac:dyDescent="0.25">
      <c r="A1533" s="516"/>
    </row>
    <row r="1534" spans="1:1" x14ac:dyDescent="0.25">
      <c r="A1534" s="516"/>
    </row>
    <row r="1535" spans="1:1" x14ac:dyDescent="0.25">
      <c r="A1535" s="516"/>
    </row>
    <row r="1536" spans="1:1" x14ac:dyDescent="0.25">
      <c r="A1536" s="516"/>
    </row>
    <row r="1537" spans="1:1" x14ac:dyDescent="0.25">
      <c r="A1537" s="516"/>
    </row>
    <row r="1538" spans="1:1" x14ac:dyDescent="0.25">
      <c r="A1538" s="516"/>
    </row>
    <row r="1539" spans="1:1" x14ac:dyDescent="0.25">
      <c r="A1539" s="516"/>
    </row>
    <row r="1540" spans="1:1" x14ac:dyDescent="0.25">
      <c r="A1540" s="516"/>
    </row>
    <row r="1541" spans="1:1" x14ac:dyDescent="0.25">
      <c r="A1541" s="516"/>
    </row>
    <row r="1542" spans="1:1" x14ac:dyDescent="0.25">
      <c r="A1542" s="516"/>
    </row>
    <row r="1543" spans="1:1" x14ac:dyDescent="0.25">
      <c r="A1543" s="516"/>
    </row>
    <row r="1544" spans="1:1" x14ac:dyDescent="0.25">
      <c r="A1544" s="516"/>
    </row>
    <row r="1545" spans="1:1" x14ac:dyDescent="0.25">
      <c r="A1545" s="516"/>
    </row>
    <row r="1546" spans="1:1" x14ac:dyDescent="0.25">
      <c r="A1546" s="516"/>
    </row>
    <row r="1547" spans="1:1" x14ac:dyDescent="0.25">
      <c r="A1547" s="516"/>
    </row>
    <row r="1548" spans="1:1" x14ac:dyDescent="0.25">
      <c r="A1548" s="516"/>
    </row>
    <row r="1549" spans="1:1" x14ac:dyDescent="0.25">
      <c r="A1549" s="516"/>
    </row>
    <row r="1550" spans="1:1" x14ac:dyDescent="0.25">
      <c r="A1550" s="516"/>
    </row>
    <row r="1551" spans="1:1" x14ac:dyDescent="0.25">
      <c r="A1551" s="516"/>
    </row>
    <row r="1552" spans="1:1" x14ac:dyDescent="0.25">
      <c r="A1552" s="516"/>
    </row>
    <row r="1553" spans="1:1" x14ac:dyDescent="0.25">
      <c r="A1553" s="516"/>
    </row>
    <row r="1554" spans="1:1" x14ac:dyDescent="0.25">
      <c r="A1554" s="516"/>
    </row>
    <row r="1555" spans="1:1" x14ac:dyDescent="0.25">
      <c r="A1555" s="516"/>
    </row>
    <row r="1556" spans="1:1" x14ac:dyDescent="0.25">
      <c r="A1556" s="516"/>
    </row>
    <row r="1557" spans="1:1" x14ac:dyDescent="0.25">
      <c r="A1557" s="516"/>
    </row>
    <row r="1558" spans="1:1" x14ac:dyDescent="0.25">
      <c r="A1558" s="516"/>
    </row>
    <row r="1559" spans="1:1" x14ac:dyDescent="0.25">
      <c r="A1559" s="516"/>
    </row>
    <row r="1560" spans="1:1" x14ac:dyDescent="0.25">
      <c r="A1560" s="516"/>
    </row>
    <row r="1561" spans="1:1" x14ac:dyDescent="0.25">
      <c r="A1561" s="516"/>
    </row>
    <row r="1562" spans="1:1" x14ac:dyDescent="0.25">
      <c r="A1562" s="516"/>
    </row>
    <row r="1563" spans="1:1" x14ac:dyDescent="0.25">
      <c r="A1563" s="516"/>
    </row>
    <row r="1564" spans="1:1" x14ac:dyDescent="0.25">
      <c r="A1564" s="516"/>
    </row>
    <row r="1565" spans="1:1" x14ac:dyDescent="0.25">
      <c r="A1565" s="516"/>
    </row>
    <row r="1566" spans="1:1" x14ac:dyDescent="0.25">
      <c r="A1566" s="516"/>
    </row>
    <row r="1567" spans="1:1" x14ac:dyDescent="0.25">
      <c r="A1567" s="516"/>
    </row>
    <row r="1568" spans="1:1" x14ac:dyDescent="0.25">
      <c r="A1568" s="516"/>
    </row>
    <row r="1569" spans="1:1" x14ac:dyDescent="0.25">
      <c r="A1569" s="516"/>
    </row>
    <row r="1570" spans="1:1" x14ac:dyDescent="0.25">
      <c r="A1570" s="516"/>
    </row>
    <row r="1571" spans="1:1" x14ac:dyDescent="0.25">
      <c r="A1571" s="516"/>
    </row>
    <row r="1572" spans="1:1" x14ac:dyDescent="0.25">
      <c r="A1572" s="516"/>
    </row>
    <row r="1573" spans="1:1" x14ac:dyDescent="0.25">
      <c r="A1573" s="516"/>
    </row>
    <row r="1574" spans="1:1" x14ac:dyDescent="0.25">
      <c r="A1574" s="516"/>
    </row>
    <row r="1575" spans="1:1" x14ac:dyDescent="0.25">
      <c r="A1575" s="516"/>
    </row>
    <row r="1576" spans="1:1" x14ac:dyDescent="0.25">
      <c r="A1576" s="516"/>
    </row>
    <row r="1577" spans="1:1" x14ac:dyDescent="0.25">
      <c r="A1577" s="516"/>
    </row>
    <row r="1578" spans="1:1" x14ac:dyDescent="0.25">
      <c r="A1578" s="516"/>
    </row>
    <row r="1579" spans="1:1" x14ac:dyDescent="0.25">
      <c r="A1579" s="516"/>
    </row>
    <row r="1580" spans="1:1" x14ac:dyDescent="0.25">
      <c r="A1580" s="516"/>
    </row>
    <row r="1581" spans="1:1" x14ac:dyDescent="0.25">
      <c r="A1581" s="516"/>
    </row>
    <row r="1582" spans="1:1" x14ac:dyDescent="0.25">
      <c r="A1582" s="516"/>
    </row>
    <row r="1583" spans="1:1" x14ac:dyDescent="0.25">
      <c r="A1583" s="516"/>
    </row>
    <row r="1584" spans="1:1" x14ac:dyDescent="0.25">
      <c r="A1584" s="516"/>
    </row>
    <row r="1585" spans="1:1" x14ac:dyDescent="0.25">
      <c r="A1585" s="516"/>
    </row>
    <row r="1586" spans="1:1" x14ac:dyDescent="0.25">
      <c r="A1586" s="516"/>
    </row>
    <row r="1587" spans="1:1" x14ac:dyDescent="0.25">
      <c r="A1587" s="516"/>
    </row>
    <row r="1588" spans="1:1" x14ac:dyDescent="0.25">
      <c r="A1588" s="516"/>
    </row>
    <row r="1589" spans="1:1" x14ac:dyDescent="0.25">
      <c r="A1589" s="516"/>
    </row>
    <row r="1590" spans="1:1" x14ac:dyDescent="0.25">
      <c r="A1590" s="516"/>
    </row>
    <row r="1591" spans="1:1" x14ac:dyDescent="0.25">
      <c r="A1591" s="516"/>
    </row>
    <row r="1592" spans="1:1" x14ac:dyDescent="0.25">
      <c r="A1592" s="516"/>
    </row>
    <row r="1593" spans="1:1" x14ac:dyDescent="0.25">
      <c r="A1593" s="516"/>
    </row>
    <row r="1594" spans="1:1" x14ac:dyDescent="0.25">
      <c r="A1594" s="516"/>
    </row>
    <row r="1595" spans="1:1" x14ac:dyDescent="0.25">
      <c r="A1595" s="516"/>
    </row>
    <row r="1596" spans="1:1" x14ac:dyDescent="0.25">
      <c r="A1596" s="516"/>
    </row>
    <row r="1597" spans="1:1" x14ac:dyDescent="0.25">
      <c r="A1597" s="516"/>
    </row>
    <row r="1598" spans="1:1" x14ac:dyDescent="0.25">
      <c r="A1598" s="516"/>
    </row>
    <row r="1599" spans="1:1" x14ac:dyDescent="0.25">
      <c r="A1599" s="516"/>
    </row>
    <row r="1600" spans="1:1" x14ac:dyDescent="0.25">
      <c r="A1600" s="516"/>
    </row>
    <row r="1601" spans="1:1" x14ac:dyDescent="0.25">
      <c r="A1601" s="516"/>
    </row>
    <row r="1602" spans="1:1" x14ac:dyDescent="0.25">
      <c r="A1602" s="516"/>
    </row>
    <row r="1603" spans="1:1" x14ac:dyDescent="0.25">
      <c r="A1603" s="516"/>
    </row>
    <row r="1604" spans="1:1" x14ac:dyDescent="0.25">
      <c r="A1604" s="516"/>
    </row>
    <row r="1605" spans="1:1" x14ac:dyDescent="0.25">
      <c r="A1605" s="516"/>
    </row>
    <row r="1606" spans="1:1" x14ac:dyDescent="0.25">
      <c r="A1606" s="516"/>
    </row>
    <row r="1607" spans="1:1" x14ac:dyDescent="0.25">
      <c r="A1607" s="516"/>
    </row>
    <row r="1608" spans="1:1" x14ac:dyDescent="0.25">
      <c r="A1608" s="516"/>
    </row>
    <row r="1609" spans="1:1" x14ac:dyDescent="0.25">
      <c r="A1609" s="516"/>
    </row>
    <row r="1610" spans="1:1" x14ac:dyDescent="0.25">
      <c r="A1610" s="516"/>
    </row>
    <row r="1611" spans="1:1" x14ac:dyDescent="0.25">
      <c r="A1611" s="516"/>
    </row>
    <row r="1612" spans="1:1" x14ac:dyDescent="0.25">
      <c r="A1612" s="516"/>
    </row>
    <row r="1613" spans="1:1" x14ac:dyDescent="0.25">
      <c r="A1613" s="516"/>
    </row>
    <row r="1614" spans="1:1" x14ac:dyDescent="0.25">
      <c r="A1614" s="516"/>
    </row>
    <row r="1615" spans="1:1" x14ac:dyDescent="0.25">
      <c r="A1615" s="516"/>
    </row>
    <row r="1616" spans="1:1" x14ac:dyDescent="0.25">
      <c r="A1616" s="516"/>
    </row>
    <row r="1617" spans="1:1" x14ac:dyDescent="0.25">
      <c r="A1617" s="516"/>
    </row>
    <row r="1618" spans="1:1" x14ac:dyDescent="0.25">
      <c r="A1618" s="516"/>
    </row>
    <row r="1619" spans="1:1" x14ac:dyDescent="0.25">
      <c r="A1619" s="516"/>
    </row>
    <row r="1620" spans="1:1" x14ac:dyDescent="0.25">
      <c r="A1620" s="516"/>
    </row>
    <row r="1621" spans="1:1" x14ac:dyDescent="0.25">
      <c r="A1621" s="516"/>
    </row>
    <row r="1622" spans="1:1" x14ac:dyDescent="0.25">
      <c r="A1622" s="516"/>
    </row>
    <row r="1623" spans="1:1" x14ac:dyDescent="0.25">
      <c r="A1623" s="516"/>
    </row>
    <row r="1624" spans="1:1" x14ac:dyDescent="0.25">
      <c r="A1624" s="516"/>
    </row>
    <row r="1625" spans="1:1" x14ac:dyDescent="0.25">
      <c r="A1625" s="516"/>
    </row>
    <row r="1626" spans="1:1" x14ac:dyDescent="0.25">
      <c r="A1626" s="516"/>
    </row>
    <row r="1627" spans="1:1" x14ac:dyDescent="0.25">
      <c r="A1627" s="516"/>
    </row>
    <row r="1628" spans="1:1" x14ac:dyDescent="0.25">
      <c r="A1628" s="516"/>
    </row>
    <row r="1629" spans="1:1" x14ac:dyDescent="0.25">
      <c r="A1629" s="516"/>
    </row>
    <row r="1630" spans="1:1" x14ac:dyDescent="0.25">
      <c r="A1630" s="516"/>
    </row>
    <row r="1631" spans="1:1" x14ac:dyDescent="0.25">
      <c r="A1631" s="516"/>
    </row>
    <row r="1632" spans="1:1" x14ac:dyDescent="0.25">
      <c r="A1632" s="516"/>
    </row>
    <row r="1633" spans="1:1" x14ac:dyDescent="0.25">
      <c r="A1633" s="516"/>
    </row>
    <row r="1634" spans="1:1" x14ac:dyDescent="0.25">
      <c r="A1634" s="516"/>
    </row>
    <row r="1635" spans="1:1" x14ac:dyDescent="0.25">
      <c r="A1635" s="516"/>
    </row>
    <row r="1636" spans="1:1" x14ac:dyDescent="0.25">
      <c r="A1636" s="516"/>
    </row>
    <row r="1637" spans="1:1" x14ac:dyDescent="0.25">
      <c r="A1637" s="516"/>
    </row>
    <row r="1638" spans="1:1" x14ac:dyDescent="0.25">
      <c r="A1638" s="516"/>
    </row>
    <row r="1639" spans="1:1" x14ac:dyDescent="0.25">
      <c r="A1639" s="516"/>
    </row>
    <row r="1640" spans="1:1" x14ac:dyDescent="0.25">
      <c r="A1640" s="516"/>
    </row>
    <row r="1641" spans="1:1" x14ac:dyDescent="0.25">
      <c r="A1641" s="516"/>
    </row>
    <row r="1642" spans="1:1" x14ac:dyDescent="0.25">
      <c r="A1642" s="516"/>
    </row>
    <row r="1643" spans="1:1" x14ac:dyDescent="0.25">
      <c r="A1643" s="516"/>
    </row>
    <row r="1644" spans="1:1" x14ac:dyDescent="0.25">
      <c r="A1644" s="516"/>
    </row>
    <row r="1645" spans="1:1" x14ac:dyDescent="0.25">
      <c r="A1645" s="516"/>
    </row>
    <row r="1646" spans="1:1" x14ac:dyDescent="0.25">
      <c r="A1646" s="516"/>
    </row>
    <row r="1647" spans="1:1" x14ac:dyDescent="0.25">
      <c r="A1647" s="516"/>
    </row>
    <row r="1648" spans="1:1" x14ac:dyDescent="0.25">
      <c r="A1648" s="516"/>
    </row>
    <row r="1649" spans="1:1" x14ac:dyDescent="0.25">
      <c r="A1649" s="516"/>
    </row>
    <row r="1650" spans="1:1" x14ac:dyDescent="0.25">
      <c r="A1650" s="516"/>
    </row>
    <row r="1651" spans="1:1" x14ac:dyDescent="0.25">
      <c r="A1651" s="516"/>
    </row>
    <row r="1652" spans="1:1" x14ac:dyDescent="0.25">
      <c r="A1652" s="516"/>
    </row>
    <row r="1653" spans="1:1" x14ac:dyDescent="0.25">
      <c r="A1653" s="516"/>
    </row>
    <row r="1654" spans="1:1" x14ac:dyDescent="0.25">
      <c r="A1654" s="516"/>
    </row>
    <row r="1655" spans="1:1" x14ac:dyDescent="0.25">
      <c r="A1655" s="516"/>
    </row>
    <row r="1656" spans="1:1" x14ac:dyDescent="0.25">
      <c r="A1656" s="516"/>
    </row>
    <row r="1657" spans="1:1" x14ac:dyDescent="0.25">
      <c r="A1657" s="516"/>
    </row>
    <row r="1658" spans="1:1" x14ac:dyDescent="0.25">
      <c r="A1658" s="516"/>
    </row>
    <row r="1659" spans="1:1" x14ac:dyDescent="0.25">
      <c r="A1659" s="516"/>
    </row>
    <row r="1660" spans="1:1" x14ac:dyDescent="0.25">
      <c r="A1660" s="516"/>
    </row>
    <row r="1661" spans="1:1" x14ac:dyDescent="0.25">
      <c r="A1661" s="516"/>
    </row>
    <row r="1662" spans="1:1" x14ac:dyDescent="0.25">
      <c r="A1662" s="516"/>
    </row>
    <row r="1663" spans="1:1" x14ac:dyDescent="0.25">
      <c r="A1663" s="516"/>
    </row>
    <row r="1664" spans="1:1" x14ac:dyDescent="0.25">
      <c r="A1664" s="516"/>
    </row>
    <row r="1665" spans="1:1" x14ac:dyDescent="0.25">
      <c r="A1665" s="516"/>
    </row>
    <row r="1666" spans="1:1" x14ac:dyDescent="0.25">
      <c r="A1666" s="516"/>
    </row>
    <row r="1667" spans="1:1" x14ac:dyDescent="0.25">
      <c r="A1667" s="516"/>
    </row>
    <row r="1668" spans="1:1" x14ac:dyDescent="0.25">
      <c r="A1668" s="516"/>
    </row>
    <row r="1669" spans="1:1" x14ac:dyDescent="0.25">
      <c r="A1669" s="516"/>
    </row>
    <row r="1670" spans="1:1" x14ac:dyDescent="0.25">
      <c r="A1670" s="516"/>
    </row>
    <row r="1671" spans="1:1" x14ac:dyDescent="0.25">
      <c r="A1671" s="516"/>
    </row>
    <row r="1672" spans="1:1" x14ac:dyDescent="0.25">
      <c r="A1672" s="516"/>
    </row>
    <row r="1673" spans="1:1" x14ac:dyDescent="0.25">
      <c r="A1673" s="516"/>
    </row>
    <row r="1674" spans="1:1" x14ac:dyDescent="0.25">
      <c r="A1674" s="516"/>
    </row>
    <row r="1675" spans="1:1" x14ac:dyDescent="0.25">
      <c r="A1675" s="516"/>
    </row>
    <row r="1676" spans="1:1" x14ac:dyDescent="0.25">
      <c r="A1676" s="516"/>
    </row>
    <row r="1677" spans="1:1" x14ac:dyDescent="0.25">
      <c r="A1677" s="516"/>
    </row>
    <row r="1678" spans="1:1" x14ac:dyDescent="0.25">
      <c r="A1678" s="516"/>
    </row>
    <row r="1679" spans="1:1" x14ac:dyDescent="0.25">
      <c r="A1679" s="516"/>
    </row>
    <row r="1680" spans="1:1" x14ac:dyDescent="0.25">
      <c r="A1680" s="516"/>
    </row>
    <row r="1681" spans="1:1" x14ac:dyDescent="0.25">
      <c r="A1681" s="516"/>
    </row>
    <row r="1682" spans="1:1" x14ac:dyDescent="0.25">
      <c r="A1682" s="516"/>
    </row>
    <row r="1683" spans="1:1" x14ac:dyDescent="0.25">
      <c r="A1683" s="516"/>
    </row>
    <row r="1684" spans="1:1" x14ac:dyDescent="0.25">
      <c r="A1684" s="516"/>
    </row>
    <row r="1685" spans="1:1" x14ac:dyDescent="0.25">
      <c r="A1685" s="516"/>
    </row>
    <row r="1686" spans="1:1" x14ac:dyDescent="0.25">
      <c r="A1686" s="516"/>
    </row>
    <row r="1687" spans="1:1" x14ac:dyDescent="0.25">
      <c r="A1687" s="516"/>
    </row>
    <row r="1688" spans="1:1" x14ac:dyDescent="0.25">
      <c r="A1688" s="516"/>
    </row>
    <row r="1689" spans="1:1" x14ac:dyDescent="0.25">
      <c r="A1689" s="516"/>
    </row>
    <row r="1690" spans="1:1" x14ac:dyDescent="0.25">
      <c r="A1690" s="516"/>
    </row>
    <row r="1691" spans="1:1" x14ac:dyDescent="0.25">
      <c r="A1691" s="516"/>
    </row>
    <row r="1692" spans="1:1" x14ac:dyDescent="0.25">
      <c r="A1692" s="516"/>
    </row>
    <row r="1693" spans="1:1" x14ac:dyDescent="0.25">
      <c r="A1693" s="516"/>
    </row>
    <row r="1694" spans="1:1" x14ac:dyDescent="0.25">
      <c r="A1694" s="516"/>
    </row>
    <row r="1695" spans="1:1" x14ac:dyDescent="0.25">
      <c r="A1695" s="516"/>
    </row>
    <row r="1696" spans="1:1" x14ac:dyDescent="0.25">
      <c r="A1696" s="516"/>
    </row>
    <row r="1697" spans="1:1" x14ac:dyDescent="0.25">
      <c r="A1697" s="516"/>
    </row>
    <row r="1698" spans="1:1" x14ac:dyDescent="0.25">
      <c r="A1698" s="516"/>
    </row>
    <row r="1699" spans="1:1" x14ac:dyDescent="0.25">
      <c r="A1699" s="516"/>
    </row>
    <row r="1700" spans="1:1" x14ac:dyDescent="0.25">
      <c r="A1700" s="516"/>
    </row>
    <row r="1701" spans="1:1" x14ac:dyDescent="0.25">
      <c r="A1701" s="516"/>
    </row>
    <row r="1702" spans="1:1" x14ac:dyDescent="0.25">
      <c r="A1702" s="516"/>
    </row>
    <row r="1703" spans="1:1" x14ac:dyDescent="0.25">
      <c r="A1703" s="516"/>
    </row>
    <row r="1704" spans="1:1" x14ac:dyDescent="0.25">
      <c r="A1704" s="516"/>
    </row>
    <row r="1705" spans="1:1" x14ac:dyDescent="0.25">
      <c r="A1705" s="516"/>
    </row>
    <row r="1706" spans="1:1" x14ac:dyDescent="0.25">
      <c r="A1706" s="516"/>
    </row>
    <row r="1707" spans="1:1" x14ac:dyDescent="0.25">
      <c r="A1707" s="516"/>
    </row>
    <row r="1708" spans="1:1" x14ac:dyDescent="0.25">
      <c r="A1708" s="516"/>
    </row>
    <row r="1709" spans="1:1" x14ac:dyDescent="0.25">
      <c r="A1709" s="516"/>
    </row>
    <row r="1710" spans="1:1" x14ac:dyDescent="0.25">
      <c r="A1710" s="516"/>
    </row>
    <row r="1711" spans="1:1" x14ac:dyDescent="0.25">
      <c r="A1711" s="516"/>
    </row>
    <row r="1712" spans="1:1" x14ac:dyDescent="0.25">
      <c r="A1712" s="516"/>
    </row>
    <row r="1713" spans="1:1" x14ac:dyDescent="0.25">
      <c r="A1713" s="516"/>
    </row>
    <row r="1714" spans="1:1" x14ac:dyDescent="0.25">
      <c r="A1714" s="516"/>
    </row>
    <row r="1715" spans="1:1" x14ac:dyDescent="0.25">
      <c r="A1715" s="516"/>
    </row>
    <row r="1716" spans="1:1" x14ac:dyDescent="0.25">
      <c r="A1716" s="516"/>
    </row>
    <row r="1717" spans="1:1" x14ac:dyDescent="0.25">
      <c r="A1717" s="516"/>
    </row>
    <row r="1718" spans="1:1" x14ac:dyDescent="0.25">
      <c r="A1718" s="516"/>
    </row>
    <row r="1719" spans="1:1" x14ac:dyDescent="0.25">
      <c r="A1719" s="516"/>
    </row>
    <row r="1720" spans="1:1" x14ac:dyDescent="0.25">
      <c r="A1720" s="516"/>
    </row>
    <row r="1721" spans="1:1" x14ac:dyDescent="0.25">
      <c r="A1721" s="516"/>
    </row>
    <row r="1722" spans="1:1" x14ac:dyDescent="0.25">
      <c r="A1722" s="516"/>
    </row>
    <row r="1723" spans="1:1" x14ac:dyDescent="0.25">
      <c r="A1723" s="516"/>
    </row>
    <row r="1724" spans="1:1" x14ac:dyDescent="0.25">
      <c r="A1724" s="516"/>
    </row>
    <row r="1725" spans="1:1" x14ac:dyDescent="0.25">
      <c r="A1725" s="516"/>
    </row>
    <row r="1726" spans="1:1" x14ac:dyDescent="0.25">
      <c r="A1726" s="516"/>
    </row>
    <row r="1727" spans="1:1" x14ac:dyDescent="0.25">
      <c r="A1727" s="516"/>
    </row>
    <row r="1728" spans="1:1" x14ac:dyDescent="0.25">
      <c r="A1728" s="516"/>
    </row>
    <row r="1729" spans="1:1" x14ac:dyDescent="0.25">
      <c r="A1729" s="516"/>
    </row>
    <row r="1730" spans="1:1" x14ac:dyDescent="0.25">
      <c r="A1730" s="516"/>
    </row>
    <row r="1731" spans="1:1" x14ac:dyDescent="0.25">
      <c r="A1731" s="516"/>
    </row>
    <row r="1732" spans="1:1" x14ac:dyDescent="0.25">
      <c r="A1732" s="516"/>
    </row>
    <row r="1733" spans="1:1" x14ac:dyDescent="0.25">
      <c r="A1733" s="516"/>
    </row>
    <row r="1734" spans="1:1" x14ac:dyDescent="0.25">
      <c r="A1734" s="516"/>
    </row>
    <row r="1735" spans="1:1" x14ac:dyDescent="0.25">
      <c r="A1735" s="516"/>
    </row>
    <row r="1736" spans="1:1" x14ac:dyDescent="0.25">
      <c r="A1736" s="516"/>
    </row>
    <row r="1737" spans="1:1" x14ac:dyDescent="0.25">
      <c r="A1737" s="516"/>
    </row>
    <row r="1738" spans="1:1" x14ac:dyDescent="0.25">
      <c r="A1738" s="516"/>
    </row>
    <row r="1739" spans="1:1" x14ac:dyDescent="0.25">
      <c r="A1739" s="516"/>
    </row>
    <row r="1740" spans="1:1" x14ac:dyDescent="0.25">
      <c r="A1740" s="516"/>
    </row>
    <row r="1741" spans="1:1" x14ac:dyDescent="0.25">
      <c r="A1741" s="516"/>
    </row>
    <row r="1742" spans="1:1" x14ac:dyDescent="0.25">
      <c r="A1742" s="516"/>
    </row>
    <row r="1743" spans="1:1" x14ac:dyDescent="0.25">
      <c r="A1743" s="516"/>
    </row>
    <row r="1744" spans="1:1" x14ac:dyDescent="0.25">
      <c r="A1744" s="516"/>
    </row>
    <row r="1745" spans="1:1" x14ac:dyDescent="0.25">
      <c r="A1745" s="516"/>
    </row>
    <row r="1746" spans="1:1" x14ac:dyDescent="0.25">
      <c r="A1746" s="516"/>
    </row>
    <row r="1747" spans="1:1" x14ac:dyDescent="0.25">
      <c r="A1747" s="516"/>
    </row>
    <row r="1748" spans="1:1" x14ac:dyDescent="0.25">
      <c r="A1748" s="516"/>
    </row>
    <row r="1749" spans="1:1" x14ac:dyDescent="0.25">
      <c r="A1749" s="516"/>
    </row>
    <row r="1750" spans="1:1" x14ac:dyDescent="0.25">
      <c r="A1750" s="516"/>
    </row>
    <row r="1751" spans="1:1" x14ac:dyDescent="0.25">
      <c r="A1751" s="516"/>
    </row>
    <row r="1752" spans="1:1" x14ac:dyDescent="0.25">
      <c r="A1752" s="516"/>
    </row>
    <row r="1753" spans="1:1" x14ac:dyDescent="0.25">
      <c r="A1753" s="516"/>
    </row>
    <row r="1754" spans="1:1" x14ac:dyDescent="0.25">
      <c r="A1754" s="516"/>
    </row>
    <row r="1755" spans="1:1" x14ac:dyDescent="0.25">
      <c r="A1755" s="516"/>
    </row>
    <row r="1756" spans="1:1" x14ac:dyDescent="0.25">
      <c r="A1756" s="516"/>
    </row>
    <row r="1757" spans="1:1" x14ac:dyDescent="0.25">
      <c r="A1757" s="516"/>
    </row>
    <row r="1758" spans="1:1" x14ac:dyDescent="0.25">
      <c r="A1758" s="516"/>
    </row>
    <row r="1759" spans="1:1" x14ac:dyDescent="0.25">
      <c r="A1759" s="516"/>
    </row>
    <row r="1760" spans="1:1" x14ac:dyDescent="0.25">
      <c r="A1760" s="516"/>
    </row>
    <row r="1761" spans="1:1" x14ac:dyDescent="0.25">
      <c r="A1761" s="516"/>
    </row>
    <row r="1762" spans="1:1" x14ac:dyDescent="0.25">
      <c r="A1762" s="516"/>
    </row>
    <row r="1763" spans="1:1" x14ac:dyDescent="0.25">
      <c r="A1763" s="516"/>
    </row>
    <row r="1764" spans="1:1" x14ac:dyDescent="0.25">
      <c r="A1764" s="516"/>
    </row>
    <row r="1765" spans="1:1" x14ac:dyDescent="0.25">
      <c r="A1765" s="516"/>
    </row>
    <row r="1766" spans="1:1" x14ac:dyDescent="0.25">
      <c r="A1766" s="516"/>
    </row>
    <row r="1767" spans="1:1" x14ac:dyDescent="0.25">
      <c r="A1767" s="516"/>
    </row>
    <row r="1768" spans="1:1" x14ac:dyDescent="0.25">
      <c r="A1768" s="516"/>
    </row>
    <row r="1769" spans="1:1" x14ac:dyDescent="0.25">
      <c r="A1769" s="516"/>
    </row>
    <row r="1770" spans="1:1" x14ac:dyDescent="0.25">
      <c r="A1770" s="516"/>
    </row>
    <row r="1771" spans="1:1" x14ac:dyDescent="0.25">
      <c r="A1771" s="516"/>
    </row>
    <row r="1772" spans="1:1" x14ac:dyDescent="0.25">
      <c r="A1772" s="516"/>
    </row>
    <row r="1773" spans="1:1" x14ac:dyDescent="0.25">
      <c r="A1773" s="516"/>
    </row>
    <row r="1774" spans="1:1" x14ac:dyDescent="0.25">
      <c r="A1774" s="516"/>
    </row>
    <row r="1775" spans="1:1" x14ac:dyDescent="0.25">
      <c r="A1775" s="516"/>
    </row>
    <row r="1776" spans="1:1" x14ac:dyDescent="0.25">
      <c r="A1776" s="516"/>
    </row>
    <row r="1777" spans="1:1" x14ac:dyDescent="0.25">
      <c r="A1777" s="516"/>
    </row>
    <row r="1778" spans="1:1" x14ac:dyDescent="0.25">
      <c r="A1778" s="516"/>
    </row>
    <row r="1779" spans="1:1" x14ac:dyDescent="0.25">
      <c r="A1779" s="516"/>
    </row>
    <row r="1780" spans="1:1" x14ac:dyDescent="0.25">
      <c r="A1780" s="516"/>
    </row>
    <row r="1781" spans="1:1" x14ac:dyDescent="0.25">
      <c r="A1781" s="516"/>
    </row>
    <row r="1782" spans="1:1" x14ac:dyDescent="0.25">
      <c r="A1782" s="516"/>
    </row>
    <row r="1783" spans="1:1" x14ac:dyDescent="0.25">
      <c r="A1783" s="516"/>
    </row>
    <row r="1784" spans="1:1" x14ac:dyDescent="0.25">
      <c r="A1784" s="516"/>
    </row>
    <row r="1785" spans="1:1" x14ac:dyDescent="0.25">
      <c r="A1785" s="516"/>
    </row>
    <row r="1786" spans="1:1" x14ac:dyDescent="0.25">
      <c r="A1786" s="516"/>
    </row>
    <row r="1787" spans="1:1" x14ac:dyDescent="0.25">
      <c r="A1787" s="516"/>
    </row>
    <row r="1788" spans="1:1" x14ac:dyDescent="0.25">
      <c r="A1788" s="516"/>
    </row>
    <row r="1789" spans="1:1" x14ac:dyDescent="0.25">
      <c r="A1789" s="516"/>
    </row>
    <row r="1790" spans="1:1" x14ac:dyDescent="0.25">
      <c r="A1790" s="516"/>
    </row>
    <row r="1791" spans="1:1" x14ac:dyDescent="0.25">
      <c r="A1791" s="516"/>
    </row>
    <row r="1792" spans="1:1" x14ac:dyDescent="0.25">
      <c r="A1792" s="516"/>
    </row>
    <row r="1793" spans="1:1" x14ac:dyDescent="0.25">
      <c r="A1793" s="516"/>
    </row>
    <row r="1794" spans="1:1" x14ac:dyDescent="0.25">
      <c r="A1794" s="516"/>
    </row>
    <row r="1795" spans="1:1" x14ac:dyDescent="0.25">
      <c r="A1795" s="516"/>
    </row>
    <row r="1796" spans="1:1" x14ac:dyDescent="0.25">
      <c r="A1796" s="516"/>
    </row>
    <row r="1797" spans="1:1" x14ac:dyDescent="0.25">
      <c r="A1797" s="516"/>
    </row>
    <row r="1798" spans="1:1" x14ac:dyDescent="0.25">
      <c r="A1798" s="516"/>
    </row>
    <row r="1799" spans="1:1" x14ac:dyDescent="0.25">
      <c r="A1799" s="516"/>
    </row>
    <row r="1800" spans="1:1" x14ac:dyDescent="0.25">
      <c r="A1800" s="516"/>
    </row>
    <row r="1801" spans="1:1" x14ac:dyDescent="0.25">
      <c r="A1801" s="516"/>
    </row>
    <row r="1802" spans="1:1" x14ac:dyDescent="0.25">
      <c r="A1802" s="516"/>
    </row>
    <row r="1803" spans="1:1" x14ac:dyDescent="0.25">
      <c r="A1803" s="516"/>
    </row>
    <row r="1804" spans="1:1" x14ac:dyDescent="0.25">
      <c r="A1804" s="516"/>
    </row>
    <row r="1805" spans="1:1" x14ac:dyDescent="0.25">
      <c r="A1805" s="516"/>
    </row>
    <row r="1806" spans="1:1" x14ac:dyDescent="0.25">
      <c r="A1806" s="516"/>
    </row>
    <row r="1807" spans="1:1" x14ac:dyDescent="0.25">
      <c r="A1807" s="516"/>
    </row>
    <row r="1808" spans="1:1" x14ac:dyDescent="0.25">
      <c r="A1808" s="516"/>
    </row>
    <row r="1809" spans="1:1" x14ac:dyDescent="0.25">
      <c r="A1809" s="516"/>
    </row>
    <row r="1810" spans="1:1" x14ac:dyDescent="0.25">
      <c r="A1810" s="516"/>
    </row>
    <row r="1811" spans="1:1" x14ac:dyDescent="0.25">
      <c r="A1811" s="516"/>
    </row>
    <row r="1812" spans="1:1" x14ac:dyDescent="0.25">
      <c r="A1812" s="516"/>
    </row>
    <row r="1813" spans="1:1" x14ac:dyDescent="0.25">
      <c r="A1813" s="516"/>
    </row>
    <row r="1814" spans="1:1" x14ac:dyDescent="0.25">
      <c r="A1814" s="516"/>
    </row>
    <row r="1815" spans="1:1" x14ac:dyDescent="0.25">
      <c r="A1815" s="516"/>
    </row>
    <row r="1816" spans="1:1" x14ac:dyDescent="0.25">
      <c r="A1816" s="516"/>
    </row>
    <row r="1817" spans="1:1" x14ac:dyDescent="0.25">
      <c r="A1817" s="516"/>
    </row>
    <row r="1818" spans="1:1" x14ac:dyDescent="0.25">
      <c r="A1818" s="516"/>
    </row>
    <row r="1819" spans="1:1" x14ac:dyDescent="0.25">
      <c r="A1819" s="516"/>
    </row>
    <row r="1820" spans="1:1" x14ac:dyDescent="0.25">
      <c r="A1820" s="516"/>
    </row>
    <row r="1821" spans="1:1" x14ac:dyDescent="0.25">
      <c r="A1821" s="516"/>
    </row>
    <row r="1822" spans="1:1" x14ac:dyDescent="0.25">
      <c r="A1822" s="516"/>
    </row>
    <row r="1823" spans="1:1" x14ac:dyDescent="0.25">
      <c r="A1823" s="516"/>
    </row>
    <row r="1824" spans="1:1" x14ac:dyDescent="0.25">
      <c r="A1824" s="516"/>
    </row>
    <row r="1825" spans="1:1" x14ac:dyDescent="0.25">
      <c r="A1825" s="516"/>
    </row>
    <row r="1826" spans="1:1" x14ac:dyDescent="0.25">
      <c r="A1826" s="516"/>
    </row>
    <row r="1827" spans="1:1" x14ac:dyDescent="0.25">
      <c r="A1827" s="516"/>
    </row>
    <row r="1828" spans="1:1" x14ac:dyDescent="0.25">
      <c r="A1828" s="516"/>
    </row>
    <row r="1829" spans="1:1" x14ac:dyDescent="0.25">
      <c r="A1829" s="516"/>
    </row>
    <row r="1830" spans="1:1" x14ac:dyDescent="0.25">
      <c r="A1830" s="516"/>
    </row>
    <row r="1831" spans="1:1" x14ac:dyDescent="0.25">
      <c r="A1831" s="516"/>
    </row>
    <row r="1832" spans="1:1" x14ac:dyDescent="0.25">
      <c r="A1832" s="516"/>
    </row>
    <row r="1833" spans="1:1" x14ac:dyDescent="0.25">
      <c r="A1833" s="516"/>
    </row>
    <row r="1834" spans="1:1" x14ac:dyDescent="0.25">
      <c r="A1834" s="516"/>
    </row>
    <row r="1835" spans="1:1" x14ac:dyDescent="0.25">
      <c r="A1835" s="516"/>
    </row>
    <row r="1836" spans="1:1" x14ac:dyDescent="0.25">
      <c r="A1836" s="516"/>
    </row>
    <row r="1837" spans="1:1" x14ac:dyDescent="0.25">
      <c r="A1837" s="516"/>
    </row>
    <row r="1838" spans="1:1" x14ac:dyDescent="0.25">
      <c r="A1838" s="516"/>
    </row>
    <row r="1839" spans="1:1" x14ac:dyDescent="0.25">
      <c r="A1839" s="516"/>
    </row>
    <row r="1840" spans="1:1" x14ac:dyDescent="0.25">
      <c r="A1840" s="516"/>
    </row>
    <row r="1841" spans="1:1" x14ac:dyDescent="0.25">
      <c r="A1841" s="516"/>
    </row>
    <row r="1842" spans="1:1" x14ac:dyDescent="0.25">
      <c r="A1842" s="516"/>
    </row>
    <row r="1843" spans="1:1" x14ac:dyDescent="0.25">
      <c r="A1843" s="516"/>
    </row>
    <row r="1844" spans="1:1" x14ac:dyDescent="0.25">
      <c r="A1844" s="516"/>
    </row>
    <row r="1845" spans="1:1" x14ac:dyDescent="0.25">
      <c r="A1845" s="516"/>
    </row>
    <row r="1846" spans="1:1" x14ac:dyDescent="0.25">
      <c r="A1846" s="516"/>
    </row>
    <row r="1847" spans="1:1" x14ac:dyDescent="0.25">
      <c r="A1847" s="516"/>
    </row>
    <row r="1848" spans="1:1" x14ac:dyDescent="0.25">
      <c r="A1848" s="516"/>
    </row>
    <row r="1849" spans="1:1" x14ac:dyDescent="0.25">
      <c r="A1849" s="516"/>
    </row>
    <row r="1850" spans="1:1" x14ac:dyDescent="0.25">
      <c r="A1850" s="516"/>
    </row>
    <row r="1851" spans="1:1" x14ac:dyDescent="0.25">
      <c r="A1851" s="516"/>
    </row>
    <row r="1852" spans="1:1" x14ac:dyDescent="0.25">
      <c r="A1852" s="516"/>
    </row>
    <row r="1853" spans="1:1" x14ac:dyDescent="0.25">
      <c r="A1853" s="516"/>
    </row>
    <row r="1854" spans="1:1" x14ac:dyDescent="0.25">
      <c r="A1854" s="516"/>
    </row>
    <row r="1855" spans="1:1" x14ac:dyDescent="0.25">
      <c r="A1855" s="516"/>
    </row>
    <row r="1856" spans="1:1" x14ac:dyDescent="0.25">
      <c r="A1856" s="516"/>
    </row>
    <row r="1857" spans="1:1" x14ac:dyDescent="0.25">
      <c r="A1857" s="516"/>
    </row>
    <row r="1858" spans="1:1" x14ac:dyDescent="0.25">
      <c r="A1858" s="516"/>
    </row>
    <row r="1859" spans="1:1" x14ac:dyDescent="0.25">
      <c r="A1859" s="516"/>
    </row>
    <row r="1860" spans="1:1" x14ac:dyDescent="0.25">
      <c r="A1860" s="516"/>
    </row>
    <row r="1861" spans="1:1" x14ac:dyDescent="0.25">
      <c r="A1861" s="516"/>
    </row>
    <row r="1862" spans="1:1" x14ac:dyDescent="0.25">
      <c r="A1862" s="516"/>
    </row>
    <row r="1863" spans="1:1" x14ac:dyDescent="0.25">
      <c r="A1863" s="516"/>
    </row>
    <row r="1864" spans="1:1" x14ac:dyDescent="0.25">
      <c r="A1864" s="516"/>
    </row>
    <row r="1865" spans="1:1" x14ac:dyDescent="0.25">
      <c r="A1865" s="516"/>
    </row>
    <row r="1866" spans="1:1" x14ac:dyDescent="0.25">
      <c r="A1866" s="516"/>
    </row>
    <row r="1867" spans="1:1" x14ac:dyDescent="0.25">
      <c r="A1867" s="516"/>
    </row>
    <row r="1868" spans="1:1" x14ac:dyDescent="0.25">
      <c r="A1868" s="516"/>
    </row>
    <row r="1869" spans="1:1" x14ac:dyDescent="0.25">
      <c r="A1869" s="516"/>
    </row>
    <row r="1870" spans="1:1" x14ac:dyDescent="0.25">
      <c r="A1870" s="516"/>
    </row>
    <row r="1871" spans="1:1" x14ac:dyDescent="0.25">
      <c r="A1871" s="516"/>
    </row>
    <row r="1872" spans="1:1" x14ac:dyDescent="0.25">
      <c r="A1872" s="516"/>
    </row>
    <row r="1873" spans="1:1" x14ac:dyDescent="0.25">
      <c r="A1873" s="516"/>
    </row>
    <row r="1874" spans="1:1" x14ac:dyDescent="0.25">
      <c r="A1874" s="516"/>
    </row>
    <row r="1875" spans="1:1" x14ac:dyDescent="0.25">
      <c r="A1875" s="516"/>
    </row>
    <row r="1876" spans="1:1" x14ac:dyDescent="0.25">
      <c r="A1876" s="516"/>
    </row>
    <row r="1877" spans="1:1" x14ac:dyDescent="0.25">
      <c r="A1877" s="516"/>
    </row>
    <row r="1878" spans="1:1" x14ac:dyDescent="0.25">
      <c r="A1878" s="516"/>
    </row>
    <row r="1879" spans="1:1" x14ac:dyDescent="0.25">
      <c r="A1879" s="516"/>
    </row>
    <row r="1880" spans="1:1" x14ac:dyDescent="0.25">
      <c r="A1880" s="516"/>
    </row>
    <row r="1881" spans="1:1" x14ac:dyDescent="0.25">
      <c r="A1881" s="516"/>
    </row>
    <row r="1882" spans="1:1" x14ac:dyDescent="0.25">
      <c r="A1882" s="516"/>
    </row>
    <row r="1883" spans="1:1" x14ac:dyDescent="0.25">
      <c r="A1883" s="516"/>
    </row>
    <row r="1884" spans="1:1" x14ac:dyDescent="0.25">
      <c r="A1884" s="516"/>
    </row>
    <row r="1885" spans="1:1" x14ac:dyDescent="0.25">
      <c r="A1885" s="516"/>
    </row>
    <row r="1886" spans="1:1" x14ac:dyDescent="0.25">
      <c r="A1886" s="516"/>
    </row>
    <row r="1887" spans="1:1" x14ac:dyDescent="0.25">
      <c r="A1887" s="516"/>
    </row>
    <row r="1888" spans="1:1" x14ac:dyDescent="0.25">
      <c r="A1888" s="516"/>
    </row>
    <row r="1889" spans="1:1" x14ac:dyDescent="0.25">
      <c r="A1889" s="516"/>
    </row>
    <row r="1890" spans="1:1" x14ac:dyDescent="0.25">
      <c r="A1890" s="516"/>
    </row>
    <row r="1891" spans="1:1" x14ac:dyDescent="0.25">
      <c r="A1891" s="516"/>
    </row>
    <row r="1892" spans="1:1" x14ac:dyDescent="0.25">
      <c r="A1892" s="516"/>
    </row>
    <row r="1893" spans="1:1" x14ac:dyDescent="0.25">
      <c r="A1893" s="516"/>
    </row>
    <row r="1894" spans="1:1" x14ac:dyDescent="0.25">
      <c r="A1894" s="516"/>
    </row>
    <row r="1895" spans="1:1" x14ac:dyDescent="0.25">
      <c r="A1895" s="516"/>
    </row>
    <row r="1896" spans="1:1" x14ac:dyDescent="0.25">
      <c r="A1896" s="516"/>
    </row>
    <row r="1897" spans="1:1" x14ac:dyDescent="0.25">
      <c r="A1897" s="516"/>
    </row>
    <row r="1898" spans="1:1" x14ac:dyDescent="0.25">
      <c r="A1898" s="516"/>
    </row>
    <row r="1899" spans="1:1" x14ac:dyDescent="0.25">
      <c r="A1899" s="516"/>
    </row>
    <row r="1900" spans="1:1" x14ac:dyDescent="0.25">
      <c r="A1900" s="516"/>
    </row>
    <row r="1901" spans="1:1" x14ac:dyDescent="0.25">
      <c r="A1901" s="516"/>
    </row>
    <row r="1902" spans="1:1" x14ac:dyDescent="0.25">
      <c r="A1902" s="516"/>
    </row>
    <row r="1903" spans="1:1" x14ac:dyDescent="0.25">
      <c r="A1903" s="516"/>
    </row>
    <row r="1904" spans="1:1" x14ac:dyDescent="0.25">
      <c r="A1904" s="516"/>
    </row>
    <row r="1905" spans="1:1" x14ac:dyDescent="0.25">
      <c r="A1905" s="516"/>
    </row>
    <row r="1906" spans="1:1" x14ac:dyDescent="0.25">
      <c r="A1906" s="516"/>
    </row>
    <row r="1907" spans="1:1" x14ac:dyDescent="0.25">
      <c r="A1907" s="516"/>
    </row>
    <row r="1908" spans="1:1" x14ac:dyDescent="0.25">
      <c r="A1908" s="516"/>
    </row>
    <row r="1909" spans="1:1" x14ac:dyDescent="0.25">
      <c r="A1909" s="516"/>
    </row>
    <row r="1910" spans="1:1" x14ac:dyDescent="0.25">
      <c r="A1910" s="516"/>
    </row>
    <row r="1911" spans="1:1" x14ac:dyDescent="0.25">
      <c r="A1911" s="516"/>
    </row>
    <row r="1912" spans="1:1" x14ac:dyDescent="0.25">
      <c r="A1912" s="516"/>
    </row>
    <row r="1913" spans="1:1" x14ac:dyDescent="0.25">
      <c r="A1913" s="516"/>
    </row>
    <row r="1914" spans="1:1" x14ac:dyDescent="0.25">
      <c r="A1914" s="516"/>
    </row>
    <row r="1915" spans="1:1" x14ac:dyDescent="0.25">
      <c r="A1915" s="516"/>
    </row>
    <row r="1916" spans="1:1" x14ac:dyDescent="0.25">
      <c r="A1916" s="516"/>
    </row>
    <row r="1917" spans="1:1" x14ac:dyDescent="0.25">
      <c r="A1917" s="516"/>
    </row>
    <row r="1918" spans="1:1" x14ac:dyDescent="0.25">
      <c r="A1918" s="516"/>
    </row>
    <row r="1919" spans="1:1" x14ac:dyDescent="0.25">
      <c r="A1919" s="516"/>
    </row>
    <row r="1920" spans="1:1" x14ac:dyDescent="0.25">
      <c r="A1920" s="516"/>
    </row>
    <row r="1921" spans="1:1" x14ac:dyDescent="0.25">
      <c r="A1921" s="516"/>
    </row>
    <row r="1922" spans="1:1" x14ac:dyDescent="0.25">
      <c r="A1922" s="516"/>
    </row>
    <row r="1923" spans="1:1" x14ac:dyDescent="0.25">
      <c r="A1923" s="516"/>
    </row>
    <row r="1924" spans="1:1" x14ac:dyDescent="0.25">
      <c r="A1924" s="516"/>
    </row>
    <row r="1925" spans="1:1" x14ac:dyDescent="0.25">
      <c r="A1925" s="516"/>
    </row>
    <row r="1926" spans="1:1" x14ac:dyDescent="0.25">
      <c r="A1926" s="516"/>
    </row>
    <row r="1927" spans="1:1" x14ac:dyDescent="0.25">
      <c r="A1927" s="516"/>
    </row>
    <row r="1928" spans="1:1" x14ac:dyDescent="0.25">
      <c r="A1928" s="516"/>
    </row>
    <row r="1929" spans="1:1" x14ac:dyDescent="0.25">
      <c r="A1929" s="516"/>
    </row>
    <row r="1930" spans="1:1" x14ac:dyDescent="0.25">
      <c r="A1930" s="516"/>
    </row>
    <row r="1931" spans="1:1" x14ac:dyDescent="0.25">
      <c r="A1931" s="516"/>
    </row>
    <row r="1932" spans="1:1" x14ac:dyDescent="0.25">
      <c r="A1932" s="516"/>
    </row>
    <row r="1933" spans="1:1" x14ac:dyDescent="0.25">
      <c r="A1933" s="516"/>
    </row>
    <row r="1934" spans="1:1" x14ac:dyDescent="0.25">
      <c r="A1934" s="516"/>
    </row>
    <row r="1935" spans="1:1" x14ac:dyDescent="0.25">
      <c r="A1935" s="516"/>
    </row>
    <row r="1936" spans="1:1" x14ac:dyDescent="0.25">
      <c r="A1936" s="516"/>
    </row>
    <row r="1937" spans="1:1" x14ac:dyDescent="0.25">
      <c r="A1937" s="516"/>
    </row>
    <row r="1938" spans="1:1" x14ac:dyDescent="0.25">
      <c r="A1938" s="516"/>
    </row>
    <row r="1939" spans="1:1" x14ac:dyDescent="0.25">
      <c r="A1939" s="516"/>
    </row>
    <row r="1940" spans="1:1" x14ac:dyDescent="0.25">
      <c r="A1940" s="516"/>
    </row>
    <row r="1941" spans="1:1" x14ac:dyDescent="0.25">
      <c r="A1941" s="516"/>
    </row>
    <row r="1942" spans="1:1" x14ac:dyDescent="0.25">
      <c r="A1942" s="516"/>
    </row>
    <row r="1943" spans="1:1" x14ac:dyDescent="0.25">
      <c r="A1943" s="516"/>
    </row>
    <row r="1944" spans="1:1" x14ac:dyDescent="0.25">
      <c r="A1944" s="516"/>
    </row>
    <row r="1945" spans="1:1" x14ac:dyDescent="0.25">
      <c r="A1945" s="516"/>
    </row>
    <row r="1946" spans="1:1" x14ac:dyDescent="0.25">
      <c r="A1946" s="516"/>
    </row>
    <row r="1947" spans="1:1" x14ac:dyDescent="0.25">
      <c r="A1947" s="516"/>
    </row>
    <row r="1948" spans="1:1" x14ac:dyDescent="0.25">
      <c r="A1948" s="516"/>
    </row>
    <row r="1949" spans="1:1" x14ac:dyDescent="0.25">
      <c r="A1949" s="516"/>
    </row>
    <row r="1950" spans="1:1" x14ac:dyDescent="0.25">
      <c r="A1950" s="516"/>
    </row>
    <row r="1951" spans="1:1" x14ac:dyDescent="0.25">
      <c r="A1951" s="516"/>
    </row>
    <row r="1952" spans="1:1" x14ac:dyDescent="0.25">
      <c r="A1952" s="516"/>
    </row>
    <row r="1953" spans="1:1" x14ac:dyDescent="0.25">
      <c r="A1953" s="516"/>
    </row>
    <row r="1954" spans="1:1" x14ac:dyDescent="0.25">
      <c r="A1954" s="516"/>
    </row>
    <row r="1955" spans="1:1" x14ac:dyDescent="0.25">
      <c r="A1955" s="516"/>
    </row>
    <row r="1956" spans="1:1" x14ac:dyDescent="0.25">
      <c r="A1956" s="516"/>
    </row>
    <row r="1957" spans="1:1" x14ac:dyDescent="0.25">
      <c r="A1957" s="516"/>
    </row>
    <row r="1958" spans="1:1" x14ac:dyDescent="0.25">
      <c r="A1958" s="516"/>
    </row>
    <row r="1959" spans="1:1" x14ac:dyDescent="0.25">
      <c r="A1959" s="516"/>
    </row>
    <row r="1960" spans="1:1" x14ac:dyDescent="0.25">
      <c r="A1960" s="516"/>
    </row>
    <row r="1961" spans="1:1" x14ac:dyDescent="0.25">
      <c r="A1961" s="516"/>
    </row>
    <row r="1962" spans="1:1" x14ac:dyDescent="0.25">
      <c r="A1962" s="516"/>
    </row>
    <row r="1963" spans="1:1" x14ac:dyDescent="0.25">
      <c r="A1963" s="516"/>
    </row>
    <row r="1964" spans="1:1" x14ac:dyDescent="0.25">
      <c r="A1964" s="516"/>
    </row>
    <row r="1965" spans="1:1" x14ac:dyDescent="0.25">
      <c r="A1965" s="516"/>
    </row>
    <row r="1966" spans="1:1" x14ac:dyDescent="0.25">
      <c r="A1966" s="516"/>
    </row>
    <row r="1967" spans="1:1" x14ac:dyDescent="0.25">
      <c r="A1967" s="516"/>
    </row>
    <row r="1968" spans="1:1" x14ac:dyDescent="0.25">
      <c r="A1968" s="516"/>
    </row>
    <row r="1969" spans="1:1" x14ac:dyDescent="0.25">
      <c r="A1969" s="516"/>
    </row>
    <row r="1970" spans="1:1" x14ac:dyDescent="0.25">
      <c r="A1970" s="516"/>
    </row>
    <row r="1971" spans="1:1" x14ac:dyDescent="0.25">
      <c r="A1971" s="516"/>
    </row>
    <row r="1972" spans="1:1" x14ac:dyDescent="0.25">
      <c r="A1972" s="516"/>
    </row>
    <row r="1973" spans="1:1" x14ac:dyDescent="0.25">
      <c r="A1973" s="516"/>
    </row>
    <row r="1974" spans="1:1" x14ac:dyDescent="0.25">
      <c r="A1974" s="516"/>
    </row>
    <row r="1975" spans="1:1" x14ac:dyDescent="0.25">
      <c r="A1975" s="516"/>
    </row>
    <row r="1976" spans="1:1" x14ac:dyDescent="0.25">
      <c r="A1976" s="516"/>
    </row>
    <row r="1977" spans="1:1" x14ac:dyDescent="0.25">
      <c r="A1977" s="516"/>
    </row>
    <row r="1978" spans="1:1" x14ac:dyDescent="0.25">
      <c r="A1978" s="516"/>
    </row>
    <row r="1979" spans="1:1" x14ac:dyDescent="0.25">
      <c r="A1979" s="516"/>
    </row>
    <row r="1980" spans="1:1" x14ac:dyDescent="0.25">
      <c r="A1980" s="516"/>
    </row>
    <row r="1981" spans="1:1" x14ac:dyDescent="0.25">
      <c r="A1981" s="516"/>
    </row>
    <row r="1982" spans="1:1" x14ac:dyDescent="0.25">
      <c r="A1982" s="516"/>
    </row>
    <row r="1983" spans="1:1" x14ac:dyDescent="0.25">
      <c r="A1983" s="516"/>
    </row>
    <row r="1984" spans="1:1" x14ac:dyDescent="0.25">
      <c r="A1984" s="516"/>
    </row>
    <row r="1985" spans="1:1" x14ac:dyDescent="0.25">
      <c r="A1985" s="516"/>
    </row>
    <row r="1986" spans="1:1" x14ac:dyDescent="0.25">
      <c r="A1986" s="516"/>
    </row>
    <row r="1987" spans="1:1" x14ac:dyDescent="0.25">
      <c r="A1987" s="516"/>
    </row>
    <row r="1988" spans="1:1" x14ac:dyDescent="0.25">
      <c r="A1988" s="516"/>
    </row>
    <row r="1989" spans="1:1" x14ac:dyDescent="0.25">
      <c r="A1989" s="516"/>
    </row>
    <row r="1990" spans="1:1" x14ac:dyDescent="0.25">
      <c r="A1990" s="516"/>
    </row>
    <row r="1991" spans="1:1" x14ac:dyDescent="0.25">
      <c r="A1991" s="516"/>
    </row>
    <row r="1992" spans="1:1" x14ac:dyDescent="0.25">
      <c r="A1992" s="516"/>
    </row>
    <row r="1993" spans="1:1" x14ac:dyDescent="0.25">
      <c r="A1993" s="516"/>
    </row>
    <row r="1994" spans="1:1" x14ac:dyDescent="0.25">
      <c r="A1994" s="516"/>
    </row>
    <row r="1995" spans="1:1" x14ac:dyDescent="0.25">
      <c r="A1995" s="516"/>
    </row>
    <row r="1996" spans="1:1" x14ac:dyDescent="0.25">
      <c r="A1996" s="516"/>
    </row>
    <row r="1997" spans="1:1" x14ac:dyDescent="0.25">
      <c r="A1997" s="516"/>
    </row>
    <row r="1998" spans="1:1" x14ac:dyDescent="0.25">
      <c r="A1998" s="516"/>
    </row>
    <row r="1999" spans="1:1" x14ac:dyDescent="0.25">
      <c r="A1999" s="516"/>
    </row>
    <row r="2000" spans="1:1" x14ac:dyDescent="0.25">
      <c r="A2000" s="516"/>
    </row>
    <row r="2001" spans="1:1" x14ac:dyDescent="0.25">
      <c r="A2001" s="516"/>
    </row>
    <row r="2002" spans="1:1" x14ac:dyDescent="0.25">
      <c r="A2002" s="516"/>
    </row>
    <row r="2003" spans="1:1" x14ac:dyDescent="0.25">
      <c r="A2003" s="516"/>
    </row>
    <row r="2004" spans="1:1" x14ac:dyDescent="0.25">
      <c r="A2004" s="516"/>
    </row>
    <row r="2005" spans="1:1" x14ac:dyDescent="0.25">
      <c r="A2005" s="516"/>
    </row>
    <row r="2006" spans="1:1" x14ac:dyDescent="0.25">
      <c r="A2006" s="516"/>
    </row>
    <row r="2007" spans="1:1" x14ac:dyDescent="0.25">
      <c r="A2007" s="516"/>
    </row>
    <row r="2008" spans="1:1" x14ac:dyDescent="0.25">
      <c r="A2008" s="516"/>
    </row>
    <row r="2009" spans="1:1" x14ac:dyDescent="0.25">
      <c r="A2009" s="516"/>
    </row>
    <row r="2010" spans="1:1" x14ac:dyDescent="0.25">
      <c r="A2010" s="516"/>
    </row>
    <row r="2011" spans="1:1" x14ac:dyDescent="0.25">
      <c r="A2011" s="516"/>
    </row>
    <row r="2012" spans="1:1" x14ac:dyDescent="0.25">
      <c r="A2012" s="516"/>
    </row>
    <row r="2013" spans="1:1" x14ac:dyDescent="0.25">
      <c r="A2013" s="516"/>
    </row>
    <row r="2014" spans="1:1" x14ac:dyDescent="0.25">
      <c r="A2014" s="516"/>
    </row>
    <row r="2015" spans="1:1" x14ac:dyDescent="0.25">
      <c r="A2015" s="516"/>
    </row>
    <row r="2016" spans="1:1" x14ac:dyDescent="0.25">
      <c r="A2016" s="516"/>
    </row>
    <row r="2017" spans="1:1" x14ac:dyDescent="0.25">
      <c r="A2017" s="516"/>
    </row>
    <row r="2018" spans="1:1" x14ac:dyDescent="0.25">
      <c r="A2018" s="516"/>
    </row>
    <row r="2019" spans="1:1" x14ac:dyDescent="0.25">
      <c r="A2019" s="516"/>
    </row>
    <row r="2020" spans="1:1" x14ac:dyDescent="0.25">
      <c r="A2020" s="516"/>
    </row>
    <row r="2021" spans="1:1" x14ac:dyDescent="0.25">
      <c r="A2021" s="516"/>
    </row>
    <row r="2022" spans="1:1" x14ac:dyDescent="0.25">
      <c r="A2022" s="516"/>
    </row>
    <row r="2023" spans="1:1" x14ac:dyDescent="0.25">
      <c r="A2023" s="516"/>
    </row>
    <row r="2024" spans="1:1" x14ac:dyDescent="0.25">
      <c r="A2024" s="516"/>
    </row>
    <row r="2025" spans="1:1" x14ac:dyDescent="0.25">
      <c r="A2025" s="516"/>
    </row>
    <row r="2026" spans="1:1" x14ac:dyDescent="0.25">
      <c r="A2026" s="516"/>
    </row>
    <row r="2027" spans="1:1" x14ac:dyDescent="0.25">
      <c r="A2027" s="516"/>
    </row>
    <row r="2028" spans="1:1" x14ac:dyDescent="0.25">
      <c r="A2028" s="516"/>
    </row>
    <row r="2029" spans="1:1" x14ac:dyDescent="0.25">
      <c r="A2029" s="516"/>
    </row>
    <row r="2030" spans="1:1" x14ac:dyDescent="0.25">
      <c r="A2030" s="516"/>
    </row>
    <row r="2031" spans="1:1" x14ac:dyDescent="0.25">
      <c r="A2031" s="516"/>
    </row>
    <row r="2032" spans="1:1" x14ac:dyDescent="0.25">
      <c r="A2032" s="516"/>
    </row>
    <row r="2033" spans="1:1" x14ac:dyDescent="0.25">
      <c r="A2033" s="516"/>
    </row>
    <row r="2034" spans="1:1" x14ac:dyDescent="0.25">
      <c r="A2034" s="516"/>
    </row>
    <row r="2035" spans="1:1" x14ac:dyDescent="0.25">
      <c r="A2035" s="516"/>
    </row>
    <row r="2036" spans="1:1" x14ac:dyDescent="0.25">
      <c r="A2036" s="516"/>
    </row>
    <row r="2037" spans="1:1" x14ac:dyDescent="0.25">
      <c r="A2037" s="516"/>
    </row>
    <row r="2038" spans="1:1" x14ac:dyDescent="0.25">
      <c r="A2038" s="516"/>
    </row>
    <row r="2039" spans="1:1" x14ac:dyDescent="0.25">
      <c r="A2039" s="516"/>
    </row>
    <row r="2040" spans="1:1" x14ac:dyDescent="0.25">
      <c r="A2040" s="516"/>
    </row>
    <row r="2041" spans="1:1" x14ac:dyDescent="0.25">
      <c r="A2041" s="516"/>
    </row>
    <row r="2042" spans="1:1" x14ac:dyDescent="0.25">
      <c r="A2042" s="516"/>
    </row>
    <row r="2043" spans="1:1" x14ac:dyDescent="0.25">
      <c r="A2043" s="516"/>
    </row>
    <row r="2044" spans="1:1" x14ac:dyDescent="0.25">
      <c r="A2044" s="516"/>
    </row>
    <row r="2045" spans="1:1" x14ac:dyDescent="0.25">
      <c r="A2045" s="516"/>
    </row>
    <row r="2046" spans="1:1" x14ac:dyDescent="0.25">
      <c r="A2046" s="516"/>
    </row>
    <row r="2047" spans="1:1" x14ac:dyDescent="0.25">
      <c r="A2047" s="516"/>
    </row>
    <row r="2048" spans="1:1" x14ac:dyDescent="0.25">
      <c r="A2048" s="516"/>
    </row>
    <row r="2049" spans="1:1" x14ac:dyDescent="0.25">
      <c r="A2049" s="516"/>
    </row>
    <row r="2050" spans="1:1" x14ac:dyDescent="0.25">
      <c r="A2050" s="516"/>
    </row>
    <row r="2051" spans="1:1" x14ac:dyDescent="0.25">
      <c r="A2051" s="516"/>
    </row>
    <row r="2052" spans="1:1" x14ac:dyDescent="0.25">
      <c r="A2052" s="516"/>
    </row>
    <row r="2053" spans="1:1" x14ac:dyDescent="0.25">
      <c r="A2053" s="516"/>
    </row>
    <row r="2054" spans="1:1" x14ac:dyDescent="0.25">
      <c r="A2054" s="516"/>
    </row>
    <row r="2055" spans="1:1" x14ac:dyDescent="0.25">
      <c r="A2055" s="516"/>
    </row>
    <row r="2056" spans="1:1" x14ac:dyDescent="0.25">
      <c r="A2056" s="516"/>
    </row>
    <row r="2057" spans="1:1" x14ac:dyDescent="0.25">
      <c r="A2057" s="516"/>
    </row>
    <row r="2058" spans="1:1" x14ac:dyDescent="0.25">
      <c r="A2058" s="516"/>
    </row>
    <row r="2059" spans="1:1" x14ac:dyDescent="0.25">
      <c r="A2059" s="516"/>
    </row>
    <row r="2060" spans="1:1" x14ac:dyDescent="0.25">
      <c r="A2060" s="516"/>
    </row>
    <row r="2061" spans="1:1" x14ac:dyDescent="0.25">
      <c r="A2061" s="516"/>
    </row>
    <row r="2062" spans="1:1" x14ac:dyDescent="0.25">
      <c r="A2062" s="516"/>
    </row>
    <row r="2063" spans="1:1" x14ac:dyDescent="0.25">
      <c r="A2063" s="516"/>
    </row>
    <row r="2064" spans="1:1" x14ac:dyDescent="0.25">
      <c r="A2064" s="516"/>
    </row>
    <row r="2065" spans="1:1" x14ac:dyDescent="0.25">
      <c r="A2065" s="516"/>
    </row>
    <row r="2066" spans="1:1" x14ac:dyDescent="0.25">
      <c r="A2066" s="516"/>
    </row>
    <row r="2067" spans="1:1" x14ac:dyDescent="0.25">
      <c r="A2067" s="516"/>
    </row>
    <row r="2068" spans="1:1" x14ac:dyDescent="0.25">
      <c r="A2068" s="516"/>
    </row>
    <row r="2069" spans="1:1" x14ac:dyDescent="0.25">
      <c r="A2069" s="516"/>
    </row>
    <row r="2070" spans="1:1" x14ac:dyDescent="0.25">
      <c r="A2070" s="516"/>
    </row>
    <row r="2071" spans="1:1" x14ac:dyDescent="0.25">
      <c r="A2071" s="516"/>
    </row>
    <row r="2072" spans="1:1" x14ac:dyDescent="0.25">
      <c r="A2072" s="516"/>
    </row>
    <row r="2073" spans="1:1" x14ac:dyDescent="0.25">
      <c r="A2073" s="516"/>
    </row>
    <row r="2074" spans="1:1" x14ac:dyDescent="0.25">
      <c r="A2074" s="516"/>
    </row>
    <row r="2075" spans="1:1" x14ac:dyDescent="0.25">
      <c r="A2075" s="516"/>
    </row>
    <row r="2076" spans="1:1" x14ac:dyDescent="0.25">
      <c r="A2076" s="516"/>
    </row>
    <row r="2077" spans="1:1" x14ac:dyDescent="0.25">
      <c r="A2077" s="516"/>
    </row>
    <row r="2078" spans="1:1" x14ac:dyDescent="0.25">
      <c r="A2078" s="516"/>
    </row>
    <row r="2079" spans="1:1" x14ac:dyDescent="0.25">
      <c r="A2079" s="516"/>
    </row>
    <row r="2080" spans="1:1" x14ac:dyDescent="0.25">
      <c r="A2080" s="516"/>
    </row>
    <row r="2081" spans="1:1" x14ac:dyDescent="0.25">
      <c r="A2081" s="516"/>
    </row>
    <row r="2082" spans="1:1" x14ac:dyDescent="0.25">
      <c r="A2082" s="516"/>
    </row>
    <row r="2083" spans="1:1" x14ac:dyDescent="0.25">
      <c r="A2083" s="516"/>
    </row>
    <row r="2084" spans="1:1" x14ac:dyDescent="0.25">
      <c r="A2084" s="516"/>
    </row>
    <row r="2085" spans="1:1" x14ac:dyDescent="0.25">
      <c r="A2085" s="516"/>
    </row>
    <row r="2086" spans="1:1" x14ac:dyDescent="0.25">
      <c r="A2086" s="516"/>
    </row>
    <row r="2087" spans="1:1" x14ac:dyDescent="0.25">
      <c r="A2087" s="516"/>
    </row>
    <row r="2088" spans="1:1" x14ac:dyDescent="0.25">
      <c r="A2088" s="516"/>
    </row>
    <row r="2089" spans="1:1" x14ac:dyDescent="0.25">
      <c r="A2089" s="516"/>
    </row>
    <row r="2090" spans="1:1" x14ac:dyDescent="0.25">
      <c r="A2090" s="516"/>
    </row>
    <row r="2091" spans="1:1" x14ac:dyDescent="0.25">
      <c r="A2091" s="516"/>
    </row>
    <row r="2092" spans="1:1" x14ac:dyDescent="0.25">
      <c r="A2092" s="516"/>
    </row>
    <row r="2093" spans="1:1" x14ac:dyDescent="0.25">
      <c r="A2093" s="516"/>
    </row>
    <row r="2094" spans="1:1" x14ac:dyDescent="0.25">
      <c r="A2094" s="516"/>
    </row>
    <row r="2095" spans="1:1" x14ac:dyDescent="0.25">
      <c r="A2095" s="516"/>
    </row>
    <row r="2096" spans="1:1" x14ac:dyDescent="0.25">
      <c r="A2096" s="516"/>
    </row>
    <row r="2097" spans="1:1" x14ac:dyDescent="0.25">
      <c r="A2097" s="516"/>
    </row>
    <row r="2098" spans="1:1" x14ac:dyDescent="0.25">
      <c r="A2098" s="516"/>
    </row>
    <row r="2099" spans="1:1" x14ac:dyDescent="0.25">
      <c r="A2099" s="516"/>
    </row>
  </sheetData>
  <mergeCells count="1">
    <mergeCell ref="B1:D1"/>
  </mergeCells>
  <printOptions horizontalCentered="1"/>
  <pageMargins left="0.82677165354330717" right="0.51181102362204722" top="1.2204724409448819" bottom="0.55118110236220474" header="0.31496062992125984" footer="0.31496062992125984"/>
  <pageSetup paperSize="9" scale="86" orientation="portrait" r:id="rId1"/>
  <headerFooter>
    <oddHeader>&amp;C&amp;"-,Félkövér"
&amp;"Times New Roman,Félkövér"
Költségvetési szervek 2016.évi álláshelyeinek meghatározása&amp;R&amp;"Times New Roman,Félkövér"10. melléklet
&amp;11a 3/2016.(II.12.)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zoomScaleNormal="100" workbookViewId="0">
      <pane xSplit="2" ySplit="8" topLeftCell="D58" activePane="bottomRight" state="frozen"/>
      <selection activeCell="H63" sqref="H63"/>
      <selection pane="topRight" activeCell="H63" sqref="H63"/>
      <selection pane="bottomLeft" activeCell="H63" sqref="H63"/>
      <selection pane="bottomRight" activeCell="H63" sqref="H63"/>
    </sheetView>
  </sheetViews>
  <sheetFormatPr defaultRowHeight="15.75" x14ac:dyDescent="0.25"/>
  <cols>
    <col min="1" max="1" width="5" style="211" customWidth="1"/>
    <col min="2" max="2" width="40.875" style="211" customWidth="1"/>
    <col min="3" max="3" width="10.125" style="211" customWidth="1"/>
    <col min="4" max="4" width="10.75" style="211" customWidth="1"/>
    <col min="5" max="5" width="10" style="211" customWidth="1"/>
    <col min="6" max="6" width="9.625" style="211" bestFit="1" customWidth="1"/>
    <col min="7" max="7" width="10.75" style="211" customWidth="1"/>
    <col min="8" max="8" width="12.25" style="211" customWidth="1"/>
    <col min="9" max="9" width="11.625" style="211" customWidth="1"/>
    <col min="10" max="10" width="9.75" style="211" customWidth="1"/>
    <col min="11" max="11" width="9.875" style="211" customWidth="1"/>
    <col min="12" max="12" width="12" style="211" customWidth="1"/>
    <col min="13" max="13" width="9.875" style="211" customWidth="1"/>
    <col min="14" max="15" width="10.375" style="211" customWidth="1"/>
    <col min="16" max="16" width="16.25" style="211" customWidth="1"/>
    <col min="17" max="17" width="9.875" style="211" bestFit="1" customWidth="1"/>
    <col min="18" max="256" width="9" style="211"/>
    <col min="257" max="257" width="5" style="211" customWidth="1"/>
    <col min="258" max="258" width="40.875" style="211" customWidth="1"/>
    <col min="259" max="259" width="10.125" style="211" customWidth="1"/>
    <col min="260" max="260" width="10.75" style="211" customWidth="1"/>
    <col min="261" max="261" width="10" style="211" customWidth="1"/>
    <col min="262" max="262" width="9.625" style="211" bestFit="1" customWidth="1"/>
    <col min="263" max="263" width="10.75" style="211" customWidth="1"/>
    <col min="264" max="264" width="12.25" style="211" customWidth="1"/>
    <col min="265" max="265" width="11.625" style="211" customWidth="1"/>
    <col min="266" max="266" width="9.75" style="211" customWidth="1"/>
    <col min="267" max="267" width="9.875" style="211" customWidth="1"/>
    <col min="268" max="268" width="12" style="211" customWidth="1"/>
    <col min="269" max="269" width="9.875" style="211" customWidth="1"/>
    <col min="270" max="271" width="10.375" style="211" customWidth="1"/>
    <col min="272" max="272" width="16.25" style="211" customWidth="1"/>
    <col min="273" max="273" width="9.875" style="211" bestFit="1" customWidth="1"/>
    <col min="274" max="512" width="9" style="211"/>
    <col min="513" max="513" width="5" style="211" customWidth="1"/>
    <col min="514" max="514" width="40.875" style="211" customWidth="1"/>
    <col min="515" max="515" width="10.125" style="211" customWidth="1"/>
    <col min="516" max="516" width="10.75" style="211" customWidth="1"/>
    <col min="517" max="517" width="10" style="211" customWidth="1"/>
    <col min="518" max="518" width="9.625" style="211" bestFit="1" customWidth="1"/>
    <col min="519" max="519" width="10.75" style="211" customWidth="1"/>
    <col min="520" max="520" width="12.25" style="211" customWidth="1"/>
    <col min="521" max="521" width="11.625" style="211" customWidth="1"/>
    <col min="522" max="522" width="9.75" style="211" customWidth="1"/>
    <col min="523" max="523" width="9.875" style="211" customWidth="1"/>
    <col min="524" max="524" width="12" style="211" customWidth="1"/>
    <col min="525" max="525" width="9.875" style="211" customWidth="1"/>
    <col min="526" max="527" width="10.375" style="211" customWidth="1"/>
    <col min="528" max="528" width="16.25" style="211" customWidth="1"/>
    <col min="529" max="529" width="9.875" style="211" bestFit="1" customWidth="1"/>
    <col min="530" max="768" width="9" style="211"/>
    <col min="769" max="769" width="5" style="211" customWidth="1"/>
    <col min="770" max="770" width="40.875" style="211" customWidth="1"/>
    <col min="771" max="771" width="10.125" style="211" customWidth="1"/>
    <col min="772" max="772" width="10.75" style="211" customWidth="1"/>
    <col min="773" max="773" width="10" style="211" customWidth="1"/>
    <col min="774" max="774" width="9.625" style="211" bestFit="1" customWidth="1"/>
    <col min="775" max="775" width="10.75" style="211" customWidth="1"/>
    <col min="776" max="776" width="12.25" style="211" customWidth="1"/>
    <col min="777" max="777" width="11.625" style="211" customWidth="1"/>
    <col min="778" max="778" width="9.75" style="211" customWidth="1"/>
    <col min="779" max="779" width="9.875" style="211" customWidth="1"/>
    <col min="780" max="780" width="12" style="211" customWidth="1"/>
    <col min="781" max="781" width="9.875" style="211" customWidth="1"/>
    <col min="782" max="783" width="10.375" style="211" customWidth="1"/>
    <col min="784" max="784" width="16.25" style="211" customWidth="1"/>
    <col min="785" max="785" width="9.875" style="211" bestFit="1" customWidth="1"/>
    <col min="786" max="1024" width="9" style="211"/>
    <col min="1025" max="1025" width="5" style="211" customWidth="1"/>
    <col min="1026" max="1026" width="40.875" style="211" customWidth="1"/>
    <col min="1027" max="1027" width="10.125" style="211" customWidth="1"/>
    <col min="1028" max="1028" width="10.75" style="211" customWidth="1"/>
    <col min="1029" max="1029" width="10" style="211" customWidth="1"/>
    <col min="1030" max="1030" width="9.625" style="211" bestFit="1" customWidth="1"/>
    <col min="1031" max="1031" width="10.75" style="211" customWidth="1"/>
    <col min="1032" max="1032" width="12.25" style="211" customWidth="1"/>
    <col min="1033" max="1033" width="11.625" style="211" customWidth="1"/>
    <col min="1034" max="1034" width="9.75" style="211" customWidth="1"/>
    <col min="1035" max="1035" width="9.875" style="211" customWidth="1"/>
    <col min="1036" max="1036" width="12" style="211" customWidth="1"/>
    <col min="1037" max="1037" width="9.875" style="211" customWidth="1"/>
    <col min="1038" max="1039" width="10.375" style="211" customWidth="1"/>
    <col min="1040" max="1040" width="16.25" style="211" customWidth="1"/>
    <col min="1041" max="1041" width="9.875" style="211" bestFit="1" customWidth="1"/>
    <col min="1042" max="1280" width="9" style="211"/>
    <col min="1281" max="1281" width="5" style="211" customWidth="1"/>
    <col min="1282" max="1282" width="40.875" style="211" customWidth="1"/>
    <col min="1283" max="1283" width="10.125" style="211" customWidth="1"/>
    <col min="1284" max="1284" width="10.75" style="211" customWidth="1"/>
    <col min="1285" max="1285" width="10" style="211" customWidth="1"/>
    <col min="1286" max="1286" width="9.625" style="211" bestFit="1" customWidth="1"/>
    <col min="1287" max="1287" width="10.75" style="211" customWidth="1"/>
    <col min="1288" max="1288" width="12.25" style="211" customWidth="1"/>
    <col min="1289" max="1289" width="11.625" style="211" customWidth="1"/>
    <col min="1290" max="1290" width="9.75" style="211" customWidth="1"/>
    <col min="1291" max="1291" width="9.875" style="211" customWidth="1"/>
    <col min="1292" max="1292" width="12" style="211" customWidth="1"/>
    <col min="1293" max="1293" width="9.875" style="211" customWidth="1"/>
    <col min="1294" max="1295" width="10.375" style="211" customWidth="1"/>
    <col min="1296" max="1296" width="16.25" style="211" customWidth="1"/>
    <col min="1297" max="1297" width="9.875" style="211" bestFit="1" customWidth="1"/>
    <col min="1298" max="1536" width="9" style="211"/>
    <col min="1537" max="1537" width="5" style="211" customWidth="1"/>
    <col min="1538" max="1538" width="40.875" style="211" customWidth="1"/>
    <col min="1539" max="1539" width="10.125" style="211" customWidth="1"/>
    <col min="1540" max="1540" width="10.75" style="211" customWidth="1"/>
    <col min="1541" max="1541" width="10" style="211" customWidth="1"/>
    <col min="1542" max="1542" width="9.625" style="211" bestFit="1" customWidth="1"/>
    <col min="1543" max="1543" width="10.75" style="211" customWidth="1"/>
    <col min="1544" max="1544" width="12.25" style="211" customWidth="1"/>
    <col min="1545" max="1545" width="11.625" style="211" customWidth="1"/>
    <col min="1546" max="1546" width="9.75" style="211" customWidth="1"/>
    <col min="1547" max="1547" width="9.875" style="211" customWidth="1"/>
    <col min="1548" max="1548" width="12" style="211" customWidth="1"/>
    <col min="1549" max="1549" width="9.875" style="211" customWidth="1"/>
    <col min="1550" max="1551" width="10.375" style="211" customWidth="1"/>
    <col min="1552" max="1552" width="16.25" style="211" customWidth="1"/>
    <col min="1553" max="1553" width="9.875" style="211" bestFit="1" customWidth="1"/>
    <col min="1554" max="1792" width="9" style="211"/>
    <col min="1793" max="1793" width="5" style="211" customWidth="1"/>
    <col min="1794" max="1794" width="40.875" style="211" customWidth="1"/>
    <col min="1795" max="1795" width="10.125" style="211" customWidth="1"/>
    <col min="1796" max="1796" width="10.75" style="211" customWidth="1"/>
    <col min="1797" max="1797" width="10" style="211" customWidth="1"/>
    <col min="1798" max="1798" width="9.625" style="211" bestFit="1" customWidth="1"/>
    <col min="1799" max="1799" width="10.75" style="211" customWidth="1"/>
    <col min="1800" max="1800" width="12.25" style="211" customWidth="1"/>
    <col min="1801" max="1801" width="11.625" style="211" customWidth="1"/>
    <col min="1802" max="1802" width="9.75" style="211" customWidth="1"/>
    <col min="1803" max="1803" width="9.875" style="211" customWidth="1"/>
    <col min="1804" max="1804" width="12" style="211" customWidth="1"/>
    <col min="1805" max="1805" width="9.875" style="211" customWidth="1"/>
    <col min="1806" max="1807" width="10.375" style="211" customWidth="1"/>
    <col min="1808" max="1808" width="16.25" style="211" customWidth="1"/>
    <col min="1809" max="1809" width="9.875" style="211" bestFit="1" customWidth="1"/>
    <col min="1810" max="2048" width="9" style="211"/>
    <col min="2049" max="2049" width="5" style="211" customWidth="1"/>
    <col min="2050" max="2050" width="40.875" style="211" customWidth="1"/>
    <col min="2051" max="2051" width="10.125" style="211" customWidth="1"/>
    <col min="2052" max="2052" width="10.75" style="211" customWidth="1"/>
    <col min="2053" max="2053" width="10" style="211" customWidth="1"/>
    <col min="2054" max="2054" width="9.625" style="211" bestFit="1" customWidth="1"/>
    <col min="2055" max="2055" width="10.75" style="211" customWidth="1"/>
    <col min="2056" max="2056" width="12.25" style="211" customWidth="1"/>
    <col min="2057" max="2057" width="11.625" style="211" customWidth="1"/>
    <col min="2058" max="2058" width="9.75" style="211" customWidth="1"/>
    <col min="2059" max="2059" width="9.875" style="211" customWidth="1"/>
    <col min="2060" max="2060" width="12" style="211" customWidth="1"/>
    <col min="2061" max="2061" width="9.875" style="211" customWidth="1"/>
    <col min="2062" max="2063" width="10.375" style="211" customWidth="1"/>
    <col min="2064" max="2064" width="16.25" style="211" customWidth="1"/>
    <col min="2065" max="2065" width="9.875" style="211" bestFit="1" customWidth="1"/>
    <col min="2066" max="2304" width="9" style="211"/>
    <col min="2305" max="2305" width="5" style="211" customWidth="1"/>
    <col min="2306" max="2306" width="40.875" style="211" customWidth="1"/>
    <col min="2307" max="2307" width="10.125" style="211" customWidth="1"/>
    <col min="2308" max="2308" width="10.75" style="211" customWidth="1"/>
    <col min="2309" max="2309" width="10" style="211" customWidth="1"/>
    <col min="2310" max="2310" width="9.625" style="211" bestFit="1" customWidth="1"/>
    <col min="2311" max="2311" width="10.75" style="211" customWidth="1"/>
    <col min="2312" max="2312" width="12.25" style="211" customWidth="1"/>
    <col min="2313" max="2313" width="11.625" style="211" customWidth="1"/>
    <col min="2314" max="2314" width="9.75" style="211" customWidth="1"/>
    <col min="2315" max="2315" width="9.875" style="211" customWidth="1"/>
    <col min="2316" max="2316" width="12" style="211" customWidth="1"/>
    <col min="2317" max="2317" width="9.875" style="211" customWidth="1"/>
    <col min="2318" max="2319" width="10.375" style="211" customWidth="1"/>
    <col min="2320" max="2320" width="16.25" style="211" customWidth="1"/>
    <col min="2321" max="2321" width="9.875" style="211" bestFit="1" customWidth="1"/>
    <col min="2322" max="2560" width="9" style="211"/>
    <col min="2561" max="2561" width="5" style="211" customWidth="1"/>
    <col min="2562" max="2562" width="40.875" style="211" customWidth="1"/>
    <col min="2563" max="2563" width="10.125" style="211" customWidth="1"/>
    <col min="2564" max="2564" width="10.75" style="211" customWidth="1"/>
    <col min="2565" max="2565" width="10" style="211" customWidth="1"/>
    <col min="2566" max="2566" width="9.625" style="211" bestFit="1" customWidth="1"/>
    <col min="2567" max="2567" width="10.75" style="211" customWidth="1"/>
    <col min="2568" max="2568" width="12.25" style="211" customWidth="1"/>
    <col min="2569" max="2569" width="11.625" style="211" customWidth="1"/>
    <col min="2570" max="2570" width="9.75" style="211" customWidth="1"/>
    <col min="2571" max="2571" width="9.875" style="211" customWidth="1"/>
    <col min="2572" max="2572" width="12" style="211" customWidth="1"/>
    <col min="2573" max="2573" width="9.875" style="211" customWidth="1"/>
    <col min="2574" max="2575" width="10.375" style="211" customWidth="1"/>
    <col min="2576" max="2576" width="16.25" style="211" customWidth="1"/>
    <col min="2577" max="2577" width="9.875" style="211" bestFit="1" customWidth="1"/>
    <col min="2578" max="2816" width="9" style="211"/>
    <col min="2817" max="2817" width="5" style="211" customWidth="1"/>
    <col min="2818" max="2818" width="40.875" style="211" customWidth="1"/>
    <col min="2819" max="2819" width="10.125" style="211" customWidth="1"/>
    <col min="2820" max="2820" width="10.75" style="211" customWidth="1"/>
    <col min="2821" max="2821" width="10" style="211" customWidth="1"/>
    <col min="2822" max="2822" width="9.625" style="211" bestFit="1" customWidth="1"/>
    <col min="2823" max="2823" width="10.75" style="211" customWidth="1"/>
    <col min="2824" max="2824" width="12.25" style="211" customWidth="1"/>
    <col min="2825" max="2825" width="11.625" style="211" customWidth="1"/>
    <col min="2826" max="2826" width="9.75" style="211" customWidth="1"/>
    <col min="2827" max="2827" width="9.875" style="211" customWidth="1"/>
    <col min="2828" max="2828" width="12" style="211" customWidth="1"/>
    <col min="2829" max="2829" width="9.875" style="211" customWidth="1"/>
    <col min="2830" max="2831" width="10.375" style="211" customWidth="1"/>
    <col min="2832" max="2832" width="16.25" style="211" customWidth="1"/>
    <col min="2833" max="2833" width="9.875" style="211" bestFit="1" customWidth="1"/>
    <col min="2834" max="3072" width="9" style="211"/>
    <col min="3073" max="3073" width="5" style="211" customWidth="1"/>
    <col min="3074" max="3074" width="40.875" style="211" customWidth="1"/>
    <col min="3075" max="3075" width="10.125" style="211" customWidth="1"/>
    <col min="3076" max="3076" width="10.75" style="211" customWidth="1"/>
    <col min="3077" max="3077" width="10" style="211" customWidth="1"/>
    <col min="3078" max="3078" width="9.625" style="211" bestFit="1" customWidth="1"/>
    <col min="3079" max="3079" width="10.75" style="211" customWidth="1"/>
    <col min="3080" max="3080" width="12.25" style="211" customWidth="1"/>
    <col min="3081" max="3081" width="11.625" style="211" customWidth="1"/>
    <col min="3082" max="3082" width="9.75" style="211" customWidth="1"/>
    <col min="3083" max="3083" width="9.875" style="211" customWidth="1"/>
    <col min="3084" max="3084" width="12" style="211" customWidth="1"/>
    <col min="3085" max="3085" width="9.875" style="211" customWidth="1"/>
    <col min="3086" max="3087" width="10.375" style="211" customWidth="1"/>
    <col min="3088" max="3088" width="16.25" style="211" customWidth="1"/>
    <col min="3089" max="3089" width="9.875" style="211" bestFit="1" customWidth="1"/>
    <col min="3090" max="3328" width="9" style="211"/>
    <col min="3329" max="3329" width="5" style="211" customWidth="1"/>
    <col min="3330" max="3330" width="40.875" style="211" customWidth="1"/>
    <col min="3331" max="3331" width="10.125" style="211" customWidth="1"/>
    <col min="3332" max="3332" width="10.75" style="211" customWidth="1"/>
    <col min="3333" max="3333" width="10" style="211" customWidth="1"/>
    <col min="3334" max="3334" width="9.625" style="211" bestFit="1" customWidth="1"/>
    <col min="3335" max="3335" width="10.75" style="211" customWidth="1"/>
    <col min="3336" max="3336" width="12.25" style="211" customWidth="1"/>
    <col min="3337" max="3337" width="11.625" style="211" customWidth="1"/>
    <col min="3338" max="3338" width="9.75" style="211" customWidth="1"/>
    <col min="3339" max="3339" width="9.875" style="211" customWidth="1"/>
    <col min="3340" max="3340" width="12" style="211" customWidth="1"/>
    <col min="3341" max="3341" width="9.875" style="211" customWidth="1"/>
    <col min="3342" max="3343" width="10.375" style="211" customWidth="1"/>
    <col min="3344" max="3344" width="16.25" style="211" customWidth="1"/>
    <col min="3345" max="3345" width="9.875" style="211" bestFit="1" customWidth="1"/>
    <col min="3346" max="3584" width="9" style="211"/>
    <col min="3585" max="3585" width="5" style="211" customWidth="1"/>
    <col min="3586" max="3586" width="40.875" style="211" customWidth="1"/>
    <col min="3587" max="3587" width="10.125" style="211" customWidth="1"/>
    <col min="3588" max="3588" width="10.75" style="211" customWidth="1"/>
    <col min="3589" max="3589" width="10" style="211" customWidth="1"/>
    <col min="3590" max="3590" width="9.625" style="211" bestFit="1" customWidth="1"/>
    <col min="3591" max="3591" width="10.75" style="211" customWidth="1"/>
    <col min="3592" max="3592" width="12.25" style="211" customWidth="1"/>
    <col min="3593" max="3593" width="11.625" style="211" customWidth="1"/>
    <col min="3594" max="3594" width="9.75" style="211" customWidth="1"/>
    <col min="3595" max="3595" width="9.875" style="211" customWidth="1"/>
    <col min="3596" max="3596" width="12" style="211" customWidth="1"/>
    <col min="3597" max="3597" width="9.875" style="211" customWidth="1"/>
    <col min="3598" max="3599" width="10.375" style="211" customWidth="1"/>
    <col min="3600" max="3600" width="16.25" style="211" customWidth="1"/>
    <col min="3601" max="3601" width="9.875" style="211" bestFit="1" customWidth="1"/>
    <col min="3602" max="3840" width="9" style="211"/>
    <col min="3841" max="3841" width="5" style="211" customWidth="1"/>
    <col min="3842" max="3842" width="40.875" style="211" customWidth="1"/>
    <col min="3843" max="3843" width="10.125" style="211" customWidth="1"/>
    <col min="3844" max="3844" width="10.75" style="211" customWidth="1"/>
    <col min="3845" max="3845" width="10" style="211" customWidth="1"/>
    <col min="3846" max="3846" width="9.625" style="211" bestFit="1" customWidth="1"/>
    <col min="3847" max="3847" width="10.75" style="211" customWidth="1"/>
    <col min="3848" max="3848" width="12.25" style="211" customWidth="1"/>
    <col min="3849" max="3849" width="11.625" style="211" customWidth="1"/>
    <col min="3850" max="3850" width="9.75" style="211" customWidth="1"/>
    <col min="3851" max="3851" width="9.875" style="211" customWidth="1"/>
    <col min="3852" max="3852" width="12" style="211" customWidth="1"/>
    <col min="3853" max="3853" width="9.875" style="211" customWidth="1"/>
    <col min="3854" max="3855" width="10.375" style="211" customWidth="1"/>
    <col min="3856" max="3856" width="16.25" style="211" customWidth="1"/>
    <col min="3857" max="3857" width="9.875" style="211" bestFit="1" customWidth="1"/>
    <col min="3858" max="4096" width="9" style="211"/>
    <col min="4097" max="4097" width="5" style="211" customWidth="1"/>
    <col min="4098" max="4098" width="40.875" style="211" customWidth="1"/>
    <col min="4099" max="4099" width="10.125" style="211" customWidth="1"/>
    <col min="4100" max="4100" width="10.75" style="211" customWidth="1"/>
    <col min="4101" max="4101" width="10" style="211" customWidth="1"/>
    <col min="4102" max="4102" width="9.625" style="211" bestFit="1" customWidth="1"/>
    <col min="4103" max="4103" width="10.75" style="211" customWidth="1"/>
    <col min="4104" max="4104" width="12.25" style="211" customWidth="1"/>
    <col min="4105" max="4105" width="11.625" style="211" customWidth="1"/>
    <col min="4106" max="4106" width="9.75" style="211" customWidth="1"/>
    <col min="4107" max="4107" width="9.875" style="211" customWidth="1"/>
    <col min="4108" max="4108" width="12" style="211" customWidth="1"/>
    <col min="4109" max="4109" width="9.875" style="211" customWidth="1"/>
    <col min="4110" max="4111" width="10.375" style="211" customWidth="1"/>
    <col min="4112" max="4112" width="16.25" style="211" customWidth="1"/>
    <col min="4113" max="4113" width="9.875" style="211" bestFit="1" customWidth="1"/>
    <col min="4114" max="4352" width="9" style="211"/>
    <col min="4353" max="4353" width="5" style="211" customWidth="1"/>
    <col min="4354" max="4354" width="40.875" style="211" customWidth="1"/>
    <col min="4355" max="4355" width="10.125" style="211" customWidth="1"/>
    <col min="4356" max="4356" width="10.75" style="211" customWidth="1"/>
    <col min="4357" max="4357" width="10" style="211" customWidth="1"/>
    <col min="4358" max="4358" width="9.625" style="211" bestFit="1" customWidth="1"/>
    <col min="4359" max="4359" width="10.75" style="211" customWidth="1"/>
    <col min="4360" max="4360" width="12.25" style="211" customWidth="1"/>
    <col min="4361" max="4361" width="11.625" style="211" customWidth="1"/>
    <col min="4362" max="4362" width="9.75" style="211" customWidth="1"/>
    <col min="4363" max="4363" width="9.875" style="211" customWidth="1"/>
    <col min="4364" max="4364" width="12" style="211" customWidth="1"/>
    <col min="4365" max="4365" width="9.875" style="211" customWidth="1"/>
    <col min="4366" max="4367" width="10.375" style="211" customWidth="1"/>
    <col min="4368" max="4368" width="16.25" style="211" customWidth="1"/>
    <col min="4369" max="4369" width="9.875" style="211" bestFit="1" customWidth="1"/>
    <col min="4370" max="4608" width="9" style="211"/>
    <col min="4609" max="4609" width="5" style="211" customWidth="1"/>
    <col min="4610" max="4610" width="40.875" style="211" customWidth="1"/>
    <col min="4611" max="4611" width="10.125" style="211" customWidth="1"/>
    <col min="4612" max="4612" width="10.75" style="211" customWidth="1"/>
    <col min="4613" max="4613" width="10" style="211" customWidth="1"/>
    <col min="4614" max="4614" width="9.625" style="211" bestFit="1" customWidth="1"/>
    <col min="4615" max="4615" width="10.75" style="211" customWidth="1"/>
    <col min="4616" max="4616" width="12.25" style="211" customWidth="1"/>
    <col min="4617" max="4617" width="11.625" style="211" customWidth="1"/>
    <col min="4618" max="4618" width="9.75" style="211" customWidth="1"/>
    <col min="4619" max="4619" width="9.875" style="211" customWidth="1"/>
    <col min="4620" max="4620" width="12" style="211" customWidth="1"/>
    <col min="4621" max="4621" width="9.875" style="211" customWidth="1"/>
    <col min="4622" max="4623" width="10.375" style="211" customWidth="1"/>
    <col min="4624" max="4624" width="16.25" style="211" customWidth="1"/>
    <col min="4625" max="4625" width="9.875" style="211" bestFit="1" customWidth="1"/>
    <col min="4626" max="4864" width="9" style="211"/>
    <col min="4865" max="4865" width="5" style="211" customWidth="1"/>
    <col min="4866" max="4866" width="40.875" style="211" customWidth="1"/>
    <col min="4867" max="4867" width="10.125" style="211" customWidth="1"/>
    <col min="4868" max="4868" width="10.75" style="211" customWidth="1"/>
    <col min="4869" max="4869" width="10" style="211" customWidth="1"/>
    <col min="4870" max="4870" width="9.625" style="211" bestFit="1" customWidth="1"/>
    <col min="4871" max="4871" width="10.75" style="211" customWidth="1"/>
    <col min="4872" max="4872" width="12.25" style="211" customWidth="1"/>
    <col min="4873" max="4873" width="11.625" style="211" customWidth="1"/>
    <col min="4874" max="4874" width="9.75" style="211" customWidth="1"/>
    <col min="4875" max="4875" width="9.875" style="211" customWidth="1"/>
    <col min="4876" max="4876" width="12" style="211" customWidth="1"/>
    <col min="4877" max="4877" width="9.875" style="211" customWidth="1"/>
    <col min="4878" max="4879" width="10.375" style="211" customWidth="1"/>
    <col min="4880" max="4880" width="16.25" style="211" customWidth="1"/>
    <col min="4881" max="4881" width="9.875" style="211" bestFit="1" customWidth="1"/>
    <col min="4882" max="5120" width="9" style="211"/>
    <col min="5121" max="5121" width="5" style="211" customWidth="1"/>
    <col min="5122" max="5122" width="40.875" style="211" customWidth="1"/>
    <col min="5123" max="5123" width="10.125" style="211" customWidth="1"/>
    <col min="5124" max="5124" width="10.75" style="211" customWidth="1"/>
    <col min="5125" max="5125" width="10" style="211" customWidth="1"/>
    <col min="5126" max="5126" width="9.625" style="211" bestFit="1" customWidth="1"/>
    <col min="5127" max="5127" width="10.75" style="211" customWidth="1"/>
    <col min="5128" max="5128" width="12.25" style="211" customWidth="1"/>
    <col min="5129" max="5129" width="11.625" style="211" customWidth="1"/>
    <col min="5130" max="5130" width="9.75" style="211" customWidth="1"/>
    <col min="5131" max="5131" width="9.875" style="211" customWidth="1"/>
    <col min="5132" max="5132" width="12" style="211" customWidth="1"/>
    <col min="5133" max="5133" width="9.875" style="211" customWidth="1"/>
    <col min="5134" max="5135" width="10.375" style="211" customWidth="1"/>
    <col min="5136" max="5136" width="16.25" style="211" customWidth="1"/>
    <col min="5137" max="5137" width="9.875" style="211" bestFit="1" customWidth="1"/>
    <col min="5138" max="5376" width="9" style="211"/>
    <col min="5377" max="5377" width="5" style="211" customWidth="1"/>
    <col min="5378" max="5378" width="40.875" style="211" customWidth="1"/>
    <col min="5379" max="5379" width="10.125" style="211" customWidth="1"/>
    <col min="5380" max="5380" width="10.75" style="211" customWidth="1"/>
    <col min="5381" max="5381" width="10" style="211" customWidth="1"/>
    <col min="5382" max="5382" width="9.625" style="211" bestFit="1" customWidth="1"/>
    <col min="5383" max="5383" width="10.75" style="211" customWidth="1"/>
    <col min="5384" max="5384" width="12.25" style="211" customWidth="1"/>
    <col min="5385" max="5385" width="11.625" style="211" customWidth="1"/>
    <col min="5386" max="5386" width="9.75" style="211" customWidth="1"/>
    <col min="5387" max="5387" width="9.875" style="211" customWidth="1"/>
    <col min="5388" max="5388" width="12" style="211" customWidth="1"/>
    <col min="5389" max="5389" width="9.875" style="211" customWidth="1"/>
    <col min="5390" max="5391" width="10.375" style="211" customWidth="1"/>
    <col min="5392" max="5392" width="16.25" style="211" customWidth="1"/>
    <col min="5393" max="5393" width="9.875" style="211" bestFit="1" customWidth="1"/>
    <col min="5394" max="5632" width="9" style="211"/>
    <col min="5633" max="5633" width="5" style="211" customWidth="1"/>
    <col min="5634" max="5634" width="40.875" style="211" customWidth="1"/>
    <col min="5635" max="5635" width="10.125" style="211" customWidth="1"/>
    <col min="5636" max="5636" width="10.75" style="211" customWidth="1"/>
    <col min="5637" max="5637" width="10" style="211" customWidth="1"/>
    <col min="5638" max="5638" width="9.625" style="211" bestFit="1" customWidth="1"/>
    <col min="5639" max="5639" width="10.75" style="211" customWidth="1"/>
    <col min="5640" max="5640" width="12.25" style="211" customWidth="1"/>
    <col min="5641" max="5641" width="11.625" style="211" customWidth="1"/>
    <col min="5642" max="5642" width="9.75" style="211" customWidth="1"/>
    <col min="5643" max="5643" width="9.875" style="211" customWidth="1"/>
    <col min="5644" max="5644" width="12" style="211" customWidth="1"/>
    <col min="5645" max="5645" width="9.875" style="211" customWidth="1"/>
    <col min="5646" max="5647" width="10.375" style="211" customWidth="1"/>
    <col min="5648" max="5648" width="16.25" style="211" customWidth="1"/>
    <col min="5649" max="5649" width="9.875" style="211" bestFit="1" customWidth="1"/>
    <col min="5650" max="5888" width="9" style="211"/>
    <col min="5889" max="5889" width="5" style="211" customWidth="1"/>
    <col min="5890" max="5890" width="40.875" style="211" customWidth="1"/>
    <col min="5891" max="5891" width="10.125" style="211" customWidth="1"/>
    <col min="5892" max="5892" width="10.75" style="211" customWidth="1"/>
    <col min="5893" max="5893" width="10" style="211" customWidth="1"/>
    <col min="5894" max="5894" width="9.625" style="211" bestFit="1" customWidth="1"/>
    <col min="5895" max="5895" width="10.75" style="211" customWidth="1"/>
    <col min="5896" max="5896" width="12.25" style="211" customWidth="1"/>
    <col min="5897" max="5897" width="11.625" style="211" customWidth="1"/>
    <col min="5898" max="5898" width="9.75" style="211" customWidth="1"/>
    <col min="5899" max="5899" width="9.875" style="211" customWidth="1"/>
    <col min="5900" max="5900" width="12" style="211" customWidth="1"/>
    <col min="5901" max="5901" width="9.875" style="211" customWidth="1"/>
    <col min="5902" max="5903" width="10.375" style="211" customWidth="1"/>
    <col min="5904" max="5904" width="16.25" style="211" customWidth="1"/>
    <col min="5905" max="5905" width="9.875" style="211" bestFit="1" customWidth="1"/>
    <col min="5906" max="6144" width="9" style="211"/>
    <col min="6145" max="6145" width="5" style="211" customWidth="1"/>
    <col min="6146" max="6146" width="40.875" style="211" customWidth="1"/>
    <col min="6147" max="6147" width="10.125" style="211" customWidth="1"/>
    <col min="6148" max="6148" width="10.75" style="211" customWidth="1"/>
    <col min="6149" max="6149" width="10" style="211" customWidth="1"/>
    <col min="6150" max="6150" width="9.625" style="211" bestFit="1" customWidth="1"/>
    <col min="6151" max="6151" width="10.75" style="211" customWidth="1"/>
    <col min="6152" max="6152" width="12.25" style="211" customWidth="1"/>
    <col min="6153" max="6153" width="11.625" style="211" customWidth="1"/>
    <col min="6154" max="6154" width="9.75" style="211" customWidth="1"/>
    <col min="6155" max="6155" width="9.875" style="211" customWidth="1"/>
    <col min="6156" max="6156" width="12" style="211" customWidth="1"/>
    <col min="6157" max="6157" width="9.875" style="211" customWidth="1"/>
    <col min="6158" max="6159" width="10.375" style="211" customWidth="1"/>
    <col min="6160" max="6160" width="16.25" style="211" customWidth="1"/>
    <col min="6161" max="6161" width="9.875" style="211" bestFit="1" customWidth="1"/>
    <col min="6162" max="6400" width="9" style="211"/>
    <col min="6401" max="6401" width="5" style="211" customWidth="1"/>
    <col min="6402" max="6402" width="40.875" style="211" customWidth="1"/>
    <col min="6403" max="6403" width="10.125" style="211" customWidth="1"/>
    <col min="6404" max="6404" width="10.75" style="211" customWidth="1"/>
    <col min="6405" max="6405" width="10" style="211" customWidth="1"/>
    <col min="6406" max="6406" width="9.625" style="211" bestFit="1" customWidth="1"/>
    <col min="6407" max="6407" width="10.75" style="211" customWidth="1"/>
    <col min="6408" max="6408" width="12.25" style="211" customWidth="1"/>
    <col min="6409" max="6409" width="11.625" style="211" customWidth="1"/>
    <col min="6410" max="6410" width="9.75" style="211" customWidth="1"/>
    <col min="6411" max="6411" width="9.875" style="211" customWidth="1"/>
    <col min="6412" max="6412" width="12" style="211" customWidth="1"/>
    <col min="6413" max="6413" width="9.875" style="211" customWidth="1"/>
    <col min="6414" max="6415" width="10.375" style="211" customWidth="1"/>
    <col min="6416" max="6416" width="16.25" style="211" customWidth="1"/>
    <col min="6417" max="6417" width="9.875" style="211" bestFit="1" customWidth="1"/>
    <col min="6418" max="6656" width="9" style="211"/>
    <col min="6657" max="6657" width="5" style="211" customWidth="1"/>
    <col min="6658" max="6658" width="40.875" style="211" customWidth="1"/>
    <col min="6659" max="6659" width="10.125" style="211" customWidth="1"/>
    <col min="6660" max="6660" width="10.75" style="211" customWidth="1"/>
    <col min="6661" max="6661" width="10" style="211" customWidth="1"/>
    <col min="6662" max="6662" width="9.625" style="211" bestFit="1" customWidth="1"/>
    <col min="6663" max="6663" width="10.75" style="211" customWidth="1"/>
    <col min="6664" max="6664" width="12.25" style="211" customWidth="1"/>
    <col min="6665" max="6665" width="11.625" style="211" customWidth="1"/>
    <col min="6666" max="6666" width="9.75" style="211" customWidth="1"/>
    <col min="6667" max="6667" width="9.875" style="211" customWidth="1"/>
    <col min="6668" max="6668" width="12" style="211" customWidth="1"/>
    <col min="6669" max="6669" width="9.875" style="211" customWidth="1"/>
    <col min="6670" max="6671" width="10.375" style="211" customWidth="1"/>
    <col min="6672" max="6672" width="16.25" style="211" customWidth="1"/>
    <col min="6673" max="6673" width="9.875" style="211" bestFit="1" customWidth="1"/>
    <col min="6674" max="6912" width="9" style="211"/>
    <col min="6913" max="6913" width="5" style="211" customWidth="1"/>
    <col min="6914" max="6914" width="40.875" style="211" customWidth="1"/>
    <col min="6915" max="6915" width="10.125" style="211" customWidth="1"/>
    <col min="6916" max="6916" width="10.75" style="211" customWidth="1"/>
    <col min="6917" max="6917" width="10" style="211" customWidth="1"/>
    <col min="6918" max="6918" width="9.625" style="211" bestFit="1" customWidth="1"/>
    <col min="6919" max="6919" width="10.75" style="211" customWidth="1"/>
    <col min="6920" max="6920" width="12.25" style="211" customWidth="1"/>
    <col min="6921" max="6921" width="11.625" style="211" customWidth="1"/>
    <col min="6922" max="6922" width="9.75" style="211" customWidth="1"/>
    <col min="6923" max="6923" width="9.875" style="211" customWidth="1"/>
    <col min="6924" max="6924" width="12" style="211" customWidth="1"/>
    <col min="6925" max="6925" width="9.875" style="211" customWidth="1"/>
    <col min="6926" max="6927" width="10.375" style="211" customWidth="1"/>
    <col min="6928" max="6928" width="16.25" style="211" customWidth="1"/>
    <col min="6929" max="6929" width="9.875" style="211" bestFit="1" customWidth="1"/>
    <col min="6930" max="7168" width="9" style="211"/>
    <col min="7169" max="7169" width="5" style="211" customWidth="1"/>
    <col min="7170" max="7170" width="40.875" style="211" customWidth="1"/>
    <col min="7171" max="7171" width="10.125" style="211" customWidth="1"/>
    <col min="7172" max="7172" width="10.75" style="211" customWidth="1"/>
    <col min="7173" max="7173" width="10" style="211" customWidth="1"/>
    <col min="7174" max="7174" width="9.625" style="211" bestFit="1" customWidth="1"/>
    <col min="7175" max="7175" width="10.75" style="211" customWidth="1"/>
    <col min="7176" max="7176" width="12.25" style="211" customWidth="1"/>
    <col min="7177" max="7177" width="11.625" style="211" customWidth="1"/>
    <col min="7178" max="7178" width="9.75" style="211" customWidth="1"/>
    <col min="7179" max="7179" width="9.875" style="211" customWidth="1"/>
    <col min="7180" max="7180" width="12" style="211" customWidth="1"/>
    <col min="7181" max="7181" width="9.875" style="211" customWidth="1"/>
    <col min="7182" max="7183" width="10.375" style="211" customWidth="1"/>
    <col min="7184" max="7184" width="16.25" style="211" customWidth="1"/>
    <col min="7185" max="7185" width="9.875" style="211" bestFit="1" customWidth="1"/>
    <col min="7186" max="7424" width="9" style="211"/>
    <col min="7425" max="7425" width="5" style="211" customWidth="1"/>
    <col min="7426" max="7426" width="40.875" style="211" customWidth="1"/>
    <col min="7427" max="7427" width="10.125" style="211" customWidth="1"/>
    <col min="7428" max="7428" width="10.75" style="211" customWidth="1"/>
    <col min="7429" max="7429" width="10" style="211" customWidth="1"/>
    <col min="7430" max="7430" width="9.625" style="211" bestFit="1" customWidth="1"/>
    <col min="7431" max="7431" width="10.75" style="211" customWidth="1"/>
    <col min="7432" max="7432" width="12.25" style="211" customWidth="1"/>
    <col min="7433" max="7433" width="11.625" style="211" customWidth="1"/>
    <col min="7434" max="7434" width="9.75" style="211" customWidth="1"/>
    <col min="7435" max="7435" width="9.875" style="211" customWidth="1"/>
    <col min="7436" max="7436" width="12" style="211" customWidth="1"/>
    <col min="7437" max="7437" width="9.875" style="211" customWidth="1"/>
    <col min="7438" max="7439" width="10.375" style="211" customWidth="1"/>
    <col min="7440" max="7440" width="16.25" style="211" customWidth="1"/>
    <col min="7441" max="7441" width="9.875" style="211" bestFit="1" customWidth="1"/>
    <col min="7442" max="7680" width="9" style="211"/>
    <col min="7681" max="7681" width="5" style="211" customWidth="1"/>
    <col min="7682" max="7682" width="40.875" style="211" customWidth="1"/>
    <col min="7683" max="7683" width="10.125" style="211" customWidth="1"/>
    <col min="7684" max="7684" width="10.75" style="211" customWidth="1"/>
    <col min="7685" max="7685" width="10" style="211" customWidth="1"/>
    <col min="7686" max="7686" width="9.625" style="211" bestFit="1" customWidth="1"/>
    <col min="7687" max="7687" width="10.75" style="211" customWidth="1"/>
    <col min="7688" max="7688" width="12.25" style="211" customWidth="1"/>
    <col min="7689" max="7689" width="11.625" style="211" customWidth="1"/>
    <col min="7690" max="7690" width="9.75" style="211" customWidth="1"/>
    <col min="7691" max="7691" width="9.875" style="211" customWidth="1"/>
    <col min="7692" max="7692" width="12" style="211" customWidth="1"/>
    <col min="7693" max="7693" width="9.875" style="211" customWidth="1"/>
    <col min="7694" max="7695" width="10.375" style="211" customWidth="1"/>
    <col min="7696" max="7696" width="16.25" style="211" customWidth="1"/>
    <col min="7697" max="7697" width="9.875" style="211" bestFit="1" customWidth="1"/>
    <col min="7698" max="7936" width="9" style="211"/>
    <col min="7937" max="7937" width="5" style="211" customWidth="1"/>
    <col min="7938" max="7938" width="40.875" style="211" customWidth="1"/>
    <col min="7939" max="7939" width="10.125" style="211" customWidth="1"/>
    <col min="7940" max="7940" width="10.75" style="211" customWidth="1"/>
    <col min="7941" max="7941" width="10" style="211" customWidth="1"/>
    <col min="7942" max="7942" width="9.625" style="211" bestFit="1" customWidth="1"/>
    <col min="7943" max="7943" width="10.75" style="211" customWidth="1"/>
    <col min="7944" max="7944" width="12.25" style="211" customWidth="1"/>
    <col min="7945" max="7945" width="11.625" style="211" customWidth="1"/>
    <col min="7946" max="7946" width="9.75" style="211" customWidth="1"/>
    <col min="7947" max="7947" width="9.875" style="211" customWidth="1"/>
    <col min="7948" max="7948" width="12" style="211" customWidth="1"/>
    <col min="7949" max="7949" width="9.875" style="211" customWidth="1"/>
    <col min="7950" max="7951" width="10.375" style="211" customWidth="1"/>
    <col min="7952" max="7952" width="16.25" style="211" customWidth="1"/>
    <col min="7953" max="7953" width="9.875" style="211" bestFit="1" customWidth="1"/>
    <col min="7954" max="8192" width="9" style="211"/>
    <col min="8193" max="8193" width="5" style="211" customWidth="1"/>
    <col min="8194" max="8194" width="40.875" style="211" customWidth="1"/>
    <col min="8195" max="8195" width="10.125" style="211" customWidth="1"/>
    <col min="8196" max="8196" width="10.75" style="211" customWidth="1"/>
    <col min="8197" max="8197" width="10" style="211" customWidth="1"/>
    <col min="8198" max="8198" width="9.625" style="211" bestFit="1" customWidth="1"/>
    <col min="8199" max="8199" width="10.75" style="211" customWidth="1"/>
    <col min="8200" max="8200" width="12.25" style="211" customWidth="1"/>
    <col min="8201" max="8201" width="11.625" style="211" customWidth="1"/>
    <col min="8202" max="8202" width="9.75" style="211" customWidth="1"/>
    <col min="8203" max="8203" width="9.875" style="211" customWidth="1"/>
    <col min="8204" max="8204" width="12" style="211" customWidth="1"/>
    <col min="8205" max="8205" width="9.875" style="211" customWidth="1"/>
    <col min="8206" max="8207" width="10.375" style="211" customWidth="1"/>
    <col min="8208" max="8208" width="16.25" style="211" customWidth="1"/>
    <col min="8209" max="8209" width="9.875" style="211" bestFit="1" customWidth="1"/>
    <col min="8210" max="8448" width="9" style="211"/>
    <col min="8449" max="8449" width="5" style="211" customWidth="1"/>
    <col min="8450" max="8450" width="40.875" style="211" customWidth="1"/>
    <col min="8451" max="8451" width="10.125" style="211" customWidth="1"/>
    <col min="8452" max="8452" width="10.75" style="211" customWidth="1"/>
    <col min="8453" max="8453" width="10" style="211" customWidth="1"/>
    <col min="8454" max="8454" width="9.625" style="211" bestFit="1" customWidth="1"/>
    <col min="8455" max="8455" width="10.75" style="211" customWidth="1"/>
    <col min="8456" max="8456" width="12.25" style="211" customWidth="1"/>
    <col min="8457" max="8457" width="11.625" style="211" customWidth="1"/>
    <col min="8458" max="8458" width="9.75" style="211" customWidth="1"/>
    <col min="8459" max="8459" width="9.875" style="211" customWidth="1"/>
    <col min="8460" max="8460" width="12" style="211" customWidth="1"/>
    <col min="8461" max="8461" width="9.875" style="211" customWidth="1"/>
    <col min="8462" max="8463" width="10.375" style="211" customWidth="1"/>
    <col min="8464" max="8464" width="16.25" style="211" customWidth="1"/>
    <col min="8465" max="8465" width="9.875" style="211" bestFit="1" customWidth="1"/>
    <col min="8466" max="8704" width="9" style="211"/>
    <col min="8705" max="8705" width="5" style="211" customWidth="1"/>
    <col min="8706" max="8706" width="40.875" style="211" customWidth="1"/>
    <col min="8707" max="8707" width="10.125" style="211" customWidth="1"/>
    <col min="8708" max="8708" width="10.75" style="211" customWidth="1"/>
    <col min="8709" max="8709" width="10" style="211" customWidth="1"/>
    <col min="8710" max="8710" width="9.625" style="211" bestFit="1" customWidth="1"/>
    <col min="8711" max="8711" width="10.75" style="211" customWidth="1"/>
    <col min="8712" max="8712" width="12.25" style="211" customWidth="1"/>
    <col min="8713" max="8713" width="11.625" style="211" customWidth="1"/>
    <col min="8714" max="8714" width="9.75" style="211" customWidth="1"/>
    <col min="8715" max="8715" width="9.875" style="211" customWidth="1"/>
    <col min="8716" max="8716" width="12" style="211" customWidth="1"/>
    <col min="8717" max="8717" width="9.875" style="211" customWidth="1"/>
    <col min="8718" max="8719" width="10.375" style="211" customWidth="1"/>
    <col min="8720" max="8720" width="16.25" style="211" customWidth="1"/>
    <col min="8721" max="8721" width="9.875" style="211" bestFit="1" customWidth="1"/>
    <col min="8722" max="8960" width="9" style="211"/>
    <col min="8961" max="8961" width="5" style="211" customWidth="1"/>
    <col min="8962" max="8962" width="40.875" style="211" customWidth="1"/>
    <col min="8963" max="8963" width="10.125" style="211" customWidth="1"/>
    <col min="8964" max="8964" width="10.75" style="211" customWidth="1"/>
    <col min="8965" max="8965" width="10" style="211" customWidth="1"/>
    <col min="8966" max="8966" width="9.625" style="211" bestFit="1" customWidth="1"/>
    <col min="8967" max="8967" width="10.75" style="211" customWidth="1"/>
    <col min="8968" max="8968" width="12.25" style="211" customWidth="1"/>
    <col min="8969" max="8969" width="11.625" style="211" customWidth="1"/>
    <col min="8970" max="8970" width="9.75" style="211" customWidth="1"/>
    <col min="8971" max="8971" width="9.875" style="211" customWidth="1"/>
    <col min="8972" max="8972" width="12" style="211" customWidth="1"/>
    <col min="8973" max="8973" width="9.875" style="211" customWidth="1"/>
    <col min="8974" max="8975" width="10.375" style="211" customWidth="1"/>
    <col min="8976" max="8976" width="16.25" style="211" customWidth="1"/>
    <col min="8977" max="8977" width="9.875" style="211" bestFit="1" customWidth="1"/>
    <col min="8978" max="9216" width="9" style="211"/>
    <col min="9217" max="9217" width="5" style="211" customWidth="1"/>
    <col min="9218" max="9218" width="40.875" style="211" customWidth="1"/>
    <col min="9219" max="9219" width="10.125" style="211" customWidth="1"/>
    <col min="9220" max="9220" width="10.75" style="211" customWidth="1"/>
    <col min="9221" max="9221" width="10" style="211" customWidth="1"/>
    <col min="9222" max="9222" width="9.625" style="211" bestFit="1" customWidth="1"/>
    <col min="9223" max="9223" width="10.75" style="211" customWidth="1"/>
    <col min="9224" max="9224" width="12.25" style="211" customWidth="1"/>
    <col min="9225" max="9225" width="11.625" style="211" customWidth="1"/>
    <col min="9226" max="9226" width="9.75" style="211" customWidth="1"/>
    <col min="9227" max="9227" width="9.875" style="211" customWidth="1"/>
    <col min="9228" max="9228" width="12" style="211" customWidth="1"/>
    <col min="9229" max="9229" width="9.875" style="211" customWidth="1"/>
    <col min="9230" max="9231" width="10.375" style="211" customWidth="1"/>
    <col min="9232" max="9232" width="16.25" style="211" customWidth="1"/>
    <col min="9233" max="9233" width="9.875" style="211" bestFit="1" customWidth="1"/>
    <col min="9234" max="9472" width="9" style="211"/>
    <col min="9473" max="9473" width="5" style="211" customWidth="1"/>
    <col min="9474" max="9474" width="40.875" style="211" customWidth="1"/>
    <col min="9475" max="9475" width="10.125" style="211" customWidth="1"/>
    <col min="9476" max="9476" width="10.75" style="211" customWidth="1"/>
    <col min="9477" max="9477" width="10" style="211" customWidth="1"/>
    <col min="9478" max="9478" width="9.625" style="211" bestFit="1" customWidth="1"/>
    <col min="9479" max="9479" width="10.75" style="211" customWidth="1"/>
    <col min="9480" max="9480" width="12.25" style="211" customWidth="1"/>
    <col min="9481" max="9481" width="11.625" style="211" customWidth="1"/>
    <col min="9482" max="9482" width="9.75" style="211" customWidth="1"/>
    <col min="9483" max="9483" width="9.875" style="211" customWidth="1"/>
    <col min="9484" max="9484" width="12" style="211" customWidth="1"/>
    <col min="9485" max="9485" width="9.875" style="211" customWidth="1"/>
    <col min="9486" max="9487" width="10.375" style="211" customWidth="1"/>
    <col min="9488" max="9488" width="16.25" style="211" customWidth="1"/>
    <col min="9489" max="9489" width="9.875" style="211" bestFit="1" customWidth="1"/>
    <col min="9490" max="9728" width="9" style="211"/>
    <col min="9729" max="9729" width="5" style="211" customWidth="1"/>
    <col min="9730" max="9730" width="40.875" style="211" customWidth="1"/>
    <col min="9731" max="9731" width="10.125" style="211" customWidth="1"/>
    <col min="9732" max="9732" width="10.75" style="211" customWidth="1"/>
    <col min="9733" max="9733" width="10" style="211" customWidth="1"/>
    <col min="9734" max="9734" width="9.625" style="211" bestFit="1" customWidth="1"/>
    <col min="9735" max="9735" width="10.75" style="211" customWidth="1"/>
    <col min="9736" max="9736" width="12.25" style="211" customWidth="1"/>
    <col min="9737" max="9737" width="11.625" style="211" customWidth="1"/>
    <col min="9738" max="9738" width="9.75" style="211" customWidth="1"/>
    <col min="9739" max="9739" width="9.875" style="211" customWidth="1"/>
    <col min="9740" max="9740" width="12" style="211" customWidth="1"/>
    <col min="9741" max="9741" width="9.875" style="211" customWidth="1"/>
    <col min="9742" max="9743" width="10.375" style="211" customWidth="1"/>
    <col min="9744" max="9744" width="16.25" style="211" customWidth="1"/>
    <col min="9745" max="9745" width="9.875" style="211" bestFit="1" customWidth="1"/>
    <col min="9746" max="9984" width="9" style="211"/>
    <col min="9985" max="9985" width="5" style="211" customWidth="1"/>
    <col min="9986" max="9986" width="40.875" style="211" customWidth="1"/>
    <col min="9987" max="9987" width="10.125" style="211" customWidth="1"/>
    <col min="9988" max="9988" width="10.75" style="211" customWidth="1"/>
    <col min="9989" max="9989" width="10" style="211" customWidth="1"/>
    <col min="9990" max="9990" width="9.625" style="211" bestFit="1" customWidth="1"/>
    <col min="9991" max="9991" width="10.75" style="211" customWidth="1"/>
    <col min="9992" max="9992" width="12.25" style="211" customWidth="1"/>
    <col min="9993" max="9993" width="11.625" style="211" customWidth="1"/>
    <col min="9994" max="9994" width="9.75" style="211" customWidth="1"/>
    <col min="9995" max="9995" width="9.875" style="211" customWidth="1"/>
    <col min="9996" max="9996" width="12" style="211" customWidth="1"/>
    <col min="9997" max="9997" width="9.875" style="211" customWidth="1"/>
    <col min="9998" max="9999" width="10.375" style="211" customWidth="1"/>
    <col min="10000" max="10000" width="16.25" style="211" customWidth="1"/>
    <col min="10001" max="10001" width="9.875" style="211" bestFit="1" customWidth="1"/>
    <col min="10002" max="10240" width="9" style="211"/>
    <col min="10241" max="10241" width="5" style="211" customWidth="1"/>
    <col min="10242" max="10242" width="40.875" style="211" customWidth="1"/>
    <col min="10243" max="10243" width="10.125" style="211" customWidth="1"/>
    <col min="10244" max="10244" width="10.75" style="211" customWidth="1"/>
    <col min="10245" max="10245" width="10" style="211" customWidth="1"/>
    <col min="10246" max="10246" width="9.625" style="211" bestFit="1" customWidth="1"/>
    <col min="10247" max="10247" width="10.75" style="211" customWidth="1"/>
    <col min="10248" max="10248" width="12.25" style="211" customWidth="1"/>
    <col min="10249" max="10249" width="11.625" style="211" customWidth="1"/>
    <col min="10250" max="10250" width="9.75" style="211" customWidth="1"/>
    <col min="10251" max="10251" width="9.875" style="211" customWidth="1"/>
    <col min="10252" max="10252" width="12" style="211" customWidth="1"/>
    <col min="10253" max="10253" width="9.875" style="211" customWidth="1"/>
    <col min="10254" max="10255" width="10.375" style="211" customWidth="1"/>
    <col min="10256" max="10256" width="16.25" style="211" customWidth="1"/>
    <col min="10257" max="10257" width="9.875" style="211" bestFit="1" customWidth="1"/>
    <col min="10258" max="10496" width="9" style="211"/>
    <col min="10497" max="10497" width="5" style="211" customWidth="1"/>
    <col min="10498" max="10498" width="40.875" style="211" customWidth="1"/>
    <col min="10499" max="10499" width="10.125" style="211" customWidth="1"/>
    <col min="10500" max="10500" width="10.75" style="211" customWidth="1"/>
    <col min="10501" max="10501" width="10" style="211" customWidth="1"/>
    <col min="10502" max="10502" width="9.625" style="211" bestFit="1" customWidth="1"/>
    <col min="10503" max="10503" width="10.75" style="211" customWidth="1"/>
    <col min="10504" max="10504" width="12.25" style="211" customWidth="1"/>
    <col min="10505" max="10505" width="11.625" style="211" customWidth="1"/>
    <col min="10506" max="10506" width="9.75" style="211" customWidth="1"/>
    <col min="10507" max="10507" width="9.875" style="211" customWidth="1"/>
    <col min="10508" max="10508" width="12" style="211" customWidth="1"/>
    <col min="10509" max="10509" width="9.875" style="211" customWidth="1"/>
    <col min="10510" max="10511" width="10.375" style="211" customWidth="1"/>
    <col min="10512" max="10512" width="16.25" style="211" customWidth="1"/>
    <col min="10513" max="10513" width="9.875" style="211" bestFit="1" customWidth="1"/>
    <col min="10514" max="10752" width="9" style="211"/>
    <col min="10753" max="10753" width="5" style="211" customWidth="1"/>
    <col min="10754" max="10754" width="40.875" style="211" customWidth="1"/>
    <col min="10755" max="10755" width="10.125" style="211" customWidth="1"/>
    <col min="10756" max="10756" width="10.75" style="211" customWidth="1"/>
    <col min="10757" max="10757" width="10" style="211" customWidth="1"/>
    <col min="10758" max="10758" width="9.625" style="211" bestFit="1" customWidth="1"/>
    <col min="10759" max="10759" width="10.75" style="211" customWidth="1"/>
    <col min="10760" max="10760" width="12.25" style="211" customWidth="1"/>
    <col min="10761" max="10761" width="11.625" style="211" customWidth="1"/>
    <col min="10762" max="10762" width="9.75" style="211" customWidth="1"/>
    <col min="10763" max="10763" width="9.875" style="211" customWidth="1"/>
    <col min="10764" max="10764" width="12" style="211" customWidth="1"/>
    <col min="10765" max="10765" width="9.875" style="211" customWidth="1"/>
    <col min="10766" max="10767" width="10.375" style="211" customWidth="1"/>
    <col min="10768" max="10768" width="16.25" style="211" customWidth="1"/>
    <col min="10769" max="10769" width="9.875" style="211" bestFit="1" customWidth="1"/>
    <col min="10770" max="11008" width="9" style="211"/>
    <col min="11009" max="11009" width="5" style="211" customWidth="1"/>
    <col min="11010" max="11010" width="40.875" style="211" customWidth="1"/>
    <col min="11011" max="11011" width="10.125" style="211" customWidth="1"/>
    <col min="11012" max="11012" width="10.75" style="211" customWidth="1"/>
    <col min="11013" max="11013" width="10" style="211" customWidth="1"/>
    <col min="11014" max="11014" width="9.625" style="211" bestFit="1" customWidth="1"/>
    <col min="11015" max="11015" width="10.75" style="211" customWidth="1"/>
    <col min="11016" max="11016" width="12.25" style="211" customWidth="1"/>
    <col min="11017" max="11017" width="11.625" style="211" customWidth="1"/>
    <col min="11018" max="11018" width="9.75" style="211" customWidth="1"/>
    <col min="11019" max="11019" width="9.875" style="211" customWidth="1"/>
    <col min="11020" max="11020" width="12" style="211" customWidth="1"/>
    <col min="11021" max="11021" width="9.875" style="211" customWidth="1"/>
    <col min="11022" max="11023" width="10.375" style="211" customWidth="1"/>
    <col min="11024" max="11024" width="16.25" style="211" customWidth="1"/>
    <col min="11025" max="11025" width="9.875" style="211" bestFit="1" customWidth="1"/>
    <col min="11026" max="11264" width="9" style="211"/>
    <col min="11265" max="11265" width="5" style="211" customWidth="1"/>
    <col min="11266" max="11266" width="40.875" style="211" customWidth="1"/>
    <col min="11267" max="11267" width="10.125" style="211" customWidth="1"/>
    <col min="11268" max="11268" width="10.75" style="211" customWidth="1"/>
    <col min="11269" max="11269" width="10" style="211" customWidth="1"/>
    <col min="11270" max="11270" width="9.625" style="211" bestFit="1" customWidth="1"/>
    <col min="11271" max="11271" width="10.75" style="211" customWidth="1"/>
    <col min="11272" max="11272" width="12.25" style="211" customWidth="1"/>
    <col min="11273" max="11273" width="11.625" style="211" customWidth="1"/>
    <col min="11274" max="11274" width="9.75" style="211" customWidth="1"/>
    <col min="11275" max="11275" width="9.875" style="211" customWidth="1"/>
    <col min="11276" max="11276" width="12" style="211" customWidth="1"/>
    <col min="11277" max="11277" width="9.875" style="211" customWidth="1"/>
    <col min="11278" max="11279" width="10.375" style="211" customWidth="1"/>
    <col min="11280" max="11280" width="16.25" style="211" customWidth="1"/>
    <col min="11281" max="11281" width="9.875" style="211" bestFit="1" customWidth="1"/>
    <col min="11282" max="11520" width="9" style="211"/>
    <col min="11521" max="11521" width="5" style="211" customWidth="1"/>
    <col min="11522" max="11522" width="40.875" style="211" customWidth="1"/>
    <col min="11523" max="11523" width="10.125" style="211" customWidth="1"/>
    <col min="11524" max="11524" width="10.75" style="211" customWidth="1"/>
    <col min="11525" max="11525" width="10" style="211" customWidth="1"/>
    <col min="11526" max="11526" width="9.625" style="211" bestFit="1" customWidth="1"/>
    <col min="11527" max="11527" width="10.75" style="211" customWidth="1"/>
    <col min="11528" max="11528" width="12.25" style="211" customWidth="1"/>
    <col min="11529" max="11529" width="11.625" style="211" customWidth="1"/>
    <col min="11530" max="11530" width="9.75" style="211" customWidth="1"/>
    <col min="11531" max="11531" width="9.875" style="211" customWidth="1"/>
    <col min="11532" max="11532" width="12" style="211" customWidth="1"/>
    <col min="11533" max="11533" width="9.875" style="211" customWidth="1"/>
    <col min="11534" max="11535" width="10.375" style="211" customWidth="1"/>
    <col min="11536" max="11536" width="16.25" style="211" customWidth="1"/>
    <col min="11537" max="11537" width="9.875" style="211" bestFit="1" customWidth="1"/>
    <col min="11538" max="11776" width="9" style="211"/>
    <col min="11777" max="11777" width="5" style="211" customWidth="1"/>
    <col min="11778" max="11778" width="40.875" style="211" customWidth="1"/>
    <col min="11779" max="11779" width="10.125" style="211" customWidth="1"/>
    <col min="11780" max="11780" width="10.75" style="211" customWidth="1"/>
    <col min="11781" max="11781" width="10" style="211" customWidth="1"/>
    <col min="11782" max="11782" width="9.625" style="211" bestFit="1" customWidth="1"/>
    <col min="11783" max="11783" width="10.75" style="211" customWidth="1"/>
    <col min="11784" max="11784" width="12.25" style="211" customWidth="1"/>
    <col min="11785" max="11785" width="11.625" style="211" customWidth="1"/>
    <col min="11786" max="11786" width="9.75" style="211" customWidth="1"/>
    <col min="11787" max="11787" width="9.875" style="211" customWidth="1"/>
    <col min="11788" max="11788" width="12" style="211" customWidth="1"/>
    <col min="11789" max="11789" width="9.875" style="211" customWidth="1"/>
    <col min="11790" max="11791" width="10.375" style="211" customWidth="1"/>
    <col min="11792" max="11792" width="16.25" style="211" customWidth="1"/>
    <col min="11793" max="11793" width="9.875" style="211" bestFit="1" customWidth="1"/>
    <col min="11794" max="12032" width="9" style="211"/>
    <col min="12033" max="12033" width="5" style="211" customWidth="1"/>
    <col min="12034" max="12034" width="40.875" style="211" customWidth="1"/>
    <col min="12035" max="12035" width="10.125" style="211" customWidth="1"/>
    <col min="12036" max="12036" width="10.75" style="211" customWidth="1"/>
    <col min="12037" max="12037" width="10" style="211" customWidth="1"/>
    <col min="12038" max="12038" width="9.625" style="211" bestFit="1" customWidth="1"/>
    <col min="12039" max="12039" width="10.75" style="211" customWidth="1"/>
    <col min="12040" max="12040" width="12.25" style="211" customWidth="1"/>
    <col min="12041" max="12041" width="11.625" style="211" customWidth="1"/>
    <col min="12042" max="12042" width="9.75" style="211" customWidth="1"/>
    <col min="12043" max="12043" width="9.875" style="211" customWidth="1"/>
    <col min="12044" max="12044" width="12" style="211" customWidth="1"/>
    <col min="12045" max="12045" width="9.875" style="211" customWidth="1"/>
    <col min="12046" max="12047" width="10.375" style="211" customWidth="1"/>
    <col min="12048" max="12048" width="16.25" style="211" customWidth="1"/>
    <col min="12049" max="12049" width="9.875" style="211" bestFit="1" customWidth="1"/>
    <col min="12050" max="12288" width="9" style="211"/>
    <col min="12289" max="12289" width="5" style="211" customWidth="1"/>
    <col min="12290" max="12290" width="40.875" style="211" customWidth="1"/>
    <col min="12291" max="12291" width="10.125" style="211" customWidth="1"/>
    <col min="12292" max="12292" width="10.75" style="211" customWidth="1"/>
    <col min="12293" max="12293" width="10" style="211" customWidth="1"/>
    <col min="12294" max="12294" width="9.625" style="211" bestFit="1" customWidth="1"/>
    <col min="12295" max="12295" width="10.75" style="211" customWidth="1"/>
    <col min="12296" max="12296" width="12.25" style="211" customWidth="1"/>
    <col min="12297" max="12297" width="11.625" style="211" customWidth="1"/>
    <col min="12298" max="12298" width="9.75" style="211" customWidth="1"/>
    <col min="12299" max="12299" width="9.875" style="211" customWidth="1"/>
    <col min="12300" max="12300" width="12" style="211" customWidth="1"/>
    <col min="12301" max="12301" width="9.875" style="211" customWidth="1"/>
    <col min="12302" max="12303" width="10.375" style="211" customWidth="1"/>
    <col min="12304" max="12304" width="16.25" style="211" customWidth="1"/>
    <col min="12305" max="12305" width="9.875" style="211" bestFit="1" customWidth="1"/>
    <col min="12306" max="12544" width="9" style="211"/>
    <col min="12545" max="12545" width="5" style="211" customWidth="1"/>
    <col min="12546" max="12546" width="40.875" style="211" customWidth="1"/>
    <col min="12547" max="12547" width="10.125" style="211" customWidth="1"/>
    <col min="12548" max="12548" width="10.75" style="211" customWidth="1"/>
    <col min="12549" max="12549" width="10" style="211" customWidth="1"/>
    <col min="12550" max="12550" width="9.625" style="211" bestFit="1" customWidth="1"/>
    <col min="12551" max="12551" width="10.75" style="211" customWidth="1"/>
    <col min="12552" max="12552" width="12.25" style="211" customWidth="1"/>
    <col min="12553" max="12553" width="11.625" style="211" customWidth="1"/>
    <col min="12554" max="12554" width="9.75" style="211" customWidth="1"/>
    <col min="12555" max="12555" width="9.875" style="211" customWidth="1"/>
    <col min="12556" max="12556" width="12" style="211" customWidth="1"/>
    <col min="12557" max="12557" width="9.875" style="211" customWidth="1"/>
    <col min="12558" max="12559" width="10.375" style="211" customWidth="1"/>
    <col min="12560" max="12560" width="16.25" style="211" customWidth="1"/>
    <col min="12561" max="12561" width="9.875" style="211" bestFit="1" customWidth="1"/>
    <col min="12562" max="12800" width="9" style="211"/>
    <col min="12801" max="12801" width="5" style="211" customWidth="1"/>
    <col min="12802" max="12802" width="40.875" style="211" customWidth="1"/>
    <col min="12803" max="12803" width="10.125" style="211" customWidth="1"/>
    <col min="12804" max="12804" width="10.75" style="211" customWidth="1"/>
    <col min="12805" max="12805" width="10" style="211" customWidth="1"/>
    <col min="12806" max="12806" width="9.625" style="211" bestFit="1" customWidth="1"/>
    <col min="12807" max="12807" width="10.75" style="211" customWidth="1"/>
    <col min="12808" max="12808" width="12.25" style="211" customWidth="1"/>
    <col min="12809" max="12809" width="11.625" style="211" customWidth="1"/>
    <col min="12810" max="12810" width="9.75" style="211" customWidth="1"/>
    <col min="12811" max="12811" width="9.875" style="211" customWidth="1"/>
    <col min="12812" max="12812" width="12" style="211" customWidth="1"/>
    <col min="12813" max="12813" width="9.875" style="211" customWidth="1"/>
    <col min="12814" max="12815" width="10.375" style="211" customWidth="1"/>
    <col min="12816" max="12816" width="16.25" style="211" customWidth="1"/>
    <col min="12817" max="12817" width="9.875" style="211" bestFit="1" customWidth="1"/>
    <col min="12818" max="13056" width="9" style="211"/>
    <col min="13057" max="13057" width="5" style="211" customWidth="1"/>
    <col min="13058" max="13058" width="40.875" style="211" customWidth="1"/>
    <col min="13059" max="13059" width="10.125" style="211" customWidth="1"/>
    <col min="13060" max="13060" width="10.75" style="211" customWidth="1"/>
    <col min="13061" max="13061" width="10" style="211" customWidth="1"/>
    <col min="13062" max="13062" width="9.625" style="211" bestFit="1" customWidth="1"/>
    <col min="13063" max="13063" width="10.75" style="211" customWidth="1"/>
    <col min="13064" max="13064" width="12.25" style="211" customWidth="1"/>
    <col min="13065" max="13065" width="11.625" style="211" customWidth="1"/>
    <col min="13066" max="13066" width="9.75" style="211" customWidth="1"/>
    <col min="13067" max="13067" width="9.875" style="211" customWidth="1"/>
    <col min="13068" max="13068" width="12" style="211" customWidth="1"/>
    <col min="13069" max="13069" width="9.875" style="211" customWidth="1"/>
    <col min="13070" max="13071" width="10.375" style="211" customWidth="1"/>
    <col min="13072" max="13072" width="16.25" style="211" customWidth="1"/>
    <col min="13073" max="13073" width="9.875" style="211" bestFit="1" customWidth="1"/>
    <col min="13074" max="13312" width="9" style="211"/>
    <col min="13313" max="13313" width="5" style="211" customWidth="1"/>
    <col min="13314" max="13314" width="40.875" style="211" customWidth="1"/>
    <col min="13315" max="13315" width="10.125" style="211" customWidth="1"/>
    <col min="13316" max="13316" width="10.75" style="211" customWidth="1"/>
    <col min="13317" max="13317" width="10" style="211" customWidth="1"/>
    <col min="13318" max="13318" width="9.625" style="211" bestFit="1" customWidth="1"/>
    <col min="13319" max="13319" width="10.75" style="211" customWidth="1"/>
    <col min="13320" max="13320" width="12.25" style="211" customWidth="1"/>
    <col min="13321" max="13321" width="11.625" style="211" customWidth="1"/>
    <col min="13322" max="13322" width="9.75" style="211" customWidth="1"/>
    <col min="13323" max="13323" width="9.875" style="211" customWidth="1"/>
    <col min="13324" max="13324" width="12" style="211" customWidth="1"/>
    <col min="13325" max="13325" width="9.875" style="211" customWidth="1"/>
    <col min="13326" max="13327" width="10.375" style="211" customWidth="1"/>
    <col min="13328" max="13328" width="16.25" style="211" customWidth="1"/>
    <col min="13329" max="13329" width="9.875" style="211" bestFit="1" customWidth="1"/>
    <col min="13330" max="13568" width="9" style="211"/>
    <col min="13569" max="13569" width="5" style="211" customWidth="1"/>
    <col min="13570" max="13570" width="40.875" style="211" customWidth="1"/>
    <col min="13571" max="13571" width="10.125" style="211" customWidth="1"/>
    <col min="13572" max="13572" width="10.75" style="211" customWidth="1"/>
    <col min="13573" max="13573" width="10" style="211" customWidth="1"/>
    <col min="13574" max="13574" width="9.625" style="211" bestFit="1" customWidth="1"/>
    <col min="13575" max="13575" width="10.75" style="211" customWidth="1"/>
    <col min="13576" max="13576" width="12.25" style="211" customWidth="1"/>
    <col min="13577" max="13577" width="11.625" style="211" customWidth="1"/>
    <col min="13578" max="13578" width="9.75" style="211" customWidth="1"/>
    <col min="13579" max="13579" width="9.875" style="211" customWidth="1"/>
    <col min="13580" max="13580" width="12" style="211" customWidth="1"/>
    <col min="13581" max="13581" width="9.875" style="211" customWidth="1"/>
    <col min="13582" max="13583" width="10.375" style="211" customWidth="1"/>
    <col min="13584" max="13584" width="16.25" style="211" customWidth="1"/>
    <col min="13585" max="13585" width="9.875" style="211" bestFit="1" customWidth="1"/>
    <col min="13586" max="13824" width="9" style="211"/>
    <col min="13825" max="13825" width="5" style="211" customWidth="1"/>
    <col min="13826" max="13826" width="40.875" style="211" customWidth="1"/>
    <col min="13827" max="13827" width="10.125" style="211" customWidth="1"/>
    <col min="13828" max="13828" width="10.75" style="211" customWidth="1"/>
    <col min="13829" max="13829" width="10" style="211" customWidth="1"/>
    <col min="13830" max="13830" width="9.625" style="211" bestFit="1" customWidth="1"/>
    <col min="13831" max="13831" width="10.75" style="211" customWidth="1"/>
    <col min="13832" max="13832" width="12.25" style="211" customWidth="1"/>
    <col min="13833" max="13833" width="11.625" style="211" customWidth="1"/>
    <col min="13834" max="13834" width="9.75" style="211" customWidth="1"/>
    <col min="13835" max="13835" width="9.875" style="211" customWidth="1"/>
    <col min="13836" max="13836" width="12" style="211" customWidth="1"/>
    <col min="13837" max="13837" width="9.875" style="211" customWidth="1"/>
    <col min="13838" max="13839" width="10.375" style="211" customWidth="1"/>
    <col min="13840" max="13840" width="16.25" style="211" customWidth="1"/>
    <col min="13841" max="13841" width="9.875" style="211" bestFit="1" customWidth="1"/>
    <col min="13842" max="14080" width="9" style="211"/>
    <col min="14081" max="14081" width="5" style="211" customWidth="1"/>
    <col min="14082" max="14082" width="40.875" style="211" customWidth="1"/>
    <col min="14083" max="14083" width="10.125" style="211" customWidth="1"/>
    <col min="14084" max="14084" width="10.75" style="211" customWidth="1"/>
    <col min="14085" max="14085" width="10" style="211" customWidth="1"/>
    <col min="14086" max="14086" width="9.625" style="211" bestFit="1" customWidth="1"/>
    <col min="14087" max="14087" width="10.75" style="211" customWidth="1"/>
    <col min="14088" max="14088" width="12.25" style="211" customWidth="1"/>
    <col min="14089" max="14089" width="11.625" style="211" customWidth="1"/>
    <col min="14090" max="14090" width="9.75" style="211" customWidth="1"/>
    <col min="14091" max="14091" width="9.875" style="211" customWidth="1"/>
    <col min="14092" max="14092" width="12" style="211" customWidth="1"/>
    <col min="14093" max="14093" width="9.875" style="211" customWidth="1"/>
    <col min="14094" max="14095" width="10.375" style="211" customWidth="1"/>
    <col min="14096" max="14096" width="16.25" style="211" customWidth="1"/>
    <col min="14097" max="14097" width="9.875" style="211" bestFit="1" customWidth="1"/>
    <col min="14098" max="14336" width="9" style="211"/>
    <col min="14337" max="14337" width="5" style="211" customWidth="1"/>
    <col min="14338" max="14338" width="40.875" style="211" customWidth="1"/>
    <col min="14339" max="14339" width="10.125" style="211" customWidth="1"/>
    <col min="14340" max="14340" width="10.75" style="211" customWidth="1"/>
    <col min="14341" max="14341" width="10" style="211" customWidth="1"/>
    <col min="14342" max="14342" width="9.625" style="211" bestFit="1" customWidth="1"/>
    <col min="14343" max="14343" width="10.75" style="211" customWidth="1"/>
    <col min="14344" max="14344" width="12.25" style="211" customWidth="1"/>
    <col min="14345" max="14345" width="11.625" style="211" customWidth="1"/>
    <col min="14346" max="14346" width="9.75" style="211" customWidth="1"/>
    <col min="14347" max="14347" width="9.875" style="211" customWidth="1"/>
    <col min="14348" max="14348" width="12" style="211" customWidth="1"/>
    <col min="14349" max="14349" width="9.875" style="211" customWidth="1"/>
    <col min="14350" max="14351" width="10.375" style="211" customWidth="1"/>
    <col min="14352" max="14352" width="16.25" style="211" customWidth="1"/>
    <col min="14353" max="14353" width="9.875" style="211" bestFit="1" customWidth="1"/>
    <col min="14354" max="14592" width="9" style="211"/>
    <col min="14593" max="14593" width="5" style="211" customWidth="1"/>
    <col min="14594" max="14594" width="40.875" style="211" customWidth="1"/>
    <col min="14595" max="14595" width="10.125" style="211" customWidth="1"/>
    <col min="14596" max="14596" width="10.75" style="211" customWidth="1"/>
    <col min="14597" max="14597" width="10" style="211" customWidth="1"/>
    <col min="14598" max="14598" width="9.625" style="211" bestFit="1" customWidth="1"/>
    <col min="14599" max="14599" width="10.75" style="211" customWidth="1"/>
    <col min="14600" max="14600" width="12.25" style="211" customWidth="1"/>
    <col min="14601" max="14601" width="11.625" style="211" customWidth="1"/>
    <col min="14602" max="14602" width="9.75" style="211" customWidth="1"/>
    <col min="14603" max="14603" width="9.875" style="211" customWidth="1"/>
    <col min="14604" max="14604" width="12" style="211" customWidth="1"/>
    <col min="14605" max="14605" width="9.875" style="211" customWidth="1"/>
    <col min="14606" max="14607" width="10.375" style="211" customWidth="1"/>
    <col min="14608" max="14608" width="16.25" style="211" customWidth="1"/>
    <col min="14609" max="14609" width="9.875" style="211" bestFit="1" customWidth="1"/>
    <col min="14610" max="14848" width="9" style="211"/>
    <col min="14849" max="14849" width="5" style="211" customWidth="1"/>
    <col min="14850" max="14850" width="40.875" style="211" customWidth="1"/>
    <col min="14851" max="14851" width="10.125" style="211" customWidth="1"/>
    <col min="14852" max="14852" width="10.75" style="211" customWidth="1"/>
    <col min="14853" max="14853" width="10" style="211" customWidth="1"/>
    <col min="14854" max="14854" width="9.625" style="211" bestFit="1" customWidth="1"/>
    <col min="14855" max="14855" width="10.75" style="211" customWidth="1"/>
    <col min="14856" max="14856" width="12.25" style="211" customWidth="1"/>
    <col min="14857" max="14857" width="11.625" style="211" customWidth="1"/>
    <col min="14858" max="14858" width="9.75" style="211" customWidth="1"/>
    <col min="14859" max="14859" width="9.875" style="211" customWidth="1"/>
    <col min="14860" max="14860" width="12" style="211" customWidth="1"/>
    <col min="14861" max="14861" width="9.875" style="211" customWidth="1"/>
    <col min="14862" max="14863" width="10.375" style="211" customWidth="1"/>
    <col min="14864" max="14864" width="16.25" style="211" customWidth="1"/>
    <col min="14865" max="14865" width="9.875" style="211" bestFit="1" customWidth="1"/>
    <col min="14866" max="15104" width="9" style="211"/>
    <col min="15105" max="15105" width="5" style="211" customWidth="1"/>
    <col min="15106" max="15106" width="40.875" style="211" customWidth="1"/>
    <col min="15107" max="15107" width="10.125" style="211" customWidth="1"/>
    <col min="15108" max="15108" width="10.75" style="211" customWidth="1"/>
    <col min="15109" max="15109" width="10" style="211" customWidth="1"/>
    <col min="15110" max="15110" width="9.625" style="211" bestFit="1" customWidth="1"/>
    <col min="15111" max="15111" width="10.75" style="211" customWidth="1"/>
    <col min="15112" max="15112" width="12.25" style="211" customWidth="1"/>
    <col min="15113" max="15113" width="11.625" style="211" customWidth="1"/>
    <col min="15114" max="15114" width="9.75" style="211" customWidth="1"/>
    <col min="15115" max="15115" width="9.875" style="211" customWidth="1"/>
    <col min="15116" max="15116" width="12" style="211" customWidth="1"/>
    <col min="15117" max="15117" width="9.875" style="211" customWidth="1"/>
    <col min="15118" max="15119" width="10.375" style="211" customWidth="1"/>
    <col min="15120" max="15120" width="16.25" style="211" customWidth="1"/>
    <col min="15121" max="15121" width="9.875" style="211" bestFit="1" customWidth="1"/>
    <col min="15122" max="15360" width="9" style="211"/>
    <col min="15361" max="15361" width="5" style="211" customWidth="1"/>
    <col min="15362" max="15362" width="40.875" style="211" customWidth="1"/>
    <col min="15363" max="15363" width="10.125" style="211" customWidth="1"/>
    <col min="15364" max="15364" width="10.75" style="211" customWidth="1"/>
    <col min="15365" max="15365" width="10" style="211" customWidth="1"/>
    <col min="15366" max="15366" width="9.625" style="211" bestFit="1" customWidth="1"/>
    <col min="15367" max="15367" width="10.75" style="211" customWidth="1"/>
    <col min="15368" max="15368" width="12.25" style="211" customWidth="1"/>
    <col min="15369" max="15369" width="11.625" style="211" customWidth="1"/>
    <col min="15370" max="15370" width="9.75" style="211" customWidth="1"/>
    <col min="15371" max="15371" width="9.875" style="211" customWidth="1"/>
    <col min="15372" max="15372" width="12" style="211" customWidth="1"/>
    <col min="15373" max="15373" width="9.875" style="211" customWidth="1"/>
    <col min="15374" max="15375" width="10.375" style="211" customWidth="1"/>
    <col min="15376" max="15376" width="16.25" style="211" customWidth="1"/>
    <col min="15377" max="15377" width="9.875" style="211" bestFit="1" customWidth="1"/>
    <col min="15378" max="15616" width="9" style="211"/>
    <col min="15617" max="15617" width="5" style="211" customWidth="1"/>
    <col min="15618" max="15618" width="40.875" style="211" customWidth="1"/>
    <col min="15619" max="15619" width="10.125" style="211" customWidth="1"/>
    <col min="15620" max="15620" width="10.75" style="211" customWidth="1"/>
    <col min="15621" max="15621" width="10" style="211" customWidth="1"/>
    <col min="15622" max="15622" width="9.625" style="211" bestFit="1" customWidth="1"/>
    <col min="15623" max="15623" width="10.75" style="211" customWidth="1"/>
    <col min="15624" max="15624" width="12.25" style="211" customWidth="1"/>
    <col min="15625" max="15625" width="11.625" style="211" customWidth="1"/>
    <col min="15626" max="15626" width="9.75" style="211" customWidth="1"/>
    <col min="15627" max="15627" width="9.875" style="211" customWidth="1"/>
    <col min="15628" max="15628" width="12" style="211" customWidth="1"/>
    <col min="15629" max="15629" width="9.875" style="211" customWidth="1"/>
    <col min="15630" max="15631" width="10.375" style="211" customWidth="1"/>
    <col min="15632" max="15632" width="16.25" style="211" customWidth="1"/>
    <col min="15633" max="15633" width="9.875" style="211" bestFit="1" customWidth="1"/>
    <col min="15634" max="15872" width="9" style="211"/>
    <col min="15873" max="15873" width="5" style="211" customWidth="1"/>
    <col min="15874" max="15874" width="40.875" style="211" customWidth="1"/>
    <col min="15875" max="15875" width="10.125" style="211" customWidth="1"/>
    <col min="15876" max="15876" width="10.75" style="211" customWidth="1"/>
    <col min="15877" max="15877" width="10" style="211" customWidth="1"/>
    <col min="15878" max="15878" width="9.625" style="211" bestFit="1" customWidth="1"/>
    <col min="15879" max="15879" width="10.75" style="211" customWidth="1"/>
    <col min="15880" max="15880" width="12.25" style="211" customWidth="1"/>
    <col min="15881" max="15881" width="11.625" style="211" customWidth="1"/>
    <col min="15882" max="15882" width="9.75" style="211" customWidth="1"/>
    <col min="15883" max="15883" width="9.875" style="211" customWidth="1"/>
    <col min="15884" max="15884" width="12" style="211" customWidth="1"/>
    <col min="15885" max="15885" width="9.875" style="211" customWidth="1"/>
    <col min="15886" max="15887" width="10.375" style="211" customWidth="1"/>
    <col min="15888" max="15888" width="16.25" style="211" customWidth="1"/>
    <col min="15889" max="15889" width="9.875" style="211" bestFit="1" customWidth="1"/>
    <col min="15890" max="16128" width="9" style="211"/>
    <col min="16129" max="16129" width="5" style="211" customWidth="1"/>
    <col min="16130" max="16130" width="40.875" style="211" customWidth="1"/>
    <col min="16131" max="16131" width="10.125" style="211" customWidth="1"/>
    <col min="16132" max="16132" width="10.75" style="211" customWidth="1"/>
    <col min="16133" max="16133" width="10" style="211" customWidth="1"/>
    <col min="16134" max="16134" width="9.625" style="211" bestFit="1" customWidth="1"/>
    <col min="16135" max="16135" width="10.75" style="211" customWidth="1"/>
    <col min="16136" max="16136" width="12.25" style="211" customWidth="1"/>
    <col min="16137" max="16137" width="11.625" style="211" customWidth="1"/>
    <col min="16138" max="16138" width="9.75" style="211" customWidth="1"/>
    <col min="16139" max="16139" width="9.875" style="211" customWidth="1"/>
    <col min="16140" max="16140" width="12" style="211" customWidth="1"/>
    <col min="16141" max="16141" width="9.875" style="211" customWidth="1"/>
    <col min="16142" max="16143" width="10.375" style="211" customWidth="1"/>
    <col min="16144" max="16144" width="16.25" style="211" customWidth="1"/>
    <col min="16145" max="16145" width="9.875" style="211" bestFit="1" customWidth="1"/>
    <col min="16146" max="16384" width="9" style="211"/>
  </cols>
  <sheetData>
    <row r="1" spans="1:16" x14ac:dyDescent="0.25">
      <c r="A1" s="1081" t="s">
        <v>1207</v>
      </c>
      <c r="B1" s="1081"/>
      <c r="C1" s="1081"/>
      <c r="D1" s="1081"/>
      <c r="E1" s="1081"/>
      <c r="F1" s="1081"/>
      <c r="G1" s="1081"/>
      <c r="H1" s="1081"/>
      <c r="I1" s="1081"/>
      <c r="J1" s="1081"/>
      <c r="K1" s="1081"/>
      <c r="L1" s="1081"/>
      <c r="M1" s="1081"/>
      <c r="N1" s="1081"/>
      <c r="O1" s="1081"/>
      <c r="P1" s="1081"/>
    </row>
    <row r="2" spans="1:16" x14ac:dyDescent="0.25">
      <c r="A2" s="1082"/>
      <c r="B2" s="1082"/>
      <c r="C2" s="1082"/>
      <c r="D2" s="1082"/>
      <c r="E2" s="1082"/>
      <c r="F2" s="1082"/>
      <c r="G2" s="1082"/>
      <c r="H2" s="1082"/>
      <c r="I2" s="1082"/>
      <c r="J2" s="1082"/>
      <c r="K2" s="1082"/>
      <c r="L2" s="1082"/>
      <c r="M2" s="1082"/>
      <c r="N2" s="1082"/>
      <c r="O2" s="1082"/>
      <c r="P2" s="1082"/>
    </row>
    <row r="3" spans="1:16" ht="16.5" thickBot="1" x14ac:dyDescent="0.3"/>
    <row r="4" spans="1:16" s="217" customFormat="1" ht="77.25" thickBot="1" x14ac:dyDescent="0.3">
      <c r="A4" s="212"/>
      <c r="B4" s="213" t="s">
        <v>250</v>
      </c>
      <c r="C4" s="214" t="s">
        <v>95</v>
      </c>
      <c r="D4" s="214" t="s">
        <v>96</v>
      </c>
      <c r="E4" s="214" t="s">
        <v>97</v>
      </c>
      <c r="F4" s="215" t="s">
        <v>98</v>
      </c>
      <c r="G4" s="215" t="s">
        <v>605</v>
      </c>
      <c r="H4" s="214" t="s">
        <v>1208</v>
      </c>
      <c r="I4" s="216" t="s">
        <v>142</v>
      </c>
      <c r="J4" s="216" t="s">
        <v>151</v>
      </c>
      <c r="K4" s="215" t="s">
        <v>606</v>
      </c>
      <c r="L4" s="214" t="s">
        <v>1209</v>
      </c>
      <c r="M4" s="216" t="s">
        <v>173</v>
      </c>
      <c r="N4" s="215" t="s">
        <v>167</v>
      </c>
      <c r="O4" s="214" t="s">
        <v>116</v>
      </c>
      <c r="P4" s="214" t="s">
        <v>534</v>
      </c>
    </row>
    <row r="5" spans="1:16" s="217" customFormat="1" ht="16.5" thickBot="1" x14ac:dyDescent="0.3">
      <c r="A5" s="212"/>
      <c r="B5" s="213"/>
      <c r="C5" s="214" t="s">
        <v>347</v>
      </c>
      <c r="D5" s="214" t="s">
        <v>348</v>
      </c>
      <c r="E5" s="214" t="s">
        <v>349</v>
      </c>
      <c r="F5" s="215" t="s">
        <v>350</v>
      </c>
      <c r="G5" s="215" t="s">
        <v>537</v>
      </c>
      <c r="H5" s="214" t="s">
        <v>610</v>
      </c>
      <c r="I5" s="216" t="s">
        <v>351</v>
      </c>
      <c r="J5" s="216" t="s">
        <v>352</v>
      </c>
      <c r="K5" s="215" t="s">
        <v>353</v>
      </c>
      <c r="L5" s="214" t="s">
        <v>611</v>
      </c>
      <c r="M5" s="534"/>
      <c r="N5" s="215"/>
      <c r="O5" s="214" t="s">
        <v>608</v>
      </c>
      <c r="P5" s="214" t="s">
        <v>609</v>
      </c>
    </row>
    <row r="6" spans="1:16" s="220" customFormat="1" ht="16.5" thickBot="1" x14ac:dyDescent="0.3">
      <c r="A6" s="218"/>
      <c r="B6" s="218" t="s">
        <v>254</v>
      </c>
      <c r="C6" s="218" t="s">
        <v>255</v>
      </c>
      <c r="D6" s="218" t="s">
        <v>256</v>
      </c>
      <c r="E6" s="218" t="s">
        <v>257</v>
      </c>
      <c r="F6" s="219" t="s">
        <v>258</v>
      </c>
      <c r="G6" s="219" t="s">
        <v>259</v>
      </c>
      <c r="H6" s="218" t="s">
        <v>99</v>
      </c>
      <c r="I6" s="542" t="s">
        <v>100</v>
      </c>
      <c r="J6" s="218" t="s">
        <v>101</v>
      </c>
      <c r="K6" s="219" t="s">
        <v>102</v>
      </c>
      <c r="L6" s="218" t="s">
        <v>103</v>
      </c>
      <c r="M6" s="543" t="s">
        <v>104</v>
      </c>
      <c r="N6" s="219" t="s">
        <v>105</v>
      </c>
      <c r="O6" s="218" t="s">
        <v>588</v>
      </c>
      <c r="P6" s="218" t="s">
        <v>614</v>
      </c>
    </row>
    <row r="7" spans="1:16" s="224" customFormat="1" x14ac:dyDescent="0.25">
      <c r="A7" s="221"/>
      <c r="B7" s="222"/>
      <c r="C7" s="223"/>
      <c r="D7" s="223"/>
      <c r="E7" s="223"/>
      <c r="F7" s="223"/>
      <c r="G7" s="227"/>
      <c r="H7" s="226"/>
      <c r="I7" s="223"/>
      <c r="J7" s="223"/>
      <c r="K7" s="227"/>
      <c r="L7" s="226"/>
      <c r="M7" s="223"/>
      <c r="N7" s="227"/>
      <c r="O7" s="535"/>
      <c r="P7" s="226"/>
    </row>
    <row r="8" spans="1:16" s="1089" customFormat="1" x14ac:dyDescent="0.25">
      <c r="A8" s="1083"/>
      <c r="B8" s="1084" t="s">
        <v>1210</v>
      </c>
      <c r="C8" s="1085">
        <v>227871</v>
      </c>
      <c r="D8" s="1085">
        <v>74004</v>
      </c>
      <c r="E8" s="1085">
        <v>5531780</v>
      </c>
      <c r="F8" s="1086">
        <v>60881</v>
      </c>
      <c r="G8" s="1087">
        <v>5977896</v>
      </c>
      <c r="H8" s="1088">
        <f>SUM(C8:G8)</f>
        <v>11872432</v>
      </c>
      <c r="I8" s="1085">
        <v>18487991</v>
      </c>
      <c r="J8" s="1085">
        <v>1452173</v>
      </c>
      <c r="K8" s="1087">
        <v>331725</v>
      </c>
      <c r="L8" s="1088">
        <f>SUM(I8:K8)</f>
        <v>20271889</v>
      </c>
      <c r="M8" s="1085">
        <v>250000</v>
      </c>
      <c r="N8" s="1087">
        <v>4523184</v>
      </c>
      <c r="O8" s="1088">
        <f>SUM(M8:N8)</f>
        <v>4773184</v>
      </c>
      <c r="P8" s="1088">
        <f>SUM(O8+L8+H8)</f>
        <v>36917505</v>
      </c>
    </row>
    <row r="9" spans="1:16" x14ac:dyDescent="0.25">
      <c r="A9" s="221"/>
      <c r="B9" s="1090"/>
      <c r="C9" s="228"/>
      <c r="D9" s="229"/>
      <c r="E9" s="229"/>
      <c r="F9" s="229"/>
      <c r="G9" s="1091"/>
      <c r="H9" s="226"/>
      <c r="I9" s="228"/>
      <c r="J9" s="228"/>
      <c r="K9" s="230"/>
      <c r="L9" s="231"/>
      <c r="M9" s="228"/>
      <c r="N9" s="230"/>
      <c r="O9" s="536"/>
      <c r="P9" s="226"/>
    </row>
    <row r="10" spans="1:16" x14ac:dyDescent="0.25">
      <c r="A10" s="221" t="s">
        <v>1211</v>
      </c>
      <c r="B10" s="256" t="s">
        <v>107</v>
      </c>
      <c r="C10" s="228"/>
      <c r="D10" s="228"/>
      <c r="E10" s="228"/>
      <c r="F10" s="228"/>
      <c r="G10" s="1091"/>
      <c r="H10" s="226"/>
      <c r="I10" s="228"/>
      <c r="J10" s="228"/>
      <c r="K10" s="1091"/>
      <c r="L10" s="231"/>
      <c r="M10" s="228"/>
      <c r="N10" s="1091"/>
      <c r="O10" s="536"/>
      <c r="P10" s="226"/>
    </row>
    <row r="11" spans="1:16" ht="31.5" x14ac:dyDescent="0.25">
      <c r="A11" s="221"/>
      <c r="B11" s="256" t="s">
        <v>178</v>
      </c>
      <c r="C11" s="228"/>
      <c r="D11" s="228"/>
      <c r="E11" s="228"/>
      <c r="F11" s="228"/>
      <c r="G11" s="1091"/>
      <c r="H11" s="226"/>
      <c r="I11" s="228"/>
      <c r="J11" s="228"/>
      <c r="K11" s="1091"/>
      <c r="L11" s="231"/>
      <c r="M11" s="228"/>
      <c r="N11" s="1091"/>
      <c r="O11" s="536"/>
      <c r="P11" s="226"/>
    </row>
    <row r="12" spans="1:16" x14ac:dyDescent="0.25">
      <c r="A12" s="221"/>
      <c r="B12" s="1092" t="s">
        <v>179</v>
      </c>
      <c r="C12" s="228"/>
      <c r="D12" s="228"/>
      <c r="E12" s="228"/>
      <c r="F12" s="228"/>
      <c r="G12" s="1091"/>
      <c r="H12" s="226"/>
      <c r="I12" s="228"/>
      <c r="J12" s="228"/>
      <c r="K12" s="1091"/>
      <c r="L12" s="231"/>
      <c r="M12" s="228"/>
      <c r="N12" s="1091"/>
      <c r="O12" s="536"/>
      <c r="P12" s="226"/>
    </row>
    <row r="13" spans="1:16" ht="31.5" x14ac:dyDescent="0.25">
      <c r="A13" s="221"/>
      <c r="B13" s="1093" t="s">
        <v>1212</v>
      </c>
      <c r="C13" s="228"/>
      <c r="D13" s="228"/>
      <c r="E13" s="228"/>
      <c r="F13" s="228"/>
      <c r="G13" s="1091"/>
      <c r="H13" s="226"/>
      <c r="I13" s="228"/>
      <c r="J13" s="228"/>
      <c r="K13" s="1091"/>
      <c r="L13" s="231"/>
      <c r="M13" s="228"/>
      <c r="N13" s="1091"/>
      <c r="O13" s="536"/>
      <c r="P13" s="226"/>
    </row>
    <row r="14" spans="1:16" x14ac:dyDescent="0.25">
      <c r="A14" s="221"/>
      <c r="B14" s="1094" t="s">
        <v>1213</v>
      </c>
      <c r="C14" s="228"/>
      <c r="D14" s="228"/>
      <c r="E14" s="228">
        <v>320</v>
      </c>
      <c r="F14" s="228"/>
      <c r="G14" s="1091"/>
      <c r="H14" s="226">
        <f>SUM(C14:G14)</f>
        <v>320</v>
      </c>
      <c r="I14" s="228"/>
      <c r="J14" s="228"/>
      <c r="K14" s="1091"/>
      <c r="L14" s="231">
        <f>SUM(I14:K14)</f>
        <v>0</v>
      </c>
      <c r="M14" s="228"/>
      <c r="N14" s="1091"/>
      <c r="O14" s="536"/>
      <c r="P14" s="226">
        <f>O14+L14+H14</f>
        <v>320</v>
      </c>
    </row>
    <row r="15" spans="1:16" x14ac:dyDescent="0.25">
      <c r="A15" s="221"/>
      <c r="B15" s="1092"/>
      <c r="C15" s="228"/>
      <c r="D15" s="228"/>
      <c r="E15" s="228"/>
      <c r="F15" s="228"/>
      <c r="G15" s="1091"/>
      <c r="H15" s="226"/>
      <c r="I15" s="228"/>
      <c r="J15" s="228"/>
      <c r="K15" s="1091"/>
      <c r="L15" s="231"/>
      <c r="M15" s="228"/>
      <c r="N15" s="1091"/>
      <c r="O15" s="536"/>
      <c r="P15" s="226"/>
    </row>
    <row r="16" spans="1:16" x14ac:dyDescent="0.25">
      <c r="A16" s="221"/>
      <c r="B16" s="1090"/>
      <c r="C16" s="228"/>
      <c r="D16" s="228"/>
      <c r="E16" s="228"/>
      <c r="F16" s="228"/>
      <c r="G16" s="1091"/>
      <c r="H16" s="226"/>
      <c r="I16" s="228"/>
      <c r="J16" s="228"/>
      <c r="K16" s="1091"/>
      <c r="L16" s="231"/>
      <c r="M16" s="228"/>
      <c r="N16" s="1091"/>
      <c r="O16" s="536"/>
      <c r="P16" s="226"/>
    </row>
    <row r="17" spans="1:16" s="224" customFormat="1" x14ac:dyDescent="0.25">
      <c r="A17" s="236" t="s">
        <v>108</v>
      </c>
      <c r="B17" s="225" t="s">
        <v>109</v>
      </c>
      <c r="C17" s="237"/>
      <c r="D17" s="237"/>
      <c r="E17" s="237"/>
      <c r="F17" s="237"/>
      <c r="G17" s="239"/>
      <c r="H17" s="231"/>
      <c r="I17" s="237"/>
      <c r="J17" s="237"/>
      <c r="K17" s="239"/>
      <c r="L17" s="231"/>
      <c r="M17" s="237"/>
      <c r="N17" s="239"/>
      <c r="O17" s="231"/>
      <c r="P17" s="231"/>
    </row>
    <row r="18" spans="1:16" x14ac:dyDescent="0.25">
      <c r="A18" s="236"/>
      <c r="B18" s="240" t="s">
        <v>615</v>
      </c>
      <c r="C18" s="233"/>
      <c r="D18" s="234"/>
      <c r="E18" s="234"/>
      <c r="F18" s="234"/>
      <c r="G18" s="250"/>
      <c r="H18" s="226"/>
      <c r="I18" s="233"/>
      <c r="J18" s="233"/>
      <c r="K18" s="235"/>
      <c r="L18" s="231"/>
      <c r="M18" s="233"/>
      <c r="N18" s="235"/>
      <c r="O18" s="537"/>
      <c r="P18" s="226"/>
    </row>
    <row r="19" spans="1:16" x14ac:dyDescent="0.25">
      <c r="A19" s="236"/>
      <c r="B19" s="1095" t="s">
        <v>1214</v>
      </c>
      <c r="C19" s="233"/>
      <c r="D19" s="234"/>
      <c r="E19" s="234"/>
      <c r="F19" s="234"/>
      <c r="G19" s="250"/>
      <c r="H19" s="226"/>
      <c r="I19" s="233"/>
      <c r="J19" s="233"/>
      <c r="K19" s="235"/>
      <c r="L19" s="231"/>
      <c r="M19" s="233"/>
      <c r="N19" s="235"/>
      <c r="O19" s="537"/>
      <c r="P19" s="226"/>
    </row>
    <row r="20" spans="1:16" ht="47.25" x14ac:dyDescent="0.25">
      <c r="A20" s="236"/>
      <c r="B20" s="242" t="s">
        <v>1215</v>
      </c>
      <c r="C20" s="233"/>
      <c r="D20" s="234"/>
      <c r="E20" s="234"/>
      <c r="F20" s="234"/>
      <c r="G20" s="250"/>
      <c r="H20" s="226">
        <f>SUM(C20:G20)</f>
        <v>0</v>
      </c>
      <c r="I20" s="1096"/>
      <c r="J20" s="1096">
        <v>-4420</v>
      </c>
      <c r="K20" s="1097"/>
      <c r="L20" s="231">
        <f>SUM(I20:K20)</f>
        <v>-4420</v>
      </c>
      <c r="M20" s="1096"/>
      <c r="N20" s="1097"/>
      <c r="O20" s="1098"/>
      <c r="P20" s="226">
        <f>O20+L20+H20</f>
        <v>-4420</v>
      </c>
    </row>
    <row r="21" spans="1:16" x14ac:dyDescent="0.25">
      <c r="A21" s="236"/>
      <c r="B21" s="242"/>
      <c r="C21" s="233"/>
      <c r="D21" s="234"/>
      <c r="E21" s="234"/>
      <c r="F21" s="234"/>
      <c r="G21" s="250"/>
      <c r="H21" s="226"/>
      <c r="I21" s="1096"/>
      <c r="J21" s="1096"/>
      <c r="K21" s="1097"/>
      <c r="L21" s="231"/>
      <c r="M21" s="1096"/>
      <c r="N21" s="1097"/>
      <c r="O21" s="1098"/>
      <c r="P21" s="226"/>
    </row>
    <row r="22" spans="1:16" x14ac:dyDescent="0.25">
      <c r="A22" s="236"/>
      <c r="B22" s="1099" t="s">
        <v>1216</v>
      </c>
      <c r="C22" s="233"/>
      <c r="D22" s="234"/>
      <c r="E22" s="234"/>
      <c r="F22" s="234"/>
      <c r="G22" s="250"/>
      <c r="H22" s="226"/>
      <c r="I22" s="1096"/>
      <c r="J22" s="1096"/>
      <c r="K22" s="1097"/>
      <c r="L22" s="231"/>
      <c r="M22" s="1096"/>
      <c r="N22" s="1097"/>
      <c r="O22" s="1098"/>
      <c r="P22" s="226"/>
    </row>
    <row r="23" spans="1:16" x14ac:dyDescent="0.25">
      <c r="A23" s="236"/>
      <c r="B23" s="242" t="s">
        <v>1217</v>
      </c>
      <c r="C23" s="233"/>
      <c r="D23" s="234"/>
      <c r="E23" s="234"/>
      <c r="F23" s="234"/>
      <c r="G23" s="250"/>
      <c r="H23" s="226">
        <f t="shared" ref="H23:H24" si="0">SUM(C23:G23)</f>
        <v>0</v>
      </c>
      <c r="I23" s="1096"/>
      <c r="J23" s="1096">
        <v>-4226</v>
      </c>
      <c r="K23" s="1097"/>
      <c r="L23" s="231">
        <f t="shared" ref="L23:L24" si="1">SUM(I23:K23)</f>
        <v>-4226</v>
      </c>
      <c r="M23" s="1096"/>
      <c r="N23" s="1097"/>
      <c r="O23" s="1098"/>
      <c r="P23" s="226">
        <f t="shared" ref="P23:P24" si="2">O23+L23+H23</f>
        <v>-4226</v>
      </c>
    </row>
    <row r="24" spans="1:16" ht="31.5" x14ac:dyDescent="0.25">
      <c r="A24" s="236"/>
      <c r="B24" s="242" t="s">
        <v>1218</v>
      </c>
      <c r="C24" s="233"/>
      <c r="D24" s="234"/>
      <c r="E24" s="234"/>
      <c r="F24" s="234"/>
      <c r="G24" s="250"/>
      <c r="H24" s="226">
        <f t="shared" si="0"/>
        <v>0</v>
      </c>
      <c r="I24" s="1096"/>
      <c r="J24" s="1096">
        <v>4226</v>
      </c>
      <c r="K24" s="1097"/>
      <c r="L24" s="231">
        <f t="shared" si="1"/>
        <v>4226</v>
      </c>
      <c r="M24" s="1096"/>
      <c r="N24" s="1097"/>
      <c r="O24" s="1098"/>
      <c r="P24" s="226">
        <f t="shared" si="2"/>
        <v>4226</v>
      </c>
    </row>
    <row r="25" spans="1:16" x14ac:dyDescent="0.25">
      <c r="A25" s="232"/>
      <c r="B25" s="1100"/>
      <c r="C25" s="233"/>
      <c r="D25" s="234"/>
      <c r="E25" s="234"/>
      <c r="F25" s="235"/>
      <c r="G25" s="235"/>
      <c r="H25" s="226"/>
      <c r="I25" s="1096"/>
      <c r="J25" s="1096"/>
      <c r="K25" s="1097"/>
      <c r="L25" s="231"/>
      <c r="M25" s="1096"/>
      <c r="N25" s="1097"/>
      <c r="O25" s="1098"/>
      <c r="P25" s="226"/>
    </row>
    <row r="26" spans="1:16" x14ac:dyDescent="0.25">
      <c r="A26" s="236"/>
      <c r="B26" s="242"/>
      <c r="C26" s="233"/>
      <c r="D26" s="234"/>
      <c r="E26" s="234"/>
      <c r="F26" s="234"/>
      <c r="G26" s="250"/>
      <c r="H26" s="226"/>
      <c r="I26" s="1096"/>
      <c r="J26" s="1096"/>
      <c r="K26" s="1097"/>
      <c r="L26" s="231"/>
      <c r="M26" s="1096"/>
      <c r="N26" s="1097"/>
      <c r="O26" s="1098"/>
      <c r="P26" s="226"/>
    </row>
    <row r="27" spans="1:16" x14ac:dyDescent="0.25">
      <c r="A27" s="236"/>
      <c r="B27" s="240" t="s">
        <v>183</v>
      </c>
      <c r="C27" s="233"/>
      <c r="D27" s="234"/>
      <c r="E27" s="234"/>
      <c r="F27" s="234"/>
      <c r="G27" s="250"/>
      <c r="H27" s="226"/>
      <c r="I27" s="233"/>
      <c r="J27" s="233"/>
      <c r="K27" s="235"/>
      <c r="L27" s="231"/>
      <c r="M27" s="233"/>
      <c r="N27" s="235"/>
      <c r="O27" s="537"/>
      <c r="P27" s="226"/>
    </row>
    <row r="28" spans="1:16" ht="31.5" x14ac:dyDescent="0.25">
      <c r="A28" s="236"/>
      <c r="B28" s="1095" t="s">
        <v>1219</v>
      </c>
      <c r="C28" s="233"/>
      <c r="D28" s="234"/>
      <c r="E28" s="234"/>
      <c r="F28" s="234"/>
      <c r="G28" s="250"/>
      <c r="H28" s="226"/>
      <c r="I28" s="233"/>
      <c r="J28" s="233"/>
      <c r="K28" s="235"/>
      <c r="L28" s="231"/>
      <c r="M28" s="233"/>
      <c r="N28" s="235"/>
      <c r="O28" s="537"/>
      <c r="P28" s="226"/>
    </row>
    <row r="29" spans="1:16" s="249" customFormat="1" x14ac:dyDescent="0.25">
      <c r="A29" s="243"/>
      <c r="B29" s="736" t="s">
        <v>1220</v>
      </c>
      <c r="C29" s="244"/>
      <c r="D29" s="245"/>
      <c r="E29" s="245"/>
      <c r="F29" s="245"/>
      <c r="G29" s="540"/>
      <c r="H29" s="247">
        <f>SUM(C29:G29)</f>
        <v>0</v>
      </c>
      <c r="I29" s="1101">
        <v>110000</v>
      </c>
      <c r="J29" s="1101"/>
      <c r="K29" s="1102"/>
      <c r="L29" s="248">
        <f>SUM(I29:K29)</f>
        <v>110000</v>
      </c>
      <c r="M29" s="1101"/>
      <c r="N29" s="1102"/>
      <c r="O29" s="1103"/>
      <c r="P29" s="247">
        <f>O29+L29+H29</f>
        <v>110000</v>
      </c>
    </row>
    <row r="30" spans="1:16" x14ac:dyDescent="0.25">
      <c r="A30" s="232"/>
      <c r="B30" s="1100"/>
      <c r="C30" s="233"/>
      <c r="D30" s="234"/>
      <c r="E30" s="234"/>
      <c r="F30" s="235"/>
      <c r="G30" s="235"/>
      <c r="H30" s="231"/>
      <c r="I30" s="233"/>
      <c r="J30" s="233"/>
      <c r="K30" s="235"/>
      <c r="L30" s="231"/>
      <c r="M30" s="233"/>
      <c r="N30" s="235"/>
      <c r="O30" s="537"/>
      <c r="P30" s="226"/>
    </row>
    <row r="31" spans="1:16" ht="31.5" x14ac:dyDescent="0.25">
      <c r="A31" s="236"/>
      <c r="B31" s="1095" t="s">
        <v>1221</v>
      </c>
      <c r="C31" s="233"/>
      <c r="D31" s="234"/>
      <c r="E31" s="234"/>
      <c r="F31" s="234"/>
      <c r="G31" s="250"/>
      <c r="H31" s="226"/>
      <c r="I31" s="233"/>
      <c r="J31" s="233"/>
      <c r="K31" s="235"/>
      <c r="L31" s="231"/>
      <c r="M31" s="233"/>
      <c r="N31" s="235"/>
      <c r="O31" s="537"/>
      <c r="P31" s="226"/>
    </row>
    <row r="32" spans="1:16" s="249" customFormat="1" ht="47.25" x14ac:dyDescent="0.25">
      <c r="A32" s="243"/>
      <c r="B32" s="736" t="s">
        <v>1222</v>
      </c>
      <c r="C32" s="244"/>
      <c r="D32" s="245"/>
      <c r="E32" s="245"/>
      <c r="F32" s="245"/>
      <c r="G32" s="540"/>
      <c r="H32" s="247">
        <f>SUM(C32:G32)</f>
        <v>0</v>
      </c>
      <c r="I32" s="1101">
        <v>18288</v>
      </c>
      <c r="J32" s="1101"/>
      <c r="K32" s="1102"/>
      <c r="L32" s="248">
        <f>SUM(I32:K32)</f>
        <v>18288</v>
      </c>
      <c r="M32" s="1101"/>
      <c r="N32" s="1102"/>
      <c r="O32" s="1103"/>
      <c r="P32" s="247">
        <f>O32+L32+H32</f>
        <v>18288</v>
      </c>
    </row>
    <row r="33" spans="1:16" x14ac:dyDescent="0.25">
      <c r="A33" s="232"/>
      <c r="B33" s="1100"/>
      <c r="C33" s="233"/>
      <c r="D33" s="234"/>
      <c r="E33" s="234"/>
      <c r="F33" s="235"/>
      <c r="G33" s="235"/>
      <c r="H33" s="231"/>
      <c r="I33" s="233"/>
      <c r="J33" s="233"/>
      <c r="K33" s="235"/>
      <c r="L33" s="231"/>
      <c r="M33" s="233"/>
      <c r="N33" s="235"/>
      <c r="O33" s="537"/>
      <c r="P33" s="226"/>
    </row>
    <row r="34" spans="1:16" x14ac:dyDescent="0.25">
      <c r="A34" s="236"/>
      <c r="B34" s="242"/>
      <c r="C34" s="233"/>
      <c r="D34" s="234"/>
      <c r="E34" s="234"/>
      <c r="F34" s="234"/>
      <c r="G34" s="250"/>
      <c r="H34" s="226"/>
      <c r="I34" s="1096"/>
      <c r="J34" s="1096"/>
      <c r="K34" s="1097"/>
      <c r="L34" s="231"/>
      <c r="M34" s="1096"/>
      <c r="N34" s="1097"/>
      <c r="O34" s="1098"/>
      <c r="P34" s="226"/>
    </row>
    <row r="35" spans="1:16" s="224" customFormat="1" x14ac:dyDescent="0.25">
      <c r="A35" s="236" t="s">
        <v>190</v>
      </c>
      <c r="B35" s="225" t="s">
        <v>110</v>
      </c>
      <c r="C35" s="237"/>
      <c r="D35" s="237"/>
      <c r="E35" s="237"/>
      <c r="F35" s="237"/>
      <c r="G35" s="237"/>
      <c r="H35" s="231"/>
      <c r="I35" s="237"/>
      <c r="J35" s="237"/>
      <c r="K35" s="237"/>
      <c r="L35" s="231"/>
      <c r="M35" s="237"/>
      <c r="N35" s="237"/>
      <c r="O35" s="231"/>
      <c r="P35" s="226"/>
    </row>
    <row r="36" spans="1:16" x14ac:dyDescent="0.25">
      <c r="A36" s="236"/>
      <c r="B36" s="240" t="s">
        <v>193</v>
      </c>
      <c r="C36" s="233"/>
      <c r="D36" s="234"/>
      <c r="E36" s="234"/>
      <c r="F36" s="234"/>
      <c r="G36" s="250"/>
      <c r="H36" s="226"/>
      <c r="I36" s="233"/>
      <c r="J36" s="233"/>
      <c r="K36" s="235"/>
      <c r="L36" s="231"/>
      <c r="M36" s="233"/>
      <c r="N36" s="235"/>
      <c r="O36" s="537"/>
      <c r="P36" s="226"/>
    </row>
    <row r="37" spans="1:16" x14ac:dyDescent="0.25">
      <c r="A37" s="236"/>
      <c r="B37" s="1099" t="s">
        <v>1216</v>
      </c>
      <c r="C37" s="233"/>
      <c r="D37" s="234"/>
      <c r="E37" s="234"/>
      <c r="F37" s="234"/>
      <c r="G37" s="250"/>
      <c r="H37" s="226"/>
      <c r="I37" s="233"/>
      <c r="J37" s="233"/>
      <c r="K37" s="235"/>
      <c r="L37" s="231"/>
      <c r="M37" s="233"/>
      <c r="N37" s="235"/>
      <c r="O37" s="537"/>
      <c r="P37" s="226"/>
    </row>
    <row r="38" spans="1:16" x14ac:dyDescent="0.25">
      <c r="A38" s="236"/>
      <c r="B38" s="242" t="s">
        <v>1223</v>
      </c>
      <c r="C38" s="233"/>
      <c r="D38" s="234"/>
      <c r="E38" s="234">
        <v>-1000</v>
      </c>
      <c r="F38" s="234"/>
      <c r="G38" s="250"/>
      <c r="H38" s="226">
        <f>SUM(C38:G38)</f>
        <v>-1000</v>
      </c>
      <c r="I38" s="233"/>
      <c r="J38" s="233"/>
      <c r="K38" s="235">
        <v>1000</v>
      </c>
      <c r="L38" s="231">
        <f>SUM(I38:K38)</f>
        <v>1000</v>
      </c>
      <c r="M38" s="233"/>
      <c r="N38" s="235"/>
      <c r="O38" s="537"/>
      <c r="P38" s="226">
        <f>O38+L38+H38</f>
        <v>0</v>
      </c>
    </row>
    <row r="39" spans="1:16" x14ac:dyDescent="0.25">
      <c r="A39" s="236"/>
      <c r="B39" s="242"/>
      <c r="C39" s="233"/>
      <c r="D39" s="234"/>
      <c r="E39" s="234"/>
      <c r="F39" s="234"/>
      <c r="G39" s="250"/>
      <c r="H39" s="226"/>
      <c r="I39" s="233"/>
      <c r="J39" s="233"/>
      <c r="K39" s="235"/>
      <c r="L39" s="231"/>
      <c r="M39" s="233"/>
      <c r="N39" s="235"/>
      <c r="O39" s="537"/>
      <c r="P39" s="226"/>
    </row>
    <row r="40" spans="1:16" ht="31.5" x14ac:dyDescent="0.25">
      <c r="A40" s="236"/>
      <c r="B40" s="1099" t="s">
        <v>1221</v>
      </c>
      <c r="C40" s="233"/>
      <c r="D40" s="234"/>
      <c r="E40" s="234"/>
      <c r="F40" s="234"/>
      <c r="G40" s="250"/>
      <c r="H40" s="226"/>
      <c r="I40" s="233"/>
      <c r="J40" s="233"/>
      <c r="K40" s="235"/>
      <c r="L40" s="231"/>
      <c r="M40" s="233"/>
      <c r="N40" s="235"/>
      <c r="O40" s="537"/>
      <c r="P40" s="226"/>
    </row>
    <row r="41" spans="1:16" x14ac:dyDescent="0.25">
      <c r="A41" s="236"/>
      <c r="B41" s="242" t="s">
        <v>1223</v>
      </c>
      <c r="C41" s="233"/>
      <c r="D41" s="234"/>
      <c r="E41" s="234"/>
      <c r="F41" s="234"/>
      <c r="G41" s="250"/>
      <c r="H41" s="226">
        <f>SUM(C41:G41)</f>
        <v>0</v>
      </c>
      <c r="I41" s="233"/>
      <c r="J41" s="233"/>
      <c r="K41" s="235">
        <v>500</v>
      </c>
      <c r="L41" s="231">
        <f>SUM(I41:K41)</f>
        <v>500</v>
      </c>
      <c r="M41" s="233"/>
      <c r="N41" s="235"/>
      <c r="O41" s="537"/>
      <c r="P41" s="226">
        <f>O41+L41+H41</f>
        <v>500</v>
      </c>
    </row>
    <row r="42" spans="1:16" ht="61.5" customHeight="1" x14ac:dyDescent="0.25">
      <c r="A42" s="236"/>
      <c r="B42" s="242" t="s">
        <v>1224</v>
      </c>
      <c r="C42" s="233"/>
      <c r="D42" s="234"/>
      <c r="E42" s="234"/>
      <c r="F42" s="234"/>
      <c r="G42" s="250"/>
      <c r="H42" s="226">
        <f>SUM(C42:G42)</f>
        <v>0</v>
      </c>
      <c r="I42" s="233">
        <v>490</v>
      </c>
      <c r="J42" s="233"/>
      <c r="K42" s="235"/>
      <c r="L42" s="231">
        <f>SUM(I42:K42)</f>
        <v>490</v>
      </c>
      <c r="M42" s="233"/>
      <c r="N42" s="235"/>
      <c r="O42" s="537"/>
      <c r="P42" s="226">
        <f>O42+L42+H42</f>
        <v>490</v>
      </c>
    </row>
    <row r="43" spans="1:16" x14ac:dyDescent="0.25">
      <c r="A43" s="236"/>
      <c r="B43" s="736" t="s">
        <v>1225</v>
      </c>
      <c r="C43" s="233"/>
      <c r="D43" s="234"/>
      <c r="E43" s="234"/>
      <c r="F43" s="234"/>
      <c r="G43" s="250">
        <v>1900</v>
      </c>
      <c r="H43" s="226">
        <f>SUM(C43:G43)</f>
        <v>1900</v>
      </c>
      <c r="I43" s="233"/>
      <c r="J43" s="233"/>
      <c r="K43" s="235"/>
      <c r="L43" s="231">
        <f>SUM(I43:K43)</f>
        <v>0</v>
      </c>
      <c r="M43" s="233"/>
      <c r="N43" s="235"/>
      <c r="O43" s="537"/>
      <c r="P43" s="226">
        <f>O43+L43+H43</f>
        <v>1900</v>
      </c>
    </row>
    <row r="44" spans="1:16" s="249" customFormat="1" ht="31.5" x14ac:dyDescent="0.25">
      <c r="A44" s="243"/>
      <c r="B44" s="736" t="s">
        <v>1226</v>
      </c>
      <c r="C44" s="244"/>
      <c r="D44" s="245"/>
      <c r="E44" s="245"/>
      <c r="F44" s="245"/>
      <c r="G44" s="540"/>
      <c r="H44" s="226">
        <f>SUM(C44:G44)</f>
        <v>0</v>
      </c>
      <c r="I44" s="233"/>
      <c r="J44" s="233"/>
      <c r="K44" s="235">
        <v>1000</v>
      </c>
      <c r="L44" s="231">
        <f>SUM(I44:K44)</f>
        <v>1000</v>
      </c>
      <c r="M44" s="233"/>
      <c r="N44" s="235"/>
      <c r="O44" s="537"/>
      <c r="P44" s="226">
        <f>O44+L44+H44</f>
        <v>1000</v>
      </c>
    </row>
    <row r="45" spans="1:16" s="249" customFormat="1" x14ac:dyDescent="0.25">
      <c r="A45" s="243"/>
      <c r="B45" s="736"/>
      <c r="C45" s="244"/>
      <c r="D45" s="245"/>
      <c r="E45" s="245"/>
      <c r="F45" s="245"/>
      <c r="G45" s="540"/>
      <c r="H45" s="247"/>
      <c r="I45" s="244"/>
      <c r="J45" s="244"/>
      <c r="K45" s="246"/>
      <c r="L45" s="248"/>
      <c r="M45" s="244"/>
      <c r="N45" s="246"/>
      <c r="O45" s="538"/>
      <c r="P45" s="247"/>
    </row>
    <row r="46" spans="1:16" s="1110" customFormat="1" x14ac:dyDescent="0.25">
      <c r="A46" s="1104"/>
      <c r="B46" s="1105" t="s">
        <v>194</v>
      </c>
      <c r="C46" s="1106"/>
      <c r="D46" s="1107"/>
      <c r="E46" s="1107"/>
      <c r="F46" s="1108"/>
      <c r="G46" s="1108"/>
      <c r="H46" s="226"/>
      <c r="I46" s="1106"/>
      <c r="J46" s="1106"/>
      <c r="K46" s="1108"/>
      <c r="L46" s="231"/>
      <c r="M46" s="1106"/>
      <c r="N46" s="1108"/>
      <c r="O46" s="1109"/>
      <c r="P46" s="226"/>
    </row>
    <row r="47" spans="1:16" x14ac:dyDescent="0.25">
      <c r="A47" s="236"/>
      <c r="B47" s="1099" t="s">
        <v>1227</v>
      </c>
      <c r="C47" s="233"/>
      <c r="D47" s="234"/>
      <c r="E47" s="245"/>
      <c r="F47" s="234"/>
      <c r="G47" s="540"/>
      <c r="H47" s="226"/>
      <c r="I47" s="233"/>
      <c r="J47" s="233"/>
      <c r="K47" s="235"/>
      <c r="L47" s="231"/>
      <c r="M47" s="233"/>
      <c r="N47" s="235"/>
      <c r="O47" s="537"/>
      <c r="P47" s="226"/>
    </row>
    <row r="48" spans="1:16" x14ac:dyDescent="0.25">
      <c r="A48" s="236"/>
      <c r="B48" s="241" t="s">
        <v>1214</v>
      </c>
      <c r="C48" s="233"/>
      <c r="D48" s="234"/>
      <c r="E48" s="234"/>
      <c r="F48" s="234"/>
      <c r="G48" s="250"/>
      <c r="H48" s="226"/>
      <c r="I48" s="233"/>
      <c r="J48" s="233"/>
      <c r="K48" s="235"/>
      <c r="L48" s="231"/>
      <c r="M48" s="233"/>
      <c r="N48" s="235"/>
      <c r="O48" s="537"/>
      <c r="P48" s="226"/>
    </row>
    <row r="49" spans="1:16" x14ac:dyDescent="0.25">
      <c r="A49" s="236"/>
      <c r="B49" s="1100" t="s">
        <v>1228</v>
      </c>
      <c r="C49" s="233">
        <v>-600</v>
      </c>
      <c r="D49" s="234">
        <v>-146</v>
      </c>
      <c r="E49" s="234"/>
      <c r="F49" s="234"/>
      <c r="G49" s="541"/>
      <c r="H49" s="226">
        <f t="shared" ref="H49" si="3">SUM(C49:G49)</f>
        <v>-746</v>
      </c>
      <c r="I49" s="233"/>
      <c r="J49" s="233"/>
      <c r="K49" s="235"/>
      <c r="L49" s="231">
        <f t="shared" ref="L49" si="4">SUM(I49:K49)</f>
        <v>0</v>
      </c>
      <c r="M49" s="233"/>
      <c r="N49" s="235"/>
      <c r="O49" s="537"/>
      <c r="P49" s="226">
        <f t="shared" ref="P49" si="5">O49+L49+H49</f>
        <v>-746</v>
      </c>
    </row>
    <row r="50" spans="1:16" x14ac:dyDescent="0.25">
      <c r="A50" s="236"/>
      <c r="B50" s="1100"/>
      <c r="C50" s="233"/>
      <c r="D50" s="234"/>
      <c r="E50" s="234"/>
      <c r="F50" s="234"/>
      <c r="G50" s="541"/>
      <c r="H50" s="226"/>
      <c r="I50" s="233"/>
      <c r="J50" s="233"/>
      <c r="K50" s="235"/>
      <c r="L50" s="231"/>
      <c r="M50" s="233"/>
      <c r="N50" s="235"/>
      <c r="O50" s="537"/>
      <c r="P50" s="226"/>
    </row>
    <row r="51" spans="1:16" x14ac:dyDescent="0.25">
      <c r="A51" s="236"/>
      <c r="B51" s="1111" t="s">
        <v>509</v>
      </c>
      <c r="C51" s="233"/>
      <c r="D51" s="234"/>
      <c r="E51" s="234"/>
      <c r="F51" s="234"/>
      <c r="G51" s="541"/>
      <c r="H51" s="226"/>
      <c r="I51" s="233"/>
      <c r="J51" s="233"/>
      <c r="K51" s="235"/>
      <c r="L51" s="231"/>
      <c r="M51" s="233"/>
      <c r="N51" s="235"/>
      <c r="O51" s="537"/>
      <c r="P51" s="226"/>
    </row>
    <row r="52" spans="1:16" ht="31.5" x14ac:dyDescent="0.25">
      <c r="A52" s="236"/>
      <c r="B52" s="1112" t="s">
        <v>1221</v>
      </c>
      <c r="C52" s="233"/>
      <c r="D52" s="234"/>
      <c r="E52" s="234"/>
      <c r="F52" s="234"/>
      <c r="G52" s="541"/>
      <c r="H52" s="226"/>
      <c r="I52" s="233"/>
      <c r="J52" s="233"/>
      <c r="K52" s="235"/>
      <c r="L52" s="231"/>
      <c r="M52" s="233"/>
      <c r="N52" s="235"/>
      <c r="O52" s="537"/>
      <c r="P52" s="226"/>
    </row>
    <row r="53" spans="1:16" x14ac:dyDescent="0.25">
      <c r="A53" s="236"/>
      <c r="B53" s="1100" t="s">
        <v>1229</v>
      </c>
      <c r="C53" s="233"/>
      <c r="D53" s="234"/>
      <c r="E53" s="234"/>
      <c r="F53" s="234"/>
      <c r="G53" s="541">
        <v>3000</v>
      </c>
      <c r="H53" s="226">
        <f t="shared" ref="H53" si="6">SUM(C53:G53)</f>
        <v>3000</v>
      </c>
      <c r="I53" s="233"/>
      <c r="J53" s="233"/>
      <c r="K53" s="235"/>
      <c r="L53" s="231">
        <f t="shared" ref="L53" si="7">SUM(I53:K53)</f>
        <v>0</v>
      </c>
      <c r="M53" s="233"/>
      <c r="N53" s="235"/>
      <c r="O53" s="537"/>
      <c r="P53" s="226">
        <f t="shared" ref="P53" si="8">O53+L53+H53</f>
        <v>3000</v>
      </c>
    </row>
    <row r="54" spans="1:16" x14ac:dyDescent="0.25">
      <c r="A54" s="236"/>
      <c r="B54" s="1100"/>
      <c r="C54" s="233"/>
      <c r="D54" s="234"/>
      <c r="E54" s="234"/>
      <c r="F54" s="234"/>
      <c r="G54" s="541"/>
      <c r="H54" s="226"/>
      <c r="I54" s="233"/>
      <c r="J54" s="233"/>
      <c r="K54" s="235"/>
      <c r="L54" s="231"/>
      <c r="M54" s="233"/>
      <c r="N54" s="235"/>
      <c r="O54" s="537"/>
      <c r="P54" s="226"/>
    </row>
    <row r="55" spans="1:16" x14ac:dyDescent="0.25">
      <c r="A55" s="236" t="s">
        <v>196</v>
      </c>
      <c r="B55" s="1111" t="s">
        <v>667</v>
      </c>
      <c r="C55" s="233"/>
      <c r="D55" s="234"/>
      <c r="E55" s="234"/>
      <c r="F55" s="234"/>
      <c r="G55" s="541"/>
      <c r="H55" s="226"/>
      <c r="I55" s="233"/>
      <c r="J55" s="233"/>
      <c r="K55" s="235"/>
      <c r="L55" s="231"/>
      <c r="M55" s="233"/>
      <c r="N55" s="235"/>
      <c r="O55" s="537"/>
      <c r="P55" s="226"/>
    </row>
    <row r="56" spans="1:16" x14ac:dyDescent="0.25">
      <c r="A56" s="236"/>
      <c r="B56" s="1111" t="s">
        <v>198</v>
      </c>
      <c r="C56" s="233"/>
      <c r="D56" s="234"/>
      <c r="E56" s="234"/>
      <c r="F56" s="234"/>
      <c r="G56" s="541"/>
      <c r="H56" s="226"/>
      <c r="I56" s="233"/>
      <c r="J56" s="233"/>
      <c r="K56" s="235"/>
      <c r="L56" s="231"/>
      <c r="M56" s="233"/>
      <c r="N56" s="235"/>
      <c r="O56" s="537"/>
      <c r="P56" s="226"/>
    </row>
    <row r="57" spans="1:16" ht="31.5" x14ac:dyDescent="0.25">
      <c r="A57" s="236"/>
      <c r="B57" s="1112" t="s">
        <v>1212</v>
      </c>
      <c r="C57" s="233"/>
      <c r="D57" s="234"/>
      <c r="E57" s="234"/>
      <c r="F57" s="234"/>
      <c r="G57" s="541"/>
      <c r="H57" s="226"/>
      <c r="I57" s="233"/>
      <c r="J57" s="233"/>
      <c r="K57" s="235"/>
      <c r="L57" s="231"/>
      <c r="M57" s="233"/>
      <c r="N57" s="235"/>
      <c r="O57" s="537"/>
      <c r="P57" s="226"/>
    </row>
    <row r="58" spans="1:16" x14ac:dyDescent="0.25">
      <c r="A58" s="236"/>
      <c r="B58" s="1100" t="s">
        <v>1213</v>
      </c>
      <c r="C58" s="233"/>
      <c r="D58" s="234"/>
      <c r="E58" s="234"/>
      <c r="F58" s="234"/>
      <c r="G58" s="541">
        <v>-320</v>
      </c>
      <c r="H58" s="226">
        <f t="shared" ref="H58" si="9">SUM(C58:G58)</f>
        <v>-320</v>
      </c>
      <c r="I58" s="233"/>
      <c r="J58" s="233"/>
      <c r="K58" s="235"/>
      <c r="L58" s="231">
        <f t="shared" ref="L58" si="10">SUM(I58:K58)</f>
        <v>0</v>
      </c>
      <c r="M58" s="233"/>
      <c r="N58" s="235"/>
      <c r="O58" s="537"/>
      <c r="P58" s="226">
        <f t="shared" ref="P58" si="11">O58+L58+H58</f>
        <v>-320</v>
      </c>
    </row>
    <row r="59" spans="1:16" ht="16.5" thickBot="1" x14ac:dyDescent="0.3">
      <c r="A59" s="236"/>
      <c r="B59" s="1100"/>
      <c r="C59" s="233"/>
      <c r="D59" s="234"/>
      <c r="E59" s="234"/>
      <c r="F59" s="234"/>
      <c r="G59" s="541"/>
      <c r="H59" s="226"/>
      <c r="I59" s="233"/>
      <c r="J59" s="233"/>
      <c r="K59" s="235"/>
      <c r="L59" s="231"/>
      <c r="M59" s="233"/>
      <c r="N59" s="235"/>
      <c r="O59" s="537"/>
      <c r="P59" s="226"/>
    </row>
    <row r="60" spans="1:16" ht="16.5" thickBot="1" x14ac:dyDescent="0.3">
      <c r="A60" s="252" t="s">
        <v>111</v>
      </c>
      <c r="B60" s="253" t="s">
        <v>112</v>
      </c>
      <c r="C60" s="254">
        <f t="shared" ref="C60:P60" si="12">SUM(C8:C59)</f>
        <v>227271</v>
      </c>
      <c r="D60" s="254">
        <f t="shared" si="12"/>
        <v>73858</v>
      </c>
      <c r="E60" s="254">
        <f t="shared" si="12"/>
        <v>5531100</v>
      </c>
      <c r="F60" s="254">
        <f t="shared" si="12"/>
        <v>60881</v>
      </c>
      <c r="G60" s="254">
        <f t="shared" si="12"/>
        <v>5982476</v>
      </c>
      <c r="H60" s="254">
        <f t="shared" si="12"/>
        <v>11875586</v>
      </c>
      <c r="I60" s="254">
        <f t="shared" si="12"/>
        <v>18616769</v>
      </c>
      <c r="J60" s="254">
        <f t="shared" si="12"/>
        <v>1447753</v>
      </c>
      <c r="K60" s="254">
        <f t="shared" si="12"/>
        <v>334225</v>
      </c>
      <c r="L60" s="254">
        <f t="shared" si="12"/>
        <v>20398747</v>
      </c>
      <c r="M60" s="254">
        <f t="shared" si="12"/>
        <v>250000</v>
      </c>
      <c r="N60" s="254">
        <f t="shared" si="12"/>
        <v>4523184</v>
      </c>
      <c r="O60" s="254">
        <f t="shared" si="12"/>
        <v>4773184</v>
      </c>
      <c r="P60" s="254">
        <f t="shared" si="12"/>
        <v>37047517</v>
      </c>
    </row>
    <row r="61" spans="1:16" x14ac:dyDescent="0.25">
      <c r="A61" s="255"/>
      <c r="B61" s="256" t="s">
        <v>173</v>
      </c>
      <c r="C61" s="228"/>
      <c r="D61" s="229"/>
      <c r="E61" s="229"/>
      <c r="F61" s="230"/>
      <c r="G61" s="230"/>
      <c r="H61" s="226"/>
      <c r="I61" s="228"/>
      <c r="J61" s="228"/>
      <c r="K61" s="230"/>
      <c r="L61" s="226"/>
      <c r="M61" s="223"/>
      <c r="N61" s="230"/>
      <c r="O61" s="536"/>
      <c r="P61" s="226"/>
    </row>
    <row r="62" spans="1:16" s="1110" customFormat="1" ht="31.5" x14ac:dyDescent="0.25">
      <c r="A62" s="1104"/>
      <c r="B62" s="1112" t="s">
        <v>1230</v>
      </c>
      <c r="C62" s="1106"/>
      <c r="D62" s="1107"/>
      <c r="E62" s="1107"/>
      <c r="F62" s="1108"/>
      <c r="G62" s="1108"/>
      <c r="H62" s="1109"/>
      <c r="I62" s="1106"/>
      <c r="J62" s="1106"/>
      <c r="K62" s="1108"/>
      <c r="L62" s="1109"/>
      <c r="M62" s="1106"/>
      <c r="N62" s="1108"/>
      <c r="O62" s="1109">
        <f t="shared" ref="O62:O68" si="13">SUM(M62:N62)</f>
        <v>0</v>
      </c>
      <c r="P62" s="1109">
        <f>SUM(O62+L62+H62)</f>
        <v>0</v>
      </c>
    </row>
    <row r="63" spans="1:16" s="1110" customFormat="1" x14ac:dyDescent="0.25">
      <c r="A63" s="1104"/>
      <c r="B63" s="1113" t="s">
        <v>1223</v>
      </c>
      <c r="C63" s="1106"/>
      <c r="D63" s="1107"/>
      <c r="E63" s="1107"/>
      <c r="F63" s="1108"/>
      <c r="G63" s="1108"/>
      <c r="H63" s="1109"/>
      <c r="I63" s="1106"/>
      <c r="J63" s="1106"/>
      <c r="K63" s="1108"/>
      <c r="L63" s="1109"/>
      <c r="M63" s="1106">
        <v>-500</v>
      </c>
      <c r="N63" s="1108"/>
      <c r="O63" s="1109">
        <f t="shared" si="13"/>
        <v>-500</v>
      </c>
      <c r="P63" s="1109">
        <f>SUM(O63)</f>
        <v>-500</v>
      </c>
    </row>
    <row r="64" spans="1:16" s="1110" customFormat="1" ht="47.25" x14ac:dyDescent="0.25">
      <c r="A64" s="1104"/>
      <c r="B64" s="1100" t="s">
        <v>1231</v>
      </c>
      <c r="C64" s="1106"/>
      <c r="D64" s="1107"/>
      <c r="E64" s="1107"/>
      <c r="F64" s="1108"/>
      <c r="G64" s="1108"/>
      <c r="H64" s="1109"/>
      <c r="I64" s="1106"/>
      <c r="J64" s="1106"/>
      <c r="K64" s="1108"/>
      <c r="L64" s="1109"/>
      <c r="M64" s="1106">
        <v>-490</v>
      </c>
      <c r="N64" s="1108"/>
      <c r="O64" s="1109">
        <f t="shared" si="13"/>
        <v>-490</v>
      </c>
      <c r="P64" s="1109">
        <f>SUM(O64)</f>
        <v>-490</v>
      </c>
    </row>
    <row r="65" spans="1:16" s="1110" customFormat="1" ht="31.5" x14ac:dyDescent="0.25">
      <c r="A65" s="1104"/>
      <c r="B65" s="1094" t="s">
        <v>1226</v>
      </c>
      <c r="C65" s="1106"/>
      <c r="D65" s="1107"/>
      <c r="E65" s="1107"/>
      <c r="F65" s="1108"/>
      <c r="G65" s="1108"/>
      <c r="H65" s="1109"/>
      <c r="I65" s="1106"/>
      <c r="J65" s="1106"/>
      <c r="K65" s="1108"/>
      <c r="L65" s="1109"/>
      <c r="M65" s="1106">
        <v>-1000</v>
      </c>
      <c r="N65" s="1108"/>
      <c r="O65" s="1109">
        <f t="shared" si="13"/>
        <v>-1000</v>
      </c>
      <c r="P65" s="1109">
        <f t="shared" ref="P65:P68" si="14">SUM(O65+L65+H65)</f>
        <v>-1000</v>
      </c>
    </row>
    <row r="66" spans="1:16" s="1110" customFormat="1" x14ac:dyDescent="0.25">
      <c r="A66" s="1104"/>
      <c r="B66" s="1114" t="s">
        <v>1225</v>
      </c>
      <c r="C66" s="1106"/>
      <c r="D66" s="1107"/>
      <c r="E66" s="1107"/>
      <c r="F66" s="1108"/>
      <c r="G66" s="1108"/>
      <c r="H66" s="1109"/>
      <c r="I66" s="1106"/>
      <c r="J66" s="1106"/>
      <c r="K66" s="1108"/>
      <c r="L66" s="1109"/>
      <c r="M66" s="1106">
        <v>-1900</v>
      </c>
      <c r="N66" s="1108"/>
      <c r="O66" s="1109">
        <f t="shared" si="13"/>
        <v>-1900</v>
      </c>
      <c r="P66" s="1109">
        <f t="shared" si="14"/>
        <v>-1900</v>
      </c>
    </row>
    <row r="67" spans="1:16" s="1110" customFormat="1" x14ac:dyDescent="0.25">
      <c r="A67" s="1115"/>
      <c r="B67" s="242" t="s">
        <v>1229</v>
      </c>
      <c r="C67" s="1096"/>
      <c r="D67" s="251"/>
      <c r="E67" s="251"/>
      <c r="F67" s="1097"/>
      <c r="G67" s="1097"/>
      <c r="H67" s="1098"/>
      <c r="I67" s="1096"/>
      <c r="J67" s="1096"/>
      <c r="K67" s="1097"/>
      <c r="L67" s="1098"/>
      <c r="M67" s="1096">
        <v>-3000</v>
      </c>
      <c r="N67" s="1097"/>
      <c r="O67" s="1098">
        <f t="shared" si="13"/>
        <v>-3000</v>
      </c>
      <c r="P67" s="1098">
        <f t="shared" si="14"/>
        <v>-3000</v>
      </c>
    </row>
    <row r="68" spans="1:16" s="1110" customFormat="1" ht="53.25" customHeight="1" x14ac:dyDescent="0.25">
      <c r="A68" s="1115"/>
      <c r="B68" s="242" t="s">
        <v>1232</v>
      </c>
      <c r="C68" s="1096"/>
      <c r="D68" s="251"/>
      <c r="E68" s="251"/>
      <c r="F68" s="1097"/>
      <c r="G68" s="1097"/>
      <c r="H68" s="1098"/>
      <c r="I68" s="1096"/>
      <c r="J68" s="1096"/>
      <c r="K68" s="1097"/>
      <c r="L68" s="1098"/>
      <c r="M68" s="1096">
        <v>-18288</v>
      </c>
      <c r="N68" s="1097"/>
      <c r="O68" s="1098">
        <f t="shared" si="13"/>
        <v>-18288</v>
      </c>
      <c r="P68" s="1098">
        <f t="shared" si="14"/>
        <v>-18288</v>
      </c>
    </row>
    <row r="69" spans="1:16" s="1110" customFormat="1" x14ac:dyDescent="0.25">
      <c r="A69" s="1104"/>
      <c r="B69" s="1112"/>
      <c r="C69" s="1106"/>
      <c r="D69" s="1107"/>
      <c r="E69" s="1107"/>
      <c r="F69" s="1108"/>
      <c r="G69" s="1108"/>
      <c r="H69" s="1109"/>
      <c r="I69" s="1106"/>
      <c r="J69" s="1106"/>
      <c r="K69" s="1108"/>
      <c r="L69" s="1109"/>
      <c r="M69" s="1106"/>
      <c r="N69" s="1108"/>
      <c r="O69" s="1109"/>
      <c r="P69" s="1109"/>
    </row>
    <row r="70" spans="1:16" x14ac:dyDescent="0.25">
      <c r="A70" s="232"/>
      <c r="B70" s="225" t="s">
        <v>113</v>
      </c>
      <c r="C70" s="233"/>
      <c r="D70" s="234"/>
      <c r="E70" s="234"/>
      <c r="F70" s="235"/>
      <c r="G70" s="235"/>
      <c r="H70" s="231"/>
      <c r="I70" s="233"/>
      <c r="J70" s="233"/>
      <c r="K70" s="235"/>
      <c r="L70" s="231"/>
      <c r="M70" s="233"/>
      <c r="N70" s="238"/>
      <c r="O70" s="231"/>
      <c r="P70" s="226"/>
    </row>
    <row r="71" spans="1:16" x14ac:dyDescent="0.25">
      <c r="A71" s="232"/>
      <c r="B71" s="1116" t="s">
        <v>1233</v>
      </c>
      <c r="C71" s="233"/>
      <c r="D71" s="234"/>
      <c r="E71" s="234"/>
      <c r="F71" s="235"/>
      <c r="G71" s="235"/>
      <c r="H71" s="231"/>
      <c r="I71" s="233"/>
      <c r="J71" s="233"/>
      <c r="K71" s="235"/>
      <c r="L71" s="231"/>
      <c r="M71" s="233"/>
      <c r="N71" s="238"/>
      <c r="O71" s="231"/>
      <c r="P71" s="226"/>
    </row>
    <row r="72" spans="1:16" ht="31.5" x14ac:dyDescent="0.25">
      <c r="A72" s="232"/>
      <c r="B72" s="1117" t="s">
        <v>1234</v>
      </c>
      <c r="C72" s="233"/>
      <c r="D72" s="234"/>
      <c r="E72" s="234"/>
      <c r="F72" s="235"/>
      <c r="G72" s="235"/>
      <c r="H72" s="231"/>
      <c r="I72" s="233"/>
      <c r="J72" s="233"/>
      <c r="K72" s="235"/>
      <c r="L72" s="231"/>
      <c r="M72" s="233"/>
      <c r="N72" s="1097">
        <v>7217</v>
      </c>
      <c r="O72" s="537">
        <f t="shared" ref="O72:O78" si="15">SUM(M72:N72)</f>
        <v>7217</v>
      </c>
      <c r="P72" s="226">
        <f t="shared" ref="P72:P78" si="16">SUM(O72)</f>
        <v>7217</v>
      </c>
    </row>
    <row r="73" spans="1:16" ht="47.25" customHeight="1" x14ac:dyDescent="0.25">
      <c r="A73" s="232"/>
      <c r="B73" s="1117" t="s">
        <v>1235</v>
      </c>
      <c r="C73" s="233"/>
      <c r="D73" s="234"/>
      <c r="E73" s="234"/>
      <c r="F73" s="235"/>
      <c r="G73" s="235"/>
      <c r="H73" s="231"/>
      <c r="I73" s="233"/>
      <c r="J73" s="233"/>
      <c r="K73" s="235"/>
      <c r="L73" s="231"/>
      <c r="M73" s="233"/>
      <c r="N73" s="1097">
        <v>12070</v>
      </c>
      <c r="O73" s="537">
        <f t="shared" si="15"/>
        <v>12070</v>
      </c>
      <c r="P73" s="226">
        <f t="shared" si="16"/>
        <v>12070</v>
      </c>
    </row>
    <row r="74" spans="1:16" ht="31.5" x14ac:dyDescent="0.25">
      <c r="A74" s="232"/>
      <c r="B74" s="1112" t="s">
        <v>1230</v>
      </c>
      <c r="C74" s="233"/>
      <c r="D74" s="234"/>
      <c r="E74" s="234"/>
      <c r="F74" s="235"/>
      <c r="G74" s="235"/>
      <c r="H74" s="231"/>
      <c r="I74" s="233"/>
      <c r="J74" s="233"/>
      <c r="K74" s="235"/>
      <c r="L74" s="231"/>
      <c r="M74" s="233"/>
      <c r="N74" s="235"/>
      <c r="O74" s="537">
        <f t="shared" si="15"/>
        <v>0</v>
      </c>
      <c r="P74" s="226">
        <f t="shared" si="16"/>
        <v>0</v>
      </c>
    </row>
    <row r="75" spans="1:16" ht="48" customHeight="1" x14ac:dyDescent="0.25">
      <c r="A75" s="232"/>
      <c r="B75" s="1118" t="s">
        <v>1236</v>
      </c>
      <c r="C75" s="233"/>
      <c r="D75" s="234"/>
      <c r="E75" s="234"/>
      <c r="F75" s="235"/>
      <c r="G75" s="235"/>
      <c r="H75" s="231"/>
      <c r="I75" s="233"/>
      <c r="J75" s="233"/>
      <c r="K75" s="235"/>
      <c r="L75" s="231"/>
      <c r="M75" s="233"/>
      <c r="N75" s="235">
        <v>-110000</v>
      </c>
      <c r="O75" s="537">
        <f t="shared" si="15"/>
        <v>-110000</v>
      </c>
      <c r="P75" s="226">
        <f t="shared" si="16"/>
        <v>-110000</v>
      </c>
    </row>
    <row r="76" spans="1:16" x14ac:dyDescent="0.25">
      <c r="A76" s="1119"/>
      <c r="B76" s="1120" t="s">
        <v>1237</v>
      </c>
      <c r="C76" s="259"/>
      <c r="D76" s="260"/>
      <c r="E76" s="260"/>
      <c r="F76" s="261"/>
      <c r="G76" s="261"/>
      <c r="H76" s="262"/>
      <c r="I76" s="259"/>
      <c r="J76" s="259"/>
      <c r="K76" s="261"/>
      <c r="L76" s="262"/>
      <c r="M76" s="259"/>
      <c r="N76" s="261"/>
      <c r="O76" s="537">
        <f t="shared" si="15"/>
        <v>0</v>
      </c>
      <c r="P76" s="226">
        <f t="shared" si="16"/>
        <v>0</v>
      </c>
    </row>
    <row r="77" spans="1:16" ht="94.5" x14ac:dyDescent="0.25">
      <c r="A77" s="1119"/>
      <c r="B77" s="1121" t="s">
        <v>1238</v>
      </c>
      <c r="C77" s="259"/>
      <c r="D77" s="260"/>
      <c r="E77" s="260"/>
      <c r="F77" s="261"/>
      <c r="G77" s="261"/>
      <c r="H77" s="262"/>
      <c r="I77" s="259"/>
      <c r="J77" s="259"/>
      <c r="K77" s="261"/>
      <c r="L77" s="262"/>
      <c r="M77" s="259"/>
      <c r="N77" s="261">
        <v>-3479</v>
      </c>
      <c r="O77" s="537">
        <f t="shared" si="15"/>
        <v>-3479</v>
      </c>
      <c r="P77" s="226">
        <f t="shared" si="16"/>
        <v>-3479</v>
      </c>
    </row>
    <row r="78" spans="1:16" ht="110.25" x14ac:dyDescent="0.25">
      <c r="A78" s="1119"/>
      <c r="B78" s="1121" t="s">
        <v>1239</v>
      </c>
      <c r="C78" s="259"/>
      <c r="D78" s="260"/>
      <c r="E78" s="260"/>
      <c r="F78" s="261"/>
      <c r="G78" s="261"/>
      <c r="H78" s="262"/>
      <c r="I78" s="259"/>
      <c r="J78" s="259"/>
      <c r="K78" s="261"/>
      <c r="L78" s="262"/>
      <c r="M78" s="259"/>
      <c r="N78" s="261">
        <v>-11521</v>
      </c>
      <c r="O78" s="537">
        <f t="shared" si="15"/>
        <v>-11521</v>
      </c>
      <c r="P78" s="226">
        <f t="shared" si="16"/>
        <v>-11521</v>
      </c>
    </row>
    <row r="79" spans="1:16" ht="16.5" thickBot="1" x14ac:dyDescent="0.3">
      <c r="A79" s="257" t="s">
        <v>115</v>
      </c>
      <c r="B79" s="258" t="s">
        <v>116</v>
      </c>
      <c r="C79" s="259"/>
      <c r="D79" s="260"/>
      <c r="E79" s="260"/>
      <c r="F79" s="261"/>
      <c r="G79" s="261"/>
      <c r="H79" s="262"/>
      <c r="I79" s="259"/>
      <c r="J79" s="259"/>
      <c r="K79" s="261"/>
      <c r="L79" s="262"/>
      <c r="M79" s="263">
        <f>SUM(M62:M78)</f>
        <v>-25178</v>
      </c>
      <c r="N79" s="264">
        <f>SUM(N72:N78)</f>
        <v>-105713</v>
      </c>
      <c r="O79" s="262">
        <f>M79+N79</f>
        <v>-130891</v>
      </c>
      <c r="P79" s="226">
        <f>SUM(O79)</f>
        <v>-130891</v>
      </c>
    </row>
    <row r="80" spans="1:16" ht="17.25" thickTop="1" thickBot="1" x14ac:dyDescent="0.3">
      <c r="A80" s="1122" t="s">
        <v>117</v>
      </c>
      <c r="B80" s="1123" t="s">
        <v>118</v>
      </c>
      <c r="C80" s="265">
        <f>SUM(C60:C70)</f>
        <v>227271</v>
      </c>
      <c r="D80" s="265">
        <f t="shared" ref="D80:L80" si="17">SUM(D60:D79)</f>
        <v>73858</v>
      </c>
      <c r="E80" s="265">
        <f t="shared" si="17"/>
        <v>5531100</v>
      </c>
      <c r="F80" s="265">
        <f t="shared" si="17"/>
        <v>60881</v>
      </c>
      <c r="G80" s="265">
        <f t="shared" si="17"/>
        <v>5982476</v>
      </c>
      <c r="H80" s="265">
        <f t="shared" si="17"/>
        <v>11875586</v>
      </c>
      <c r="I80" s="265">
        <f t="shared" si="17"/>
        <v>18616769</v>
      </c>
      <c r="J80" s="265">
        <f t="shared" si="17"/>
        <v>1447753</v>
      </c>
      <c r="K80" s="265">
        <f t="shared" si="17"/>
        <v>334225</v>
      </c>
      <c r="L80" s="265">
        <f t="shared" si="17"/>
        <v>20398747</v>
      </c>
      <c r="M80" s="265">
        <f>SUM(M60+M79)</f>
        <v>224822</v>
      </c>
      <c r="N80" s="265">
        <f>SUM(N60+N79)</f>
        <v>4417471</v>
      </c>
      <c r="O80" s="265">
        <f>SUM(O60+O79)</f>
        <v>4642293</v>
      </c>
      <c r="P80" s="265">
        <f>SUM(P60+P79)</f>
        <v>36916626</v>
      </c>
    </row>
    <row r="81" spans="2:16" x14ac:dyDescent="0.25">
      <c r="B81" s="266"/>
    </row>
    <row r="82" spans="2:16" x14ac:dyDescent="0.25">
      <c r="B82" s="266"/>
      <c r="C82" s="211">
        <f t="shared" ref="C82:P82" si="18">SUM(C80-C8)</f>
        <v>-600</v>
      </c>
      <c r="D82" s="211">
        <f t="shared" si="18"/>
        <v>-146</v>
      </c>
      <c r="E82" s="211">
        <f t="shared" si="18"/>
        <v>-680</v>
      </c>
      <c r="F82" s="211">
        <f t="shared" si="18"/>
        <v>0</v>
      </c>
      <c r="G82" s="211">
        <f t="shared" si="18"/>
        <v>4580</v>
      </c>
      <c r="H82" s="211">
        <f t="shared" si="18"/>
        <v>3154</v>
      </c>
      <c r="I82" s="211">
        <f t="shared" si="18"/>
        <v>128778</v>
      </c>
      <c r="J82" s="211">
        <f t="shared" si="18"/>
        <v>-4420</v>
      </c>
      <c r="K82" s="211">
        <f t="shared" si="18"/>
        <v>2500</v>
      </c>
      <c r="L82" s="211">
        <f t="shared" si="18"/>
        <v>126858</v>
      </c>
      <c r="M82" s="211">
        <f t="shared" si="18"/>
        <v>-25178</v>
      </c>
      <c r="N82" s="211">
        <f t="shared" si="18"/>
        <v>-105713</v>
      </c>
      <c r="O82" s="211">
        <f t="shared" si="18"/>
        <v>-130891</v>
      </c>
      <c r="P82" s="211">
        <f t="shared" si="18"/>
        <v>-879</v>
      </c>
    </row>
    <row r="83" spans="2:16" x14ac:dyDescent="0.25">
      <c r="B83" s="266"/>
    </row>
    <row r="84" spans="2:16" x14ac:dyDescent="0.25">
      <c r="B84" s="266"/>
    </row>
    <row r="85" spans="2:16" x14ac:dyDescent="0.25">
      <c r="B85" s="266"/>
    </row>
    <row r="86" spans="2:16" x14ac:dyDescent="0.25">
      <c r="B86" s="266"/>
    </row>
    <row r="87" spans="2:16" x14ac:dyDescent="0.25">
      <c r="B87" s="266"/>
    </row>
    <row r="88" spans="2:16" x14ac:dyDescent="0.25">
      <c r="B88" s="266"/>
    </row>
    <row r="89" spans="2:16" x14ac:dyDescent="0.25">
      <c r="B89" s="266"/>
    </row>
    <row r="90" spans="2:16" x14ac:dyDescent="0.25">
      <c r="B90" s="266"/>
    </row>
    <row r="91" spans="2:16" x14ac:dyDescent="0.25">
      <c r="B91" s="266"/>
    </row>
    <row r="92" spans="2:16" x14ac:dyDescent="0.25">
      <c r="B92" s="266"/>
    </row>
    <row r="93" spans="2:16" x14ac:dyDescent="0.25">
      <c r="B93" s="266"/>
    </row>
    <row r="94" spans="2:16" x14ac:dyDescent="0.25">
      <c r="B94" s="266"/>
    </row>
    <row r="95" spans="2:16" x14ac:dyDescent="0.25">
      <c r="B95" s="266"/>
    </row>
    <row r="96" spans="2:16" x14ac:dyDescent="0.25">
      <c r="B96" s="266"/>
    </row>
    <row r="97" spans="2:2" x14ac:dyDescent="0.25">
      <c r="B97" s="266"/>
    </row>
    <row r="98" spans="2:2" x14ac:dyDescent="0.25">
      <c r="B98" s="266"/>
    </row>
  </sheetData>
  <mergeCells count="1">
    <mergeCell ref="A1:P1"/>
  </mergeCells>
  <printOptions horizontalCentered="1"/>
  <pageMargins left="0.19685039370078741" right="0.15748031496062992" top="0.78740157480314965" bottom="0.39370078740157483" header="0.43307086614173229" footer="0.19685039370078741"/>
  <pageSetup paperSize="9" scale="65" orientation="landscape" r:id="rId1"/>
  <headerFooter alignWithMargins="0">
    <oddHeader>&amp;R&amp;"Times New Roman CE,Dőlt" 11. melléklet
  a 3/2016.(II.12.) önkormányzati rendelethez&amp;X1</oddHeader>
    <oddFooter>&amp;L&amp;X1&amp;XMódosította a 10/2016.(III.18.) rendelet, hatályos 2016. március 21. napjától&amp;C&amp;P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view="pageBreakPreview" zoomScale="60" zoomScaleNormal="100" workbookViewId="0">
      <pane xSplit="2" ySplit="4" topLeftCell="C191" activePane="bottomRight" state="frozen"/>
      <selection activeCell="H63" sqref="H63"/>
      <selection pane="topRight" activeCell="H63" sqref="H63"/>
      <selection pane="bottomLeft" activeCell="H63" sqref="H63"/>
      <selection pane="bottomRight" activeCell="H63" sqref="H63"/>
    </sheetView>
  </sheetViews>
  <sheetFormatPr defaultRowHeight="15.75" x14ac:dyDescent="0.25"/>
  <cols>
    <col min="1" max="1" width="4.875" style="1" bestFit="1" customWidth="1"/>
    <col min="2" max="2" width="65.75" style="1" customWidth="1"/>
    <col min="3" max="8" width="13.25" style="1125" customWidth="1"/>
    <col min="9" max="9" width="8.5" style="480" customWidth="1"/>
    <col min="10" max="10" width="11.25" style="480" customWidth="1"/>
    <col min="11" max="11" width="13.25" style="480" customWidth="1"/>
    <col min="12" max="16384" width="9" style="1"/>
  </cols>
  <sheetData>
    <row r="1" spans="1:11" ht="15.75" customHeight="1" x14ac:dyDescent="0.25">
      <c r="A1" s="1124" t="s">
        <v>1240</v>
      </c>
      <c r="B1" s="1124"/>
      <c r="C1" s="1124"/>
      <c r="D1" s="1124"/>
      <c r="E1" s="1124"/>
      <c r="F1" s="1124"/>
      <c r="G1" s="1124"/>
      <c r="H1" s="1124"/>
      <c r="I1" s="1124"/>
      <c r="J1" s="1124"/>
      <c r="K1" s="1124"/>
    </row>
    <row r="2" spans="1:11" ht="15.75" customHeight="1" x14ac:dyDescent="0.25">
      <c r="A2" s="1124" t="s">
        <v>379</v>
      </c>
      <c r="B2" s="1124"/>
      <c r="C2" s="1124"/>
      <c r="D2" s="1124"/>
      <c r="E2" s="1124"/>
      <c r="F2" s="1124"/>
      <c r="G2" s="1124"/>
      <c r="H2" s="1124"/>
      <c r="I2" s="1124"/>
      <c r="J2" s="1124"/>
      <c r="K2" s="1124"/>
    </row>
    <row r="3" spans="1:11" ht="16.5" thickBot="1" x14ac:dyDescent="0.3"/>
    <row r="4" spans="1:11" ht="48" thickBot="1" x14ac:dyDescent="0.3">
      <c r="A4" s="1126"/>
      <c r="B4" s="1127" t="s">
        <v>250</v>
      </c>
      <c r="C4" s="1128" t="s">
        <v>1241</v>
      </c>
      <c r="D4" s="1129" t="s">
        <v>1242</v>
      </c>
      <c r="E4" s="1129" t="s">
        <v>1243</v>
      </c>
      <c r="F4" s="1128" t="s">
        <v>1244</v>
      </c>
      <c r="G4" s="1129" t="s">
        <v>1245</v>
      </c>
      <c r="H4" s="1129" t="s">
        <v>1246</v>
      </c>
      <c r="I4" s="1129" t="s">
        <v>244</v>
      </c>
      <c r="J4" s="1129" t="s">
        <v>245</v>
      </c>
      <c r="K4" s="1129" t="s">
        <v>977</v>
      </c>
    </row>
    <row r="5" spans="1:11" x14ac:dyDescent="0.25">
      <c r="A5" s="1130" t="s">
        <v>175</v>
      </c>
      <c r="B5" s="1131" t="s">
        <v>209</v>
      </c>
      <c r="C5" s="1132">
        <v>1101500</v>
      </c>
      <c r="D5" s="1132">
        <f>SUM(D6+D9+D48+D49+D51)</f>
        <v>320</v>
      </c>
      <c r="E5" s="1132">
        <f>SUM(C5:D5)</f>
        <v>1101820</v>
      </c>
      <c r="F5" s="1132">
        <f>SUM(F6+F9+F48+F49+F51)</f>
        <v>90300</v>
      </c>
      <c r="G5" s="1132">
        <f>SUM(G6+G9+G48+G49+G51)</f>
        <v>1011520</v>
      </c>
      <c r="H5" s="1132"/>
      <c r="I5" s="1133" t="s">
        <v>246</v>
      </c>
      <c r="J5" s="1133" t="s">
        <v>246</v>
      </c>
      <c r="K5" s="1132"/>
    </row>
    <row r="6" spans="1:11" x14ac:dyDescent="0.25">
      <c r="A6" s="1134"/>
      <c r="B6" s="1135" t="s">
        <v>176</v>
      </c>
      <c r="C6" s="1136">
        <v>324276</v>
      </c>
      <c r="D6" s="1136">
        <f t="shared" ref="D6:E6" si="0">SUM(D7:D8)</f>
        <v>0</v>
      </c>
      <c r="E6" s="1136">
        <f t="shared" si="0"/>
        <v>324276</v>
      </c>
      <c r="F6" s="1136">
        <f>SUM(F7:F8)</f>
        <v>5768</v>
      </c>
      <c r="G6" s="1136">
        <f t="shared" ref="G6" si="1">SUM(G7:G8)</f>
        <v>318508</v>
      </c>
      <c r="H6" s="1136"/>
      <c r="I6" s="1137" t="s">
        <v>246</v>
      </c>
      <c r="J6" s="1137" t="s">
        <v>246</v>
      </c>
      <c r="K6" s="1136"/>
    </row>
    <row r="7" spans="1:11" x14ac:dyDescent="0.25">
      <c r="A7" s="1134"/>
      <c r="B7" s="1138" t="s">
        <v>177</v>
      </c>
      <c r="C7" s="1139">
        <v>312609</v>
      </c>
      <c r="D7" s="1139"/>
      <c r="E7" s="1139">
        <f t="shared" ref="E7:E62" si="2">SUM(C7:D7)</f>
        <v>312609</v>
      </c>
      <c r="F7" s="1139">
        <v>4101</v>
      </c>
      <c r="G7" s="1139">
        <v>308508</v>
      </c>
      <c r="H7" s="1139"/>
      <c r="I7" s="1140" t="s">
        <v>246</v>
      </c>
      <c r="J7" s="1140" t="s">
        <v>246</v>
      </c>
      <c r="K7" s="1139"/>
    </row>
    <row r="8" spans="1:11" x14ac:dyDescent="0.25">
      <c r="A8" s="1134"/>
      <c r="B8" s="1138" t="s">
        <v>990</v>
      </c>
      <c r="C8" s="1139">
        <v>11667</v>
      </c>
      <c r="D8" s="1139"/>
      <c r="E8" s="1139">
        <f t="shared" si="2"/>
        <v>11667</v>
      </c>
      <c r="F8" s="1139">
        <v>1667</v>
      </c>
      <c r="G8" s="1139">
        <v>10000</v>
      </c>
      <c r="H8" s="1139"/>
      <c r="I8" s="1140"/>
      <c r="J8" s="1140" t="s">
        <v>246</v>
      </c>
      <c r="K8" s="1139"/>
    </row>
    <row r="9" spans="1:11" x14ac:dyDescent="0.25">
      <c r="A9" s="1134"/>
      <c r="B9" s="1141" t="s">
        <v>178</v>
      </c>
      <c r="C9" s="1142">
        <v>240466</v>
      </c>
      <c r="D9" s="1142">
        <f>SUM(D10+D43+D47)</f>
        <v>320</v>
      </c>
      <c r="E9" s="1142">
        <f t="shared" si="2"/>
        <v>240786</v>
      </c>
      <c r="F9" s="1142">
        <f>SUM(F10+F43+F47)</f>
        <v>42968</v>
      </c>
      <c r="G9" s="1142">
        <f>SUM(G10+G43+G47)</f>
        <v>197818</v>
      </c>
      <c r="H9" s="1142"/>
      <c r="I9" s="1137" t="s">
        <v>246</v>
      </c>
      <c r="J9" s="1137" t="s">
        <v>246</v>
      </c>
      <c r="K9" s="1142"/>
    </row>
    <row r="10" spans="1:11" x14ac:dyDescent="0.25">
      <c r="A10" s="1134"/>
      <c r="B10" s="1138" t="s">
        <v>179</v>
      </c>
      <c r="C10" s="1143">
        <v>207390</v>
      </c>
      <c r="D10" s="1143">
        <v>320</v>
      </c>
      <c r="E10" s="1143">
        <f t="shared" si="2"/>
        <v>207710</v>
      </c>
      <c r="F10" s="1143">
        <v>32884</v>
      </c>
      <c r="G10" s="1143">
        <f>174506+320</f>
        <v>174826</v>
      </c>
      <c r="H10" s="1143"/>
      <c r="I10" s="1144" t="s">
        <v>246</v>
      </c>
      <c r="J10" s="1144" t="s">
        <v>246</v>
      </c>
      <c r="K10" s="1143"/>
    </row>
    <row r="11" spans="1:11" s="479" customFormat="1" x14ac:dyDescent="0.25">
      <c r="A11" s="1145"/>
      <c r="B11" s="1146" t="s">
        <v>514</v>
      </c>
      <c r="C11" s="1147">
        <v>2000</v>
      </c>
      <c r="D11" s="1147"/>
      <c r="E11" s="1147">
        <f t="shared" si="2"/>
        <v>2000</v>
      </c>
      <c r="F11" s="1147"/>
      <c r="G11" s="1147">
        <v>2000</v>
      </c>
      <c r="H11" s="1147"/>
      <c r="I11" s="1148"/>
      <c r="J11" s="1148" t="s">
        <v>246</v>
      </c>
      <c r="K11" s="1147"/>
    </row>
    <row r="12" spans="1:11" s="479" customFormat="1" x14ac:dyDescent="0.25">
      <c r="A12" s="1145"/>
      <c r="B12" s="1146" t="s">
        <v>201</v>
      </c>
      <c r="C12" s="1147">
        <v>2000</v>
      </c>
      <c r="D12" s="1147"/>
      <c r="E12" s="1147">
        <f t="shared" si="2"/>
        <v>2000</v>
      </c>
      <c r="F12" s="1147"/>
      <c r="G12" s="1147">
        <v>2000</v>
      </c>
      <c r="H12" s="1147"/>
      <c r="I12" s="1148"/>
      <c r="J12" s="1148" t="s">
        <v>246</v>
      </c>
      <c r="K12" s="1147"/>
    </row>
    <row r="13" spans="1:11" s="479" customFormat="1" x14ac:dyDescent="0.25">
      <c r="A13" s="1145"/>
      <c r="B13" s="1146" t="s">
        <v>202</v>
      </c>
      <c r="C13" s="1147">
        <v>4202</v>
      </c>
      <c r="D13" s="1147"/>
      <c r="E13" s="1147">
        <f t="shared" si="2"/>
        <v>4202</v>
      </c>
      <c r="F13" s="1147">
        <v>202</v>
      </c>
      <c r="G13" s="1147">
        <v>4000</v>
      </c>
      <c r="H13" s="1147"/>
      <c r="I13" s="1148"/>
      <c r="J13" s="1148" t="s">
        <v>246</v>
      </c>
      <c r="K13" s="1147"/>
    </row>
    <row r="14" spans="1:11" s="479" customFormat="1" x14ac:dyDescent="0.25">
      <c r="A14" s="1145"/>
      <c r="B14" s="1146" t="s">
        <v>515</v>
      </c>
      <c r="C14" s="1147">
        <v>9598</v>
      </c>
      <c r="D14" s="1147"/>
      <c r="E14" s="1147">
        <f t="shared" si="2"/>
        <v>9598</v>
      </c>
      <c r="F14" s="1147">
        <v>305</v>
      </c>
      <c r="G14" s="1147">
        <v>9293</v>
      </c>
      <c r="H14" s="1147"/>
      <c r="I14" s="1148"/>
      <c r="J14" s="1148" t="s">
        <v>246</v>
      </c>
      <c r="K14" s="1147"/>
    </row>
    <row r="15" spans="1:11" s="479" customFormat="1" x14ac:dyDescent="0.25">
      <c r="A15" s="1145"/>
      <c r="B15" s="1146" t="s">
        <v>238</v>
      </c>
      <c r="C15" s="1147">
        <v>400</v>
      </c>
      <c r="D15" s="1147"/>
      <c r="E15" s="1147">
        <f t="shared" si="2"/>
        <v>400</v>
      </c>
      <c r="F15" s="1147"/>
      <c r="G15" s="1147">
        <v>400</v>
      </c>
      <c r="H15" s="1147"/>
      <c r="I15" s="1148"/>
      <c r="J15" s="1148" t="s">
        <v>246</v>
      </c>
      <c r="K15" s="1147"/>
    </row>
    <row r="16" spans="1:11" s="479" customFormat="1" x14ac:dyDescent="0.25">
      <c r="A16" s="1145"/>
      <c r="B16" s="1146" t="s">
        <v>516</v>
      </c>
      <c r="C16" s="1147">
        <v>400</v>
      </c>
      <c r="D16" s="1147"/>
      <c r="E16" s="1147">
        <f t="shared" si="2"/>
        <v>400</v>
      </c>
      <c r="F16" s="1147"/>
      <c r="G16" s="1147">
        <v>400</v>
      </c>
      <c r="H16" s="1147"/>
      <c r="I16" s="1148"/>
      <c r="J16" s="1148" t="s">
        <v>246</v>
      </c>
      <c r="K16" s="1147"/>
    </row>
    <row r="17" spans="1:11" s="479" customFormat="1" x14ac:dyDescent="0.25">
      <c r="A17" s="1145"/>
      <c r="B17" s="1146" t="s">
        <v>517</v>
      </c>
      <c r="C17" s="1147">
        <v>13500</v>
      </c>
      <c r="D17" s="1147"/>
      <c r="E17" s="1147">
        <f t="shared" si="2"/>
        <v>13500</v>
      </c>
      <c r="F17" s="1147"/>
      <c r="G17" s="1147">
        <v>13500</v>
      </c>
      <c r="H17" s="1147"/>
      <c r="I17" s="1148"/>
      <c r="J17" s="1148" t="s">
        <v>246</v>
      </c>
      <c r="K17" s="1147"/>
    </row>
    <row r="18" spans="1:11" s="479" customFormat="1" x14ac:dyDescent="0.25">
      <c r="A18" s="1145"/>
      <c r="B18" s="1146" t="s">
        <v>518</v>
      </c>
      <c r="C18" s="1147">
        <v>1500</v>
      </c>
      <c r="D18" s="1147"/>
      <c r="E18" s="1147">
        <f t="shared" si="2"/>
        <v>1500</v>
      </c>
      <c r="F18" s="1147"/>
      <c r="G18" s="1147">
        <v>1500</v>
      </c>
      <c r="H18" s="1147"/>
      <c r="I18" s="1148"/>
      <c r="J18" s="1148" t="s">
        <v>246</v>
      </c>
      <c r="K18" s="1147"/>
    </row>
    <row r="19" spans="1:11" s="479" customFormat="1" x14ac:dyDescent="0.25">
      <c r="A19" s="1145"/>
      <c r="B19" s="1146" t="s">
        <v>519</v>
      </c>
      <c r="C19" s="1147">
        <v>3000</v>
      </c>
      <c r="D19" s="1147"/>
      <c r="E19" s="1147">
        <f t="shared" si="2"/>
        <v>3000</v>
      </c>
      <c r="F19" s="1147"/>
      <c r="G19" s="1147">
        <v>3000</v>
      </c>
      <c r="H19" s="1147"/>
      <c r="I19" s="1148"/>
      <c r="J19" s="1148" t="s">
        <v>246</v>
      </c>
      <c r="K19" s="1147"/>
    </row>
    <row r="20" spans="1:11" s="479" customFormat="1" x14ac:dyDescent="0.25">
      <c r="A20" s="1145"/>
      <c r="B20" s="1146" t="s">
        <v>520</v>
      </c>
      <c r="C20" s="1147">
        <v>2000</v>
      </c>
      <c r="D20" s="1147"/>
      <c r="E20" s="1147">
        <f t="shared" si="2"/>
        <v>2000</v>
      </c>
      <c r="F20" s="1147"/>
      <c r="G20" s="1147">
        <v>2000</v>
      </c>
      <c r="H20" s="1147"/>
      <c r="I20" s="1148"/>
      <c r="J20" s="1148" t="s">
        <v>246</v>
      </c>
      <c r="K20" s="1147"/>
    </row>
    <row r="21" spans="1:11" s="479" customFormat="1" x14ac:dyDescent="0.25">
      <c r="A21" s="1145"/>
      <c r="B21" s="1146" t="s">
        <v>521</v>
      </c>
      <c r="C21" s="1147">
        <v>7500</v>
      </c>
      <c r="D21" s="1147"/>
      <c r="E21" s="1147">
        <f t="shared" si="2"/>
        <v>7500</v>
      </c>
      <c r="F21" s="1147">
        <v>2500</v>
      </c>
      <c r="G21" s="1147">
        <v>5000</v>
      </c>
      <c r="H21" s="1147"/>
      <c r="I21" s="1148"/>
      <c r="J21" s="1148" t="s">
        <v>246</v>
      </c>
      <c r="K21" s="1147"/>
    </row>
    <row r="22" spans="1:11" s="479" customFormat="1" ht="31.5" x14ac:dyDescent="0.25">
      <c r="A22" s="1145"/>
      <c r="B22" s="1146" t="s">
        <v>522</v>
      </c>
      <c r="C22" s="1149">
        <v>3000</v>
      </c>
      <c r="D22" s="1147"/>
      <c r="E22" s="1147">
        <f t="shared" si="2"/>
        <v>3000</v>
      </c>
      <c r="F22" s="1149"/>
      <c r="G22" s="1147">
        <v>3000</v>
      </c>
      <c r="H22" s="1147"/>
      <c r="I22" s="1148"/>
      <c r="J22" s="1148" t="s">
        <v>246</v>
      </c>
      <c r="K22" s="1147"/>
    </row>
    <row r="23" spans="1:11" s="479" customFormat="1" ht="31.5" x14ac:dyDescent="0.25">
      <c r="A23" s="1145"/>
      <c r="B23" s="1146" t="s">
        <v>821</v>
      </c>
      <c r="C23" s="1149">
        <v>10000</v>
      </c>
      <c r="D23" s="1147"/>
      <c r="E23" s="1147">
        <f t="shared" si="2"/>
        <v>10000</v>
      </c>
      <c r="F23" s="1149">
        <v>10000</v>
      </c>
      <c r="G23" s="1147">
        <v>0</v>
      </c>
      <c r="H23" s="1147"/>
      <c r="I23" s="1148"/>
      <c r="J23" s="1148" t="s">
        <v>246</v>
      </c>
      <c r="K23" s="1147"/>
    </row>
    <row r="24" spans="1:11" s="479" customFormat="1" x14ac:dyDescent="0.25">
      <c r="A24" s="1145"/>
      <c r="B24" s="1146" t="s">
        <v>523</v>
      </c>
      <c r="C24" s="1149">
        <v>450</v>
      </c>
      <c r="D24" s="1147"/>
      <c r="E24" s="1147">
        <f t="shared" si="2"/>
        <v>450</v>
      </c>
      <c r="F24" s="1149"/>
      <c r="G24" s="1147">
        <v>450</v>
      </c>
      <c r="H24" s="1147"/>
      <c r="I24" s="1148"/>
      <c r="J24" s="1148" t="s">
        <v>246</v>
      </c>
      <c r="K24" s="1147"/>
    </row>
    <row r="25" spans="1:11" s="479" customFormat="1" x14ac:dyDescent="0.25">
      <c r="A25" s="1145"/>
      <c r="B25" s="1150" t="s">
        <v>524</v>
      </c>
      <c r="C25" s="1149">
        <v>250</v>
      </c>
      <c r="D25" s="1147"/>
      <c r="E25" s="1147">
        <f t="shared" si="2"/>
        <v>250</v>
      </c>
      <c r="F25" s="1149"/>
      <c r="G25" s="1147">
        <v>250</v>
      </c>
      <c r="H25" s="1147"/>
      <c r="I25" s="1148"/>
      <c r="J25" s="1148" t="s">
        <v>246</v>
      </c>
      <c r="K25" s="1147"/>
    </row>
    <row r="26" spans="1:11" s="479" customFormat="1" x14ac:dyDescent="0.25">
      <c r="A26" s="1145"/>
      <c r="B26" s="1146" t="s">
        <v>239</v>
      </c>
      <c r="C26" s="1149">
        <v>400</v>
      </c>
      <c r="D26" s="1147"/>
      <c r="E26" s="1147">
        <f t="shared" si="2"/>
        <v>400</v>
      </c>
      <c r="F26" s="1149"/>
      <c r="G26" s="1147">
        <v>400</v>
      </c>
      <c r="H26" s="1147"/>
      <c r="I26" s="1148"/>
      <c r="J26" s="1148" t="s">
        <v>246</v>
      </c>
      <c r="K26" s="1147"/>
    </row>
    <row r="27" spans="1:11" s="479" customFormat="1" x14ac:dyDescent="0.25">
      <c r="A27" s="1145"/>
      <c r="B27" s="1146" t="s">
        <v>525</v>
      </c>
      <c r="C27" s="1149">
        <v>500</v>
      </c>
      <c r="D27" s="1147"/>
      <c r="E27" s="1147">
        <f t="shared" si="2"/>
        <v>500</v>
      </c>
      <c r="F27" s="1149"/>
      <c r="G27" s="1147">
        <v>500</v>
      </c>
      <c r="H27" s="1147"/>
      <c r="I27" s="1148"/>
      <c r="J27" s="1148" t="s">
        <v>246</v>
      </c>
      <c r="K27" s="1147"/>
    </row>
    <row r="28" spans="1:11" s="479" customFormat="1" x14ac:dyDescent="0.25">
      <c r="A28" s="1145"/>
      <c r="B28" s="1146" t="s">
        <v>526</v>
      </c>
      <c r="C28" s="1149">
        <v>200</v>
      </c>
      <c r="D28" s="1147"/>
      <c r="E28" s="1147">
        <f t="shared" si="2"/>
        <v>200</v>
      </c>
      <c r="F28" s="1149"/>
      <c r="G28" s="1147">
        <v>200</v>
      </c>
      <c r="H28" s="1147"/>
      <c r="I28" s="1148"/>
      <c r="J28" s="1148" t="s">
        <v>246</v>
      </c>
      <c r="K28" s="1147"/>
    </row>
    <row r="29" spans="1:11" s="479" customFormat="1" ht="31.5" x14ac:dyDescent="0.25">
      <c r="A29" s="1145"/>
      <c r="B29" s="1146" t="s">
        <v>1109</v>
      </c>
      <c r="C29" s="1149">
        <v>2000</v>
      </c>
      <c r="D29" s="1147"/>
      <c r="E29" s="1147">
        <f t="shared" si="2"/>
        <v>2000</v>
      </c>
      <c r="F29" s="1149"/>
      <c r="G29" s="1147">
        <v>2000</v>
      </c>
      <c r="H29" s="1147"/>
      <c r="I29" s="1148"/>
      <c r="J29" s="1148" t="s">
        <v>246</v>
      </c>
      <c r="K29" s="1147"/>
    </row>
    <row r="30" spans="1:11" x14ac:dyDescent="0.25">
      <c r="A30" s="1145"/>
      <c r="B30" s="1150" t="s">
        <v>1110</v>
      </c>
      <c r="C30" s="1149">
        <v>1000</v>
      </c>
      <c r="D30" s="1147"/>
      <c r="E30" s="1147">
        <f t="shared" si="2"/>
        <v>1000</v>
      </c>
      <c r="F30" s="1149">
        <v>500</v>
      </c>
      <c r="G30" s="1147">
        <v>500</v>
      </c>
      <c r="H30" s="1147"/>
      <c r="I30" s="1148"/>
      <c r="J30" s="1148" t="s">
        <v>246</v>
      </c>
      <c r="K30" s="1147"/>
    </row>
    <row r="31" spans="1:11" x14ac:dyDescent="0.25">
      <c r="A31" s="1145"/>
      <c r="B31" s="1150" t="s">
        <v>1111</v>
      </c>
      <c r="C31" s="1149">
        <v>2000</v>
      </c>
      <c r="D31" s="1147"/>
      <c r="E31" s="1147">
        <f t="shared" si="2"/>
        <v>2000</v>
      </c>
      <c r="F31" s="1149"/>
      <c r="G31" s="1147">
        <v>2000</v>
      </c>
      <c r="H31" s="1147"/>
      <c r="I31" s="1148"/>
      <c r="J31" s="1148" t="s">
        <v>246</v>
      </c>
      <c r="K31" s="1147"/>
    </row>
    <row r="32" spans="1:11" ht="31.5" x14ac:dyDescent="0.25">
      <c r="A32" s="1145"/>
      <c r="B32" s="1150" t="s">
        <v>1112</v>
      </c>
      <c r="C32" s="1149">
        <v>1000</v>
      </c>
      <c r="D32" s="1147"/>
      <c r="E32" s="1147">
        <f t="shared" si="2"/>
        <v>1000</v>
      </c>
      <c r="F32" s="1149"/>
      <c r="G32" s="1147">
        <v>1000</v>
      </c>
      <c r="H32" s="1147"/>
      <c r="I32" s="1148"/>
      <c r="J32" s="1148" t="s">
        <v>246</v>
      </c>
      <c r="K32" s="1147"/>
    </row>
    <row r="33" spans="1:11" ht="31.5" x14ac:dyDescent="0.25">
      <c r="A33" s="1145"/>
      <c r="B33" s="1150" t="s">
        <v>1113</v>
      </c>
      <c r="C33" s="1149">
        <v>1500</v>
      </c>
      <c r="D33" s="1147"/>
      <c r="E33" s="1147">
        <f t="shared" si="2"/>
        <v>1500</v>
      </c>
      <c r="F33" s="1149"/>
      <c r="G33" s="1147">
        <v>1500</v>
      </c>
      <c r="H33" s="1147"/>
      <c r="I33" s="1148"/>
      <c r="J33" s="1148" t="s">
        <v>246</v>
      </c>
      <c r="K33" s="1147"/>
    </row>
    <row r="34" spans="1:11" ht="31.5" x14ac:dyDescent="0.25">
      <c r="A34" s="1145"/>
      <c r="B34" s="1150" t="s">
        <v>1115</v>
      </c>
      <c r="C34" s="1149">
        <v>5000</v>
      </c>
      <c r="D34" s="1147"/>
      <c r="E34" s="1147">
        <f t="shared" si="2"/>
        <v>5000</v>
      </c>
      <c r="F34" s="1149"/>
      <c r="G34" s="1147">
        <v>5000</v>
      </c>
      <c r="H34" s="1147"/>
      <c r="I34" s="1148"/>
      <c r="J34" s="1148" t="s">
        <v>246</v>
      </c>
      <c r="K34" s="1147"/>
    </row>
    <row r="35" spans="1:11" ht="31.5" x14ac:dyDescent="0.25">
      <c r="A35" s="1145"/>
      <c r="B35" s="1150" t="s">
        <v>1114</v>
      </c>
      <c r="C35" s="1149">
        <v>1000</v>
      </c>
      <c r="D35" s="1147"/>
      <c r="E35" s="1147">
        <f t="shared" si="2"/>
        <v>1000</v>
      </c>
      <c r="F35" s="1149"/>
      <c r="G35" s="1147">
        <v>1000</v>
      </c>
      <c r="H35" s="1147"/>
      <c r="I35" s="1148"/>
      <c r="J35" s="1148" t="s">
        <v>246</v>
      </c>
      <c r="K35" s="1147"/>
    </row>
    <row r="36" spans="1:11" x14ac:dyDescent="0.25">
      <c r="A36" s="1145"/>
      <c r="B36" s="1150" t="s">
        <v>1116</v>
      </c>
      <c r="C36" s="1149">
        <v>5000</v>
      </c>
      <c r="D36" s="1147"/>
      <c r="E36" s="1147">
        <f t="shared" si="2"/>
        <v>5000</v>
      </c>
      <c r="F36" s="1149"/>
      <c r="G36" s="1147">
        <v>5000</v>
      </c>
      <c r="H36" s="1147"/>
      <c r="I36" s="1148"/>
      <c r="J36" s="1148" t="s">
        <v>246</v>
      </c>
      <c r="K36" s="1147"/>
    </row>
    <row r="37" spans="1:11" x14ac:dyDescent="0.25">
      <c r="A37" s="1145"/>
      <c r="B37" s="1150" t="s">
        <v>1117</v>
      </c>
      <c r="C37" s="1149">
        <v>2000</v>
      </c>
      <c r="D37" s="1147"/>
      <c r="E37" s="1147">
        <f t="shared" si="2"/>
        <v>2000</v>
      </c>
      <c r="F37" s="1149"/>
      <c r="G37" s="1147">
        <v>2000</v>
      </c>
      <c r="H37" s="1147"/>
      <c r="I37" s="1148"/>
      <c r="J37" s="1148" t="s">
        <v>246</v>
      </c>
      <c r="K37" s="1147"/>
    </row>
    <row r="38" spans="1:11" x14ac:dyDescent="0.25">
      <c r="A38" s="1145"/>
      <c r="B38" s="1150" t="s">
        <v>1118</v>
      </c>
      <c r="C38" s="1149">
        <v>5000</v>
      </c>
      <c r="D38" s="1147"/>
      <c r="E38" s="1147">
        <f t="shared" si="2"/>
        <v>5000</v>
      </c>
      <c r="F38" s="1149"/>
      <c r="G38" s="1147">
        <v>5000</v>
      </c>
      <c r="H38" s="1147"/>
      <c r="I38" s="1148"/>
      <c r="J38" s="1148" t="s">
        <v>246</v>
      </c>
      <c r="K38" s="1147"/>
    </row>
    <row r="39" spans="1:11" x14ac:dyDescent="0.25">
      <c r="A39" s="1145"/>
      <c r="B39" s="1150" t="s">
        <v>1119</v>
      </c>
      <c r="C39" s="1149">
        <v>442</v>
      </c>
      <c r="D39" s="1147"/>
      <c r="E39" s="1147">
        <f t="shared" si="2"/>
        <v>442</v>
      </c>
      <c r="F39" s="1149"/>
      <c r="G39" s="1147">
        <v>442</v>
      </c>
      <c r="H39" s="1147"/>
      <c r="I39" s="1148"/>
      <c r="J39" s="1148" t="s">
        <v>246</v>
      </c>
      <c r="K39" s="1147"/>
    </row>
    <row r="40" spans="1:11" x14ac:dyDescent="0.25">
      <c r="A40" s="1145"/>
      <c r="B40" s="1150" t="s">
        <v>1120</v>
      </c>
      <c r="C40" s="1149">
        <v>5511</v>
      </c>
      <c r="D40" s="1147"/>
      <c r="E40" s="1147">
        <f t="shared" si="2"/>
        <v>5511</v>
      </c>
      <c r="F40" s="1149">
        <v>511</v>
      </c>
      <c r="G40" s="1147">
        <v>5000</v>
      </c>
      <c r="H40" s="1147"/>
      <c r="I40" s="1148"/>
      <c r="J40" s="1148" t="s">
        <v>246</v>
      </c>
      <c r="K40" s="1147"/>
    </row>
    <row r="41" spans="1:11" x14ac:dyDescent="0.25">
      <c r="A41" s="1145"/>
      <c r="B41" s="1150" t="s">
        <v>1121</v>
      </c>
      <c r="C41" s="1149">
        <v>24000</v>
      </c>
      <c r="D41" s="1147"/>
      <c r="E41" s="1147">
        <f t="shared" si="2"/>
        <v>24000</v>
      </c>
      <c r="F41" s="1149"/>
      <c r="G41" s="1147">
        <v>24000</v>
      </c>
      <c r="H41" s="1147"/>
      <c r="I41" s="1148"/>
      <c r="J41" s="1148" t="s">
        <v>246</v>
      </c>
      <c r="K41" s="1147"/>
    </row>
    <row r="42" spans="1:11" x14ac:dyDescent="0.25">
      <c r="A42" s="1145"/>
      <c r="B42" s="1150" t="s">
        <v>1122</v>
      </c>
      <c r="C42" s="1149">
        <v>11315</v>
      </c>
      <c r="D42" s="1147"/>
      <c r="E42" s="1147">
        <f t="shared" si="2"/>
        <v>11315</v>
      </c>
      <c r="F42" s="1149">
        <v>4965</v>
      </c>
      <c r="G42" s="1147">
        <v>6350</v>
      </c>
      <c r="H42" s="1147"/>
      <c r="I42" s="1148"/>
      <c r="J42" s="1148" t="s">
        <v>246</v>
      </c>
      <c r="K42" s="1147"/>
    </row>
    <row r="43" spans="1:11" x14ac:dyDescent="0.25">
      <c r="A43" s="1134"/>
      <c r="B43" s="1151" t="s">
        <v>203</v>
      </c>
      <c r="C43" s="1143">
        <v>26084</v>
      </c>
      <c r="D43" s="1143"/>
      <c r="E43" s="1143">
        <f t="shared" si="2"/>
        <v>26084</v>
      </c>
      <c r="F43" s="1143">
        <v>10084</v>
      </c>
      <c r="G43" s="1143">
        <v>16000</v>
      </c>
      <c r="H43" s="1143"/>
      <c r="I43" s="1152"/>
      <c r="J43" s="1144" t="s">
        <v>246</v>
      </c>
      <c r="K43" s="1143"/>
    </row>
    <row r="44" spans="1:11" x14ac:dyDescent="0.25">
      <c r="A44" s="1134"/>
      <c r="B44" s="1146" t="s">
        <v>216</v>
      </c>
      <c r="C44" s="1149">
        <v>21584</v>
      </c>
      <c r="D44" s="1147"/>
      <c r="E44" s="1147">
        <f t="shared" si="2"/>
        <v>21584</v>
      </c>
      <c r="F44" s="1149">
        <v>9084</v>
      </c>
      <c r="G44" s="1147">
        <v>12500</v>
      </c>
      <c r="H44" s="1147"/>
      <c r="I44" s="1148"/>
      <c r="J44" s="1148" t="s">
        <v>246</v>
      </c>
      <c r="K44" s="1147"/>
    </row>
    <row r="45" spans="1:11" x14ac:dyDescent="0.25">
      <c r="A45" s="1134"/>
      <c r="B45" s="1146" t="s">
        <v>217</v>
      </c>
      <c r="C45" s="1149">
        <v>1000</v>
      </c>
      <c r="D45" s="1147"/>
      <c r="E45" s="1147">
        <f t="shared" si="2"/>
        <v>1000</v>
      </c>
      <c r="F45" s="1149"/>
      <c r="G45" s="1147">
        <v>1000</v>
      </c>
      <c r="H45" s="1147"/>
      <c r="I45" s="1148"/>
      <c r="J45" s="1148" t="s">
        <v>246</v>
      </c>
      <c r="K45" s="1147"/>
    </row>
    <row r="46" spans="1:11" x14ac:dyDescent="0.25">
      <c r="A46" s="1134"/>
      <c r="B46" s="1146" t="s">
        <v>218</v>
      </c>
      <c r="C46" s="1149">
        <v>3500</v>
      </c>
      <c r="D46" s="1147"/>
      <c r="E46" s="1147">
        <f t="shared" si="2"/>
        <v>3500</v>
      </c>
      <c r="F46" s="1149">
        <v>1000</v>
      </c>
      <c r="G46" s="1147">
        <v>2500</v>
      </c>
      <c r="H46" s="1147"/>
      <c r="I46" s="1148"/>
      <c r="J46" s="1148" t="s">
        <v>246</v>
      </c>
      <c r="K46" s="1147"/>
    </row>
    <row r="47" spans="1:11" x14ac:dyDescent="0.25">
      <c r="A47" s="1134"/>
      <c r="B47" s="1151" t="s">
        <v>233</v>
      </c>
      <c r="C47" s="1143">
        <v>6992</v>
      </c>
      <c r="D47" s="1143"/>
      <c r="E47" s="1143">
        <f t="shared" si="2"/>
        <v>6992</v>
      </c>
      <c r="F47" s="1143"/>
      <c r="G47" s="1143">
        <v>6992</v>
      </c>
      <c r="H47" s="1143"/>
      <c r="I47" s="1144" t="s">
        <v>246</v>
      </c>
      <c r="J47" s="1144" t="s">
        <v>246</v>
      </c>
      <c r="K47" s="1143"/>
    </row>
    <row r="48" spans="1:11" x14ac:dyDescent="0.25">
      <c r="A48" s="1134"/>
      <c r="B48" s="1141" t="s">
        <v>180</v>
      </c>
      <c r="C48" s="1136">
        <v>254813</v>
      </c>
      <c r="D48" s="1136"/>
      <c r="E48" s="1136">
        <f t="shared" si="2"/>
        <v>254813</v>
      </c>
      <c r="F48" s="1136">
        <v>36413</v>
      </c>
      <c r="G48" s="1136">
        <v>218400</v>
      </c>
      <c r="H48" s="1136"/>
      <c r="I48" s="1137" t="s">
        <v>246</v>
      </c>
      <c r="J48" s="1137" t="s">
        <v>246</v>
      </c>
      <c r="K48" s="1136"/>
    </row>
    <row r="49" spans="1:11" x14ac:dyDescent="0.25">
      <c r="A49" s="1134"/>
      <c r="B49" s="1141" t="s">
        <v>181</v>
      </c>
      <c r="C49" s="1136">
        <v>197673</v>
      </c>
      <c r="D49" s="1136"/>
      <c r="E49" s="1136">
        <f t="shared" si="2"/>
        <v>197673</v>
      </c>
      <c r="F49" s="1136"/>
      <c r="G49" s="1136">
        <v>197673</v>
      </c>
      <c r="H49" s="1136"/>
      <c r="I49" s="1137" t="s">
        <v>246</v>
      </c>
      <c r="J49" s="1137"/>
      <c r="K49" s="1136"/>
    </row>
    <row r="50" spans="1:11" x14ac:dyDescent="0.25">
      <c r="A50" s="1134"/>
      <c r="B50" s="555" t="s">
        <v>204</v>
      </c>
      <c r="C50" s="1149">
        <v>197490</v>
      </c>
      <c r="D50" s="1147"/>
      <c r="E50" s="1147">
        <f t="shared" si="2"/>
        <v>197490</v>
      </c>
      <c r="F50" s="1149"/>
      <c r="G50" s="1147">
        <v>197490</v>
      </c>
      <c r="H50" s="1147"/>
      <c r="I50" s="1148" t="s">
        <v>246</v>
      </c>
      <c r="J50" s="1148"/>
      <c r="K50" s="1147"/>
    </row>
    <row r="51" spans="1:11" x14ac:dyDescent="0.25">
      <c r="A51" s="1134"/>
      <c r="B51" s="1141" t="s">
        <v>205</v>
      </c>
      <c r="C51" s="1136">
        <v>84272</v>
      </c>
      <c r="D51" s="1136"/>
      <c r="E51" s="1136">
        <f t="shared" si="2"/>
        <v>84272</v>
      </c>
      <c r="F51" s="1136">
        <v>5151</v>
      </c>
      <c r="G51" s="1136">
        <v>79121</v>
      </c>
      <c r="H51" s="1136"/>
      <c r="I51" s="1137"/>
      <c r="J51" s="1137" t="s">
        <v>246</v>
      </c>
      <c r="K51" s="1136"/>
    </row>
    <row r="52" spans="1:11" x14ac:dyDescent="0.25">
      <c r="A52" s="1134"/>
      <c r="B52" s="1146" t="s">
        <v>822</v>
      </c>
      <c r="C52" s="1153">
        <v>10000</v>
      </c>
      <c r="D52" s="1147"/>
      <c r="E52" s="1147">
        <f t="shared" si="2"/>
        <v>10000</v>
      </c>
      <c r="F52" s="1153"/>
      <c r="G52" s="1147">
        <v>10000</v>
      </c>
      <c r="H52" s="1147"/>
      <c r="I52" s="1148"/>
      <c r="J52" s="1148" t="s">
        <v>246</v>
      </c>
      <c r="K52" s="1147"/>
    </row>
    <row r="53" spans="1:11" x14ac:dyDescent="0.25">
      <c r="A53" s="1134"/>
      <c r="B53" s="1146" t="s">
        <v>172</v>
      </c>
      <c r="C53" s="1153">
        <v>20000</v>
      </c>
      <c r="D53" s="1147"/>
      <c r="E53" s="1147">
        <f t="shared" si="2"/>
        <v>20000</v>
      </c>
      <c r="F53" s="1153"/>
      <c r="G53" s="1147">
        <v>20000</v>
      </c>
      <c r="H53" s="1147"/>
      <c r="I53" s="1148"/>
      <c r="J53" s="1148" t="s">
        <v>246</v>
      </c>
      <c r="K53" s="1147"/>
    </row>
    <row r="54" spans="1:11" ht="31.5" x14ac:dyDescent="0.25">
      <c r="A54" s="1134"/>
      <c r="B54" s="1150" t="s">
        <v>1006</v>
      </c>
      <c r="C54" s="1153">
        <v>2500</v>
      </c>
      <c r="D54" s="1147"/>
      <c r="E54" s="1147">
        <f t="shared" si="2"/>
        <v>2500</v>
      </c>
      <c r="F54" s="1153"/>
      <c r="G54" s="1147">
        <v>2500</v>
      </c>
      <c r="H54" s="1147"/>
      <c r="I54" s="1148"/>
      <c r="J54" s="1148" t="s">
        <v>246</v>
      </c>
      <c r="K54" s="1147"/>
    </row>
    <row r="55" spans="1:11" ht="31.5" x14ac:dyDescent="0.25">
      <c r="A55" s="1134"/>
      <c r="B55" s="1150" t="s">
        <v>847</v>
      </c>
      <c r="C55" s="1153">
        <v>35151</v>
      </c>
      <c r="D55" s="1147"/>
      <c r="E55" s="1147">
        <f t="shared" si="2"/>
        <v>35151</v>
      </c>
      <c r="F55" s="1153">
        <v>5151</v>
      </c>
      <c r="G55" s="1147">
        <v>30000</v>
      </c>
      <c r="H55" s="1147"/>
      <c r="I55" s="1148"/>
      <c r="J55" s="1148" t="s">
        <v>246</v>
      </c>
      <c r="K55" s="1147"/>
    </row>
    <row r="56" spans="1:11" ht="31.5" x14ac:dyDescent="0.25">
      <c r="A56" s="1134"/>
      <c r="B56" s="1150" t="s">
        <v>1007</v>
      </c>
      <c r="C56" s="1153">
        <v>13621</v>
      </c>
      <c r="D56" s="1147"/>
      <c r="E56" s="1147">
        <f t="shared" si="2"/>
        <v>13621</v>
      </c>
      <c r="F56" s="1153"/>
      <c r="G56" s="1147">
        <v>13621</v>
      </c>
      <c r="H56" s="1147"/>
      <c r="I56" s="1148"/>
      <c r="J56" s="1148" t="s">
        <v>246</v>
      </c>
      <c r="K56" s="1147"/>
    </row>
    <row r="57" spans="1:11" x14ac:dyDescent="0.25">
      <c r="A57" s="1134"/>
      <c r="B57" s="1150" t="s">
        <v>496</v>
      </c>
      <c r="C57" s="1153">
        <v>3000</v>
      </c>
      <c r="D57" s="1147"/>
      <c r="E57" s="1147">
        <f t="shared" si="2"/>
        <v>3000</v>
      </c>
      <c r="F57" s="1153"/>
      <c r="G57" s="1147">
        <v>3000</v>
      </c>
      <c r="H57" s="1147"/>
      <c r="I57" s="1148"/>
      <c r="J57" s="1148" t="s">
        <v>246</v>
      </c>
      <c r="K57" s="1147"/>
    </row>
    <row r="58" spans="1:11" x14ac:dyDescent="0.25">
      <c r="A58" s="1134" t="s">
        <v>206</v>
      </c>
      <c r="B58" s="1135" t="s">
        <v>207</v>
      </c>
      <c r="C58" s="1154">
        <v>60908</v>
      </c>
      <c r="D58" s="1154">
        <f>SUM(D59:D60)</f>
        <v>0</v>
      </c>
      <c r="E58" s="1154">
        <f t="shared" si="2"/>
        <v>60908</v>
      </c>
      <c r="F58" s="1154">
        <f>SUM(F59:F60)</f>
        <v>908</v>
      </c>
      <c r="G58" s="1154">
        <f>SUM(G59:G60)</f>
        <v>60000</v>
      </c>
      <c r="H58" s="1154"/>
      <c r="I58" s="1155" t="s">
        <v>246</v>
      </c>
      <c r="J58" s="1155" t="s">
        <v>246</v>
      </c>
      <c r="K58" s="1154"/>
    </row>
    <row r="59" spans="1:11" x14ac:dyDescent="0.25">
      <c r="A59" s="1134"/>
      <c r="B59" s="1151" t="s">
        <v>497</v>
      </c>
      <c r="C59" s="1139">
        <v>15083</v>
      </c>
      <c r="D59" s="1139"/>
      <c r="E59" s="1139">
        <f t="shared" si="2"/>
        <v>15083</v>
      </c>
      <c r="F59" s="1139">
        <v>83</v>
      </c>
      <c r="G59" s="1139">
        <v>15000</v>
      </c>
      <c r="H59" s="1139"/>
      <c r="I59" s="1140" t="s">
        <v>246</v>
      </c>
      <c r="J59" s="1156"/>
      <c r="K59" s="1139"/>
    </row>
    <row r="60" spans="1:11" x14ac:dyDescent="0.25">
      <c r="A60" s="1134"/>
      <c r="B60" s="1151" t="s">
        <v>182</v>
      </c>
      <c r="C60" s="1143">
        <v>45825</v>
      </c>
      <c r="D60" s="1143"/>
      <c r="E60" s="1143">
        <f t="shared" si="2"/>
        <v>45825</v>
      </c>
      <c r="F60" s="1143">
        <v>825</v>
      </c>
      <c r="G60" s="1143">
        <v>45000</v>
      </c>
      <c r="H60" s="1143"/>
      <c r="I60" s="1144" t="s">
        <v>246</v>
      </c>
      <c r="J60" s="1144" t="s">
        <v>246</v>
      </c>
      <c r="K60" s="1143"/>
    </row>
    <row r="61" spans="1:11" x14ac:dyDescent="0.25">
      <c r="A61" s="1134" t="s">
        <v>208</v>
      </c>
      <c r="B61" s="1141" t="s">
        <v>823</v>
      </c>
      <c r="C61" s="1154">
        <v>23602657</v>
      </c>
      <c r="D61" s="1154">
        <f>SUM(D62+D63+D64+D65)</f>
        <v>123868</v>
      </c>
      <c r="E61" s="1154">
        <f t="shared" si="2"/>
        <v>23726525</v>
      </c>
      <c r="F61" s="1154">
        <f>SUM(F62+F63+F64+F65)</f>
        <v>2033013</v>
      </c>
      <c r="G61" s="1154">
        <f>SUM(G62+G63+G64+G65)</f>
        <v>21697932</v>
      </c>
      <c r="H61" s="1154">
        <f>SUM(H62+H63+H64+H65)</f>
        <v>-4420</v>
      </c>
      <c r="I61" s="1155" t="s">
        <v>246</v>
      </c>
      <c r="J61" s="1155"/>
      <c r="K61" s="1154"/>
    </row>
    <row r="62" spans="1:11" x14ac:dyDescent="0.25">
      <c r="A62" s="1134"/>
      <c r="B62" s="1157" t="s">
        <v>615</v>
      </c>
      <c r="C62" s="1143">
        <v>1470844</v>
      </c>
      <c r="D62" s="1143">
        <v>-4420</v>
      </c>
      <c r="E62" s="1143">
        <f t="shared" si="2"/>
        <v>1466424</v>
      </c>
      <c r="F62" s="1143">
        <v>273844</v>
      </c>
      <c r="G62" s="1143">
        <v>1197000</v>
      </c>
      <c r="H62" s="1143">
        <v>-4420</v>
      </c>
      <c r="I62" s="1144" t="s">
        <v>246</v>
      </c>
      <c r="J62" s="1152"/>
      <c r="K62" s="1143"/>
    </row>
    <row r="63" spans="1:11" x14ac:dyDescent="0.25">
      <c r="A63" s="1134"/>
      <c r="B63" s="1138" t="s">
        <v>183</v>
      </c>
      <c r="C63" s="1139">
        <v>20992950</v>
      </c>
      <c r="D63" s="1139">
        <v>128288</v>
      </c>
      <c r="E63" s="1139">
        <f>SUM(C63:D63)</f>
        <v>21121238</v>
      </c>
      <c r="F63" s="1139">
        <v>1616018</v>
      </c>
      <c r="G63" s="1139">
        <f>19376932+110000+18288</f>
        <v>19505220</v>
      </c>
      <c r="H63" s="1139"/>
      <c r="I63" s="1140" t="s">
        <v>246</v>
      </c>
      <c r="J63" s="1140" t="s">
        <v>246</v>
      </c>
      <c r="K63" s="1139"/>
    </row>
    <row r="64" spans="1:11" x14ac:dyDescent="0.25">
      <c r="A64" s="1134"/>
      <c r="B64" s="1158" t="s">
        <v>114</v>
      </c>
      <c r="C64" s="1143">
        <v>1128863</v>
      </c>
      <c r="D64" s="1143"/>
      <c r="E64" s="1143">
        <f>SUM(C64:D64)</f>
        <v>1128863</v>
      </c>
      <c r="F64" s="1143">
        <v>143151</v>
      </c>
      <c r="G64" s="1143">
        <v>985712</v>
      </c>
      <c r="H64" s="1143"/>
      <c r="I64" s="1144" t="s">
        <v>246</v>
      </c>
      <c r="J64" s="1152"/>
      <c r="K64" s="1143"/>
    </row>
    <row r="65" spans="1:11" x14ac:dyDescent="0.25">
      <c r="A65" s="1134"/>
      <c r="B65" s="1158" t="s">
        <v>210</v>
      </c>
      <c r="C65" s="1139">
        <v>10000</v>
      </c>
      <c r="D65" s="1139"/>
      <c r="E65" s="1139">
        <f t="shared" ref="E65:E116" si="3">SUM(C65:D65)</f>
        <v>10000</v>
      </c>
      <c r="F65" s="1139"/>
      <c r="G65" s="1139">
        <v>10000</v>
      </c>
      <c r="H65" s="1139"/>
      <c r="I65" s="1140" t="s">
        <v>246</v>
      </c>
      <c r="J65" s="1156"/>
      <c r="K65" s="1139"/>
    </row>
    <row r="66" spans="1:11" x14ac:dyDescent="0.25">
      <c r="A66" s="1134" t="s">
        <v>184</v>
      </c>
      <c r="B66" s="1141" t="s">
        <v>156</v>
      </c>
      <c r="C66" s="1159">
        <v>1018088</v>
      </c>
      <c r="D66" s="1159">
        <f t="shared" ref="D66:E66" si="4">SUM(D67+D70)</f>
        <v>0</v>
      </c>
      <c r="E66" s="1159">
        <f t="shared" si="4"/>
        <v>1018088</v>
      </c>
      <c r="F66" s="1159">
        <f>SUM(F67+F70)</f>
        <v>69520</v>
      </c>
      <c r="G66" s="1159">
        <f t="shared" ref="G66" si="5">SUM(G67+G70)</f>
        <v>948568</v>
      </c>
      <c r="H66" s="1159"/>
      <c r="I66" s="1160" t="s">
        <v>246</v>
      </c>
      <c r="J66" s="1160" t="s">
        <v>246</v>
      </c>
      <c r="K66" s="1159"/>
    </row>
    <row r="67" spans="1:11" x14ac:dyDescent="0.25">
      <c r="A67" s="1134"/>
      <c r="B67" s="1158" t="s">
        <v>185</v>
      </c>
      <c r="C67" s="1139">
        <v>1009301</v>
      </c>
      <c r="D67" s="1139"/>
      <c r="E67" s="1139">
        <f t="shared" si="3"/>
        <v>1009301</v>
      </c>
      <c r="F67" s="1139">
        <v>68733</v>
      </c>
      <c r="G67" s="1139">
        <v>940568</v>
      </c>
      <c r="H67" s="1139"/>
      <c r="I67" s="1140" t="s">
        <v>246</v>
      </c>
      <c r="J67" s="1140" t="s">
        <v>246</v>
      </c>
      <c r="K67" s="1139"/>
    </row>
    <row r="68" spans="1:11" ht="47.25" x14ac:dyDescent="0.25">
      <c r="A68" s="1134"/>
      <c r="B68" s="555" t="s">
        <v>630</v>
      </c>
      <c r="C68" s="1149">
        <v>711550</v>
      </c>
      <c r="D68" s="1161"/>
      <c r="E68" s="1161">
        <f t="shared" si="3"/>
        <v>711550</v>
      </c>
      <c r="F68" s="1149">
        <v>42752</v>
      </c>
      <c r="G68" s="1161">
        <v>668798</v>
      </c>
      <c r="H68" s="1161"/>
      <c r="I68" s="1162" t="s">
        <v>246</v>
      </c>
      <c r="J68" s="1162"/>
      <c r="K68" s="1161"/>
    </row>
    <row r="69" spans="1:11" x14ac:dyDescent="0.25">
      <c r="A69" s="1134"/>
      <c r="B69" s="555" t="s">
        <v>628</v>
      </c>
      <c r="C69" s="1149">
        <v>22797</v>
      </c>
      <c r="D69" s="1161"/>
      <c r="E69" s="1161">
        <f t="shared" si="3"/>
        <v>22797</v>
      </c>
      <c r="F69" s="1149">
        <v>7797</v>
      </c>
      <c r="G69" s="1161">
        <v>15000</v>
      </c>
      <c r="H69" s="1161"/>
      <c r="I69" s="1162"/>
      <c r="J69" s="1162" t="s">
        <v>246</v>
      </c>
      <c r="K69" s="1161"/>
    </row>
    <row r="70" spans="1:11" x14ac:dyDescent="0.25">
      <c r="A70" s="1134"/>
      <c r="B70" s="1158" t="s">
        <v>527</v>
      </c>
      <c r="C70" s="1139">
        <v>8787</v>
      </c>
      <c r="D70" s="1139"/>
      <c r="E70" s="1139">
        <f t="shared" si="3"/>
        <v>8787</v>
      </c>
      <c r="F70" s="1139">
        <v>787</v>
      </c>
      <c r="G70" s="1139">
        <v>8000</v>
      </c>
      <c r="H70" s="1139"/>
      <c r="I70" s="1156"/>
      <c r="J70" s="1140" t="s">
        <v>246</v>
      </c>
      <c r="K70" s="1139"/>
    </row>
    <row r="71" spans="1:11" x14ac:dyDescent="0.25">
      <c r="A71" s="1134" t="s">
        <v>186</v>
      </c>
      <c r="B71" s="1141" t="s">
        <v>157</v>
      </c>
      <c r="C71" s="1163">
        <v>4335207</v>
      </c>
      <c r="D71" s="1163">
        <f>SUM(D72+D73+D81+D84+D86)</f>
        <v>0</v>
      </c>
      <c r="E71" s="1163">
        <f t="shared" si="3"/>
        <v>4335207</v>
      </c>
      <c r="F71" s="1163">
        <f>SUM(F72+F73+F81+F84+F86)</f>
        <v>16865</v>
      </c>
      <c r="G71" s="1163">
        <f>SUM(G72+G73+G81+G84+G86)</f>
        <v>4318342</v>
      </c>
      <c r="H71" s="1163"/>
      <c r="I71" s="1164"/>
      <c r="J71" s="1164"/>
      <c r="K71" s="1163"/>
    </row>
    <row r="72" spans="1:11" x14ac:dyDescent="0.25">
      <c r="A72" s="1134"/>
      <c r="B72" s="1165" t="s">
        <v>187</v>
      </c>
      <c r="C72" s="1143">
        <v>3773824</v>
      </c>
      <c r="D72" s="1143"/>
      <c r="E72" s="1143">
        <f t="shared" si="3"/>
        <v>3773824</v>
      </c>
      <c r="F72" s="1143">
        <v>0</v>
      </c>
      <c r="G72" s="1143">
        <v>3773824</v>
      </c>
      <c r="H72" s="1143"/>
      <c r="I72" s="1144" t="s">
        <v>246</v>
      </c>
      <c r="J72" s="1152"/>
      <c r="K72" s="1143"/>
    </row>
    <row r="73" spans="1:11" x14ac:dyDescent="0.25">
      <c r="A73" s="1134"/>
      <c r="B73" s="1165" t="s">
        <v>188</v>
      </c>
      <c r="C73" s="1139">
        <v>61074</v>
      </c>
      <c r="D73" s="1139"/>
      <c r="E73" s="1139">
        <f t="shared" si="3"/>
        <v>61074</v>
      </c>
      <c r="F73" s="1139">
        <v>12911</v>
      </c>
      <c r="G73" s="1139">
        <v>48163</v>
      </c>
      <c r="H73" s="1139"/>
      <c r="I73" s="1140" t="s">
        <v>246</v>
      </c>
      <c r="J73" s="1140" t="s">
        <v>246</v>
      </c>
      <c r="K73" s="1139"/>
    </row>
    <row r="74" spans="1:11" ht="31.5" x14ac:dyDescent="0.25">
      <c r="A74" s="1134"/>
      <c r="B74" s="555" t="s">
        <v>237</v>
      </c>
      <c r="C74" s="1149">
        <v>15810</v>
      </c>
      <c r="D74" s="1161"/>
      <c r="E74" s="1161">
        <f t="shared" si="3"/>
        <v>15810</v>
      </c>
      <c r="F74" s="1149">
        <v>3810</v>
      </c>
      <c r="G74" s="1161">
        <v>12000</v>
      </c>
      <c r="H74" s="1161"/>
      <c r="I74" s="1162" t="s">
        <v>246</v>
      </c>
      <c r="J74" s="1162"/>
      <c r="K74" s="1161"/>
    </row>
    <row r="75" spans="1:11" x14ac:dyDescent="0.25">
      <c r="A75" s="1134"/>
      <c r="B75" s="555" t="s">
        <v>824</v>
      </c>
      <c r="C75" s="1149">
        <v>1000</v>
      </c>
      <c r="D75" s="1161"/>
      <c r="E75" s="1161">
        <f t="shared" si="3"/>
        <v>1000</v>
      </c>
      <c r="F75" s="1149"/>
      <c r="G75" s="1161">
        <v>1000</v>
      </c>
      <c r="H75" s="1161"/>
      <c r="I75" s="1162"/>
      <c r="J75" s="1162" t="s">
        <v>246</v>
      </c>
      <c r="K75" s="1161"/>
    </row>
    <row r="76" spans="1:11" x14ac:dyDescent="0.25">
      <c r="A76" s="1134"/>
      <c r="B76" s="555" t="s">
        <v>235</v>
      </c>
      <c r="C76" s="1149">
        <v>1961</v>
      </c>
      <c r="D76" s="1161"/>
      <c r="E76" s="1161">
        <f t="shared" si="3"/>
        <v>1961</v>
      </c>
      <c r="F76" s="1149"/>
      <c r="G76" s="1161">
        <v>1961</v>
      </c>
      <c r="H76" s="1161"/>
      <c r="I76" s="1162" t="s">
        <v>246</v>
      </c>
      <c r="J76" s="1162"/>
      <c r="K76" s="1161"/>
    </row>
    <row r="77" spans="1:11" ht="63" x14ac:dyDescent="0.25">
      <c r="A77" s="1134"/>
      <c r="B77" s="555" t="s">
        <v>498</v>
      </c>
      <c r="C77" s="1149">
        <v>20250</v>
      </c>
      <c r="D77" s="1161"/>
      <c r="E77" s="1161">
        <f t="shared" si="3"/>
        <v>20250</v>
      </c>
      <c r="F77" s="1149">
        <v>8250</v>
      </c>
      <c r="G77" s="1161">
        <v>12000</v>
      </c>
      <c r="H77" s="1161"/>
      <c r="I77" s="1162" t="s">
        <v>246</v>
      </c>
      <c r="J77" s="1162"/>
      <c r="K77" s="1161"/>
    </row>
    <row r="78" spans="1:11" ht="31.5" x14ac:dyDescent="0.25">
      <c r="A78" s="1134"/>
      <c r="B78" s="555" t="s">
        <v>531</v>
      </c>
      <c r="C78" s="1149">
        <v>21000</v>
      </c>
      <c r="D78" s="1161"/>
      <c r="E78" s="1161">
        <f t="shared" si="3"/>
        <v>21000</v>
      </c>
      <c r="F78" s="1149"/>
      <c r="G78" s="1161">
        <v>21000</v>
      </c>
      <c r="H78" s="1161"/>
      <c r="I78" s="1162" t="s">
        <v>246</v>
      </c>
      <c r="J78" s="1162"/>
      <c r="K78" s="1161"/>
    </row>
    <row r="79" spans="1:11" x14ac:dyDescent="0.25">
      <c r="A79" s="1134"/>
      <c r="B79" s="555" t="s">
        <v>236</v>
      </c>
      <c r="C79" s="1149">
        <v>202</v>
      </c>
      <c r="D79" s="1161"/>
      <c r="E79" s="1161">
        <f t="shared" si="3"/>
        <v>202</v>
      </c>
      <c r="F79" s="1149"/>
      <c r="G79" s="1161">
        <v>202</v>
      </c>
      <c r="H79" s="1161"/>
      <c r="I79" s="1162"/>
      <c r="J79" s="1162" t="s">
        <v>246</v>
      </c>
      <c r="K79" s="1161"/>
    </row>
    <row r="80" spans="1:11" x14ac:dyDescent="0.25">
      <c r="A80" s="1134"/>
      <c r="B80" s="555" t="s">
        <v>825</v>
      </c>
      <c r="C80" s="1149">
        <v>851</v>
      </c>
      <c r="D80" s="1161"/>
      <c r="E80" s="1161">
        <f t="shared" si="3"/>
        <v>851</v>
      </c>
      <c r="F80" s="1149">
        <v>851</v>
      </c>
      <c r="G80" s="1161"/>
      <c r="H80" s="1161"/>
      <c r="I80" s="1162" t="s">
        <v>246</v>
      </c>
      <c r="J80" s="1162"/>
      <c r="K80" s="1161"/>
    </row>
    <row r="81" spans="1:11" x14ac:dyDescent="0.25">
      <c r="A81" s="1134"/>
      <c r="B81" s="1158" t="s">
        <v>617</v>
      </c>
      <c r="C81" s="1139">
        <v>447740</v>
      </c>
      <c r="D81" s="1139"/>
      <c r="E81" s="1139">
        <f t="shared" si="3"/>
        <v>447740</v>
      </c>
      <c r="F81" s="1139">
        <v>0</v>
      </c>
      <c r="G81" s="1139">
        <v>447740</v>
      </c>
      <c r="H81" s="1139"/>
      <c r="I81" s="1140"/>
      <c r="J81" s="1140" t="s">
        <v>246</v>
      </c>
      <c r="K81" s="1139"/>
    </row>
    <row r="82" spans="1:11" x14ac:dyDescent="0.25">
      <c r="A82" s="1134"/>
      <c r="B82" s="555" t="s">
        <v>1009</v>
      </c>
      <c r="C82" s="1149">
        <v>381240</v>
      </c>
      <c r="D82" s="1161"/>
      <c r="E82" s="1161">
        <f t="shared" si="3"/>
        <v>381240</v>
      </c>
      <c r="F82" s="1149"/>
      <c r="G82" s="1161">
        <v>381240</v>
      </c>
      <c r="H82" s="1161"/>
      <c r="I82" s="1162"/>
      <c r="J82" s="1162" t="s">
        <v>246</v>
      </c>
      <c r="K82" s="1161"/>
    </row>
    <row r="83" spans="1:11" ht="31.5" x14ac:dyDescent="0.25">
      <c r="A83" s="1134"/>
      <c r="B83" s="555" t="s">
        <v>499</v>
      </c>
      <c r="C83" s="1149">
        <v>63000</v>
      </c>
      <c r="D83" s="1161"/>
      <c r="E83" s="1161">
        <f t="shared" si="3"/>
        <v>63000</v>
      </c>
      <c r="F83" s="1149"/>
      <c r="G83" s="1161">
        <v>63000</v>
      </c>
      <c r="H83" s="1161"/>
      <c r="I83" s="1162"/>
      <c r="J83" s="1162" t="s">
        <v>246</v>
      </c>
      <c r="K83" s="1161"/>
    </row>
    <row r="84" spans="1:11" x14ac:dyDescent="0.25">
      <c r="A84" s="1134"/>
      <c r="B84" s="741" t="s">
        <v>991</v>
      </c>
      <c r="C84" s="1139">
        <v>43529</v>
      </c>
      <c r="D84" s="1139"/>
      <c r="E84" s="1139">
        <f t="shared" si="3"/>
        <v>43529</v>
      </c>
      <c r="F84" s="1139">
        <v>3954</v>
      </c>
      <c r="G84" s="1139">
        <v>39575</v>
      </c>
      <c r="H84" s="1139"/>
      <c r="I84" s="1140" t="s">
        <v>246</v>
      </c>
      <c r="J84" s="1140" t="s">
        <v>246</v>
      </c>
      <c r="K84" s="1139"/>
    </row>
    <row r="85" spans="1:11" x14ac:dyDescent="0.25">
      <c r="A85" s="1134"/>
      <c r="B85" s="555" t="s">
        <v>618</v>
      </c>
      <c r="C85" s="1149">
        <v>6000</v>
      </c>
      <c r="D85" s="1161"/>
      <c r="E85" s="1161">
        <f t="shared" si="3"/>
        <v>6000</v>
      </c>
      <c r="F85" s="1149"/>
      <c r="G85" s="1161">
        <v>6000</v>
      </c>
      <c r="H85" s="1161"/>
      <c r="I85" s="1162"/>
      <c r="J85" s="1162" t="s">
        <v>246</v>
      </c>
      <c r="K85" s="1161"/>
    </row>
    <row r="86" spans="1:11" x14ac:dyDescent="0.25">
      <c r="A86" s="1134"/>
      <c r="B86" s="1151" t="s">
        <v>189</v>
      </c>
      <c r="C86" s="1139">
        <v>9040</v>
      </c>
      <c r="D86" s="1139"/>
      <c r="E86" s="1139">
        <f t="shared" si="3"/>
        <v>9040</v>
      </c>
      <c r="F86" s="1139"/>
      <c r="G86" s="1139">
        <v>9040</v>
      </c>
      <c r="H86" s="1139"/>
      <c r="I86" s="1140" t="s">
        <v>246</v>
      </c>
      <c r="J86" s="1156"/>
      <c r="K86" s="1140" t="s">
        <v>246</v>
      </c>
    </row>
    <row r="87" spans="1:11" s="479" customFormat="1" x14ac:dyDescent="0.25">
      <c r="A87" s="1166"/>
      <c r="B87" s="1146" t="s">
        <v>1010</v>
      </c>
      <c r="C87" s="1161">
        <v>8255</v>
      </c>
      <c r="D87" s="1161"/>
      <c r="E87" s="1161">
        <f t="shared" si="3"/>
        <v>8255</v>
      </c>
      <c r="F87" s="1161"/>
      <c r="G87" s="1161">
        <v>8255</v>
      </c>
      <c r="H87" s="1161"/>
      <c r="I87" s="1162"/>
      <c r="J87" s="1162" t="s">
        <v>246</v>
      </c>
      <c r="K87" s="1162"/>
    </row>
    <row r="88" spans="1:11" x14ac:dyDescent="0.25">
      <c r="A88" s="1134" t="s">
        <v>190</v>
      </c>
      <c r="B88" s="1141" t="s">
        <v>158</v>
      </c>
      <c r="C88" s="1163">
        <v>1798128</v>
      </c>
      <c r="D88" s="1163">
        <f>SUM(D89+D105+D116+D175+D178+D187+D191)</f>
        <v>6144</v>
      </c>
      <c r="E88" s="1163">
        <f t="shared" si="3"/>
        <v>1804272</v>
      </c>
      <c r="F88" s="1163">
        <f>SUM(F89+F105+F116+F175+F178+F187+F191)</f>
        <v>55554</v>
      </c>
      <c r="G88" s="1163">
        <f>SUM(G89+G105+G116+G175+G178+G187+G191)</f>
        <v>1749464</v>
      </c>
      <c r="H88" s="1163">
        <f>SUM(H89+H105+H116+H175+H178+H187+H191)</f>
        <v>-746</v>
      </c>
      <c r="I88" s="1164"/>
      <c r="J88" s="1164"/>
      <c r="K88" s="1163"/>
    </row>
    <row r="89" spans="1:11" x14ac:dyDescent="0.25">
      <c r="A89" s="1134"/>
      <c r="B89" s="1151" t="s">
        <v>191</v>
      </c>
      <c r="C89" s="1139">
        <v>214438</v>
      </c>
      <c r="D89" s="1139"/>
      <c r="E89" s="1139">
        <f t="shared" si="3"/>
        <v>214438</v>
      </c>
      <c r="F89" s="1139">
        <v>524</v>
      </c>
      <c r="G89" s="1139">
        <v>213914</v>
      </c>
      <c r="H89" s="1139"/>
      <c r="I89" s="1140" t="s">
        <v>246</v>
      </c>
      <c r="J89" s="1140" t="s">
        <v>246</v>
      </c>
      <c r="K89" s="1139"/>
    </row>
    <row r="90" spans="1:11" ht="31.5" x14ac:dyDescent="0.25">
      <c r="A90" s="1134"/>
      <c r="B90" s="555" t="s">
        <v>231</v>
      </c>
      <c r="C90" s="1149">
        <v>4005</v>
      </c>
      <c r="D90" s="1161"/>
      <c r="E90" s="1161">
        <f t="shared" si="3"/>
        <v>4005</v>
      </c>
      <c r="F90" s="1149"/>
      <c r="G90" s="1161">
        <v>4005</v>
      </c>
      <c r="H90" s="1161"/>
      <c r="I90" s="1162" t="s">
        <v>246</v>
      </c>
      <c r="J90" s="1162"/>
      <c r="K90" s="1161"/>
    </row>
    <row r="91" spans="1:11" ht="31.5" x14ac:dyDescent="0.25">
      <c r="A91" s="1134"/>
      <c r="B91" s="555" t="s">
        <v>232</v>
      </c>
      <c r="C91" s="1149">
        <v>2174</v>
      </c>
      <c r="D91" s="1161"/>
      <c r="E91" s="1161">
        <f t="shared" si="3"/>
        <v>2174</v>
      </c>
      <c r="F91" s="1149"/>
      <c r="G91" s="1161">
        <v>2174</v>
      </c>
      <c r="H91" s="1161"/>
      <c r="I91" s="1162" t="s">
        <v>246</v>
      </c>
      <c r="J91" s="1162"/>
      <c r="K91" s="1161"/>
    </row>
    <row r="92" spans="1:11" ht="31.5" x14ac:dyDescent="0.25">
      <c r="A92" s="1134"/>
      <c r="B92" s="555" t="s">
        <v>159</v>
      </c>
      <c r="C92" s="1149">
        <v>5000</v>
      </c>
      <c r="D92" s="1161"/>
      <c r="E92" s="1161">
        <f t="shared" si="3"/>
        <v>5000</v>
      </c>
      <c r="F92" s="1149"/>
      <c r="G92" s="1161">
        <v>5000</v>
      </c>
      <c r="H92" s="1161"/>
      <c r="I92" s="1162"/>
      <c r="J92" s="1162" t="s">
        <v>246</v>
      </c>
      <c r="K92" s="1161"/>
    </row>
    <row r="93" spans="1:11" ht="31.5" x14ac:dyDescent="0.25">
      <c r="A93" s="1134"/>
      <c r="B93" s="555" t="s">
        <v>160</v>
      </c>
      <c r="C93" s="1149">
        <v>5000</v>
      </c>
      <c r="D93" s="1161"/>
      <c r="E93" s="1161">
        <f t="shared" si="3"/>
        <v>5000</v>
      </c>
      <c r="F93" s="1149"/>
      <c r="G93" s="1161">
        <v>5000</v>
      </c>
      <c r="H93" s="1161"/>
      <c r="I93" s="1162"/>
      <c r="J93" s="1162" t="s">
        <v>246</v>
      </c>
      <c r="K93" s="1161"/>
    </row>
    <row r="94" spans="1:11" ht="31.5" x14ac:dyDescent="0.25">
      <c r="A94" s="1134"/>
      <c r="B94" s="555" t="s">
        <v>840</v>
      </c>
      <c r="C94" s="1149">
        <v>450</v>
      </c>
      <c r="D94" s="1161"/>
      <c r="E94" s="1161">
        <f t="shared" si="3"/>
        <v>450</v>
      </c>
      <c r="F94" s="1149"/>
      <c r="G94" s="1161">
        <v>450</v>
      </c>
      <c r="H94" s="1161"/>
      <c r="I94" s="1162"/>
      <c r="J94" s="1162" t="s">
        <v>246</v>
      </c>
      <c r="K94" s="1161"/>
    </row>
    <row r="95" spans="1:11" ht="31.5" x14ac:dyDescent="0.25">
      <c r="A95" s="1134"/>
      <c r="B95" s="555" t="s">
        <v>234</v>
      </c>
      <c r="C95" s="1149">
        <v>5000</v>
      </c>
      <c r="D95" s="1161"/>
      <c r="E95" s="1161">
        <f t="shared" si="3"/>
        <v>5000</v>
      </c>
      <c r="F95" s="1149"/>
      <c r="G95" s="1161">
        <v>5000</v>
      </c>
      <c r="H95" s="1161"/>
      <c r="I95" s="1162"/>
      <c r="J95" s="1162" t="s">
        <v>246</v>
      </c>
      <c r="K95" s="1161"/>
    </row>
    <row r="96" spans="1:11" x14ac:dyDescent="0.25">
      <c r="A96" s="1134"/>
      <c r="B96" s="555" t="s">
        <v>500</v>
      </c>
      <c r="C96" s="1149">
        <v>500</v>
      </c>
      <c r="D96" s="1161"/>
      <c r="E96" s="1161">
        <f t="shared" si="3"/>
        <v>500</v>
      </c>
      <c r="F96" s="1149"/>
      <c r="G96" s="1161">
        <v>500</v>
      </c>
      <c r="H96" s="1161"/>
      <c r="I96" s="1162"/>
      <c r="J96" s="1162" t="s">
        <v>246</v>
      </c>
      <c r="K96" s="1161"/>
    </row>
    <row r="97" spans="1:11" x14ac:dyDescent="0.25">
      <c r="A97" s="1134"/>
      <c r="B97" s="555" t="s">
        <v>1123</v>
      </c>
      <c r="C97" s="1149">
        <v>150</v>
      </c>
      <c r="D97" s="1161"/>
      <c r="E97" s="1161">
        <f t="shared" si="3"/>
        <v>150</v>
      </c>
      <c r="F97" s="1149"/>
      <c r="G97" s="1161">
        <v>150</v>
      </c>
      <c r="H97" s="1161"/>
      <c r="I97" s="1162"/>
      <c r="J97" s="1162" t="s">
        <v>246</v>
      </c>
      <c r="K97" s="1161"/>
    </row>
    <row r="98" spans="1:11" x14ac:dyDescent="0.25">
      <c r="A98" s="1134"/>
      <c r="B98" s="555" t="s">
        <v>1124</v>
      </c>
      <c r="C98" s="1149">
        <v>150000</v>
      </c>
      <c r="D98" s="1161"/>
      <c r="E98" s="1161">
        <f t="shared" si="3"/>
        <v>150000</v>
      </c>
      <c r="F98" s="1149"/>
      <c r="G98" s="1161">
        <v>150000</v>
      </c>
      <c r="H98" s="1161"/>
      <c r="I98" s="1162"/>
      <c r="J98" s="1162" t="s">
        <v>246</v>
      </c>
      <c r="K98" s="1161"/>
    </row>
    <row r="99" spans="1:11" x14ac:dyDescent="0.25">
      <c r="A99" s="1134"/>
      <c r="B99" s="555" t="s">
        <v>1125</v>
      </c>
      <c r="C99" s="1149">
        <v>2360</v>
      </c>
      <c r="D99" s="1161"/>
      <c r="E99" s="1161">
        <f t="shared" si="3"/>
        <v>2360</v>
      </c>
      <c r="F99" s="1149"/>
      <c r="G99" s="1161">
        <v>2360</v>
      </c>
      <c r="H99" s="1161"/>
      <c r="I99" s="1162"/>
      <c r="J99" s="1162" t="s">
        <v>246</v>
      </c>
      <c r="K99" s="1161"/>
    </row>
    <row r="100" spans="1:11" x14ac:dyDescent="0.25">
      <c r="A100" s="1134"/>
      <c r="B100" s="555" t="s">
        <v>1126</v>
      </c>
      <c r="C100" s="1149">
        <v>2000</v>
      </c>
      <c r="D100" s="1161"/>
      <c r="E100" s="1161">
        <f t="shared" si="3"/>
        <v>2000</v>
      </c>
      <c r="F100" s="1149"/>
      <c r="G100" s="1161">
        <v>2000</v>
      </c>
      <c r="H100" s="1161"/>
      <c r="I100" s="1162"/>
      <c r="J100" s="1162" t="s">
        <v>246</v>
      </c>
      <c r="K100" s="1161"/>
    </row>
    <row r="101" spans="1:11" ht="31.5" x14ac:dyDescent="0.25">
      <c r="A101" s="1134"/>
      <c r="B101" s="555" t="s">
        <v>1127</v>
      </c>
      <c r="C101" s="1149">
        <v>8500</v>
      </c>
      <c r="D101" s="1161"/>
      <c r="E101" s="1161">
        <f t="shared" si="3"/>
        <v>8500</v>
      </c>
      <c r="F101" s="1149"/>
      <c r="G101" s="1161">
        <v>8500</v>
      </c>
      <c r="H101" s="1161"/>
      <c r="I101" s="1162"/>
      <c r="J101" s="1162" t="s">
        <v>246</v>
      </c>
      <c r="K101" s="1161"/>
    </row>
    <row r="102" spans="1:11" ht="31.5" x14ac:dyDescent="0.25">
      <c r="A102" s="1134"/>
      <c r="B102" s="555" t="s">
        <v>1128</v>
      </c>
      <c r="C102" s="1149">
        <v>1500</v>
      </c>
      <c r="D102" s="1161"/>
      <c r="E102" s="1161">
        <f t="shared" si="3"/>
        <v>1500</v>
      </c>
      <c r="F102" s="1149"/>
      <c r="G102" s="1161">
        <v>1500</v>
      </c>
      <c r="H102" s="1161"/>
      <c r="I102" s="1162"/>
      <c r="J102" s="1162" t="s">
        <v>246</v>
      </c>
      <c r="K102" s="1161"/>
    </row>
    <row r="103" spans="1:11" x14ac:dyDescent="0.25">
      <c r="A103" s="1134"/>
      <c r="B103" s="555" t="s">
        <v>1129</v>
      </c>
      <c r="C103" s="1149">
        <v>26000</v>
      </c>
      <c r="D103" s="1161"/>
      <c r="E103" s="1161">
        <f t="shared" si="3"/>
        <v>26000</v>
      </c>
      <c r="F103" s="1149"/>
      <c r="G103" s="1161">
        <v>26000</v>
      </c>
      <c r="H103" s="1161"/>
      <c r="I103" s="1162"/>
      <c r="J103" s="1162" t="s">
        <v>246</v>
      </c>
      <c r="K103" s="1161"/>
    </row>
    <row r="104" spans="1:11" x14ac:dyDescent="0.25">
      <c r="A104" s="1134"/>
      <c r="B104" s="476" t="s">
        <v>1130</v>
      </c>
      <c r="C104" s="1149">
        <v>1000</v>
      </c>
      <c r="D104" s="1161"/>
      <c r="E104" s="1161">
        <f t="shared" si="3"/>
        <v>1000</v>
      </c>
      <c r="F104" s="1149"/>
      <c r="G104" s="1161">
        <v>1000</v>
      </c>
      <c r="H104" s="1161"/>
      <c r="I104" s="1162"/>
      <c r="J104" s="1162" t="s">
        <v>246</v>
      </c>
      <c r="K104" s="1161"/>
    </row>
    <row r="105" spans="1:11" x14ac:dyDescent="0.25">
      <c r="A105" s="1134"/>
      <c r="B105" s="1151" t="s">
        <v>192</v>
      </c>
      <c r="C105" s="1143">
        <v>124176</v>
      </c>
      <c r="D105" s="1143"/>
      <c r="E105" s="1143">
        <f t="shared" si="3"/>
        <v>124176</v>
      </c>
      <c r="F105" s="1143">
        <v>9305</v>
      </c>
      <c r="G105" s="1143">
        <v>114871</v>
      </c>
      <c r="H105" s="1143"/>
      <c r="I105" s="1144" t="s">
        <v>246</v>
      </c>
      <c r="J105" s="1144" t="s">
        <v>246</v>
      </c>
      <c r="K105" s="1143"/>
    </row>
    <row r="106" spans="1:11" ht="31.5" x14ac:dyDescent="0.25">
      <c r="A106" s="1134"/>
      <c r="B106" s="555" t="s">
        <v>852</v>
      </c>
      <c r="C106" s="1153">
        <v>30000</v>
      </c>
      <c r="D106" s="1147"/>
      <c r="E106" s="1147">
        <f t="shared" si="3"/>
        <v>30000</v>
      </c>
      <c r="F106" s="1153"/>
      <c r="G106" s="1147">
        <v>30000</v>
      </c>
      <c r="H106" s="1147"/>
      <c r="I106" s="1148"/>
      <c r="J106" s="1148" t="s">
        <v>246</v>
      </c>
      <c r="K106" s="1147"/>
    </row>
    <row r="107" spans="1:11" x14ac:dyDescent="0.25">
      <c r="A107" s="1134"/>
      <c r="B107" s="555" t="s">
        <v>219</v>
      </c>
      <c r="C107" s="1149">
        <v>29400</v>
      </c>
      <c r="D107" s="1161"/>
      <c r="E107" s="1161">
        <f t="shared" si="3"/>
        <v>29400</v>
      </c>
      <c r="F107" s="1149"/>
      <c r="G107" s="1161">
        <v>29400</v>
      </c>
      <c r="H107" s="1161"/>
      <c r="I107" s="1162" t="s">
        <v>246</v>
      </c>
      <c r="J107" s="1162"/>
      <c r="K107" s="1161"/>
    </row>
    <row r="108" spans="1:11" ht="47.25" x14ac:dyDescent="0.25">
      <c r="A108" s="1134"/>
      <c r="B108" s="555" t="s">
        <v>1011</v>
      </c>
      <c r="C108" s="1149">
        <v>12000</v>
      </c>
      <c r="D108" s="1161"/>
      <c r="E108" s="1161">
        <f t="shared" si="3"/>
        <v>12000</v>
      </c>
      <c r="F108" s="1149"/>
      <c r="G108" s="1161">
        <v>12000</v>
      </c>
      <c r="H108" s="1161"/>
      <c r="I108" s="1162"/>
      <c r="J108" s="1162" t="s">
        <v>246</v>
      </c>
      <c r="K108" s="1161"/>
    </row>
    <row r="109" spans="1:11" x14ac:dyDescent="0.25">
      <c r="A109" s="1134"/>
      <c r="B109" s="555" t="s">
        <v>1012</v>
      </c>
      <c r="C109" s="1149">
        <v>12000</v>
      </c>
      <c r="D109" s="1161"/>
      <c r="E109" s="1161">
        <f t="shared" si="3"/>
        <v>12000</v>
      </c>
      <c r="F109" s="1149"/>
      <c r="G109" s="1161">
        <v>12000</v>
      </c>
      <c r="H109" s="1161"/>
      <c r="I109" s="1162"/>
      <c r="J109" s="1162" t="s">
        <v>246</v>
      </c>
      <c r="K109" s="1161"/>
    </row>
    <row r="110" spans="1:11" ht="78.75" x14ac:dyDescent="0.25">
      <c r="A110" s="1134"/>
      <c r="B110" s="555" t="s">
        <v>851</v>
      </c>
      <c r="C110" s="1149">
        <v>4000</v>
      </c>
      <c r="D110" s="1161"/>
      <c r="E110" s="1161">
        <f t="shared" si="3"/>
        <v>4000</v>
      </c>
      <c r="F110" s="1149"/>
      <c r="G110" s="1161">
        <v>4000</v>
      </c>
      <c r="H110" s="1161"/>
      <c r="I110" s="1162"/>
      <c r="J110" s="1162" t="s">
        <v>246</v>
      </c>
      <c r="K110" s="1161"/>
    </row>
    <row r="111" spans="1:11" ht="31.5" x14ac:dyDescent="0.25">
      <c r="A111" s="1134"/>
      <c r="B111" s="555" t="s">
        <v>826</v>
      </c>
      <c r="C111" s="1149">
        <v>180</v>
      </c>
      <c r="D111" s="1161"/>
      <c r="E111" s="1161">
        <f t="shared" si="3"/>
        <v>180</v>
      </c>
      <c r="F111" s="1149"/>
      <c r="G111" s="1161">
        <v>180</v>
      </c>
      <c r="H111" s="1161"/>
      <c r="I111" s="1162"/>
      <c r="J111" s="1162" t="s">
        <v>246</v>
      </c>
      <c r="K111" s="1161"/>
    </row>
    <row r="112" spans="1:11" x14ac:dyDescent="0.25">
      <c r="A112" s="1134"/>
      <c r="B112" s="555" t="s">
        <v>843</v>
      </c>
      <c r="C112" s="1149">
        <v>500</v>
      </c>
      <c r="D112" s="1161"/>
      <c r="E112" s="1161">
        <f t="shared" si="3"/>
        <v>500</v>
      </c>
      <c r="F112" s="1149"/>
      <c r="G112" s="1161">
        <v>500</v>
      </c>
      <c r="H112" s="1161"/>
      <c r="I112" s="1162"/>
      <c r="J112" s="1162" t="s">
        <v>246</v>
      </c>
      <c r="K112" s="1161"/>
    </row>
    <row r="113" spans="1:11" ht="31.5" x14ac:dyDescent="0.25">
      <c r="A113" s="1134"/>
      <c r="B113" s="555" t="s">
        <v>827</v>
      </c>
      <c r="C113" s="1149">
        <v>20000</v>
      </c>
      <c r="D113" s="1161"/>
      <c r="E113" s="1161">
        <f t="shared" si="3"/>
        <v>20000</v>
      </c>
      <c r="F113" s="1149"/>
      <c r="G113" s="1161">
        <v>20000</v>
      </c>
      <c r="H113" s="1161"/>
      <c r="I113" s="1162"/>
      <c r="J113" s="1162" t="s">
        <v>246</v>
      </c>
      <c r="K113" s="1161"/>
    </row>
    <row r="114" spans="1:11" ht="31.5" x14ac:dyDescent="0.25">
      <c r="A114" s="1134"/>
      <c r="B114" s="555" t="s">
        <v>1013</v>
      </c>
      <c r="C114" s="1149">
        <v>3500</v>
      </c>
      <c r="D114" s="1161"/>
      <c r="E114" s="1161">
        <f t="shared" si="3"/>
        <v>3500</v>
      </c>
      <c r="F114" s="1149"/>
      <c r="G114" s="1161">
        <v>3500</v>
      </c>
      <c r="H114" s="1161"/>
      <c r="I114" s="1162"/>
      <c r="J114" s="1162" t="s">
        <v>246</v>
      </c>
      <c r="K114" s="1161"/>
    </row>
    <row r="115" spans="1:11" ht="31.5" x14ac:dyDescent="0.25">
      <c r="A115" s="1134"/>
      <c r="B115" s="555" t="s">
        <v>828</v>
      </c>
      <c r="C115" s="1149">
        <v>2000</v>
      </c>
      <c r="D115" s="1161"/>
      <c r="E115" s="1161">
        <f t="shared" si="3"/>
        <v>2000</v>
      </c>
      <c r="F115" s="1149"/>
      <c r="G115" s="1161">
        <v>2000</v>
      </c>
      <c r="H115" s="1161"/>
      <c r="I115" s="1162"/>
      <c r="J115" s="1162" t="s">
        <v>246</v>
      </c>
      <c r="K115" s="1161"/>
    </row>
    <row r="116" spans="1:11" x14ac:dyDescent="0.25">
      <c r="A116" s="1134"/>
      <c r="B116" s="1138" t="s">
        <v>193</v>
      </c>
      <c r="C116" s="1139">
        <v>680434</v>
      </c>
      <c r="D116" s="1139">
        <f>500+490+1000+1900</f>
        <v>3890</v>
      </c>
      <c r="E116" s="1139">
        <f t="shared" si="3"/>
        <v>684324</v>
      </c>
      <c r="F116" s="1139">
        <v>42189</v>
      </c>
      <c r="G116" s="1139">
        <f>638245+500+490+1000+1900</f>
        <v>642135</v>
      </c>
      <c r="H116" s="1139"/>
      <c r="I116" s="1140" t="s">
        <v>246</v>
      </c>
      <c r="J116" s="1140" t="s">
        <v>246</v>
      </c>
      <c r="K116" s="1139"/>
    </row>
    <row r="117" spans="1:11" x14ac:dyDescent="0.25">
      <c r="A117" s="1134"/>
      <c r="B117" s="1167" t="s">
        <v>224</v>
      </c>
      <c r="C117" s="1149"/>
      <c r="D117" s="1161"/>
      <c r="E117" s="1161"/>
      <c r="F117" s="1149"/>
      <c r="G117" s="1161"/>
      <c r="H117" s="1161"/>
      <c r="I117" s="1162"/>
      <c r="J117" s="1162"/>
      <c r="K117" s="1161"/>
    </row>
    <row r="118" spans="1:11" x14ac:dyDescent="0.25">
      <c r="A118" s="1134"/>
      <c r="B118" s="555" t="s">
        <v>1131</v>
      </c>
      <c r="C118" s="1149">
        <v>5331</v>
      </c>
      <c r="D118" s="1161"/>
      <c r="E118" s="1161">
        <f t="shared" ref="E118:E193" si="6">SUM(C118:D118)</f>
        <v>5331</v>
      </c>
      <c r="F118" s="1149">
        <v>131</v>
      </c>
      <c r="G118" s="1161">
        <v>5200</v>
      </c>
      <c r="H118" s="1161"/>
      <c r="I118" s="1162" t="s">
        <v>246</v>
      </c>
      <c r="J118" s="1162"/>
      <c r="K118" s="1161"/>
    </row>
    <row r="119" spans="1:11" x14ac:dyDescent="0.25">
      <c r="A119" s="1134"/>
      <c r="B119" s="476" t="s">
        <v>1134</v>
      </c>
      <c r="C119" s="1149">
        <v>22000</v>
      </c>
      <c r="D119" s="1161"/>
      <c r="E119" s="1161">
        <f t="shared" si="6"/>
        <v>22000</v>
      </c>
      <c r="F119" s="1149"/>
      <c r="G119" s="1161">
        <v>22000</v>
      </c>
      <c r="H119" s="1161"/>
      <c r="I119" s="1162"/>
      <c r="J119" s="1162" t="s">
        <v>246</v>
      </c>
      <c r="K119" s="1161"/>
    </row>
    <row r="120" spans="1:11" x14ac:dyDescent="0.25">
      <c r="A120" s="1134"/>
      <c r="B120" s="476" t="s">
        <v>1133</v>
      </c>
      <c r="C120" s="1149">
        <v>4570</v>
      </c>
      <c r="D120" s="1147"/>
      <c r="E120" s="1147">
        <f t="shared" si="6"/>
        <v>4570</v>
      </c>
      <c r="F120" s="1149"/>
      <c r="G120" s="1147">
        <v>4570</v>
      </c>
      <c r="H120" s="1147"/>
      <c r="I120" s="1148"/>
      <c r="J120" s="1162" t="s">
        <v>246</v>
      </c>
      <c r="K120" s="1147"/>
    </row>
    <row r="121" spans="1:11" ht="31.5" x14ac:dyDescent="0.25">
      <c r="A121" s="1134"/>
      <c r="B121" s="476" t="s">
        <v>1132</v>
      </c>
      <c r="C121" s="1149">
        <v>1256</v>
      </c>
      <c r="D121" s="1147"/>
      <c r="E121" s="1147">
        <f t="shared" si="6"/>
        <v>1256</v>
      </c>
      <c r="F121" s="1149"/>
      <c r="G121" s="1147">
        <v>1256</v>
      </c>
      <c r="H121" s="1147"/>
      <c r="I121" s="1148"/>
      <c r="J121" s="1162" t="s">
        <v>246</v>
      </c>
      <c r="K121" s="1147"/>
    </row>
    <row r="122" spans="1:11" x14ac:dyDescent="0.25">
      <c r="A122" s="1134"/>
      <c r="B122" s="1167" t="s">
        <v>225</v>
      </c>
      <c r="C122" s="1149"/>
      <c r="D122" s="1161"/>
      <c r="E122" s="1161"/>
      <c r="F122" s="1149"/>
      <c r="G122" s="1161"/>
      <c r="H122" s="1161"/>
      <c r="I122" s="1162"/>
      <c r="J122" s="1162"/>
      <c r="K122" s="1161"/>
    </row>
    <row r="123" spans="1:11" x14ac:dyDescent="0.25">
      <c r="A123" s="1134"/>
      <c r="B123" s="1150" t="s">
        <v>501</v>
      </c>
      <c r="C123" s="1149">
        <v>1000</v>
      </c>
      <c r="D123" s="1161"/>
      <c r="E123" s="1161">
        <f t="shared" si="6"/>
        <v>1000</v>
      </c>
      <c r="F123" s="1149"/>
      <c r="G123" s="1161">
        <v>1000</v>
      </c>
      <c r="H123" s="1161"/>
      <c r="I123" s="1162"/>
      <c r="J123" s="1162" t="s">
        <v>246</v>
      </c>
      <c r="K123" s="1161"/>
    </row>
    <row r="124" spans="1:11" x14ac:dyDescent="0.25">
      <c r="A124" s="1134"/>
      <c r="B124" s="1150" t="s">
        <v>220</v>
      </c>
      <c r="C124" s="1149">
        <v>3000</v>
      </c>
      <c r="D124" s="1161"/>
      <c r="E124" s="1161">
        <f t="shared" si="6"/>
        <v>3000</v>
      </c>
      <c r="F124" s="1149"/>
      <c r="G124" s="1161">
        <v>3000</v>
      </c>
      <c r="H124" s="1161"/>
      <c r="I124" s="1162"/>
      <c r="J124" s="1162" t="s">
        <v>246</v>
      </c>
      <c r="K124" s="1161"/>
    </row>
    <row r="125" spans="1:11" x14ac:dyDescent="0.25">
      <c r="A125" s="1134"/>
      <c r="B125" s="1150" t="s">
        <v>829</v>
      </c>
      <c r="C125" s="1149">
        <v>18000</v>
      </c>
      <c r="D125" s="1161"/>
      <c r="E125" s="1161">
        <f t="shared" si="6"/>
        <v>18000</v>
      </c>
      <c r="F125" s="1149"/>
      <c r="G125" s="1161">
        <v>18000</v>
      </c>
      <c r="H125" s="1161"/>
      <c r="I125" s="1162"/>
      <c r="J125" s="1162" t="s">
        <v>246</v>
      </c>
      <c r="K125" s="1161"/>
    </row>
    <row r="126" spans="1:11" x14ac:dyDescent="0.25">
      <c r="A126" s="1134"/>
      <c r="B126" s="1150" t="s">
        <v>830</v>
      </c>
      <c r="C126" s="1149">
        <v>10000</v>
      </c>
      <c r="D126" s="1161"/>
      <c r="E126" s="1161">
        <f t="shared" si="6"/>
        <v>10000</v>
      </c>
      <c r="F126" s="1149"/>
      <c r="G126" s="1161">
        <v>10000</v>
      </c>
      <c r="H126" s="1161"/>
      <c r="I126" s="1162"/>
      <c r="J126" s="1162" t="s">
        <v>246</v>
      </c>
      <c r="K126" s="1161"/>
    </row>
    <row r="127" spans="1:11" x14ac:dyDescent="0.25">
      <c r="A127" s="1134"/>
      <c r="B127" s="1150" t="s">
        <v>240</v>
      </c>
      <c r="C127" s="1149">
        <v>1600</v>
      </c>
      <c r="D127" s="1161"/>
      <c r="E127" s="1161">
        <f t="shared" si="6"/>
        <v>1600</v>
      </c>
      <c r="F127" s="1149"/>
      <c r="G127" s="1161">
        <v>1600</v>
      </c>
      <c r="H127" s="1161"/>
      <c r="I127" s="1162"/>
      <c r="J127" s="1162" t="s">
        <v>246</v>
      </c>
      <c r="K127" s="1161"/>
    </row>
    <row r="128" spans="1:11" x14ac:dyDescent="0.25">
      <c r="A128" s="1134"/>
      <c r="B128" s="1150" t="s">
        <v>241</v>
      </c>
      <c r="C128" s="1149">
        <v>1000</v>
      </c>
      <c r="D128" s="1161"/>
      <c r="E128" s="1161">
        <f t="shared" si="6"/>
        <v>1000</v>
      </c>
      <c r="F128" s="1149"/>
      <c r="G128" s="1161">
        <v>1000</v>
      </c>
      <c r="H128" s="1161"/>
      <c r="I128" s="1162"/>
      <c r="J128" s="1162" t="s">
        <v>246</v>
      </c>
      <c r="K128" s="1161"/>
    </row>
    <row r="129" spans="1:11" x14ac:dyDescent="0.25">
      <c r="A129" s="1134"/>
      <c r="B129" s="1150" t="s">
        <v>169</v>
      </c>
      <c r="C129" s="1149">
        <v>2650</v>
      </c>
      <c r="D129" s="1161"/>
      <c r="E129" s="1161">
        <f t="shared" si="6"/>
        <v>2650</v>
      </c>
      <c r="F129" s="1149"/>
      <c r="G129" s="1161">
        <v>2650</v>
      </c>
      <c r="H129" s="1161"/>
      <c r="I129" s="1162"/>
      <c r="J129" s="1162" t="s">
        <v>246</v>
      </c>
      <c r="K129" s="1161"/>
    </row>
    <row r="130" spans="1:11" x14ac:dyDescent="0.25">
      <c r="A130" s="1134"/>
      <c r="B130" s="1150" t="s">
        <v>171</v>
      </c>
      <c r="C130" s="1149">
        <v>1200</v>
      </c>
      <c r="D130" s="1161"/>
      <c r="E130" s="1161">
        <f t="shared" si="6"/>
        <v>1200</v>
      </c>
      <c r="F130" s="1149"/>
      <c r="G130" s="1161">
        <v>1200</v>
      </c>
      <c r="H130" s="1161"/>
      <c r="I130" s="1162"/>
      <c r="J130" s="1162" t="s">
        <v>246</v>
      </c>
      <c r="K130" s="1161"/>
    </row>
    <row r="131" spans="1:11" x14ac:dyDescent="0.25">
      <c r="A131" s="1134"/>
      <c r="B131" s="1150" t="s">
        <v>242</v>
      </c>
      <c r="C131" s="1149">
        <v>1000</v>
      </c>
      <c r="D131" s="1161"/>
      <c r="E131" s="1161">
        <f t="shared" si="6"/>
        <v>1000</v>
      </c>
      <c r="F131" s="1149"/>
      <c r="G131" s="1161">
        <v>1000</v>
      </c>
      <c r="H131" s="1161"/>
      <c r="I131" s="1162"/>
      <c r="J131" s="1162" t="s">
        <v>246</v>
      </c>
      <c r="K131" s="1161"/>
    </row>
    <row r="132" spans="1:11" x14ac:dyDescent="0.25">
      <c r="A132" s="1134"/>
      <c r="B132" s="1150" t="s">
        <v>170</v>
      </c>
      <c r="C132" s="1149">
        <v>1000</v>
      </c>
      <c r="D132" s="1161"/>
      <c r="E132" s="1161">
        <f t="shared" si="6"/>
        <v>1000</v>
      </c>
      <c r="F132" s="1149"/>
      <c r="G132" s="1161">
        <v>1000</v>
      </c>
      <c r="H132" s="1161"/>
      <c r="I132" s="1162"/>
      <c r="J132" s="1162" t="s">
        <v>246</v>
      </c>
      <c r="K132" s="1161"/>
    </row>
    <row r="133" spans="1:11" x14ac:dyDescent="0.25">
      <c r="A133" s="1134"/>
      <c r="B133" s="1150" t="s">
        <v>214</v>
      </c>
      <c r="C133" s="1149">
        <v>8000</v>
      </c>
      <c r="D133" s="1161"/>
      <c r="E133" s="1161">
        <f t="shared" si="6"/>
        <v>8000</v>
      </c>
      <c r="F133" s="1149"/>
      <c r="G133" s="1161">
        <v>8000</v>
      </c>
      <c r="H133" s="1161"/>
      <c r="I133" s="1162"/>
      <c r="J133" s="1162" t="s">
        <v>246</v>
      </c>
      <c r="K133" s="1161"/>
    </row>
    <row r="134" spans="1:11" ht="31.5" x14ac:dyDescent="0.25">
      <c r="A134" s="1134"/>
      <c r="B134" s="1150" t="s">
        <v>230</v>
      </c>
      <c r="C134" s="1149">
        <v>1100</v>
      </c>
      <c r="D134" s="1161"/>
      <c r="E134" s="1161">
        <f t="shared" si="6"/>
        <v>1100</v>
      </c>
      <c r="F134" s="1149"/>
      <c r="G134" s="1161">
        <v>1100</v>
      </c>
      <c r="H134" s="1161"/>
      <c r="I134" s="1162"/>
      <c r="J134" s="1162" t="s">
        <v>246</v>
      </c>
      <c r="K134" s="1161"/>
    </row>
    <row r="135" spans="1:11" x14ac:dyDescent="0.25">
      <c r="A135" s="1134"/>
      <c r="B135" s="1150" t="s">
        <v>226</v>
      </c>
      <c r="C135" s="1149">
        <v>4100</v>
      </c>
      <c r="D135" s="1161"/>
      <c r="E135" s="1161">
        <f t="shared" si="6"/>
        <v>4100</v>
      </c>
      <c r="F135" s="1149"/>
      <c r="G135" s="1161">
        <v>4100</v>
      </c>
      <c r="H135" s="1161"/>
      <c r="I135" s="1162"/>
      <c r="J135" s="1162" t="s">
        <v>246</v>
      </c>
      <c r="K135" s="1161"/>
    </row>
    <row r="136" spans="1:11" x14ac:dyDescent="0.25">
      <c r="A136" s="1134"/>
      <c r="B136" s="1150" t="s">
        <v>243</v>
      </c>
      <c r="C136" s="1149">
        <v>3000</v>
      </c>
      <c r="D136" s="1161"/>
      <c r="E136" s="1161">
        <f t="shared" si="6"/>
        <v>3000</v>
      </c>
      <c r="F136" s="1149"/>
      <c r="G136" s="1161">
        <v>3000</v>
      </c>
      <c r="H136" s="1161"/>
      <c r="I136" s="1162"/>
      <c r="J136" s="1162" t="s">
        <v>246</v>
      </c>
      <c r="K136" s="1161"/>
    </row>
    <row r="137" spans="1:11" x14ac:dyDescent="0.25">
      <c r="A137" s="1134"/>
      <c r="B137" s="1150" t="s">
        <v>831</v>
      </c>
      <c r="C137" s="1153">
        <v>21000</v>
      </c>
      <c r="D137" s="1147"/>
      <c r="E137" s="1147">
        <f t="shared" si="6"/>
        <v>21000</v>
      </c>
      <c r="F137" s="1153"/>
      <c r="G137" s="1147">
        <v>21000</v>
      </c>
      <c r="H137" s="1147"/>
      <c r="I137" s="1148"/>
      <c r="J137" s="1162" t="s">
        <v>246</v>
      </c>
      <c r="K137" s="1147"/>
    </row>
    <row r="138" spans="1:11" ht="31.5" x14ac:dyDescent="0.25">
      <c r="A138" s="1134"/>
      <c r="B138" s="1150" t="s">
        <v>529</v>
      </c>
      <c r="C138" s="1149">
        <v>100</v>
      </c>
      <c r="D138" s="1161"/>
      <c r="E138" s="1161">
        <f t="shared" si="6"/>
        <v>100</v>
      </c>
      <c r="F138" s="1149"/>
      <c r="G138" s="1161">
        <v>100</v>
      </c>
      <c r="H138" s="1161"/>
      <c r="I138" s="1162"/>
      <c r="J138" s="1162" t="s">
        <v>246</v>
      </c>
      <c r="K138" s="1161"/>
    </row>
    <row r="139" spans="1:11" x14ac:dyDescent="0.25">
      <c r="A139" s="1134"/>
      <c r="B139" s="1150" t="s">
        <v>502</v>
      </c>
      <c r="C139" s="1149">
        <v>61243</v>
      </c>
      <c r="D139" s="1161"/>
      <c r="E139" s="1161">
        <f t="shared" si="6"/>
        <v>61243</v>
      </c>
      <c r="F139" s="1149"/>
      <c r="G139" s="1161">
        <v>61243</v>
      </c>
      <c r="H139" s="1161"/>
      <c r="I139" s="1162"/>
      <c r="J139" s="1162" t="s">
        <v>246</v>
      </c>
      <c r="K139" s="1161"/>
    </row>
    <row r="140" spans="1:11" ht="47.25" x14ac:dyDescent="0.25">
      <c r="A140" s="1134"/>
      <c r="B140" s="1150" t="s">
        <v>1247</v>
      </c>
      <c r="C140" s="1149">
        <v>0</v>
      </c>
      <c r="D140" s="1161">
        <v>490</v>
      </c>
      <c r="E140" s="1161">
        <f t="shared" si="6"/>
        <v>490</v>
      </c>
      <c r="F140" s="1149"/>
      <c r="G140" s="1161">
        <v>490</v>
      </c>
      <c r="H140" s="1161"/>
      <c r="I140" s="1162"/>
      <c r="J140" s="1162" t="s">
        <v>246</v>
      </c>
      <c r="K140" s="1161"/>
    </row>
    <row r="141" spans="1:11" x14ac:dyDescent="0.25">
      <c r="A141" s="1134"/>
      <c r="B141" s="1150" t="s">
        <v>841</v>
      </c>
      <c r="C141" s="1149">
        <v>369604</v>
      </c>
      <c r="D141" s="1161">
        <v>1900</v>
      </c>
      <c r="E141" s="1161">
        <f t="shared" si="6"/>
        <v>371504</v>
      </c>
      <c r="F141" s="1149">
        <v>36040</v>
      </c>
      <c r="G141" s="1161">
        <f>333564+1900</f>
        <v>335464</v>
      </c>
      <c r="H141" s="1161"/>
      <c r="I141" s="1162"/>
      <c r="J141" s="1162" t="s">
        <v>246</v>
      </c>
      <c r="K141" s="1161"/>
    </row>
    <row r="142" spans="1:11" x14ac:dyDescent="0.25">
      <c r="A142" s="1134"/>
      <c r="B142" s="1150" t="s">
        <v>503</v>
      </c>
      <c r="C142" s="1153">
        <v>20000</v>
      </c>
      <c r="D142" s="1147"/>
      <c r="E142" s="1147">
        <f t="shared" si="6"/>
        <v>20000</v>
      </c>
      <c r="F142" s="1153"/>
      <c r="G142" s="1147">
        <v>20000</v>
      </c>
      <c r="H142" s="1147"/>
      <c r="I142" s="1148"/>
      <c r="J142" s="1162" t="s">
        <v>246</v>
      </c>
      <c r="K142" s="1147"/>
    </row>
    <row r="143" spans="1:11" x14ac:dyDescent="0.25">
      <c r="A143" s="1134"/>
      <c r="B143" s="1150" t="s">
        <v>504</v>
      </c>
      <c r="C143" s="1149">
        <v>2000</v>
      </c>
      <c r="D143" s="1161"/>
      <c r="E143" s="1161">
        <f t="shared" si="6"/>
        <v>2000</v>
      </c>
      <c r="F143" s="1149"/>
      <c r="G143" s="1161">
        <v>2000</v>
      </c>
      <c r="H143" s="1161"/>
      <c r="I143" s="1162"/>
      <c r="J143" s="1162" t="s">
        <v>246</v>
      </c>
      <c r="K143" s="1161"/>
    </row>
    <row r="144" spans="1:11" x14ac:dyDescent="0.25">
      <c r="A144" s="1134"/>
      <c r="B144" s="1150" t="s">
        <v>221</v>
      </c>
      <c r="C144" s="1149">
        <v>2500</v>
      </c>
      <c r="D144" s="1161"/>
      <c r="E144" s="1161">
        <f t="shared" si="6"/>
        <v>2500</v>
      </c>
      <c r="F144" s="1149"/>
      <c r="G144" s="1161">
        <v>2500</v>
      </c>
      <c r="H144" s="1161"/>
      <c r="I144" s="1162"/>
      <c r="J144" s="1162" t="s">
        <v>246</v>
      </c>
      <c r="K144" s="1161"/>
    </row>
    <row r="145" spans="1:11" x14ac:dyDescent="0.25">
      <c r="A145" s="1134"/>
      <c r="B145" s="1150" t="s">
        <v>604</v>
      </c>
      <c r="C145" s="1149">
        <v>1000</v>
      </c>
      <c r="D145" s="1161"/>
      <c r="E145" s="1161">
        <f t="shared" si="6"/>
        <v>1000</v>
      </c>
      <c r="F145" s="1149"/>
      <c r="G145" s="1161">
        <v>1000</v>
      </c>
      <c r="H145" s="1161"/>
      <c r="I145" s="1162"/>
      <c r="J145" s="1162" t="s">
        <v>246</v>
      </c>
      <c r="K145" s="1161"/>
    </row>
    <row r="146" spans="1:11" x14ac:dyDescent="0.25">
      <c r="A146" s="1134"/>
      <c r="B146" s="1150" t="s">
        <v>528</v>
      </c>
      <c r="C146" s="1149">
        <v>1200</v>
      </c>
      <c r="D146" s="1161"/>
      <c r="E146" s="1161">
        <f t="shared" si="6"/>
        <v>1200</v>
      </c>
      <c r="F146" s="1149"/>
      <c r="G146" s="1161">
        <v>1200</v>
      </c>
      <c r="H146" s="1161"/>
      <c r="I146" s="1162"/>
      <c r="J146" s="1162" t="s">
        <v>246</v>
      </c>
      <c r="K146" s="1161"/>
    </row>
    <row r="147" spans="1:11" x14ac:dyDescent="0.25">
      <c r="A147" s="1134"/>
      <c r="B147" s="1150" t="s">
        <v>530</v>
      </c>
      <c r="C147" s="1149">
        <v>500</v>
      </c>
      <c r="D147" s="1161"/>
      <c r="E147" s="1161">
        <f t="shared" si="6"/>
        <v>500</v>
      </c>
      <c r="F147" s="1149"/>
      <c r="G147" s="1161">
        <v>500</v>
      </c>
      <c r="H147" s="1161"/>
      <c r="I147" s="1162"/>
      <c r="J147" s="1162" t="s">
        <v>246</v>
      </c>
      <c r="K147" s="1161"/>
    </row>
    <row r="148" spans="1:11" x14ac:dyDescent="0.25">
      <c r="A148" s="1134"/>
      <c r="B148" s="1150" t="s">
        <v>1014</v>
      </c>
      <c r="C148" s="1149">
        <v>1330</v>
      </c>
      <c r="D148" s="1161"/>
      <c r="E148" s="1161">
        <f t="shared" si="6"/>
        <v>1330</v>
      </c>
      <c r="F148" s="1149"/>
      <c r="G148" s="1161">
        <v>1330</v>
      </c>
      <c r="H148" s="1161"/>
      <c r="I148" s="1162"/>
      <c r="J148" s="1162" t="s">
        <v>246</v>
      </c>
      <c r="K148" s="1161"/>
    </row>
    <row r="149" spans="1:11" ht="31.5" x14ac:dyDescent="0.25">
      <c r="A149" s="1134"/>
      <c r="B149" s="1150" t="s">
        <v>1015</v>
      </c>
      <c r="C149" s="1149">
        <v>5000</v>
      </c>
      <c r="D149" s="1161"/>
      <c r="E149" s="1161">
        <f t="shared" si="6"/>
        <v>5000</v>
      </c>
      <c r="F149" s="1149"/>
      <c r="G149" s="1161">
        <v>5000</v>
      </c>
      <c r="H149" s="1161"/>
      <c r="I149" s="1162"/>
      <c r="J149" s="1162" t="s">
        <v>246</v>
      </c>
      <c r="K149" s="1161"/>
    </row>
    <row r="150" spans="1:11" x14ac:dyDescent="0.25">
      <c r="A150" s="1134"/>
      <c r="B150" s="1150" t="s">
        <v>1016</v>
      </c>
      <c r="C150" s="1149">
        <v>1000</v>
      </c>
      <c r="D150" s="1161"/>
      <c r="E150" s="1161">
        <f t="shared" si="6"/>
        <v>1000</v>
      </c>
      <c r="F150" s="1149"/>
      <c r="G150" s="1161">
        <v>1000</v>
      </c>
      <c r="H150" s="1161"/>
      <c r="I150" s="1162"/>
      <c r="J150" s="1162" t="s">
        <v>246</v>
      </c>
      <c r="K150" s="1161"/>
    </row>
    <row r="151" spans="1:11" ht="31.5" x14ac:dyDescent="0.25">
      <c r="A151" s="1134"/>
      <c r="B151" s="1150" t="s">
        <v>1017</v>
      </c>
      <c r="C151" s="1149">
        <v>638</v>
      </c>
      <c r="D151" s="1161"/>
      <c r="E151" s="1161">
        <f t="shared" si="6"/>
        <v>638</v>
      </c>
      <c r="F151" s="1149"/>
      <c r="G151" s="1161">
        <v>638</v>
      </c>
      <c r="H151" s="1161"/>
      <c r="I151" s="1162"/>
      <c r="J151" s="1162" t="s">
        <v>246</v>
      </c>
      <c r="K151" s="1161"/>
    </row>
    <row r="152" spans="1:11" x14ac:dyDescent="0.25">
      <c r="A152" s="1134"/>
      <c r="B152" s="1150" t="s">
        <v>1018</v>
      </c>
      <c r="C152" s="1149">
        <v>500</v>
      </c>
      <c r="D152" s="1161"/>
      <c r="E152" s="1161">
        <f t="shared" si="6"/>
        <v>500</v>
      </c>
      <c r="F152" s="1149"/>
      <c r="G152" s="1161">
        <v>500</v>
      </c>
      <c r="H152" s="1161"/>
      <c r="I152" s="1162"/>
      <c r="J152" s="1162" t="s">
        <v>246</v>
      </c>
      <c r="K152" s="1161"/>
    </row>
    <row r="153" spans="1:11" x14ac:dyDescent="0.25">
      <c r="A153" s="1134"/>
      <c r="B153" s="1150" t="s">
        <v>1019</v>
      </c>
      <c r="C153" s="1149">
        <v>1000</v>
      </c>
      <c r="D153" s="1161"/>
      <c r="E153" s="1161">
        <f t="shared" si="6"/>
        <v>1000</v>
      </c>
      <c r="F153" s="1149"/>
      <c r="G153" s="1161">
        <v>1000</v>
      </c>
      <c r="H153" s="1161"/>
      <c r="I153" s="1162"/>
      <c r="J153" s="1162" t="s">
        <v>246</v>
      </c>
      <c r="K153" s="1161"/>
    </row>
    <row r="154" spans="1:11" x14ac:dyDescent="0.25">
      <c r="A154" s="1134"/>
      <c r="B154" s="1167" t="s">
        <v>505</v>
      </c>
      <c r="C154" s="1149">
        <v>0</v>
      </c>
      <c r="D154" s="1161"/>
      <c r="E154" s="1161">
        <f t="shared" si="6"/>
        <v>0</v>
      </c>
      <c r="F154" s="1149"/>
      <c r="G154" s="1161"/>
      <c r="H154" s="1161"/>
      <c r="I154" s="1162"/>
      <c r="J154" s="1162"/>
      <c r="K154" s="1161"/>
    </row>
    <row r="155" spans="1:11" x14ac:dyDescent="0.25">
      <c r="A155" s="1134"/>
      <c r="B155" s="742" t="s">
        <v>222</v>
      </c>
      <c r="C155" s="1149">
        <v>1500</v>
      </c>
      <c r="D155" s="1161"/>
      <c r="E155" s="1161">
        <f t="shared" si="6"/>
        <v>1500</v>
      </c>
      <c r="F155" s="1149"/>
      <c r="G155" s="1161">
        <v>1500</v>
      </c>
      <c r="H155" s="1161"/>
      <c r="I155" s="1162"/>
      <c r="J155" s="1162" t="s">
        <v>246</v>
      </c>
      <c r="K155" s="1161"/>
    </row>
    <row r="156" spans="1:11" x14ac:dyDescent="0.25">
      <c r="A156" s="1134"/>
      <c r="B156" s="742" t="s">
        <v>223</v>
      </c>
      <c r="C156" s="1149">
        <v>10549</v>
      </c>
      <c r="D156" s="1161"/>
      <c r="E156" s="1161">
        <f t="shared" si="6"/>
        <v>10549</v>
      </c>
      <c r="F156" s="1149">
        <v>549</v>
      </c>
      <c r="G156" s="1161">
        <v>10000</v>
      </c>
      <c r="H156" s="1161"/>
      <c r="I156" s="1162"/>
      <c r="J156" s="1162" t="s">
        <v>246</v>
      </c>
      <c r="K156" s="1161"/>
    </row>
    <row r="157" spans="1:11" x14ac:dyDescent="0.25">
      <c r="A157" s="1134"/>
      <c r="B157" s="742" t="s">
        <v>506</v>
      </c>
      <c r="C157" s="1149">
        <v>2000</v>
      </c>
      <c r="D157" s="1161"/>
      <c r="E157" s="1161">
        <f t="shared" si="6"/>
        <v>2000</v>
      </c>
      <c r="F157" s="1149">
        <v>1000</v>
      </c>
      <c r="G157" s="1161">
        <v>1000</v>
      </c>
      <c r="H157" s="1161"/>
      <c r="I157" s="1162"/>
      <c r="J157" s="1162" t="s">
        <v>246</v>
      </c>
      <c r="K157" s="1161"/>
    </row>
    <row r="158" spans="1:11" x14ac:dyDescent="0.25">
      <c r="A158" s="1134"/>
      <c r="B158" s="742" t="s">
        <v>1020</v>
      </c>
      <c r="C158" s="1149">
        <v>11099</v>
      </c>
      <c r="D158" s="1161"/>
      <c r="E158" s="1161">
        <f t="shared" si="6"/>
        <v>11099</v>
      </c>
      <c r="F158" s="1149">
        <v>1099</v>
      </c>
      <c r="G158" s="1161">
        <v>10000</v>
      </c>
      <c r="H158" s="1161"/>
      <c r="I158" s="1162"/>
      <c r="J158" s="1162" t="s">
        <v>246</v>
      </c>
      <c r="K158" s="1161"/>
    </row>
    <row r="159" spans="1:11" x14ac:dyDescent="0.25">
      <c r="A159" s="1134"/>
      <c r="B159" s="742" t="s">
        <v>1021</v>
      </c>
      <c r="C159" s="1149">
        <v>1000</v>
      </c>
      <c r="D159" s="1161"/>
      <c r="E159" s="1161">
        <f t="shared" si="6"/>
        <v>1000</v>
      </c>
      <c r="F159" s="1149"/>
      <c r="G159" s="1161">
        <v>1000</v>
      </c>
      <c r="H159" s="1161"/>
      <c r="I159" s="1162"/>
      <c r="J159" s="1162" t="s">
        <v>246</v>
      </c>
      <c r="K159" s="1161"/>
    </row>
    <row r="160" spans="1:11" x14ac:dyDescent="0.25">
      <c r="A160" s="1134"/>
      <c r="B160" s="742" t="s">
        <v>507</v>
      </c>
      <c r="C160" s="1149">
        <v>5000</v>
      </c>
      <c r="D160" s="1161"/>
      <c r="E160" s="1161">
        <f t="shared" si="6"/>
        <v>5000</v>
      </c>
      <c r="F160" s="1149"/>
      <c r="G160" s="1161">
        <v>5000</v>
      </c>
      <c r="H160" s="1161"/>
      <c r="I160" s="1162"/>
      <c r="J160" s="1162" t="s">
        <v>246</v>
      </c>
      <c r="K160" s="1161"/>
    </row>
    <row r="161" spans="1:11" x14ac:dyDescent="0.25">
      <c r="A161" s="1134"/>
      <c r="B161" s="742" t="s">
        <v>1022</v>
      </c>
      <c r="C161" s="1149">
        <v>1500</v>
      </c>
      <c r="D161" s="1161"/>
      <c r="E161" s="1161">
        <f t="shared" si="6"/>
        <v>1500</v>
      </c>
      <c r="F161" s="1149"/>
      <c r="G161" s="1161">
        <v>1500</v>
      </c>
      <c r="H161" s="1161"/>
      <c r="I161" s="1162"/>
      <c r="J161" s="1162" t="s">
        <v>246</v>
      </c>
      <c r="K161" s="1161"/>
    </row>
    <row r="162" spans="1:11" x14ac:dyDescent="0.25">
      <c r="A162" s="1134"/>
      <c r="B162" s="742" t="s">
        <v>1023</v>
      </c>
      <c r="C162" s="1149">
        <v>2000</v>
      </c>
      <c r="D162" s="1161"/>
      <c r="E162" s="1161">
        <f t="shared" si="6"/>
        <v>2000</v>
      </c>
      <c r="F162" s="1149"/>
      <c r="G162" s="1161">
        <v>2000</v>
      </c>
      <c r="H162" s="1161"/>
      <c r="I162" s="1162"/>
      <c r="J162" s="1162" t="s">
        <v>246</v>
      </c>
      <c r="K162" s="1161"/>
    </row>
    <row r="163" spans="1:11" x14ac:dyDescent="0.25">
      <c r="A163" s="1134"/>
      <c r="B163" s="742" t="s">
        <v>1024</v>
      </c>
      <c r="C163" s="1149">
        <v>500</v>
      </c>
      <c r="D163" s="1161"/>
      <c r="E163" s="1161">
        <f t="shared" si="6"/>
        <v>500</v>
      </c>
      <c r="F163" s="1149"/>
      <c r="G163" s="1161">
        <v>500</v>
      </c>
      <c r="H163" s="1161"/>
      <c r="I163" s="1162"/>
      <c r="J163" s="1162" t="s">
        <v>246</v>
      </c>
      <c r="K163" s="1161"/>
    </row>
    <row r="164" spans="1:11" ht="31.5" x14ac:dyDescent="0.25">
      <c r="A164" s="1134"/>
      <c r="B164" s="742" t="s">
        <v>1025</v>
      </c>
      <c r="C164" s="1149">
        <v>20000</v>
      </c>
      <c r="D164" s="1161"/>
      <c r="E164" s="1161">
        <f t="shared" si="6"/>
        <v>20000</v>
      </c>
      <c r="F164" s="1149"/>
      <c r="G164" s="1161">
        <v>20000</v>
      </c>
      <c r="H164" s="1161"/>
      <c r="I164" s="1162"/>
      <c r="J164" s="1162" t="s">
        <v>246</v>
      </c>
      <c r="K164" s="1161"/>
    </row>
    <row r="165" spans="1:11" x14ac:dyDescent="0.25">
      <c r="A165" s="1134"/>
      <c r="B165" s="742" t="s">
        <v>1026</v>
      </c>
      <c r="C165" s="1149">
        <v>5000</v>
      </c>
      <c r="D165" s="1161"/>
      <c r="E165" s="1161">
        <f t="shared" si="6"/>
        <v>5000</v>
      </c>
      <c r="F165" s="1149"/>
      <c r="G165" s="1161">
        <v>5000</v>
      </c>
      <c r="H165" s="1161"/>
      <c r="I165" s="1162"/>
      <c r="J165" s="1162" t="s">
        <v>246</v>
      </c>
      <c r="K165" s="1161"/>
    </row>
    <row r="166" spans="1:11" x14ac:dyDescent="0.25">
      <c r="A166" s="1134"/>
      <c r="B166" s="742" t="s">
        <v>1027</v>
      </c>
      <c r="C166" s="1149">
        <v>1000</v>
      </c>
      <c r="D166" s="1161"/>
      <c r="E166" s="1161">
        <f t="shared" si="6"/>
        <v>1000</v>
      </c>
      <c r="F166" s="1149"/>
      <c r="G166" s="1161">
        <v>1000</v>
      </c>
      <c r="H166" s="1161"/>
      <c r="I166" s="1162"/>
      <c r="J166" s="1162" t="s">
        <v>246</v>
      </c>
      <c r="K166" s="1161"/>
    </row>
    <row r="167" spans="1:11" x14ac:dyDescent="0.25">
      <c r="A167" s="1134"/>
      <c r="B167" s="742" t="s">
        <v>1248</v>
      </c>
      <c r="C167" s="1149">
        <v>0</v>
      </c>
      <c r="D167" s="1161">
        <v>1000</v>
      </c>
      <c r="E167" s="1161">
        <f t="shared" si="6"/>
        <v>1000</v>
      </c>
      <c r="F167" s="1149"/>
      <c r="G167" s="1161">
        <v>1000</v>
      </c>
      <c r="H167" s="1161"/>
      <c r="I167" s="1162"/>
      <c r="J167" s="1162" t="s">
        <v>246</v>
      </c>
      <c r="K167" s="1161"/>
    </row>
    <row r="168" spans="1:11" ht="31.5" x14ac:dyDescent="0.25">
      <c r="A168" s="1134"/>
      <c r="B168" s="742" t="s">
        <v>1028</v>
      </c>
      <c r="C168" s="1149">
        <v>100</v>
      </c>
      <c r="D168" s="1161"/>
      <c r="E168" s="1161">
        <f t="shared" si="6"/>
        <v>100</v>
      </c>
      <c r="F168" s="1149"/>
      <c r="G168" s="1161">
        <v>100</v>
      </c>
      <c r="H168" s="1161"/>
      <c r="I168" s="1162"/>
      <c r="J168" s="1162" t="s">
        <v>246</v>
      </c>
      <c r="K168" s="1161"/>
    </row>
    <row r="169" spans="1:11" x14ac:dyDescent="0.25">
      <c r="A169" s="1134"/>
      <c r="B169" s="743" t="s">
        <v>1029</v>
      </c>
      <c r="C169" s="1149">
        <v>1000</v>
      </c>
      <c r="D169" s="1147"/>
      <c r="E169" s="1147">
        <f t="shared" si="6"/>
        <v>1000</v>
      </c>
      <c r="F169" s="1149"/>
      <c r="G169" s="1147">
        <v>1000</v>
      </c>
      <c r="H169" s="1147"/>
      <c r="I169" s="1148"/>
      <c r="J169" s="1162" t="s">
        <v>246</v>
      </c>
      <c r="K169" s="1147"/>
    </row>
    <row r="170" spans="1:11" x14ac:dyDescent="0.25">
      <c r="A170" s="1134"/>
      <c r="B170" s="743" t="s">
        <v>1030</v>
      </c>
      <c r="C170" s="1149">
        <v>12000</v>
      </c>
      <c r="D170" s="1147"/>
      <c r="E170" s="1147">
        <f t="shared" si="6"/>
        <v>12000</v>
      </c>
      <c r="F170" s="1149"/>
      <c r="G170" s="1147">
        <v>12000</v>
      </c>
      <c r="H170" s="1147"/>
      <c r="I170" s="1148"/>
      <c r="J170" s="1162" t="s">
        <v>246</v>
      </c>
      <c r="K170" s="1147"/>
    </row>
    <row r="171" spans="1:11" x14ac:dyDescent="0.25">
      <c r="A171" s="1134"/>
      <c r="B171" s="743" t="s">
        <v>1031</v>
      </c>
      <c r="C171" s="1149">
        <v>1000</v>
      </c>
      <c r="D171" s="1147">
        <v>500</v>
      </c>
      <c r="E171" s="1147">
        <f t="shared" si="6"/>
        <v>1500</v>
      </c>
      <c r="F171" s="1149"/>
      <c r="G171" s="1147">
        <f>1000+500</f>
        <v>1500</v>
      </c>
      <c r="H171" s="1147"/>
      <c r="I171" s="1148"/>
      <c r="J171" s="1162" t="s">
        <v>246</v>
      </c>
      <c r="K171" s="1147"/>
    </row>
    <row r="172" spans="1:11" x14ac:dyDescent="0.25">
      <c r="A172" s="1134"/>
      <c r="B172" s="743" t="s">
        <v>1032</v>
      </c>
      <c r="C172" s="1149">
        <v>6000</v>
      </c>
      <c r="D172" s="1147"/>
      <c r="E172" s="1147">
        <f t="shared" si="6"/>
        <v>6000</v>
      </c>
      <c r="F172" s="1149">
        <v>400</v>
      </c>
      <c r="G172" s="1147">
        <v>5600</v>
      </c>
      <c r="H172" s="1147"/>
      <c r="I172" s="1148"/>
      <c r="J172" s="1162" t="s">
        <v>246</v>
      </c>
      <c r="K172" s="1147"/>
    </row>
    <row r="173" spans="1:11" x14ac:dyDescent="0.25">
      <c r="A173" s="1134"/>
      <c r="B173" s="743" t="s">
        <v>1033</v>
      </c>
      <c r="C173" s="1149">
        <v>2000</v>
      </c>
      <c r="D173" s="1147"/>
      <c r="E173" s="1147">
        <f t="shared" si="6"/>
        <v>2000</v>
      </c>
      <c r="F173" s="1149"/>
      <c r="G173" s="1147">
        <v>2000</v>
      </c>
      <c r="H173" s="1147"/>
      <c r="I173" s="1148"/>
      <c r="J173" s="1162" t="s">
        <v>246</v>
      </c>
      <c r="K173" s="1147"/>
    </row>
    <row r="174" spans="1:11" x14ac:dyDescent="0.25">
      <c r="A174" s="1134"/>
      <c r="B174" s="743" t="s">
        <v>1034</v>
      </c>
      <c r="C174" s="1149">
        <v>1000</v>
      </c>
      <c r="D174" s="1147"/>
      <c r="E174" s="1147">
        <f t="shared" si="6"/>
        <v>1000</v>
      </c>
      <c r="F174" s="1149"/>
      <c r="G174" s="1147">
        <v>1000</v>
      </c>
      <c r="H174" s="1147"/>
      <c r="I174" s="1148"/>
      <c r="J174" s="1162" t="s">
        <v>246</v>
      </c>
      <c r="K174" s="1147"/>
    </row>
    <row r="175" spans="1:11" x14ac:dyDescent="0.25">
      <c r="A175" s="1134"/>
      <c r="B175" s="1151" t="s">
        <v>194</v>
      </c>
      <c r="C175" s="1139">
        <v>39624</v>
      </c>
      <c r="D175" s="1139">
        <v>-746</v>
      </c>
      <c r="E175" s="1139">
        <f t="shared" si="6"/>
        <v>38878</v>
      </c>
      <c r="F175" s="1139"/>
      <c r="G175" s="1139">
        <v>39624</v>
      </c>
      <c r="H175" s="1139">
        <v>-746</v>
      </c>
      <c r="I175" s="1140" t="s">
        <v>246</v>
      </c>
      <c r="J175" s="1156"/>
      <c r="K175" s="1139"/>
    </row>
    <row r="176" spans="1:11" x14ac:dyDescent="0.25">
      <c r="A176" s="1134"/>
      <c r="B176" s="1150" t="s">
        <v>227</v>
      </c>
      <c r="C176" s="1168">
        <v>6439</v>
      </c>
      <c r="D176" s="1147">
        <v>-746</v>
      </c>
      <c r="E176" s="1147">
        <f t="shared" si="6"/>
        <v>5693</v>
      </c>
      <c r="F176" s="1168"/>
      <c r="G176" s="1147">
        <v>6439</v>
      </c>
      <c r="H176" s="1147">
        <v>-746</v>
      </c>
      <c r="I176" s="1144" t="s">
        <v>246</v>
      </c>
      <c r="J176" s="1152"/>
      <c r="K176" s="1143"/>
    </row>
    <row r="177" spans="1:11" x14ac:dyDescent="0.25">
      <c r="A177" s="1134"/>
      <c r="B177" s="1150" t="s">
        <v>228</v>
      </c>
      <c r="C177" s="1168">
        <v>33185</v>
      </c>
      <c r="D177" s="1147"/>
      <c r="E177" s="1147">
        <f t="shared" si="6"/>
        <v>33185</v>
      </c>
      <c r="F177" s="1168"/>
      <c r="G177" s="1147">
        <v>33185</v>
      </c>
      <c r="H177" s="1147"/>
      <c r="I177" s="1144" t="s">
        <v>246</v>
      </c>
      <c r="J177" s="1152"/>
      <c r="K177" s="1143"/>
    </row>
    <row r="178" spans="1:11" x14ac:dyDescent="0.25">
      <c r="A178" s="1134"/>
      <c r="B178" s="1151" t="s">
        <v>508</v>
      </c>
      <c r="C178" s="1143">
        <v>349200</v>
      </c>
      <c r="D178" s="1143"/>
      <c r="E178" s="1143">
        <f t="shared" si="6"/>
        <v>349200</v>
      </c>
      <c r="F178" s="1143">
        <v>0</v>
      </c>
      <c r="G178" s="1143">
        <v>349200</v>
      </c>
      <c r="H178" s="1143"/>
      <c r="I178" s="1152"/>
      <c r="J178" s="1144" t="s">
        <v>246</v>
      </c>
      <c r="K178" s="1143"/>
    </row>
    <row r="179" spans="1:11" x14ac:dyDescent="0.25">
      <c r="A179" s="1134"/>
      <c r="B179" s="555" t="s">
        <v>1035</v>
      </c>
      <c r="C179" s="1149">
        <v>60000</v>
      </c>
      <c r="D179" s="1161"/>
      <c r="E179" s="1161">
        <f t="shared" si="6"/>
        <v>60000</v>
      </c>
      <c r="F179" s="1149"/>
      <c r="G179" s="1161">
        <v>60000</v>
      </c>
      <c r="H179" s="1161"/>
      <c r="I179" s="1162"/>
      <c r="J179" s="1162" t="s">
        <v>246</v>
      </c>
      <c r="K179" s="1161"/>
    </row>
    <row r="180" spans="1:11" x14ac:dyDescent="0.25">
      <c r="A180" s="1134"/>
      <c r="B180" s="555" t="s">
        <v>212</v>
      </c>
      <c r="C180" s="1149">
        <v>80000</v>
      </c>
      <c r="D180" s="1161"/>
      <c r="E180" s="1161">
        <f t="shared" si="6"/>
        <v>80000</v>
      </c>
      <c r="F180" s="1149"/>
      <c r="G180" s="1161">
        <v>80000</v>
      </c>
      <c r="H180" s="1161"/>
      <c r="I180" s="1162"/>
      <c r="J180" s="1162" t="s">
        <v>246</v>
      </c>
      <c r="K180" s="1161"/>
    </row>
    <row r="181" spans="1:11" x14ac:dyDescent="0.25">
      <c r="A181" s="1134"/>
      <c r="B181" s="555" t="s">
        <v>211</v>
      </c>
      <c r="C181" s="1149">
        <v>60000</v>
      </c>
      <c r="D181" s="1161"/>
      <c r="E181" s="1161">
        <f t="shared" si="6"/>
        <v>60000</v>
      </c>
      <c r="F181" s="1149"/>
      <c r="G181" s="1161">
        <v>60000</v>
      </c>
      <c r="H181" s="1161"/>
      <c r="I181" s="1162"/>
      <c r="J181" s="1162" t="s">
        <v>246</v>
      </c>
      <c r="K181" s="1161"/>
    </row>
    <row r="182" spans="1:11" ht="31.5" x14ac:dyDescent="0.25">
      <c r="A182" s="1134"/>
      <c r="B182" s="555" t="s">
        <v>1036</v>
      </c>
      <c r="C182" s="1149">
        <v>20000</v>
      </c>
      <c r="D182" s="1161"/>
      <c r="E182" s="1161">
        <f t="shared" si="6"/>
        <v>20000</v>
      </c>
      <c r="F182" s="1149"/>
      <c r="G182" s="1161">
        <v>20000</v>
      </c>
      <c r="H182" s="1161"/>
      <c r="I182" s="1162"/>
      <c r="J182" s="1162" t="s">
        <v>246</v>
      </c>
      <c r="K182" s="1161"/>
    </row>
    <row r="183" spans="1:11" x14ac:dyDescent="0.25">
      <c r="A183" s="1134"/>
      <c r="B183" s="555" t="s">
        <v>161</v>
      </c>
      <c r="C183" s="1149">
        <v>27000</v>
      </c>
      <c r="D183" s="1161"/>
      <c r="E183" s="1161">
        <f t="shared" si="6"/>
        <v>27000</v>
      </c>
      <c r="F183" s="1149"/>
      <c r="G183" s="1161">
        <v>27000</v>
      </c>
      <c r="H183" s="1161"/>
      <c r="I183" s="1162"/>
      <c r="J183" s="1162" t="s">
        <v>246</v>
      </c>
      <c r="K183" s="1161"/>
    </row>
    <row r="184" spans="1:11" x14ac:dyDescent="0.25">
      <c r="A184" s="1134"/>
      <c r="B184" s="555" t="s">
        <v>832</v>
      </c>
      <c r="C184" s="1149">
        <v>96000</v>
      </c>
      <c r="D184" s="1161"/>
      <c r="E184" s="1161">
        <f t="shared" si="6"/>
        <v>96000</v>
      </c>
      <c r="F184" s="1149"/>
      <c r="G184" s="1161">
        <v>96000</v>
      </c>
      <c r="H184" s="1161"/>
      <c r="I184" s="1162"/>
      <c r="J184" s="1162" t="s">
        <v>246</v>
      </c>
      <c r="K184" s="1161"/>
    </row>
    <row r="185" spans="1:11" x14ac:dyDescent="0.25">
      <c r="A185" s="1134"/>
      <c r="B185" s="555" t="s">
        <v>200</v>
      </c>
      <c r="C185" s="1149">
        <v>5000</v>
      </c>
      <c r="D185" s="1161"/>
      <c r="E185" s="1161">
        <f t="shared" si="6"/>
        <v>5000</v>
      </c>
      <c r="F185" s="1149"/>
      <c r="G185" s="1161">
        <v>5000</v>
      </c>
      <c r="H185" s="1161"/>
      <c r="I185" s="1162"/>
      <c r="J185" s="1162" t="s">
        <v>246</v>
      </c>
      <c r="K185" s="1161"/>
    </row>
    <row r="186" spans="1:11" ht="31.5" x14ac:dyDescent="0.25">
      <c r="A186" s="1134"/>
      <c r="B186" s="555" t="s">
        <v>1037</v>
      </c>
      <c r="C186" s="1149">
        <v>1200</v>
      </c>
      <c r="D186" s="1161"/>
      <c r="E186" s="1161">
        <f t="shared" si="6"/>
        <v>1200</v>
      </c>
      <c r="F186" s="1149"/>
      <c r="G186" s="1161">
        <v>1200</v>
      </c>
      <c r="H186" s="1161"/>
      <c r="I186" s="1162"/>
      <c r="J186" s="1162" t="s">
        <v>246</v>
      </c>
      <c r="K186" s="1161"/>
    </row>
    <row r="187" spans="1:11" x14ac:dyDescent="0.25">
      <c r="A187" s="1134"/>
      <c r="B187" s="1151" t="s">
        <v>248</v>
      </c>
      <c r="C187" s="1139">
        <v>180000</v>
      </c>
      <c r="D187" s="1139"/>
      <c r="E187" s="1139">
        <f t="shared" si="6"/>
        <v>180000</v>
      </c>
      <c r="F187" s="1139">
        <v>0</v>
      </c>
      <c r="G187" s="1139">
        <v>180000</v>
      </c>
      <c r="H187" s="1139"/>
      <c r="I187" s="1140" t="s">
        <v>246</v>
      </c>
      <c r="J187" s="1156"/>
      <c r="K187" s="1139"/>
    </row>
    <row r="188" spans="1:11" ht="31.5" x14ac:dyDescent="0.25">
      <c r="A188" s="1134"/>
      <c r="B188" s="555" t="s">
        <v>140</v>
      </c>
      <c r="C188" s="1149">
        <v>105000</v>
      </c>
      <c r="D188" s="1161"/>
      <c r="E188" s="1161">
        <f t="shared" si="6"/>
        <v>105000</v>
      </c>
      <c r="F188" s="1149"/>
      <c r="G188" s="1161">
        <v>105000</v>
      </c>
      <c r="H188" s="1161"/>
      <c r="I188" s="1162" t="s">
        <v>246</v>
      </c>
      <c r="J188" s="1162"/>
      <c r="K188" s="1161"/>
    </row>
    <row r="189" spans="1:11" ht="31.5" x14ac:dyDescent="0.25">
      <c r="A189" s="1134"/>
      <c r="B189" s="555" t="s">
        <v>249</v>
      </c>
      <c r="C189" s="1149">
        <v>40000</v>
      </c>
      <c r="D189" s="1161"/>
      <c r="E189" s="1161">
        <f t="shared" si="6"/>
        <v>40000</v>
      </c>
      <c r="F189" s="1149"/>
      <c r="G189" s="1161">
        <v>40000</v>
      </c>
      <c r="H189" s="1161"/>
      <c r="I189" s="1162" t="s">
        <v>246</v>
      </c>
      <c r="J189" s="1162"/>
      <c r="K189" s="1161"/>
    </row>
    <row r="190" spans="1:11" ht="31.5" x14ac:dyDescent="0.25">
      <c r="A190" s="1134"/>
      <c r="B190" s="555" t="s">
        <v>141</v>
      </c>
      <c r="C190" s="1149">
        <v>35000</v>
      </c>
      <c r="D190" s="1161"/>
      <c r="E190" s="1161">
        <f t="shared" si="6"/>
        <v>35000</v>
      </c>
      <c r="F190" s="1149"/>
      <c r="G190" s="1161">
        <v>35000</v>
      </c>
      <c r="H190" s="1161"/>
      <c r="I190" s="1162" t="s">
        <v>246</v>
      </c>
      <c r="J190" s="1162"/>
      <c r="K190" s="1161"/>
    </row>
    <row r="191" spans="1:11" x14ac:dyDescent="0.25">
      <c r="A191" s="1134"/>
      <c r="B191" s="1151" t="s">
        <v>509</v>
      </c>
      <c r="C191" s="1139">
        <v>210256</v>
      </c>
      <c r="D191" s="1139">
        <v>3000</v>
      </c>
      <c r="E191" s="1139">
        <f t="shared" si="6"/>
        <v>213256</v>
      </c>
      <c r="F191" s="1139">
        <v>3536</v>
      </c>
      <c r="G191" s="1139">
        <f>206720+3000</f>
        <v>209720</v>
      </c>
      <c r="H191" s="1139"/>
      <c r="I191" s="1156"/>
      <c r="J191" s="1140" t="s">
        <v>246</v>
      </c>
      <c r="K191" s="1139"/>
    </row>
    <row r="192" spans="1:11" ht="31.5" x14ac:dyDescent="0.25">
      <c r="A192" s="1134"/>
      <c r="B192" s="555" t="s">
        <v>510</v>
      </c>
      <c r="C192" s="1149">
        <v>1000</v>
      </c>
      <c r="D192" s="1161"/>
      <c r="E192" s="1161">
        <f t="shared" si="6"/>
        <v>1000</v>
      </c>
      <c r="F192" s="1149"/>
      <c r="G192" s="1161">
        <v>1000</v>
      </c>
      <c r="H192" s="1161"/>
      <c r="I192" s="1162"/>
      <c r="J192" s="1162" t="s">
        <v>246</v>
      </c>
      <c r="K192" s="1161"/>
    </row>
    <row r="193" spans="1:11" x14ac:dyDescent="0.25">
      <c r="A193" s="1134"/>
      <c r="B193" s="476" t="s">
        <v>833</v>
      </c>
      <c r="C193" s="1149">
        <v>500</v>
      </c>
      <c r="D193" s="1147"/>
      <c r="E193" s="1147">
        <f t="shared" si="6"/>
        <v>500</v>
      </c>
      <c r="F193" s="1149"/>
      <c r="G193" s="1147">
        <v>500</v>
      </c>
      <c r="H193" s="1147"/>
      <c r="I193" s="1148"/>
      <c r="J193" s="1148" t="s">
        <v>246</v>
      </c>
      <c r="K193" s="1147"/>
    </row>
    <row r="194" spans="1:11" x14ac:dyDescent="0.25">
      <c r="A194" s="1134"/>
      <c r="B194" s="476" t="s">
        <v>834</v>
      </c>
      <c r="C194" s="1149">
        <v>9500</v>
      </c>
      <c r="D194" s="1147"/>
      <c r="E194" s="1147">
        <f t="shared" ref="E194:E234" si="7">SUM(C194:D194)</f>
        <v>9500</v>
      </c>
      <c r="F194" s="1149"/>
      <c r="G194" s="1147">
        <v>9500</v>
      </c>
      <c r="H194" s="1147"/>
      <c r="I194" s="1148"/>
      <c r="J194" s="1148" t="s">
        <v>246</v>
      </c>
      <c r="K194" s="1147"/>
    </row>
    <row r="195" spans="1:11" ht="31.5" x14ac:dyDescent="0.25">
      <c r="A195" s="1134"/>
      <c r="B195" s="476" t="s">
        <v>1038</v>
      </c>
      <c r="C195" s="1149">
        <v>34020</v>
      </c>
      <c r="D195" s="1147"/>
      <c r="E195" s="1147">
        <f t="shared" si="7"/>
        <v>34020</v>
      </c>
      <c r="F195" s="1149"/>
      <c r="G195" s="1147">
        <v>34020</v>
      </c>
      <c r="H195" s="1147"/>
      <c r="I195" s="1148"/>
      <c r="J195" s="1148" t="s">
        <v>246</v>
      </c>
      <c r="K195" s="1147"/>
    </row>
    <row r="196" spans="1:11" x14ac:dyDescent="0.25">
      <c r="A196" s="1134"/>
      <c r="B196" s="476" t="s">
        <v>1039</v>
      </c>
      <c r="C196" s="1149">
        <v>7000</v>
      </c>
      <c r="D196" s="1147"/>
      <c r="E196" s="1147">
        <f t="shared" si="7"/>
        <v>7000</v>
      </c>
      <c r="F196" s="1149"/>
      <c r="G196" s="1147">
        <v>7000</v>
      </c>
      <c r="H196" s="1147"/>
      <c r="I196" s="1148"/>
      <c r="J196" s="1148" t="s">
        <v>246</v>
      </c>
      <c r="K196" s="1147"/>
    </row>
    <row r="197" spans="1:11" ht="31.5" x14ac:dyDescent="0.25">
      <c r="A197" s="1134"/>
      <c r="B197" s="476" t="s">
        <v>1040</v>
      </c>
      <c r="C197" s="1149">
        <v>2000</v>
      </c>
      <c r="D197" s="1147"/>
      <c r="E197" s="1147">
        <f t="shared" si="7"/>
        <v>2000</v>
      </c>
      <c r="F197" s="1149"/>
      <c r="G197" s="1147">
        <v>2000</v>
      </c>
      <c r="H197" s="1147"/>
      <c r="I197" s="1148"/>
      <c r="J197" s="1148" t="s">
        <v>246</v>
      </c>
      <c r="K197" s="1147"/>
    </row>
    <row r="198" spans="1:11" ht="31.5" x14ac:dyDescent="0.25">
      <c r="A198" s="1134"/>
      <c r="B198" s="476" t="s">
        <v>835</v>
      </c>
      <c r="C198" s="1149">
        <v>1000</v>
      </c>
      <c r="D198" s="1147"/>
      <c r="E198" s="1147">
        <f t="shared" si="7"/>
        <v>1000</v>
      </c>
      <c r="F198" s="1149"/>
      <c r="G198" s="1147">
        <v>1000</v>
      </c>
      <c r="H198" s="1147"/>
      <c r="I198" s="1148"/>
      <c r="J198" s="1148" t="s">
        <v>246</v>
      </c>
      <c r="K198" s="1147"/>
    </row>
    <row r="199" spans="1:11" ht="31.5" x14ac:dyDescent="0.25">
      <c r="A199" s="1134"/>
      <c r="B199" s="476" t="s">
        <v>1041</v>
      </c>
      <c r="C199" s="1149">
        <v>1500</v>
      </c>
      <c r="D199" s="1147"/>
      <c r="E199" s="1147">
        <f t="shared" si="7"/>
        <v>1500</v>
      </c>
      <c r="F199" s="1149"/>
      <c r="G199" s="1147">
        <v>1500</v>
      </c>
      <c r="H199" s="1147"/>
      <c r="I199" s="1148"/>
      <c r="J199" s="1148" t="s">
        <v>246</v>
      </c>
      <c r="K199" s="1147"/>
    </row>
    <row r="200" spans="1:11" ht="31.5" x14ac:dyDescent="0.25">
      <c r="A200" s="1134"/>
      <c r="B200" s="476" t="s">
        <v>1135</v>
      </c>
      <c r="C200" s="1149">
        <v>5000</v>
      </c>
      <c r="D200" s="1147"/>
      <c r="E200" s="1147">
        <f t="shared" si="7"/>
        <v>5000</v>
      </c>
      <c r="F200" s="1149"/>
      <c r="G200" s="1147">
        <v>5000</v>
      </c>
      <c r="H200" s="1147"/>
      <c r="I200" s="1148"/>
      <c r="J200" s="1148" t="s">
        <v>246</v>
      </c>
      <c r="K200" s="1147"/>
    </row>
    <row r="201" spans="1:11" ht="47.25" x14ac:dyDescent="0.25">
      <c r="A201" s="1134"/>
      <c r="B201" s="476" t="s">
        <v>1136</v>
      </c>
      <c r="C201" s="1149">
        <v>1200</v>
      </c>
      <c r="D201" s="1147"/>
      <c r="E201" s="1147">
        <f t="shared" si="7"/>
        <v>1200</v>
      </c>
      <c r="F201" s="1149"/>
      <c r="G201" s="1147">
        <v>1200</v>
      </c>
      <c r="H201" s="1147"/>
      <c r="I201" s="1148"/>
      <c r="J201" s="1148" t="s">
        <v>246</v>
      </c>
      <c r="K201" s="1147"/>
    </row>
    <row r="202" spans="1:11" ht="31.5" x14ac:dyDescent="0.25">
      <c r="A202" s="1134"/>
      <c r="B202" s="476" t="s">
        <v>1042</v>
      </c>
      <c r="C202" s="1149">
        <v>30000</v>
      </c>
      <c r="D202" s="1147"/>
      <c r="E202" s="1147">
        <f t="shared" si="7"/>
        <v>30000</v>
      </c>
      <c r="F202" s="1149"/>
      <c r="G202" s="1147">
        <v>30000</v>
      </c>
      <c r="H202" s="1147"/>
      <c r="I202" s="1148"/>
      <c r="J202" s="1148" t="s">
        <v>246</v>
      </c>
      <c r="K202" s="1147"/>
    </row>
    <row r="203" spans="1:11" x14ac:dyDescent="0.25">
      <c r="A203" s="1134"/>
      <c r="B203" s="476" t="s">
        <v>1043</v>
      </c>
      <c r="C203" s="1149">
        <v>10000</v>
      </c>
      <c r="D203" s="1147"/>
      <c r="E203" s="1147">
        <f t="shared" si="7"/>
        <v>10000</v>
      </c>
      <c r="F203" s="1149"/>
      <c r="G203" s="1147">
        <v>10000</v>
      </c>
      <c r="H203" s="1147"/>
      <c r="I203" s="1148"/>
      <c r="J203" s="1148" t="s">
        <v>246</v>
      </c>
      <c r="K203" s="1147"/>
    </row>
    <row r="204" spans="1:11" x14ac:dyDescent="0.25">
      <c r="A204" s="1134"/>
      <c r="B204" s="476" t="s">
        <v>1044</v>
      </c>
      <c r="C204" s="1149">
        <v>4000</v>
      </c>
      <c r="D204" s="1147"/>
      <c r="E204" s="1147">
        <f t="shared" si="7"/>
        <v>4000</v>
      </c>
      <c r="F204" s="1149"/>
      <c r="G204" s="1147">
        <v>4000</v>
      </c>
      <c r="H204" s="1147"/>
      <c r="I204" s="1148"/>
      <c r="J204" s="1148" t="s">
        <v>246</v>
      </c>
      <c r="K204" s="1147"/>
    </row>
    <row r="205" spans="1:11" x14ac:dyDescent="0.25">
      <c r="A205" s="1134"/>
      <c r="B205" s="476" t="s">
        <v>1249</v>
      </c>
      <c r="C205" s="1149">
        <v>0</v>
      </c>
      <c r="D205" s="1147">
        <v>3000</v>
      </c>
      <c r="E205" s="1147">
        <f t="shared" si="7"/>
        <v>3000</v>
      </c>
      <c r="F205" s="1149"/>
      <c r="G205" s="1147">
        <v>3000</v>
      </c>
      <c r="H205" s="1147"/>
      <c r="I205" s="1148"/>
      <c r="J205" s="1148" t="s">
        <v>246</v>
      </c>
      <c r="K205" s="1147"/>
    </row>
    <row r="206" spans="1:11" x14ac:dyDescent="0.25">
      <c r="A206" s="1134" t="s">
        <v>195</v>
      </c>
      <c r="B206" s="1141" t="s">
        <v>162</v>
      </c>
      <c r="C206" s="1159">
        <v>6498</v>
      </c>
      <c r="D206" s="1159"/>
      <c r="E206" s="1159">
        <f t="shared" si="7"/>
        <v>6498</v>
      </c>
      <c r="F206" s="1159">
        <v>498</v>
      </c>
      <c r="G206" s="1159">
        <v>6000</v>
      </c>
      <c r="H206" s="1159"/>
      <c r="I206" s="1160" t="s">
        <v>246</v>
      </c>
      <c r="J206" s="1160"/>
      <c r="K206" s="1159"/>
    </row>
    <row r="207" spans="1:11" x14ac:dyDescent="0.25">
      <c r="A207" s="1134" t="s">
        <v>196</v>
      </c>
      <c r="B207" s="1167" t="s">
        <v>1049</v>
      </c>
      <c r="C207" s="1142">
        <v>221335</v>
      </c>
      <c r="D207" s="1142">
        <f t="shared" ref="D207" si="8">SUM(D208+D214+D215+D216+D217)</f>
        <v>-320</v>
      </c>
      <c r="E207" s="1142">
        <f>SUM(E208+E214+E215+E216+E217)</f>
        <v>221015</v>
      </c>
      <c r="F207" s="1142">
        <f t="shared" ref="F207:G207" si="9">SUM(F208+F214+F215+F216+F217)</f>
        <v>57973</v>
      </c>
      <c r="G207" s="1142">
        <f t="shared" si="9"/>
        <v>163042</v>
      </c>
      <c r="H207" s="1142"/>
      <c r="I207" s="1137" t="s">
        <v>246</v>
      </c>
      <c r="J207" s="1137" t="s">
        <v>246</v>
      </c>
      <c r="K207" s="1142"/>
    </row>
    <row r="208" spans="1:11" x14ac:dyDescent="0.25">
      <c r="A208" s="1134"/>
      <c r="B208" s="1141" t="s">
        <v>197</v>
      </c>
      <c r="C208" s="1142">
        <v>66732</v>
      </c>
      <c r="D208" s="1142">
        <f>SUM(D209:D213)</f>
        <v>0</v>
      </c>
      <c r="E208" s="1142">
        <f t="shared" si="7"/>
        <v>66732</v>
      </c>
      <c r="F208" s="1142">
        <v>370</v>
      </c>
      <c r="G208" s="1142">
        <v>66362</v>
      </c>
      <c r="H208" s="1142"/>
      <c r="I208" s="1137"/>
      <c r="J208" s="1137" t="s">
        <v>246</v>
      </c>
      <c r="K208" s="1142"/>
    </row>
    <row r="209" spans="1:11" x14ac:dyDescent="0.25">
      <c r="A209" s="1134"/>
      <c r="B209" s="1150" t="s">
        <v>163</v>
      </c>
      <c r="C209" s="1161">
        <v>4947</v>
      </c>
      <c r="D209" s="1161"/>
      <c r="E209" s="1161">
        <f t="shared" si="7"/>
        <v>4947</v>
      </c>
      <c r="F209" s="1161">
        <v>70</v>
      </c>
      <c r="G209" s="1161">
        <v>4877</v>
      </c>
      <c r="H209" s="1161"/>
      <c r="I209" s="1162"/>
      <c r="J209" s="1162" t="s">
        <v>246</v>
      </c>
      <c r="K209" s="1161"/>
    </row>
    <row r="210" spans="1:11" x14ac:dyDescent="0.25">
      <c r="A210" s="1134"/>
      <c r="B210" s="1146" t="s">
        <v>164</v>
      </c>
      <c r="C210" s="1161">
        <v>1485</v>
      </c>
      <c r="D210" s="1161"/>
      <c r="E210" s="1161">
        <f t="shared" si="7"/>
        <v>1485</v>
      </c>
      <c r="F210" s="1161">
        <v>0</v>
      </c>
      <c r="G210" s="1161">
        <v>1485</v>
      </c>
      <c r="H210" s="1161"/>
      <c r="I210" s="1162"/>
      <c r="J210" s="1162" t="s">
        <v>246</v>
      </c>
      <c r="K210" s="1161"/>
    </row>
    <row r="211" spans="1:11" x14ac:dyDescent="0.25">
      <c r="A211" s="1134"/>
      <c r="B211" s="1146" t="s">
        <v>165</v>
      </c>
      <c r="C211" s="1161">
        <v>55300</v>
      </c>
      <c r="D211" s="1161"/>
      <c r="E211" s="1161">
        <f t="shared" si="7"/>
        <v>55300</v>
      </c>
      <c r="F211" s="1161">
        <v>300</v>
      </c>
      <c r="G211" s="1161">
        <v>55000</v>
      </c>
      <c r="H211" s="1161"/>
      <c r="I211" s="1162" t="s">
        <v>246</v>
      </c>
      <c r="J211" s="1162" t="s">
        <v>246</v>
      </c>
      <c r="K211" s="1161"/>
    </row>
    <row r="212" spans="1:11" x14ac:dyDescent="0.25">
      <c r="A212" s="1134"/>
      <c r="B212" s="1146" t="s">
        <v>1045</v>
      </c>
      <c r="C212" s="1161">
        <v>1000</v>
      </c>
      <c r="D212" s="1161"/>
      <c r="E212" s="1161">
        <f t="shared" si="7"/>
        <v>1000</v>
      </c>
      <c r="F212" s="1161"/>
      <c r="G212" s="1161">
        <v>1000</v>
      </c>
      <c r="H212" s="1161"/>
      <c r="I212" s="1162"/>
      <c r="J212" s="1162" t="s">
        <v>246</v>
      </c>
      <c r="K212" s="1161"/>
    </row>
    <row r="213" spans="1:11" x14ac:dyDescent="0.25">
      <c r="A213" s="1134"/>
      <c r="B213" s="1146" t="s">
        <v>836</v>
      </c>
      <c r="C213" s="1161">
        <v>4000</v>
      </c>
      <c r="D213" s="1161"/>
      <c r="E213" s="1161">
        <f t="shared" si="7"/>
        <v>4000</v>
      </c>
      <c r="F213" s="1161">
        <v>0</v>
      </c>
      <c r="G213" s="1161">
        <v>4000</v>
      </c>
      <c r="H213" s="1161"/>
      <c r="I213" s="1162"/>
      <c r="J213" s="1162" t="s">
        <v>246</v>
      </c>
      <c r="K213" s="1161"/>
    </row>
    <row r="214" spans="1:11" x14ac:dyDescent="0.25">
      <c r="A214" s="1134"/>
      <c r="B214" s="1141" t="s">
        <v>215</v>
      </c>
      <c r="C214" s="1159">
        <v>38792</v>
      </c>
      <c r="D214" s="1159"/>
      <c r="E214" s="1159">
        <f t="shared" si="7"/>
        <v>38792</v>
      </c>
      <c r="F214" s="1159">
        <v>38792</v>
      </c>
      <c r="G214" s="1159">
        <v>0</v>
      </c>
      <c r="H214" s="1159"/>
      <c r="I214" s="1160" t="s">
        <v>246</v>
      </c>
      <c r="J214" s="1160"/>
      <c r="K214" s="1159"/>
    </row>
    <row r="215" spans="1:11" x14ac:dyDescent="0.25">
      <c r="A215" s="1134"/>
      <c r="B215" s="1141" t="s">
        <v>198</v>
      </c>
      <c r="C215" s="1159">
        <v>33901</v>
      </c>
      <c r="D215" s="1159">
        <v>-320</v>
      </c>
      <c r="E215" s="1159">
        <f t="shared" si="7"/>
        <v>33581</v>
      </c>
      <c r="F215" s="1159">
        <v>3901</v>
      </c>
      <c r="G215" s="1159">
        <f>30000-320</f>
        <v>29680</v>
      </c>
      <c r="H215" s="1159"/>
      <c r="I215" s="1160"/>
      <c r="J215" s="1160" t="s">
        <v>246</v>
      </c>
      <c r="K215" s="1159"/>
    </row>
    <row r="216" spans="1:11" x14ac:dyDescent="0.25">
      <c r="A216" s="1134"/>
      <c r="B216" s="1141" t="s">
        <v>199</v>
      </c>
      <c r="C216" s="1159">
        <v>48885</v>
      </c>
      <c r="D216" s="1159"/>
      <c r="E216" s="1159">
        <f t="shared" si="7"/>
        <v>48885</v>
      </c>
      <c r="F216" s="1159">
        <v>6885</v>
      </c>
      <c r="G216" s="1159">
        <v>42000</v>
      </c>
      <c r="H216" s="1159"/>
      <c r="I216" s="1160"/>
      <c r="J216" s="1160" t="s">
        <v>246</v>
      </c>
      <c r="K216" s="1159"/>
    </row>
    <row r="217" spans="1:11" ht="16.5" thickBot="1" x14ac:dyDescent="0.3">
      <c r="A217" s="1134"/>
      <c r="B217" s="1141" t="s">
        <v>166</v>
      </c>
      <c r="C217" s="1136">
        <v>33025</v>
      </c>
      <c r="D217" s="1136"/>
      <c r="E217" s="1136">
        <f t="shared" si="7"/>
        <v>33025</v>
      </c>
      <c r="F217" s="1136">
        <v>8025</v>
      </c>
      <c r="G217" s="1136">
        <v>25000</v>
      </c>
      <c r="H217" s="1136"/>
      <c r="I217" s="1137" t="s">
        <v>246</v>
      </c>
      <c r="J217" s="1137"/>
      <c r="K217" s="1136"/>
    </row>
    <row r="218" spans="1:11" ht="16.5" thickBot="1" x14ac:dyDescent="0.3">
      <c r="A218" s="1169"/>
      <c r="B218" s="1170" t="s">
        <v>174</v>
      </c>
      <c r="C218" s="1171">
        <v>32144321</v>
      </c>
      <c r="D218" s="1171">
        <f>SUM(D207+D206+D88+D71+D66+D61+D58+D5)</f>
        <v>130012</v>
      </c>
      <c r="E218" s="1171">
        <f t="shared" si="7"/>
        <v>32274333</v>
      </c>
      <c r="F218" s="1171">
        <f>SUM(F207+F206+F88+F71+F66+F61+F58+F5)</f>
        <v>2324631</v>
      </c>
      <c r="G218" s="1171">
        <f>SUM(G207+G206+G88+G71+G66+G61+G58+G5)</f>
        <v>29954868</v>
      </c>
      <c r="H218" s="1171">
        <f>SUM(H207+H206+H88+H71+H66+H61+H58+H5)</f>
        <v>-5166</v>
      </c>
      <c r="I218" s="1172" t="s">
        <v>247</v>
      </c>
      <c r="J218" s="1172" t="s">
        <v>247</v>
      </c>
      <c r="K218" s="1172" t="s">
        <v>247</v>
      </c>
    </row>
    <row r="219" spans="1:11" x14ac:dyDescent="0.25">
      <c r="A219" s="1169"/>
      <c r="B219" s="1173" t="s">
        <v>173</v>
      </c>
      <c r="C219" s="1174">
        <v>250000</v>
      </c>
      <c r="D219" s="1174">
        <v>-25178</v>
      </c>
      <c r="E219" s="1174">
        <f t="shared" si="7"/>
        <v>224822</v>
      </c>
      <c r="F219" s="1174"/>
      <c r="G219" s="1174">
        <f>250000-25178</f>
        <v>224822</v>
      </c>
      <c r="H219" s="1174"/>
      <c r="I219" s="1175"/>
      <c r="J219" s="1176" t="s">
        <v>246</v>
      </c>
      <c r="K219" s="1174"/>
    </row>
    <row r="220" spans="1:11" x14ac:dyDescent="0.25">
      <c r="A220" s="1169"/>
      <c r="B220" s="1177" t="s">
        <v>167</v>
      </c>
      <c r="C220" s="1178">
        <v>4523184</v>
      </c>
      <c r="D220" s="1178">
        <f>SUM(D221:D233)</f>
        <v>-105713</v>
      </c>
      <c r="E220" s="1178">
        <f t="shared" si="7"/>
        <v>4417471</v>
      </c>
      <c r="F220" s="1178">
        <f>SUM(F221:F233)</f>
        <v>0</v>
      </c>
      <c r="G220" s="1178">
        <f>SUM(G221:G233)</f>
        <v>4432471</v>
      </c>
      <c r="H220" s="1178">
        <f>SUM(H221:H233)</f>
        <v>-15000</v>
      </c>
      <c r="I220" s="1144" t="s">
        <v>246</v>
      </c>
      <c r="J220" s="1144" t="s">
        <v>246</v>
      </c>
      <c r="K220" s="1178"/>
    </row>
    <row r="221" spans="1:11" x14ac:dyDescent="0.25">
      <c r="A221" s="1179"/>
      <c r="B221" s="555" t="s">
        <v>229</v>
      </c>
      <c r="C221" s="1180">
        <v>40000</v>
      </c>
      <c r="D221" s="1181"/>
      <c r="E221" s="1181">
        <f t="shared" si="7"/>
        <v>40000</v>
      </c>
      <c r="F221" s="1180"/>
      <c r="G221" s="1181">
        <v>40000</v>
      </c>
      <c r="H221" s="1181"/>
      <c r="I221" s="1182" t="s">
        <v>246</v>
      </c>
      <c r="J221" s="1182"/>
      <c r="K221" s="1181"/>
    </row>
    <row r="222" spans="1:11" ht="31.5" x14ac:dyDescent="0.25">
      <c r="A222" s="1179"/>
      <c r="B222" s="555" t="s">
        <v>213</v>
      </c>
      <c r="C222" s="1183">
        <v>70000</v>
      </c>
      <c r="D222" s="1181"/>
      <c r="E222" s="1181">
        <f t="shared" si="7"/>
        <v>70000</v>
      </c>
      <c r="F222" s="1183"/>
      <c r="G222" s="1181">
        <v>70000</v>
      </c>
      <c r="H222" s="1181"/>
      <c r="I222" s="1182" t="s">
        <v>246</v>
      </c>
      <c r="J222" s="1182"/>
      <c r="K222" s="1181"/>
    </row>
    <row r="223" spans="1:11" x14ac:dyDescent="0.25">
      <c r="A223" s="1179"/>
      <c r="B223" s="555" t="s">
        <v>511</v>
      </c>
      <c r="C223" s="1183">
        <v>200000</v>
      </c>
      <c r="D223" s="1181"/>
      <c r="E223" s="1181">
        <f t="shared" si="7"/>
        <v>200000</v>
      </c>
      <c r="F223" s="1183"/>
      <c r="G223" s="1181">
        <v>200000</v>
      </c>
      <c r="H223" s="1181"/>
      <c r="I223" s="1182"/>
      <c r="J223" s="1182" t="s">
        <v>246</v>
      </c>
      <c r="K223" s="1181"/>
    </row>
    <row r="224" spans="1:11" ht="47.25" x14ac:dyDescent="0.25">
      <c r="A224" s="1179"/>
      <c r="B224" s="555" t="s">
        <v>839</v>
      </c>
      <c r="C224" s="1183">
        <v>100000</v>
      </c>
      <c r="D224" s="1181">
        <v>-15000</v>
      </c>
      <c r="E224" s="1181">
        <f t="shared" si="7"/>
        <v>85000</v>
      </c>
      <c r="F224" s="1183"/>
      <c r="G224" s="1181">
        <v>100000</v>
      </c>
      <c r="H224" s="1181">
        <v>-15000</v>
      </c>
      <c r="I224" s="1182" t="s">
        <v>246</v>
      </c>
      <c r="J224" s="1182"/>
      <c r="K224" s="1181"/>
    </row>
    <row r="225" spans="1:11" ht="31.5" x14ac:dyDescent="0.25">
      <c r="A225" s="1179"/>
      <c r="B225" s="555" t="s">
        <v>837</v>
      </c>
      <c r="C225" s="1183">
        <v>63361</v>
      </c>
      <c r="D225" s="1181"/>
      <c r="E225" s="1181">
        <f t="shared" si="7"/>
        <v>63361</v>
      </c>
      <c r="F225" s="1183"/>
      <c r="G225" s="1181">
        <v>63361</v>
      </c>
      <c r="H225" s="1181"/>
      <c r="I225" s="1182" t="s">
        <v>246</v>
      </c>
      <c r="J225" s="1182"/>
      <c r="K225" s="1181"/>
    </row>
    <row r="226" spans="1:11" ht="31.5" x14ac:dyDescent="0.25">
      <c r="A226" s="1179"/>
      <c r="B226" s="555" t="s">
        <v>1046</v>
      </c>
      <c r="C226" s="1183">
        <v>17550</v>
      </c>
      <c r="D226" s="1181"/>
      <c r="E226" s="1181">
        <f t="shared" si="7"/>
        <v>17550</v>
      </c>
      <c r="F226" s="1183"/>
      <c r="G226" s="1181">
        <v>17550</v>
      </c>
      <c r="H226" s="1181"/>
      <c r="I226" s="1182" t="s">
        <v>246</v>
      </c>
      <c r="J226" s="1182"/>
      <c r="K226" s="1181"/>
    </row>
    <row r="227" spans="1:11" ht="31.5" x14ac:dyDescent="0.25">
      <c r="A227" s="1179"/>
      <c r="B227" s="555" t="s">
        <v>838</v>
      </c>
      <c r="C227" s="1183">
        <v>10126</v>
      </c>
      <c r="D227" s="1181"/>
      <c r="E227" s="1181">
        <f t="shared" si="7"/>
        <v>10126</v>
      </c>
      <c r="F227" s="1183"/>
      <c r="G227" s="1181">
        <v>10126</v>
      </c>
      <c r="H227" s="1181"/>
      <c r="I227" s="1182" t="s">
        <v>246</v>
      </c>
      <c r="J227" s="1182"/>
      <c r="K227" s="1181"/>
    </row>
    <row r="228" spans="1:11" ht="31.5" x14ac:dyDescent="0.25">
      <c r="A228" s="1179"/>
      <c r="B228" s="555" t="s">
        <v>1047</v>
      </c>
      <c r="C228" s="1183">
        <v>11852</v>
      </c>
      <c r="D228" s="1181"/>
      <c r="E228" s="1181">
        <f t="shared" si="7"/>
        <v>11852</v>
      </c>
      <c r="F228" s="1183"/>
      <c r="G228" s="1181">
        <v>11852</v>
      </c>
      <c r="H228" s="1181"/>
      <c r="I228" s="1182"/>
      <c r="J228" s="1182" t="s">
        <v>246</v>
      </c>
      <c r="K228" s="1181"/>
    </row>
    <row r="229" spans="1:11" x14ac:dyDescent="0.25">
      <c r="A229" s="1179"/>
      <c r="B229" s="555" t="s">
        <v>1250</v>
      </c>
      <c r="C229" s="1183">
        <v>0</v>
      </c>
      <c r="D229" s="1181">
        <v>7217</v>
      </c>
      <c r="E229" s="1181">
        <f t="shared" si="7"/>
        <v>7217</v>
      </c>
      <c r="F229" s="1183"/>
      <c r="G229" s="1181">
        <v>7217</v>
      </c>
      <c r="H229" s="1181"/>
      <c r="I229" s="1182" t="s">
        <v>246</v>
      </c>
      <c r="J229" s="1182"/>
      <c r="K229" s="1181"/>
    </row>
    <row r="230" spans="1:11" ht="31.5" x14ac:dyDescent="0.25">
      <c r="A230" s="1179"/>
      <c r="B230" s="555" t="s">
        <v>1251</v>
      </c>
      <c r="C230" s="1183">
        <v>0</v>
      </c>
      <c r="D230" s="1181">
        <v>12070</v>
      </c>
      <c r="E230" s="1181">
        <f t="shared" si="7"/>
        <v>12070</v>
      </c>
      <c r="F230" s="1183"/>
      <c r="G230" s="1181">
        <v>12070</v>
      </c>
      <c r="H230" s="1181"/>
      <c r="I230" s="1182" t="s">
        <v>246</v>
      </c>
      <c r="J230" s="1182"/>
      <c r="K230" s="1181"/>
    </row>
    <row r="231" spans="1:11" x14ac:dyDescent="0.25">
      <c r="A231" s="1179"/>
      <c r="B231" s="555" t="s">
        <v>512</v>
      </c>
      <c r="C231" s="1183">
        <v>150000</v>
      </c>
      <c r="D231" s="1181"/>
      <c r="E231" s="1181">
        <f t="shared" si="7"/>
        <v>150000</v>
      </c>
      <c r="F231" s="1183"/>
      <c r="G231" s="1181">
        <v>150000</v>
      </c>
      <c r="H231" s="1181"/>
      <c r="I231" s="1182" t="s">
        <v>246</v>
      </c>
      <c r="J231" s="1182"/>
      <c r="K231" s="1181"/>
    </row>
    <row r="232" spans="1:11" x14ac:dyDescent="0.25">
      <c r="A232" s="1179"/>
      <c r="B232" s="555" t="s">
        <v>513</v>
      </c>
      <c r="C232" s="1183">
        <v>3560295</v>
      </c>
      <c r="D232" s="1184">
        <v>-110000</v>
      </c>
      <c r="E232" s="1184">
        <f t="shared" si="7"/>
        <v>3450295</v>
      </c>
      <c r="F232" s="1183"/>
      <c r="G232" s="1184">
        <f>3560295-110000</f>
        <v>3450295</v>
      </c>
      <c r="H232" s="1184"/>
      <c r="I232" s="1185" t="s">
        <v>246</v>
      </c>
      <c r="J232" s="1185"/>
      <c r="K232" s="1184"/>
    </row>
    <row r="233" spans="1:11" ht="16.5" thickBot="1" x14ac:dyDescent="0.3">
      <c r="A233" s="1179"/>
      <c r="B233" s="1146" t="s">
        <v>1048</v>
      </c>
      <c r="C233" s="1183">
        <v>300000</v>
      </c>
      <c r="D233" s="1184"/>
      <c r="E233" s="1184">
        <f t="shared" si="7"/>
        <v>300000</v>
      </c>
      <c r="F233" s="1183"/>
      <c r="G233" s="1184">
        <v>300000</v>
      </c>
      <c r="H233" s="1184"/>
      <c r="I233" s="1185"/>
      <c r="J233" s="1185" t="s">
        <v>246</v>
      </c>
      <c r="K233" s="1184"/>
    </row>
    <row r="234" spans="1:11" ht="16.5" thickBot="1" x14ac:dyDescent="0.3">
      <c r="A234" s="1186"/>
      <c r="B234" s="1170" t="s">
        <v>168</v>
      </c>
      <c r="C234" s="1187">
        <v>36917505</v>
      </c>
      <c r="D234" s="1187">
        <f>SUM(D218+D219+D220)</f>
        <v>-879</v>
      </c>
      <c r="E234" s="1187">
        <f t="shared" si="7"/>
        <v>36916626</v>
      </c>
      <c r="F234" s="1187">
        <f>SUM(F218+F219+F220)</f>
        <v>2324631</v>
      </c>
      <c r="G234" s="1187">
        <f>SUM(G218+G219+G220)</f>
        <v>34612161</v>
      </c>
      <c r="H234" s="1187">
        <f>SUM(H218+H219+H220)</f>
        <v>-20166</v>
      </c>
      <c r="I234" s="1188" t="s">
        <v>247</v>
      </c>
      <c r="J234" s="1188" t="s">
        <v>247</v>
      </c>
      <c r="K234" s="1188" t="s">
        <v>247</v>
      </c>
    </row>
    <row r="235" spans="1:11" x14ac:dyDescent="0.25">
      <c r="C235" s="1189"/>
      <c r="D235" s="1189"/>
      <c r="F235" s="1189"/>
      <c r="G235" s="1189"/>
      <c r="H235" s="1189"/>
    </row>
    <row r="236" spans="1:11" x14ac:dyDescent="0.25">
      <c r="B236" s="477"/>
      <c r="C236" s="1189"/>
      <c r="D236" s="1189"/>
      <c r="E236" s="1189"/>
      <c r="F236" s="1189"/>
      <c r="G236" s="1189"/>
      <c r="H236" s="1189"/>
    </row>
    <row r="238" spans="1:11" x14ac:dyDescent="0.25">
      <c r="B238" s="478"/>
      <c r="C238" s="1189"/>
      <c r="D238" s="1189"/>
      <c r="E238" s="1189"/>
      <c r="F238" s="1189"/>
      <c r="G238" s="1189"/>
      <c r="H238" s="1189"/>
    </row>
  </sheetData>
  <mergeCells count="2">
    <mergeCell ref="A1:K1"/>
    <mergeCell ref="A2:K2"/>
  </mergeCells>
  <printOptions horizontalCentered="1"/>
  <pageMargins left="0.19685039370078741" right="0.27559055118110237" top="0.70866141732283472" bottom="0.62992125984251968" header="0.19685039370078741" footer="0.15748031496062992"/>
  <pageSetup paperSize="9" scale="51" orientation="portrait" r:id="rId1"/>
  <headerFooter alignWithMargins="0">
    <oddHeader>&amp;R&amp;"Times New Roman CE,Dőlt"12. melléklet
  a 3/2016.(II.12.) önkormányzati rendelethez&amp;X1</oddHeader>
    <oddFooter>&amp;L&amp;X1&amp;XMódosította a 10/2016.(III.18.) rendelet, 
hatályos 2016. március 21. napjától&amp;C&amp;P.oldal</oddFooter>
  </headerFooter>
  <rowBreaks count="3" manualBreakCount="3">
    <brk id="76" max="16383" man="1"/>
    <brk id="136" max="9" man="1"/>
    <brk id="205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zoomScaleNormal="100" workbookViewId="0">
      <pane xSplit="1" ySplit="6" topLeftCell="B13" activePane="bottomRight" state="frozen"/>
      <selection activeCell="H63" sqref="H63"/>
      <selection pane="topRight" activeCell="H63" sqref="H63"/>
      <selection pane="bottomLeft" activeCell="H63" sqref="H63"/>
      <selection pane="bottomRight" activeCell="H63" sqref="H63"/>
    </sheetView>
  </sheetViews>
  <sheetFormatPr defaultRowHeight="15.75" x14ac:dyDescent="0.25"/>
  <cols>
    <col min="1" max="1" width="59" style="4" customWidth="1"/>
    <col min="2" max="2" width="12.25" style="335" customWidth="1"/>
    <col min="3" max="3" width="12.625" style="14" customWidth="1"/>
    <col min="4" max="4" width="13.375" style="14" customWidth="1"/>
  </cols>
  <sheetData>
    <row r="1" spans="1:5" s="4" customFormat="1" x14ac:dyDescent="0.25">
      <c r="A1" s="14"/>
      <c r="B1" s="335"/>
      <c r="C1" s="14"/>
      <c r="D1" s="14"/>
      <c r="E1" s="14"/>
    </row>
    <row r="2" spans="1:5" s="4" customFormat="1" x14ac:dyDescent="0.25">
      <c r="A2" s="820" t="s">
        <v>1082</v>
      </c>
      <c r="B2" s="820"/>
      <c r="C2" s="820"/>
      <c r="D2" s="820"/>
      <c r="E2" s="820"/>
    </row>
    <row r="3" spans="1:5" s="4" customFormat="1" x14ac:dyDescent="0.25">
      <c r="A3" s="820" t="s">
        <v>379</v>
      </c>
      <c r="B3" s="820"/>
      <c r="C3" s="820"/>
      <c r="D3" s="820"/>
      <c r="E3" s="820"/>
    </row>
    <row r="4" spans="1:5" x14ac:dyDescent="0.25">
      <c r="A4" s="14"/>
      <c r="E4" s="664"/>
    </row>
    <row r="5" spans="1:5" ht="16.5" thickBot="1" x14ac:dyDescent="0.3">
      <c r="A5" s="14"/>
      <c r="E5" s="664"/>
    </row>
    <row r="6" spans="1:5" ht="33" thickTop="1" thickBot="1" x14ac:dyDescent="0.3">
      <c r="A6" s="1190" t="s">
        <v>898</v>
      </c>
      <c r="B6" s="1191" t="s">
        <v>84</v>
      </c>
      <c r="C6" s="1190" t="s">
        <v>1141</v>
      </c>
      <c r="D6" s="1190" t="s">
        <v>1142</v>
      </c>
    </row>
    <row r="7" spans="1:5" ht="16.5" thickTop="1" x14ac:dyDescent="0.25">
      <c r="A7" s="1192"/>
      <c r="B7" s="1193"/>
      <c r="C7" s="779"/>
      <c r="D7" s="779"/>
    </row>
    <row r="8" spans="1:5" x14ac:dyDescent="0.25">
      <c r="A8" s="1192" t="s">
        <v>368</v>
      </c>
      <c r="B8" s="1193"/>
      <c r="C8" s="779"/>
      <c r="D8" s="779"/>
    </row>
    <row r="9" spans="1:5" x14ac:dyDescent="0.25">
      <c r="A9" s="1194" t="s">
        <v>369</v>
      </c>
      <c r="B9" s="1195">
        <v>10000</v>
      </c>
      <c r="C9" s="1196"/>
      <c r="D9" s="1196">
        <f>SUM(B9:C9)</f>
        <v>10000</v>
      </c>
    </row>
    <row r="10" spans="1:5" x14ac:dyDescent="0.25">
      <c r="A10" s="1197" t="s">
        <v>370</v>
      </c>
      <c r="B10" s="1198">
        <v>3315</v>
      </c>
      <c r="C10" s="1196"/>
      <c r="D10" s="1196">
        <f t="shared" ref="D10:D98" si="0">SUM(B10:C10)</f>
        <v>3315</v>
      </c>
    </row>
    <row r="11" spans="1:5" x14ac:dyDescent="0.25">
      <c r="A11" s="1199" t="s">
        <v>899</v>
      </c>
      <c r="B11" s="1200">
        <v>13315</v>
      </c>
      <c r="C11" s="1200">
        <f>SUM(C9:C10)</f>
        <v>0</v>
      </c>
      <c r="D11" s="1200">
        <f>SUM(D9:D10)</f>
        <v>13315</v>
      </c>
    </row>
    <row r="12" spans="1:5" x14ac:dyDescent="0.25">
      <c r="A12" s="1197"/>
      <c r="B12" s="1198"/>
      <c r="C12" s="1196"/>
      <c r="D12" s="1196"/>
    </row>
    <row r="13" spans="1:5" x14ac:dyDescent="0.25">
      <c r="A13" s="1201" t="s">
        <v>900</v>
      </c>
      <c r="B13" s="1202"/>
      <c r="C13" s="1196"/>
      <c r="D13" s="1196"/>
    </row>
    <row r="14" spans="1:5" x14ac:dyDescent="0.25">
      <c r="A14" s="1203" t="s">
        <v>901</v>
      </c>
      <c r="B14" s="1204">
        <v>305</v>
      </c>
      <c r="C14" s="1196"/>
      <c r="D14" s="1196">
        <f t="shared" si="0"/>
        <v>305</v>
      </c>
    </row>
    <row r="15" spans="1:5" x14ac:dyDescent="0.25">
      <c r="A15" s="1201" t="s">
        <v>902</v>
      </c>
      <c r="B15" s="1202"/>
      <c r="C15" s="1196"/>
      <c r="D15" s="1196"/>
    </row>
    <row r="16" spans="1:5" x14ac:dyDescent="0.25">
      <c r="A16" s="1203" t="s">
        <v>903</v>
      </c>
      <c r="B16" s="1204">
        <v>757</v>
      </c>
      <c r="C16" s="1196"/>
      <c r="D16" s="1196">
        <f t="shared" si="0"/>
        <v>757</v>
      </c>
    </row>
    <row r="17" spans="1:4" x14ac:dyDescent="0.25">
      <c r="A17" s="1205" t="s">
        <v>730</v>
      </c>
      <c r="B17" s="1206">
        <v>249567</v>
      </c>
      <c r="C17" s="1206">
        <f>SUM(C18:C30)</f>
        <v>0</v>
      </c>
      <c r="D17" s="1206">
        <f>SUM(D18:D30)</f>
        <v>249567</v>
      </c>
    </row>
    <row r="18" spans="1:4" x14ac:dyDescent="0.25">
      <c r="A18" s="1194" t="s">
        <v>904</v>
      </c>
      <c r="B18" s="1195">
        <v>29362</v>
      </c>
      <c r="C18" s="1196"/>
      <c r="D18" s="1196">
        <f t="shared" si="0"/>
        <v>29362</v>
      </c>
    </row>
    <row r="19" spans="1:4" x14ac:dyDescent="0.25">
      <c r="A19" s="1194" t="s">
        <v>905</v>
      </c>
      <c r="B19" s="1195">
        <v>12065</v>
      </c>
      <c r="C19" s="1196"/>
      <c r="D19" s="1196">
        <f t="shared" si="0"/>
        <v>12065</v>
      </c>
    </row>
    <row r="20" spans="1:4" x14ac:dyDescent="0.25">
      <c r="A20" s="1194" t="s">
        <v>906</v>
      </c>
      <c r="B20" s="1195">
        <v>8363</v>
      </c>
      <c r="C20" s="1196"/>
      <c r="D20" s="1196">
        <f t="shared" si="0"/>
        <v>8363</v>
      </c>
    </row>
    <row r="21" spans="1:4" x14ac:dyDescent="0.25">
      <c r="A21" s="1194" t="s">
        <v>1064</v>
      </c>
      <c r="B21" s="1195">
        <v>4991</v>
      </c>
      <c r="C21" s="1196"/>
      <c r="D21" s="1196">
        <f t="shared" si="0"/>
        <v>4991</v>
      </c>
    </row>
    <row r="22" spans="1:4" x14ac:dyDescent="0.25">
      <c r="A22" s="1194" t="s">
        <v>1065</v>
      </c>
      <c r="B22" s="1195">
        <v>10000</v>
      </c>
      <c r="C22" s="1196"/>
      <c r="D22" s="1196">
        <f>SUM(B22:C22)</f>
        <v>10000</v>
      </c>
    </row>
    <row r="23" spans="1:4" x14ac:dyDescent="0.25">
      <c r="A23" s="1194" t="s">
        <v>907</v>
      </c>
      <c r="B23" s="1195">
        <v>17739</v>
      </c>
      <c r="C23" s="1196"/>
      <c r="D23" s="1196">
        <f t="shared" si="0"/>
        <v>17739</v>
      </c>
    </row>
    <row r="24" spans="1:4" x14ac:dyDescent="0.25">
      <c r="A24" s="1194" t="s">
        <v>908</v>
      </c>
      <c r="B24" s="1195">
        <v>5080</v>
      </c>
      <c r="C24" s="1196"/>
      <c r="D24" s="1196">
        <f t="shared" si="0"/>
        <v>5080</v>
      </c>
    </row>
    <row r="25" spans="1:4" x14ac:dyDescent="0.25">
      <c r="A25" s="1194" t="s">
        <v>909</v>
      </c>
      <c r="B25" s="1195">
        <v>8967</v>
      </c>
      <c r="C25" s="1196"/>
      <c r="D25" s="1196">
        <f t="shared" si="0"/>
        <v>8967</v>
      </c>
    </row>
    <row r="26" spans="1:4" x14ac:dyDescent="0.25">
      <c r="A26" s="1203" t="s">
        <v>910</v>
      </c>
      <c r="B26" s="1204">
        <v>15000</v>
      </c>
      <c r="C26" s="1196"/>
      <c r="D26" s="1196">
        <f t="shared" si="0"/>
        <v>15000</v>
      </c>
    </row>
    <row r="27" spans="1:4" x14ac:dyDescent="0.25">
      <c r="A27" s="1194" t="s">
        <v>911</v>
      </c>
      <c r="B27" s="1195">
        <v>18000</v>
      </c>
      <c r="C27" s="1196"/>
      <c r="D27" s="1196">
        <f t="shared" si="0"/>
        <v>18000</v>
      </c>
    </row>
    <row r="28" spans="1:4" ht="31.5" x14ac:dyDescent="0.25">
      <c r="A28" s="1194" t="s">
        <v>912</v>
      </c>
      <c r="B28" s="1195">
        <v>60000</v>
      </c>
      <c r="C28" s="1196"/>
      <c r="D28" s="1196">
        <f t="shared" si="0"/>
        <v>60000</v>
      </c>
    </row>
    <row r="29" spans="1:4" x14ac:dyDescent="0.25">
      <c r="A29" s="1194" t="s">
        <v>913</v>
      </c>
      <c r="B29" s="1195">
        <v>20000</v>
      </c>
      <c r="C29" s="1196"/>
      <c r="D29" s="1196">
        <f t="shared" si="0"/>
        <v>20000</v>
      </c>
    </row>
    <row r="30" spans="1:4" x14ac:dyDescent="0.25">
      <c r="A30" s="1194" t="s">
        <v>914</v>
      </c>
      <c r="B30" s="1195">
        <v>40000</v>
      </c>
      <c r="C30" s="1196"/>
      <c r="D30" s="1196">
        <f t="shared" si="0"/>
        <v>40000</v>
      </c>
    </row>
    <row r="31" spans="1:4" x14ac:dyDescent="0.25">
      <c r="A31" s="1205" t="s">
        <v>915</v>
      </c>
      <c r="B31" s="1206">
        <v>494400</v>
      </c>
      <c r="C31" s="1206">
        <f t="shared" ref="C31:D31" si="1">SUM(C32:C46)</f>
        <v>0</v>
      </c>
      <c r="D31" s="1206">
        <f t="shared" si="1"/>
        <v>494400</v>
      </c>
    </row>
    <row r="32" spans="1:4" x14ac:dyDescent="0.25">
      <c r="A32" s="1194" t="s">
        <v>1066</v>
      </c>
      <c r="B32" s="1195">
        <v>130000</v>
      </c>
      <c r="C32" s="1196"/>
      <c r="D32" s="1196">
        <f t="shared" si="0"/>
        <v>130000</v>
      </c>
    </row>
    <row r="33" spans="1:4" x14ac:dyDescent="0.25">
      <c r="A33" s="1194" t="s">
        <v>916</v>
      </c>
      <c r="B33" s="1195">
        <v>35000</v>
      </c>
      <c r="C33" s="1196"/>
      <c r="D33" s="1196">
        <f t="shared" si="0"/>
        <v>35000</v>
      </c>
    </row>
    <row r="34" spans="1:4" x14ac:dyDescent="0.25">
      <c r="A34" s="1194" t="s">
        <v>1067</v>
      </c>
      <c r="B34" s="1195">
        <v>35000</v>
      </c>
      <c r="C34" s="1196"/>
      <c r="D34" s="1196">
        <f t="shared" si="0"/>
        <v>35000</v>
      </c>
    </row>
    <row r="35" spans="1:4" x14ac:dyDescent="0.25">
      <c r="A35" s="1194" t="s">
        <v>917</v>
      </c>
      <c r="B35" s="1195">
        <v>10000</v>
      </c>
      <c r="C35" s="1196"/>
      <c r="D35" s="1196">
        <f t="shared" si="0"/>
        <v>10000</v>
      </c>
    </row>
    <row r="36" spans="1:4" x14ac:dyDescent="0.25">
      <c r="A36" s="1194" t="s">
        <v>918</v>
      </c>
      <c r="B36" s="1195">
        <v>35000</v>
      </c>
      <c r="C36" s="1196"/>
      <c r="D36" s="1196">
        <f t="shared" si="0"/>
        <v>35000</v>
      </c>
    </row>
    <row r="37" spans="1:4" x14ac:dyDescent="0.25">
      <c r="A37" s="1194" t="s">
        <v>919</v>
      </c>
      <c r="B37" s="1195">
        <v>60000</v>
      </c>
      <c r="C37" s="1196"/>
      <c r="D37" s="1196">
        <f t="shared" si="0"/>
        <v>60000</v>
      </c>
    </row>
    <row r="38" spans="1:4" x14ac:dyDescent="0.25">
      <c r="A38" s="1194" t="s">
        <v>920</v>
      </c>
      <c r="B38" s="1195">
        <v>35000</v>
      </c>
      <c r="C38" s="1196"/>
      <c r="D38" s="1196">
        <f t="shared" si="0"/>
        <v>35000</v>
      </c>
    </row>
    <row r="39" spans="1:4" x14ac:dyDescent="0.25">
      <c r="A39" s="1194" t="s">
        <v>921</v>
      </c>
      <c r="B39" s="1195">
        <v>25000</v>
      </c>
      <c r="C39" s="1196"/>
      <c r="D39" s="1196">
        <f t="shared" si="0"/>
        <v>25000</v>
      </c>
    </row>
    <row r="40" spans="1:4" ht="31.5" x14ac:dyDescent="0.25">
      <c r="A40" s="1194" t="s">
        <v>922</v>
      </c>
      <c r="B40" s="1195">
        <v>10000</v>
      </c>
      <c r="C40" s="1196"/>
      <c r="D40" s="1196">
        <f t="shared" si="0"/>
        <v>10000</v>
      </c>
    </row>
    <row r="41" spans="1:4" x14ac:dyDescent="0.25">
      <c r="A41" s="1194" t="s">
        <v>923</v>
      </c>
      <c r="B41" s="1195">
        <v>20000</v>
      </c>
      <c r="C41" s="1196"/>
      <c r="D41" s="1196">
        <f t="shared" si="0"/>
        <v>20000</v>
      </c>
    </row>
    <row r="42" spans="1:4" x14ac:dyDescent="0.25">
      <c r="A42" s="1194" t="s">
        <v>924</v>
      </c>
      <c r="B42" s="1195">
        <v>30000</v>
      </c>
      <c r="C42" s="1196"/>
      <c r="D42" s="1196">
        <f t="shared" si="0"/>
        <v>30000</v>
      </c>
    </row>
    <row r="43" spans="1:4" x14ac:dyDescent="0.25">
      <c r="A43" s="1194" t="s">
        <v>1068</v>
      </c>
      <c r="B43" s="1195">
        <v>3000</v>
      </c>
      <c r="C43" s="1207"/>
      <c r="D43" s="1196">
        <f t="shared" si="0"/>
        <v>3000</v>
      </c>
    </row>
    <row r="44" spans="1:4" ht="31.5" x14ac:dyDescent="0.25">
      <c r="A44" s="1194" t="s">
        <v>1069</v>
      </c>
      <c r="B44" s="1195">
        <v>36000</v>
      </c>
      <c r="C44" s="1196"/>
      <c r="D44" s="1196">
        <f t="shared" si="0"/>
        <v>36000</v>
      </c>
    </row>
    <row r="45" spans="1:4" ht="36" customHeight="1" x14ac:dyDescent="0.25">
      <c r="A45" s="1194" t="s">
        <v>964</v>
      </c>
      <c r="B45" s="1195">
        <v>15400</v>
      </c>
      <c r="C45" s="1196"/>
      <c r="D45" s="1196">
        <f>SUM(B45:C45)</f>
        <v>15400</v>
      </c>
    </row>
    <row r="46" spans="1:4" ht="31.5" x14ac:dyDescent="0.25">
      <c r="A46" s="1194" t="s">
        <v>1070</v>
      </c>
      <c r="B46" s="1195">
        <v>15000</v>
      </c>
      <c r="C46" s="1196"/>
      <c r="D46" s="1196">
        <f t="shared" si="0"/>
        <v>15000</v>
      </c>
    </row>
    <row r="47" spans="1:4" x14ac:dyDescent="0.25">
      <c r="A47" s="1205" t="s">
        <v>925</v>
      </c>
      <c r="B47" s="1206"/>
      <c r="C47" s="1196"/>
      <c r="D47" s="1196"/>
    </row>
    <row r="48" spans="1:4" ht="31.5" x14ac:dyDescent="0.25">
      <c r="A48" s="1194" t="s">
        <v>1008</v>
      </c>
      <c r="B48" s="1195">
        <v>39000</v>
      </c>
      <c r="C48" s="1196"/>
      <c r="D48" s="1196">
        <f t="shared" si="0"/>
        <v>39000</v>
      </c>
    </row>
    <row r="49" spans="1:4" x14ac:dyDescent="0.25">
      <c r="A49" s="1194" t="s">
        <v>965</v>
      </c>
      <c r="B49" s="1195">
        <v>15000</v>
      </c>
      <c r="C49" s="1196"/>
      <c r="D49" s="1196">
        <f t="shared" si="0"/>
        <v>15000</v>
      </c>
    </row>
    <row r="50" spans="1:4" x14ac:dyDescent="0.25">
      <c r="A50" s="1194"/>
      <c r="B50" s="1195"/>
      <c r="C50" s="1196"/>
      <c r="D50" s="1196"/>
    </row>
    <row r="51" spans="1:4" x14ac:dyDescent="0.25">
      <c r="A51" s="1194" t="s">
        <v>926</v>
      </c>
      <c r="B51" s="1195">
        <v>5000</v>
      </c>
      <c r="C51" s="1196"/>
      <c r="D51" s="1196">
        <f t="shared" si="0"/>
        <v>5000</v>
      </c>
    </row>
    <row r="52" spans="1:4" x14ac:dyDescent="0.25">
      <c r="A52" s="1194" t="s">
        <v>927</v>
      </c>
      <c r="B52" s="1195">
        <v>14000</v>
      </c>
      <c r="C52" s="1196"/>
      <c r="D52" s="1196">
        <f t="shared" si="0"/>
        <v>14000</v>
      </c>
    </row>
    <row r="53" spans="1:4" ht="31.5" x14ac:dyDescent="0.25">
      <c r="A53" s="1194" t="s">
        <v>1071</v>
      </c>
      <c r="B53" s="1195">
        <v>1600</v>
      </c>
      <c r="C53" s="1196"/>
      <c r="D53" s="1196">
        <f t="shared" si="0"/>
        <v>1600</v>
      </c>
    </row>
    <row r="54" spans="1:4" x14ac:dyDescent="0.25">
      <c r="A54" s="1208" t="s">
        <v>928</v>
      </c>
      <c r="B54" s="1209">
        <v>819629</v>
      </c>
      <c r="C54" s="1209">
        <f>SUM(C48:C53,C31,C17,C16,C14)</f>
        <v>0</v>
      </c>
      <c r="D54" s="1209">
        <f>SUM(D48:D53,D31,D17,D16,D14)</f>
        <v>819629</v>
      </c>
    </row>
    <row r="55" spans="1:4" x14ac:dyDescent="0.25">
      <c r="A55" s="1208"/>
      <c r="B55" s="1202"/>
      <c r="C55" s="1209"/>
      <c r="D55" s="1196"/>
    </row>
    <row r="56" spans="1:4" x14ac:dyDescent="0.25">
      <c r="A56" s="1201" t="s">
        <v>929</v>
      </c>
      <c r="B56" s="1210"/>
      <c r="C56" s="1209"/>
      <c r="D56" s="1196"/>
    </row>
    <row r="57" spans="1:4" x14ac:dyDescent="0.25">
      <c r="A57" s="1203" t="s">
        <v>930</v>
      </c>
      <c r="B57" s="1204">
        <v>317</v>
      </c>
      <c r="C57" s="1211"/>
      <c r="D57" s="1196">
        <f t="shared" si="0"/>
        <v>317</v>
      </c>
    </row>
    <row r="58" spans="1:4" x14ac:dyDescent="0.25">
      <c r="A58" s="1194" t="s">
        <v>931</v>
      </c>
      <c r="B58" s="1195">
        <v>48824</v>
      </c>
      <c r="C58" s="1196"/>
      <c r="D58" s="1196">
        <f t="shared" si="0"/>
        <v>48824</v>
      </c>
    </row>
    <row r="59" spans="1:4" x14ac:dyDescent="0.25">
      <c r="A59" s="1194" t="s">
        <v>932</v>
      </c>
      <c r="B59" s="1212">
        <v>11000</v>
      </c>
      <c r="C59" s="1213"/>
      <c r="D59" s="1196">
        <f t="shared" si="0"/>
        <v>11000</v>
      </c>
    </row>
    <row r="60" spans="1:4" x14ac:dyDescent="0.25">
      <c r="A60" s="1194" t="s">
        <v>1072</v>
      </c>
      <c r="B60" s="1212">
        <v>11500</v>
      </c>
      <c r="C60" s="1213"/>
      <c r="D60" s="1196">
        <f t="shared" si="0"/>
        <v>11500</v>
      </c>
    </row>
    <row r="61" spans="1:4" ht="31.5" x14ac:dyDescent="0.25">
      <c r="A61" s="1194" t="s">
        <v>1073</v>
      </c>
      <c r="B61" s="1212">
        <v>12700</v>
      </c>
      <c r="C61" s="1213"/>
      <c r="D61" s="1196">
        <f t="shared" si="0"/>
        <v>12700</v>
      </c>
    </row>
    <row r="62" spans="1:4" x14ac:dyDescent="0.25">
      <c r="A62" s="1194" t="s">
        <v>933</v>
      </c>
      <c r="B62" s="1212">
        <v>6900</v>
      </c>
      <c r="C62" s="1213"/>
      <c r="D62" s="1196">
        <f t="shared" si="0"/>
        <v>6900</v>
      </c>
    </row>
    <row r="63" spans="1:4" x14ac:dyDescent="0.25">
      <c r="A63" s="1194" t="s">
        <v>934</v>
      </c>
      <c r="B63" s="1212">
        <v>17785</v>
      </c>
      <c r="C63" s="1213"/>
      <c r="D63" s="1196">
        <f t="shared" si="0"/>
        <v>17785</v>
      </c>
    </row>
    <row r="64" spans="1:4" x14ac:dyDescent="0.25">
      <c r="A64" s="1194" t="s">
        <v>935</v>
      </c>
      <c r="B64" s="1212">
        <v>28750</v>
      </c>
      <c r="C64" s="1213"/>
      <c r="D64" s="1196">
        <f t="shared" si="0"/>
        <v>28750</v>
      </c>
    </row>
    <row r="65" spans="1:4" x14ac:dyDescent="0.25">
      <c r="A65" s="1205" t="s">
        <v>936</v>
      </c>
      <c r="B65" s="1214">
        <v>137776</v>
      </c>
      <c r="C65" s="1214">
        <f>SUM(C58:C64)</f>
        <v>0</v>
      </c>
      <c r="D65" s="1214">
        <f>SUM(D57:D64)</f>
        <v>137776</v>
      </c>
    </row>
    <row r="66" spans="1:4" x14ac:dyDescent="0.25">
      <c r="A66" s="1194"/>
      <c r="B66" s="1212"/>
      <c r="C66" s="1213"/>
      <c r="D66" s="1196"/>
    </row>
    <row r="67" spans="1:4" x14ac:dyDescent="0.25">
      <c r="A67" s="1205" t="s">
        <v>371</v>
      </c>
      <c r="B67" s="1215"/>
      <c r="C67" s="1213"/>
      <c r="D67" s="1196"/>
    </row>
    <row r="68" spans="1:4" x14ac:dyDescent="0.25">
      <c r="A68" s="1194" t="s">
        <v>372</v>
      </c>
      <c r="B68" s="1195">
        <v>11079</v>
      </c>
      <c r="C68" s="1196"/>
      <c r="D68" s="1196">
        <f t="shared" si="0"/>
        <v>11079</v>
      </c>
    </row>
    <row r="69" spans="1:4" x14ac:dyDescent="0.25">
      <c r="A69" s="1194" t="s">
        <v>373</v>
      </c>
      <c r="B69" s="1195">
        <v>16828</v>
      </c>
      <c r="C69" s="1196"/>
      <c r="D69" s="1196">
        <f t="shared" si="0"/>
        <v>16828</v>
      </c>
    </row>
    <row r="70" spans="1:4" x14ac:dyDescent="0.25">
      <c r="A70" s="1194" t="s">
        <v>937</v>
      </c>
      <c r="B70" s="1195">
        <v>37052</v>
      </c>
      <c r="C70" s="1196"/>
      <c r="D70" s="1196">
        <f t="shared" si="0"/>
        <v>37052</v>
      </c>
    </row>
    <row r="71" spans="1:4" x14ac:dyDescent="0.25">
      <c r="A71" s="1194" t="s">
        <v>938</v>
      </c>
      <c r="B71" s="1195">
        <v>22225</v>
      </c>
      <c r="C71" s="1196"/>
      <c r="D71" s="1196">
        <f t="shared" si="0"/>
        <v>22225</v>
      </c>
    </row>
    <row r="72" spans="1:4" x14ac:dyDescent="0.25">
      <c r="A72" s="1194" t="s">
        <v>374</v>
      </c>
      <c r="B72" s="1195">
        <v>25860</v>
      </c>
      <c r="C72" s="1196"/>
      <c r="D72" s="1196">
        <f t="shared" si="0"/>
        <v>25860</v>
      </c>
    </row>
    <row r="73" spans="1:4" x14ac:dyDescent="0.25">
      <c r="A73" s="1194" t="s">
        <v>939</v>
      </c>
      <c r="B73" s="1195">
        <v>85000</v>
      </c>
      <c r="C73" s="1196"/>
      <c r="D73" s="1196">
        <f t="shared" si="0"/>
        <v>85000</v>
      </c>
    </row>
    <row r="74" spans="1:4" x14ac:dyDescent="0.25">
      <c r="A74" s="1194" t="s">
        <v>729</v>
      </c>
      <c r="B74" s="1195">
        <v>17618</v>
      </c>
      <c r="C74" s="1196"/>
      <c r="D74" s="1196">
        <f t="shared" si="0"/>
        <v>17618</v>
      </c>
    </row>
    <row r="75" spans="1:4" x14ac:dyDescent="0.25">
      <c r="A75" s="1194" t="s">
        <v>1077</v>
      </c>
      <c r="B75" s="1195">
        <v>218440</v>
      </c>
      <c r="C75" s="1196"/>
      <c r="D75" s="1196">
        <f t="shared" si="0"/>
        <v>218440</v>
      </c>
    </row>
    <row r="76" spans="1:4" ht="47.25" x14ac:dyDescent="0.25">
      <c r="A76" s="1194" t="s">
        <v>1076</v>
      </c>
      <c r="B76" s="1195">
        <v>11363514</v>
      </c>
      <c r="C76" s="1196"/>
      <c r="D76" s="1196">
        <f t="shared" si="0"/>
        <v>11363514</v>
      </c>
    </row>
    <row r="77" spans="1:4" ht="47.25" x14ac:dyDescent="0.25">
      <c r="A77" s="1194" t="s">
        <v>1078</v>
      </c>
      <c r="B77" s="1195">
        <v>2833467</v>
      </c>
      <c r="C77" s="1196"/>
      <c r="D77" s="1196">
        <f t="shared" si="0"/>
        <v>2833467</v>
      </c>
    </row>
    <row r="78" spans="1:4" ht="31.5" x14ac:dyDescent="0.25">
      <c r="A78" s="1194" t="s">
        <v>1074</v>
      </c>
      <c r="B78" s="1195">
        <v>220000</v>
      </c>
      <c r="C78" s="1196"/>
      <c r="D78" s="1196">
        <f t="shared" si="0"/>
        <v>220000</v>
      </c>
    </row>
    <row r="79" spans="1:4" ht="31.5" x14ac:dyDescent="0.25">
      <c r="A79" s="1194" t="s">
        <v>1075</v>
      </c>
      <c r="B79" s="1195">
        <v>20100</v>
      </c>
      <c r="C79" s="1196"/>
      <c r="D79" s="1196">
        <f t="shared" si="0"/>
        <v>20100</v>
      </c>
    </row>
    <row r="80" spans="1:4" ht="47.25" x14ac:dyDescent="0.25">
      <c r="A80" s="1194" t="s">
        <v>845</v>
      </c>
      <c r="B80" s="1195">
        <v>7582</v>
      </c>
      <c r="C80" s="1196"/>
      <c r="D80" s="1196">
        <f t="shared" si="0"/>
        <v>7582</v>
      </c>
    </row>
    <row r="81" spans="1:4" x14ac:dyDescent="0.25">
      <c r="A81" s="1194" t="s">
        <v>375</v>
      </c>
      <c r="B81" s="1195">
        <v>161169</v>
      </c>
      <c r="C81" s="1196">
        <v>110000</v>
      </c>
      <c r="D81" s="1196">
        <f t="shared" si="0"/>
        <v>271169</v>
      </c>
    </row>
    <row r="82" spans="1:4" x14ac:dyDescent="0.25">
      <c r="A82" s="1194" t="s">
        <v>486</v>
      </c>
      <c r="B82" s="1195">
        <v>10000</v>
      </c>
      <c r="C82" s="1196"/>
      <c r="D82" s="1196">
        <f t="shared" si="0"/>
        <v>10000</v>
      </c>
    </row>
    <row r="83" spans="1:4" x14ac:dyDescent="0.25">
      <c r="A83" s="1194" t="s">
        <v>377</v>
      </c>
      <c r="B83" s="1195">
        <v>1372</v>
      </c>
      <c r="C83" s="1196"/>
      <c r="D83" s="1196">
        <f t="shared" si="0"/>
        <v>1372</v>
      </c>
    </row>
    <row r="84" spans="1:4" ht="31.5" x14ac:dyDescent="0.25">
      <c r="A84" s="1194" t="s">
        <v>941</v>
      </c>
      <c r="B84" s="1195">
        <v>15000</v>
      </c>
      <c r="C84" s="1196"/>
      <c r="D84" s="1196">
        <f t="shared" si="0"/>
        <v>15000</v>
      </c>
    </row>
    <row r="85" spans="1:4" ht="31.5" x14ac:dyDescent="0.25">
      <c r="A85" s="1194" t="s">
        <v>376</v>
      </c>
      <c r="B85" s="1195">
        <v>35000</v>
      </c>
      <c r="C85" s="1196"/>
      <c r="D85" s="1196">
        <f t="shared" si="0"/>
        <v>35000</v>
      </c>
    </row>
    <row r="86" spans="1:4" x14ac:dyDescent="0.25">
      <c r="A86" s="1194" t="s">
        <v>974</v>
      </c>
      <c r="B86" s="1195">
        <v>22842</v>
      </c>
      <c r="C86" s="1196"/>
      <c r="D86" s="1196">
        <f t="shared" si="0"/>
        <v>22842</v>
      </c>
    </row>
    <row r="87" spans="1:4" x14ac:dyDescent="0.25">
      <c r="A87" s="1194" t="s">
        <v>1107</v>
      </c>
      <c r="B87" s="1195">
        <v>9953</v>
      </c>
      <c r="C87" s="1196"/>
      <c r="D87" s="1196">
        <f t="shared" si="0"/>
        <v>9953</v>
      </c>
    </row>
    <row r="88" spans="1:4" x14ac:dyDescent="0.25">
      <c r="A88" s="1197" t="s">
        <v>958</v>
      </c>
      <c r="B88" s="1198">
        <v>16000</v>
      </c>
      <c r="C88" s="1196"/>
      <c r="D88" s="1196">
        <f t="shared" si="0"/>
        <v>16000</v>
      </c>
    </row>
    <row r="89" spans="1:4" x14ac:dyDescent="0.25">
      <c r="A89" s="1197" t="s">
        <v>942</v>
      </c>
      <c r="B89" s="1198">
        <v>10000</v>
      </c>
      <c r="C89" s="1196"/>
      <c r="D89" s="1196">
        <f t="shared" si="0"/>
        <v>10000</v>
      </c>
    </row>
    <row r="90" spans="1:4" ht="31.5" x14ac:dyDescent="0.25">
      <c r="A90" s="1197" t="s">
        <v>1252</v>
      </c>
      <c r="B90" s="1198">
        <v>0</v>
      </c>
      <c r="C90" s="1196">
        <v>18288</v>
      </c>
      <c r="D90" s="1196">
        <f t="shared" si="0"/>
        <v>18288</v>
      </c>
    </row>
    <row r="91" spans="1:4" ht="31.5" x14ac:dyDescent="0.25">
      <c r="A91" s="1197" t="s">
        <v>956</v>
      </c>
      <c r="B91" s="1198">
        <v>508990</v>
      </c>
      <c r="C91" s="1196"/>
      <c r="D91" s="1196">
        <f t="shared" si="0"/>
        <v>508990</v>
      </c>
    </row>
    <row r="92" spans="1:4" x14ac:dyDescent="0.25">
      <c r="A92" s="1197" t="s">
        <v>957</v>
      </c>
      <c r="B92" s="1198">
        <v>400000</v>
      </c>
      <c r="C92" s="1196"/>
      <c r="D92" s="1196">
        <f t="shared" si="0"/>
        <v>400000</v>
      </c>
    </row>
    <row r="93" spans="1:4" ht="31.5" x14ac:dyDescent="0.25">
      <c r="A93" s="1197" t="s">
        <v>962</v>
      </c>
      <c r="B93" s="1198">
        <v>40000</v>
      </c>
      <c r="C93" s="1196"/>
      <c r="D93" s="1196">
        <f t="shared" si="0"/>
        <v>40000</v>
      </c>
    </row>
    <row r="94" spans="1:4" x14ac:dyDescent="0.25">
      <c r="A94" s="1197" t="s">
        <v>943</v>
      </c>
      <c r="B94" s="1198">
        <v>8418</v>
      </c>
      <c r="C94" s="1196"/>
      <c r="D94" s="1196">
        <f t="shared" si="0"/>
        <v>8418</v>
      </c>
    </row>
    <row r="95" spans="1:4" x14ac:dyDescent="0.25">
      <c r="A95" s="1197" t="s">
        <v>963</v>
      </c>
      <c r="B95" s="1198">
        <v>150000</v>
      </c>
      <c r="C95" s="1196"/>
      <c r="D95" s="1196">
        <f t="shared" si="0"/>
        <v>150000</v>
      </c>
    </row>
    <row r="96" spans="1:4" x14ac:dyDescent="0.25">
      <c r="A96" s="1197" t="s">
        <v>952</v>
      </c>
      <c r="B96" s="1198">
        <v>600000</v>
      </c>
      <c r="C96" s="1196"/>
      <c r="D96" s="1196">
        <f t="shared" si="0"/>
        <v>600000</v>
      </c>
    </row>
    <row r="97" spans="1:4" ht="31.5" x14ac:dyDescent="0.25">
      <c r="A97" s="1197" t="s">
        <v>944</v>
      </c>
      <c r="B97" s="1198">
        <v>546721</v>
      </c>
      <c r="C97" s="1196"/>
      <c r="D97" s="1196">
        <f t="shared" si="0"/>
        <v>546721</v>
      </c>
    </row>
    <row r="98" spans="1:4" x14ac:dyDescent="0.25">
      <c r="A98" s="1197" t="s">
        <v>951</v>
      </c>
      <c r="B98" s="1198">
        <v>900000</v>
      </c>
      <c r="C98" s="1196"/>
      <c r="D98" s="1196">
        <f t="shared" si="0"/>
        <v>900000</v>
      </c>
    </row>
    <row r="99" spans="1:4" x14ac:dyDescent="0.25">
      <c r="A99" s="1199" t="s">
        <v>945</v>
      </c>
      <c r="B99" s="1200">
        <v>18314230</v>
      </c>
      <c r="C99" s="1200">
        <f>SUM(C68:C98)</f>
        <v>128288</v>
      </c>
      <c r="D99" s="1200">
        <f>SUM(D68:D98)</f>
        <v>18442518</v>
      </c>
    </row>
    <row r="100" spans="1:4" x14ac:dyDescent="0.25">
      <c r="A100" s="1197"/>
      <c r="B100" s="1198"/>
      <c r="C100" s="1196"/>
      <c r="D100" s="1196"/>
    </row>
    <row r="101" spans="1:4" x14ac:dyDescent="0.25">
      <c r="A101" s="1216"/>
      <c r="B101" s="1217"/>
      <c r="C101" s="1217"/>
      <c r="D101" s="1196"/>
    </row>
    <row r="102" spans="1:4" ht="31.5" x14ac:dyDescent="0.25">
      <c r="A102" s="1205" t="s">
        <v>966</v>
      </c>
      <c r="B102" s="1218"/>
      <c r="C102" s="1217"/>
      <c r="D102" s="1196"/>
    </row>
    <row r="103" spans="1:4" ht="31.5" x14ac:dyDescent="0.25">
      <c r="A103" s="1197" t="s">
        <v>946</v>
      </c>
      <c r="B103" s="1198">
        <v>406000</v>
      </c>
      <c r="C103" s="1217"/>
      <c r="D103" s="1196">
        <f t="shared" ref="D103:D110" si="2">SUM(B103:C103)</f>
        <v>406000</v>
      </c>
    </row>
    <row r="104" spans="1:4" ht="31.5" x14ac:dyDescent="0.25">
      <c r="A104" s="1197" t="s">
        <v>947</v>
      </c>
      <c r="B104" s="1198">
        <v>518000</v>
      </c>
      <c r="C104" s="1217"/>
      <c r="D104" s="1196">
        <f t="shared" si="2"/>
        <v>518000</v>
      </c>
    </row>
    <row r="105" spans="1:4" x14ac:dyDescent="0.25">
      <c r="A105" s="1197" t="s">
        <v>968</v>
      </c>
      <c r="B105" s="1198">
        <v>203000</v>
      </c>
      <c r="C105" s="1217"/>
      <c r="D105" s="1196">
        <f t="shared" si="2"/>
        <v>203000</v>
      </c>
    </row>
    <row r="106" spans="1:4" x14ac:dyDescent="0.25">
      <c r="A106" s="1219" t="s">
        <v>844</v>
      </c>
      <c r="B106" s="1220">
        <v>17000</v>
      </c>
      <c r="C106" s="1196"/>
      <c r="D106" s="1196">
        <f t="shared" si="2"/>
        <v>17000</v>
      </c>
    </row>
    <row r="107" spans="1:4" x14ac:dyDescent="0.25">
      <c r="A107" s="1194" t="s">
        <v>969</v>
      </c>
      <c r="B107" s="1195">
        <v>105000</v>
      </c>
      <c r="C107" s="1196"/>
      <c r="D107" s="1196">
        <f t="shared" si="2"/>
        <v>105000</v>
      </c>
    </row>
    <row r="108" spans="1:4" ht="31.5" x14ac:dyDescent="0.25">
      <c r="A108" s="1194" t="s">
        <v>948</v>
      </c>
      <c r="B108" s="1195">
        <v>94000</v>
      </c>
      <c r="C108" s="1196"/>
      <c r="D108" s="1196">
        <f t="shared" si="2"/>
        <v>94000</v>
      </c>
    </row>
    <row r="109" spans="1:4" x14ac:dyDescent="0.25">
      <c r="A109" s="1194" t="s">
        <v>949</v>
      </c>
      <c r="B109" s="1195">
        <v>165000</v>
      </c>
      <c r="C109" s="1196"/>
      <c r="D109" s="1196">
        <f t="shared" si="2"/>
        <v>165000</v>
      </c>
    </row>
    <row r="110" spans="1:4" x14ac:dyDescent="0.25">
      <c r="A110" s="1194" t="s">
        <v>950</v>
      </c>
      <c r="B110" s="1195">
        <v>200000</v>
      </c>
      <c r="C110" s="1196"/>
      <c r="D110" s="1196">
        <f t="shared" si="2"/>
        <v>200000</v>
      </c>
    </row>
    <row r="111" spans="1:4" x14ac:dyDescent="0.25">
      <c r="A111" s="1205" t="s">
        <v>967</v>
      </c>
      <c r="B111" s="1200">
        <v>1708000</v>
      </c>
      <c r="C111" s="1200">
        <f>SUM(C103:C110)</f>
        <v>0</v>
      </c>
      <c r="D111" s="1200">
        <f>SUM(D103:D110)</f>
        <v>1708000</v>
      </c>
    </row>
    <row r="112" spans="1:4" ht="16.5" thickBot="1" x14ac:dyDescent="0.3">
      <c r="A112" s="1221"/>
      <c r="B112" s="1212"/>
      <c r="C112" s="1196"/>
      <c r="D112" s="1196"/>
    </row>
    <row r="113" spans="1:4" ht="16.5" thickBot="1" x14ac:dyDescent="0.3">
      <c r="A113" s="11" t="s">
        <v>378</v>
      </c>
      <c r="B113" s="1222">
        <f>SUM(B111+B99+B65+B54+B11)</f>
        <v>20992950</v>
      </c>
      <c r="C113" s="1222">
        <f>SUM(C111+C99+C65+C54+C11)</f>
        <v>128288</v>
      </c>
      <c r="D113" s="1222">
        <f>SUM(D111+D99+D65+D54+D11)</f>
        <v>21121238</v>
      </c>
    </row>
    <row r="114" spans="1:4" ht="16.5" thickTop="1" x14ac:dyDescent="0.25">
      <c r="D114" s="336"/>
    </row>
  </sheetData>
  <mergeCells count="2">
    <mergeCell ref="A2:E2"/>
    <mergeCell ref="A3:E3"/>
  </mergeCells>
  <pageMargins left="0.6692913385826772" right="0.6692913385826772" top="0.74803149606299213" bottom="0.74803149606299213" header="0.31496062992125984" footer="0.31496062992125984"/>
  <pageSetup paperSize="9" scale="85" orientation="portrait" r:id="rId1"/>
  <headerFooter>
    <oddHeader>&amp;R&amp;"Times New Roman CE,Dőlt"&amp;10 &amp;12 13. melléklet
a 3/2016.(II.12.) önkormányzati rendelethez</oddHeader>
    <oddFooter>&amp;L&amp;X1&amp;XMódosította a 10/2016.(III.18.) rendelet, 
hatályos 2016. március 21. napjától&amp;C&amp;P.oldal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zoomScaleNormal="100" workbookViewId="0">
      <selection activeCell="G14" sqref="G14"/>
    </sheetView>
  </sheetViews>
  <sheetFormatPr defaultRowHeight="15.75" x14ac:dyDescent="0.25"/>
  <cols>
    <col min="1" max="1" width="52.125" style="748" customWidth="1"/>
    <col min="2" max="4" width="18.25" style="748" customWidth="1"/>
    <col min="5" max="16384" width="9" style="746"/>
  </cols>
  <sheetData>
    <row r="1" spans="1:5" ht="52.5" customHeight="1" x14ac:dyDescent="0.3">
      <c r="A1" s="821" t="s">
        <v>853</v>
      </c>
      <c r="B1" s="821"/>
      <c r="C1" s="821"/>
      <c r="D1" s="821"/>
    </row>
    <row r="2" spans="1:5" ht="16.5" thickBot="1" x14ac:dyDescent="0.3">
      <c r="A2" s="747"/>
    </row>
    <row r="3" spans="1:5" ht="51" customHeight="1" thickBot="1" x14ac:dyDescent="0.3">
      <c r="A3" s="749" t="s">
        <v>854</v>
      </c>
      <c r="B3" s="750" t="s">
        <v>953</v>
      </c>
      <c r="C3" s="750" t="s">
        <v>879</v>
      </c>
      <c r="D3" s="750" t="s">
        <v>954</v>
      </c>
    </row>
    <row r="4" spans="1:5" ht="31.5" customHeight="1" x14ac:dyDescent="0.25">
      <c r="A4" s="751" t="s">
        <v>855</v>
      </c>
      <c r="B4" s="752">
        <v>787</v>
      </c>
      <c r="C4" s="752"/>
      <c r="D4" s="752">
        <f>SUM(B4:C4)</f>
        <v>787</v>
      </c>
    </row>
    <row r="5" spans="1:5" s="755" customFormat="1" x14ac:dyDescent="0.25">
      <c r="A5" s="753" t="s">
        <v>856</v>
      </c>
      <c r="B5" s="754"/>
      <c r="C5" s="754">
        <v>50000</v>
      </c>
      <c r="D5" s="754">
        <f>SUM(B5:C5)</f>
        <v>50000</v>
      </c>
    </row>
    <row r="6" spans="1:5" ht="16.5" thickBot="1" x14ac:dyDescent="0.3">
      <c r="A6" s="756" t="s">
        <v>857</v>
      </c>
      <c r="B6" s="757"/>
      <c r="C6" s="757">
        <v>19000</v>
      </c>
      <c r="D6" s="757">
        <f>SUM(B6:C6)</f>
        <v>19000</v>
      </c>
    </row>
    <row r="7" spans="1:5" ht="16.5" thickBot="1" x14ac:dyDescent="0.3">
      <c r="A7" s="758" t="s">
        <v>265</v>
      </c>
      <c r="B7" s="759">
        <f>SUM(B4:B6)</f>
        <v>787</v>
      </c>
      <c r="C7" s="759">
        <f>SUM(C4:C6)</f>
        <v>69000</v>
      </c>
      <c r="D7" s="759">
        <f>SUM(D4:D6)</f>
        <v>69787</v>
      </c>
    </row>
    <row r="8" spans="1:5" s="761" customFormat="1" ht="12.75" x14ac:dyDescent="0.2">
      <c r="A8" s="760"/>
      <c r="B8" s="760"/>
      <c r="C8" s="760"/>
      <c r="D8" s="760"/>
    </row>
    <row r="9" spans="1:5" s="761" customFormat="1" ht="12.75" x14ac:dyDescent="0.2">
      <c r="A9" s="762"/>
      <c r="B9" s="760"/>
      <c r="C9" s="760"/>
      <c r="D9" s="760"/>
    </row>
    <row r="10" spans="1:5" ht="16.5" thickBot="1" x14ac:dyDescent="0.3">
      <c r="E10" s="763"/>
    </row>
    <row r="11" spans="1:5" ht="53.25" customHeight="1" thickBot="1" x14ac:dyDescent="0.3">
      <c r="A11" s="749" t="s">
        <v>858</v>
      </c>
      <c r="B11" s="750" t="s">
        <v>953</v>
      </c>
      <c r="C11" s="750" t="s">
        <v>879</v>
      </c>
      <c r="D11" s="750" t="s">
        <v>955</v>
      </c>
    </row>
    <row r="12" spans="1:5" s="755" customFormat="1" x14ac:dyDescent="0.25">
      <c r="A12" s="756" t="s">
        <v>859</v>
      </c>
      <c r="B12" s="757">
        <v>787</v>
      </c>
      <c r="C12" s="757">
        <v>8000</v>
      </c>
      <c r="D12" s="757">
        <f>SUM(B12:C12)</f>
        <v>8787</v>
      </c>
    </row>
    <row r="13" spans="1:5" s="766" customFormat="1" x14ac:dyDescent="0.25">
      <c r="A13" s="764" t="s">
        <v>860</v>
      </c>
      <c r="B13" s="765">
        <f>SUM(B12:B12)</f>
        <v>787</v>
      </c>
      <c r="C13" s="765">
        <f>SUM(C12:C12)</f>
        <v>8000</v>
      </c>
      <c r="D13" s="765">
        <f>SUM(D12:D12)</f>
        <v>8787</v>
      </c>
    </row>
    <row r="14" spans="1:5" s="755" customFormat="1" ht="47.25" x14ac:dyDescent="0.25">
      <c r="A14" s="767" t="s">
        <v>988</v>
      </c>
      <c r="B14" s="757"/>
      <c r="C14" s="757">
        <v>26000</v>
      </c>
      <c r="D14" s="757">
        <f>SUM(B14:C14)</f>
        <v>26000</v>
      </c>
    </row>
    <row r="15" spans="1:5" s="755" customFormat="1" ht="31.5" x14ac:dyDescent="0.25">
      <c r="A15" s="768" t="s">
        <v>376</v>
      </c>
      <c r="B15" s="769"/>
      <c r="C15" s="769">
        <v>35000</v>
      </c>
      <c r="D15" s="757">
        <f>SUM(B15:C15)</f>
        <v>35000</v>
      </c>
    </row>
    <row r="16" spans="1:5" s="766" customFormat="1" ht="16.5" thickBot="1" x14ac:dyDescent="0.3">
      <c r="A16" s="770" t="s">
        <v>861</v>
      </c>
      <c r="B16" s="771">
        <f>SUM(B14:B15)</f>
        <v>0</v>
      </c>
      <c r="C16" s="771">
        <f>SUM(C14:C15)</f>
        <v>61000</v>
      </c>
      <c r="D16" s="771">
        <f>SUM(D14:D15)</f>
        <v>61000</v>
      </c>
    </row>
    <row r="17" spans="1:4" s="755" customFormat="1" ht="16.5" thickBot="1" x14ac:dyDescent="0.3">
      <c r="A17" s="758" t="s">
        <v>265</v>
      </c>
      <c r="B17" s="759">
        <f>SUM(B13+B16)</f>
        <v>787</v>
      </c>
      <c r="C17" s="759">
        <f t="shared" ref="C17:D17" si="0">SUM(C13+C16)</f>
        <v>69000</v>
      </c>
      <c r="D17" s="759">
        <f t="shared" si="0"/>
        <v>69787</v>
      </c>
    </row>
  </sheetData>
  <mergeCells count="1">
    <mergeCell ref="A1:D1"/>
  </mergeCells>
  <printOptions horizontalCentered="1"/>
  <pageMargins left="0.51181102362204722" right="0.27559055118110237" top="0.74803149606299213" bottom="0.39370078740157483" header="0.43307086614173229" footer="0.19685039370078741"/>
  <pageSetup paperSize="9" scale="83" orientation="portrait" r:id="rId1"/>
  <headerFooter alignWithMargins="0">
    <oddHeader xml:space="preserve">&amp;R&amp;"Times New Roman CE,Félkövér" 14. melléklet
&amp;11a 3/2016.(II.12.) önkormányzati rendelethez
</oddHead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Normal="100" workbookViewId="0">
      <selection activeCell="L18" sqref="L18"/>
    </sheetView>
  </sheetViews>
  <sheetFormatPr defaultRowHeight="15.75" x14ac:dyDescent="0.25"/>
  <cols>
    <col min="1" max="1" width="26.5" style="337" customWidth="1"/>
    <col min="2" max="2" width="43.375" style="338" customWidth="1"/>
    <col min="3" max="3" width="11.5" style="339" customWidth="1"/>
    <col min="4" max="5" width="12.125" style="340" customWidth="1"/>
  </cols>
  <sheetData>
    <row r="1" spans="1:8" s="341" customFormat="1" ht="31.5" customHeight="1" x14ac:dyDescent="0.25">
      <c r="A1" s="822" t="s">
        <v>882</v>
      </c>
      <c r="B1" s="822"/>
      <c r="C1" s="822"/>
      <c r="D1" s="822"/>
      <c r="E1" s="822"/>
      <c r="F1" s="539"/>
      <c r="G1" s="539"/>
      <c r="H1" s="539"/>
    </row>
    <row r="2" spans="1:8" x14ac:dyDescent="0.25">
      <c r="A2" s="792"/>
      <c r="B2" s="792"/>
      <c r="C2" s="792"/>
      <c r="D2" s="792"/>
      <c r="E2" s="792"/>
    </row>
    <row r="3" spans="1:8" ht="16.5" thickBot="1" x14ac:dyDescent="0.3"/>
    <row r="4" spans="1:8" ht="32.25" thickBot="1" x14ac:dyDescent="0.3">
      <c r="A4" s="777" t="s">
        <v>250</v>
      </c>
      <c r="B4" s="778" t="s">
        <v>380</v>
      </c>
      <c r="C4" s="1223" t="s">
        <v>84</v>
      </c>
      <c r="D4" s="1223" t="s">
        <v>1141</v>
      </c>
      <c r="E4" s="1223" t="s">
        <v>1142</v>
      </c>
    </row>
    <row r="5" spans="1:8" ht="15.75" customHeight="1" x14ac:dyDescent="0.25">
      <c r="A5" s="1224" t="s">
        <v>616</v>
      </c>
      <c r="B5" s="1225"/>
      <c r="C5" s="1225"/>
      <c r="D5" s="1225"/>
      <c r="E5" s="1226"/>
    </row>
    <row r="6" spans="1:8" ht="31.5" x14ac:dyDescent="0.25">
      <c r="A6" s="1227" t="s">
        <v>93</v>
      </c>
      <c r="B6" s="1228" t="s">
        <v>883</v>
      </c>
      <c r="C6" s="1229">
        <v>23000</v>
      </c>
      <c r="D6" s="1230"/>
      <c r="E6" s="1230">
        <f>SUM(C6:D6)</f>
        <v>23000</v>
      </c>
    </row>
    <row r="7" spans="1:8" ht="31.5" x14ac:dyDescent="0.25">
      <c r="A7" s="1228"/>
      <c r="B7" s="1228" t="s">
        <v>884</v>
      </c>
      <c r="C7" s="1229">
        <v>13000</v>
      </c>
      <c r="D7" s="1230"/>
      <c r="E7" s="1230">
        <f t="shared" ref="E7:E9" si="0">SUM(C7:D7)</f>
        <v>13000</v>
      </c>
    </row>
    <row r="8" spans="1:8" x14ac:dyDescent="0.25">
      <c r="A8" s="1228"/>
      <c r="B8" s="1228" t="s">
        <v>885</v>
      </c>
      <c r="C8" s="1229">
        <v>3000</v>
      </c>
      <c r="D8" s="1230"/>
      <c r="E8" s="1230">
        <f t="shared" si="0"/>
        <v>3000</v>
      </c>
    </row>
    <row r="9" spans="1:8" ht="31.5" x14ac:dyDescent="0.25">
      <c r="A9" s="1228"/>
      <c r="B9" s="1228" t="s">
        <v>886</v>
      </c>
      <c r="C9" s="1229">
        <v>6000</v>
      </c>
      <c r="D9" s="1230"/>
      <c r="E9" s="1230">
        <f t="shared" si="0"/>
        <v>6000</v>
      </c>
    </row>
    <row r="10" spans="1:8" x14ac:dyDescent="0.25">
      <c r="A10" s="1227"/>
      <c r="B10" s="1227" t="s">
        <v>265</v>
      </c>
      <c r="C10" s="1231">
        <v>45000</v>
      </c>
      <c r="D10" s="1231">
        <f t="shared" ref="D10:E10" si="1">SUM(D6:D9)</f>
        <v>0</v>
      </c>
      <c r="E10" s="1231">
        <f t="shared" si="1"/>
        <v>45000</v>
      </c>
    </row>
    <row r="11" spans="1:8" x14ac:dyDescent="0.25">
      <c r="A11" s="1228"/>
      <c r="B11" s="1228"/>
      <c r="C11" s="1229"/>
      <c r="D11" s="1230"/>
      <c r="E11" s="1230"/>
    </row>
    <row r="12" spans="1:8" x14ac:dyDescent="0.25">
      <c r="A12" s="1227" t="s">
        <v>564</v>
      </c>
      <c r="B12" s="1228" t="s">
        <v>1253</v>
      </c>
      <c r="C12" s="1229">
        <v>0</v>
      </c>
      <c r="D12" s="1230">
        <v>4226</v>
      </c>
      <c r="E12" s="1230">
        <f>SUM(C12:D12)</f>
        <v>4226</v>
      </c>
    </row>
    <row r="13" spans="1:8" x14ac:dyDescent="0.25">
      <c r="A13" s="1228"/>
      <c r="B13" s="1227" t="s">
        <v>265</v>
      </c>
      <c r="C13" s="1231">
        <v>0</v>
      </c>
      <c r="D13" s="1231">
        <f t="shared" ref="D13:E13" si="2">SUM(D12)</f>
        <v>4226</v>
      </c>
      <c r="E13" s="1231">
        <f t="shared" si="2"/>
        <v>4226</v>
      </c>
    </row>
    <row r="14" spans="1:8" x14ac:dyDescent="0.25">
      <c r="A14" s="1228"/>
      <c r="B14" s="1227"/>
      <c r="C14" s="1231"/>
      <c r="D14" s="1231"/>
      <c r="E14" s="1231"/>
    </row>
    <row r="15" spans="1:8" ht="31.5" x14ac:dyDescent="0.25">
      <c r="A15" s="1227" t="s">
        <v>731</v>
      </c>
      <c r="B15" s="1228" t="s">
        <v>732</v>
      </c>
      <c r="C15" s="1229">
        <v>21593</v>
      </c>
      <c r="D15" s="1230"/>
      <c r="E15" s="1230">
        <f>SUM(C15:D15)</f>
        <v>21593</v>
      </c>
    </row>
    <row r="16" spans="1:8" x14ac:dyDescent="0.25">
      <c r="A16" s="1228"/>
      <c r="B16" s="1227" t="s">
        <v>265</v>
      </c>
      <c r="C16" s="1231">
        <v>21593</v>
      </c>
      <c r="D16" s="1231">
        <f t="shared" ref="D16:E16" si="3">SUM(D15)</f>
        <v>0</v>
      </c>
      <c r="E16" s="1231">
        <f t="shared" si="3"/>
        <v>21593</v>
      </c>
    </row>
    <row r="17" spans="1:5" x14ac:dyDescent="0.25">
      <c r="A17" s="1228"/>
      <c r="B17" s="1227"/>
      <c r="C17" s="1231"/>
      <c r="D17" s="1231"/>
      <c r="E17" s="1231"/>
    </row>
    <row r="18" spans="1:5" ht="47.25" x14ac:dyDescent="0.25">
      <c r="A18" s="1227" t="s">
        <v>887</v>
      </c>
      <c r="B18" s="1228" t="s">
        <v>1081</v>
      </c>
      <c r="C18" s="1229">
        <v>11994</v>
      </c>
      <c r="D18" s="1230"/>
      <c r="E18" s="1230">
        <f>SUM(C18:D18)</f>
        <v>11994</v>
      </c>
    </row>
    <row r="19" spans="1:5" x14ac:dyDescent="0.25">
      <c r="A19" s="1228"/>
      <c r="B19" s="1227" t="s">
        <v>265</v>
      </c>
      <c r="C19" s="1231">
        <v>11994</v>
      </c>
      <c r="D19" s="1231">
        <f t="shared" ref="D19:E19" si="4">SUM(D18)</f>
        <v>0</v>
      </c>
      <c r="E19" s="1231">
        <f t="shared" si="4"/>
        <v>11994</v>
      </c>
    </row>
    <row r="20" spans="1:5" x14ac:dyDescent="0.25">
      <c r="A20" s="1228"/>
      <c r="B20" s="1227"/>
      <c r="C20" s="1231"/>
      <c r="D20" s="1231"/>
      <c r="E20" s="1231"/>
    </row>
    <row r="21" spans="1:5" x14ac:dyDescent="0.25">
      <c r="A21" s="1227" t="s">
        <v>979</v>
      </c>
      <c r="B21" s="1228" t="s">
        <v>381</v>
      </c>
      <c r="C21" s="1229">
        <v>18000</v>
      </c>
      <c r="D21" s="1230"/>
      <c r="E21" s="1230">
        <f>SUM(C21:D21)</f>
        <v>18000</v>
      </c>
    </row>
    <row r="22" spans="1:5" x14ac:dyDescent="0.25">
      <c r="A22" s="1228"/>
      <c r="B22" s="1227" t="s">
        <v>265</v>
      </c>
      <c r="C22" s="1231">
        <v>18000</v>
      </c>
      <c r="D22" s="1231">
        <f t="shared" ref="D22:E22" si="5">SUM(D21)</f>
        <v>0</v>
      </c>
      <c r="E22" s="1231">
        <f t="shared" si="5"/>
        <v>18000</v>
      </c>
    </row>
    <row r="23" spans="1:5" x14ac:dyDescent="0.25">
      <c r="A23" s="1228"/>
      <c r="B23" s="1227"/>
      <c r="C23" s="1231"/>
      <c r="D23" s="1231"/>
      <c r="E23" s="1231"/>
    </row>
    <row r="24" spans="1:5" ht="47.25" x14ac:dyDescent="0.25">
      <c r="A24" s="1227" t="s">
        <v>1092</v>
      </c>
      <c r="B24" s="1228" t="s">
        <v>973</v>
      </c>
      <c r="C24" s="1229">
        <v>40000</v>
      </c>
      <c r="D24" s="1230"/>
      <c r="E24" s="1230">
        <f>SUM(C24:D24)</f>
        <v>40000</v>
      </c>
    </row>
    <row r="25" spans="1:5" x14ac:dyDescent="0.25">
      <c r="A25" s="1227"/>
      <c r="B25" s="1227" t="s">
        <v>265</v>
      </c>
      <c r="C25" s="1231">
        <v>40000</v>
      </c>
      <c r="D25" s="1231">
        <f t="shared" ref="D25:E25" si="6">SUM(D24)</f>
        <v>0</v>
      </c>
      <c r="E25" s="1231">
        <f t="shared" si="6"/>
        <v>40000</v>
      </c>
    </row>
    <row r="26" spans="1:5" x14ac:dyDescent="0.25">
      <c r="A26" s="1228"/>
      <c r="B26" s="1228"/>
      <c r="C26" s="1229"/>
      <c r="D26" s="1230"/>
      <c r="E26" s="1230"/>
    </row>
    <row r="27" spans="1:5" ht="47.25" x14ac:dyDescent="0.25">
      <c r="A27" s="1227" t="s">
        <v>555</v>
      </c>
      <c r="B27" s="1228" t="s">
        <v>736</v>
      </c>
      <c r="C27" s="1229">
        <v>58673</v>
      </c>
      <c r="D27" s="1230"/>
      <c r="E27" s="1230">
        <f>SUM(C27:D27)</f>
        <v>58673</v>
      </c>
    </row>
    <row r="28" spans="1:5" x14ac:dyDescent="0.25">
      <c r="A28" s="1228"/>
      <c r="B28" s="1227" t="s">
        <v>265</v>
      </c>
      <c r="C28" s="1231">
        <v>58673</v>
      </c>
      <c r="D28" s="1231">
        <f t="shared" ref="D28:E28" si="7">SUM(D27)</f>
        <v>0</v>
      </c>
      <c r="E28" s="1231">
        <f t="shared" si="7"/>
        <v>58673</v>
      </c>
    </row>
    <row r="29" spans="1:5" x14ac:dyDescent="0.25">
      <c r="A29" s="1228"/>
      <c r="B29" s="1227"/>
      <c r="C29" s="1231"/>
      <c r="D29" s="1231"/>
      <c r="E29" s="1231"/>
    </row>
    <row r="30" spans="1:5" ht="31.5" x14ac:dyDescent="0.25">
      <c r="A30" s="1227" t="s">
        <v>1093</v>
      </c>
      <c r="B30" s="1228" t="s">
        <v>736</v>
      </c>
      <c r="C30" s="1229">
        <v>7444</v>
      </c>
      <c r="D30" s="1230"/>
      <c r="E30" s="1230">
        <f>SUM(C30:D30)</f>
        <v>7444</v>
      </c>
    </row>
    <row r="31" spans="1:5" x14ac:dyDescent="0.25">
      <c r="A31" s="1228"/>
      <c r="B31" s="1227" t="s">
        <v>265</v>
      </c>
      <c r="C31" s="1231">
        <v>7444</v>
      </c>
      <c r="D31" s="1231">
        <f t="shared" ref="D31:E31" si="8">SUM(D30)</f>
        <v>0</v>
      </c>
      <c r="E31" s="1231">
        <f t="shared" si="8"/>
        <v>7444</v>
      </c>
    </row>
    <row r="32" spans="1:5" x14ac:dyDescent="0.25">
      <c r="A32" s="1228"/>
      <c r="B32" s="1227"/>
      <c r="C32" s="1231"/>
      <c r="D32" s="1231"/>
      <c r="E32" s="1231"/>
    </row>
    <row r="33" spans="1:5" ht="31.5" x14ac:dyDescent="0.25">
      <c r="A33" s="1227" t="s">
        <v>1094</v>
      </c>
      <c r="B33" s="1228" t="s">
        <v>734</v>
      </c>
      <c r="C33" s="1229">
        <v>4000</v>
      </c>
      <c r="D33" s="1230"/>
      <c r="E33" s="1230">
        <f>SUM(C33:D33)</f>
        <v>4000</v>
      </c>
    </row>
    <row r="34" spans="1:5" x14ac:dyDescent="0.25">
      <c r="A34" s="1227"/>
      <c r="B34" s="1228" t="s">
        <v>735</v>
      </c>
      <c r="C34" s="1229">
        <v>18987</v>
      </c>
      <c r="D34" s="1230"/>
      <c r="E34" s="1230">
        <f>SUM(C34:D34)</f>
        <v>18987</v>
      </c>
    </row>
    <row r="35" spans="1:5" x14ac:dyDescent="0.25">
      <c r="A35" s="1228"/>
      <c r="B35" s="1227" t="s">
        <v>265</v>
      </c>
      <c r="C35" s="1231">
        <v>22987</v>
      </c>
      <c r="D35" s="1231">
        <f t="shared" ref="D35:E35" si="9">SUM(D33:D34)</f>
        <v>0</v>
      </c>
      <c r="E35" s="1231">
        <f t="shared" si="9"/>
        <v>22987</v>
      </c>
    </row>
    <row r="36" spans="1:5" x14ac:dyDescent="0.25">
      <c r="A36" s="1228"/>
      <c r="B36" s="1227"/>
      <c r="C36" s="1231"/>
      <c r="D36" s="1231"/>
      <c r="E36" s="1231"/>
    </row>
    <row r="37" spans="1:5" x14ac:dyDescent="0.25">
      <c r="A37" s="1227" t="s">
        <v>888</v>
      </c>
      <c r="B37" s="1228" t="s">
        <v>889</v>
      </c>
      <c r="C37" s="1229">
        <v>15000</v>
      </c>
      <c r="D37" s="1230"/>
      <c r="E37" s="1230">
        <f>SUM(C37:D37)</f>
        <v>15000</v>
      </c>
    </row>
    <row r="38" spans="1:5" x14ac:dyDescent="0.25">
      <c r="A38" s="1228"/>
      <c r="B38" s="1227" t="s">
        <v>265</v>
      </c>
      <c r="C38" s="1231">
        <v>15000</v>
      </c>
      <c r="D38" s="1231">
        <f t="shared" ref="D38:E38" si="10">SUM(D37)</f>
        <v>0</v>
      </c>
      <c r="E38" s="1231">
        <f t="shared" si="10"/>
        <v>15000</v>
      </c>
    </row>
    <row r="39" spans="1:5" x14ac:dyDescent="0.25">
      <c r="A39" s="1228"/>
      <c r="B39" s="1228"/>
      <c r="C39" s="1229"/>
      <c r="D39" s="1230"/>
      <c r="E39" s="1230"/>
    </row>
    <row r="40" spans="1:5" x14ac:dyDescent="0.25">
      <c r="A40" s="1227" t="s">
        <v>890</v>
      </c>
      <c r="B40" s="1228" t="s">
        <v>889</v>
      </c>
      <c r="C40" s="1229">
        <v>15000</v>
      </c>
      <c r="D40" s="1230"/>
      <c r="E40" s="1230">
        <f>SUM(C40:D40)</f>
        <v>15000</v>
      </c>
    </row>
    <row r="41" spans="1:5" x14ac:dyDescent="0.25">
      <c r="A41" s="1227"/>
      <c r="B41" s="1227" t="s">
        <v>265</v>
      </c>
      <c r="C41" s="1231">
        <v>15000</v>
      </c>
      <c r="D41" s="1231">
        <f t="shared" ref="D41:E41" si="11">SUM(D40)</f>
        <v>0</v>
      </c>
      <c r="E41" s="1231">
        <f t="shared" si="11"/>
        <v>15000</v>
      </c>
    </row>
    <row r="42" spans="1:5" x14ac:dyDescent="0.25">
      <c r="A42" s="1227"/>
      <c r="B42" s="1228"/>
      <c r="C42" s="1229"/>
      <c r="D42" s="1230"/>
      <c r="E42" s="1230"/>
    </row>
    <row r="43" spans="1:5" ht="47.25" x14ac:dyDescent="0.25">
      <c r="A43" s="1227" t="s">
        <v>891</v>
      </c>
      <c r="B43" s="1228" t="s">
        <v>892</v>
      </c>
      <c r="C43" s="1229">
        <v>15000</v>
      </c>
      <c r="D43" s="1230"/>
      <c r="E43" s="1230">
        <f>SUM(C43:D43)</f>
        <v>15000</v>
      </c>
    </row>
    <row r="44" spans="1:5" x14ac:dyDescent="0.25">
      <c r="A44" s="1228"/>
      <c r="B44" s="1227" t="s">
        <v>265</v>
      </c>
      <c r="C44" s="1231">
        <v>15000</v>
      </c>
      <c r="D44" s="1231">
        <f t="shared" ref="D44:E44" si="12">SUM(D43)</f>
        <v>0</v>
      </c>
      <c r="E44" s="1231">
        <f t="shared" si="12"/>
        <v>15000</v>
      </c>
    </row>
    <row r="45" spans="1:5" x14ac:dyDescent="0.25">
      <c r="A45" s="1228"/>
      <c r="B45" s="1228"/>
      <c r="C45" s="1229"/>
      <c r="D45" s="1230"/>
      <c r="E45" s="1230"/>
    </row>
    <row r="46" spans="1:5" ht="78.75" x14ac:dyDescent="0.25">
      <c r="A46" s="1227" t="s">
        <v>893</v>
      </c>
      <c r="B46" s="1228" t="s">
        <v>894</v>
      </c>
      <c r="C46" s="1229">
        <v>10000</v>
      </c>
      <c r="D46" s="1230"/>
      <c r="E46" s="1230">
        <f>SUM(C46:D46)</f>
        <v>10000</v>
      </c>
    </row>
    <row r="47" spans="1:5" x14ac:dyDescent="0.25">
      <c r="A47" s="1228"/>
      <c r="B47" s="1227" t="s">
        <v>265</v>
      </c>
      <c r="C47" s="1231">
        <v>10000</v>
      </c>
      <c r="D47" s="1231">
        <f t="shared" ref="D47:E47" si="13">SUM(D46)</f>
        <v>0</v>
      </c>
      <c r="E47" s="1231">
        <f t="shared" si="13"/>
        <v>10000</v>
      </c>
    </row>
    <row r="48" spans="1:5" x14ac:dyDescent="0.25">
      <c r="A48" s="1228"/>
      <c r="B48" s="1228"/>
      <c r="C48" s="1229"/>
      <c r="D48" s="1230"/>
      <c r="E48" s="1230"/>
    </row>
    <row r="49" spans="1:5" ht="31.5" x14ac:dyDescent="0.25">
      <c r="A49" s="1227" t="s">
        <v>1095</v>
      </c>
      <c r="B49" s="1228" t="s">
        <v>736</v>
      </c>
      <c r="C49" s="1229">
        <v>32595</v>
      </c>
      <c r="D49" s="1230"/>
      <c r="E49" s="1230">
        <f>SUM(C49:D49)</f>
        <v>32595</v>
      </c>
    </row>
    <row r="50" spans="1:5" x14ac:dyDescent="0.25">
      <c r="A50" s="1228"/>
      <c r="B50" s="1227" t="s">
        <v>265</v>
      </c>
      <c r="C50" s="1231">
        <v>32595</v>
      </c>
      <c r="D50" s="1231">
        <f t="shared" ref="D50:E50" si="14">SUM(D49)</f>
        <v>0</v>
      </c>
      <c r="E50" s="1231">
        <f t="shared" si="14"/>
        <v>32595</v>
      </c>
    </row>
    <row r="51" spans="1:5" x14ac:dyDescent="0.25">
      <c r="A51" s="1228"/>
      <c r="B51" s="1228"/>
      <c r="C51" s="1229"/>
      <c r="D51" s="1230"/>
      <c r="E51" s="1230"/>
    </row>
    <row r="52" spans="1:5" ht="31.5" x14ac:dyDescent="0.25">
      <c r="A52" s="1227" t="s">
        <v>1096</v>
      </c>
      <c r="B52" s="1228" t="s">
        <v>892</v>
      </c>
      <c r="C52" s="1229">
        <v>23041</v>
      </c>
      <c r="D52" s="1230"/>
      <c r="E52" s="1230">
        <f>SUM(C52:D52)</f>
        <v>23041</v>
      </c>
    </row>
    <row r="53" spans="1:5" x14ac:dyDescent="0.25">
      <c r="A53" s="1228"/>
      <c r="B53" s="1227" t="s">
        <v>265</v>
      </c>
      <c r="C53" s="1231">
        <v>23041</v>
      </c>
      <c r="D53" s="1231">
        <f t="shared" ref="D53:E53" si="15">SUM(D52)</f>
        <v>0</v>
      </c>
      <c r="E53" s="1231">
        <f t="shared" si="15"/>
        <v>23041</v>
      </c>
    </row>
    <row r="54" spans="1:5" x14ac:dyDescent="0.25">
      <c r="A54" s="1228"/>
      <c r="B54" s="1228"/>
      <c r="C54" s="1229"/>
      <c r="D54" s="1230"/>
      <c r="E54" s="1230"/>
    </row>
    <row r="55" spans="1:5" x14ac:dyDescent="0.25">
      <c r="A55" s="1227" t="s">
        <v>895</v>
      </c>
      <c r="B55" s="1228" t="s">
        <v>892</v>
      </c>
      <c r="C55" s="1229">
        <v>30000</v>
      </c>
      <c r="D55" s="1230"/>
      <c r="E55" s="1230">
        <f>SUM(C55:D55)</f>
        <v>30000</v>
      </c>
    </row>
    <row r="56" spans="1:5" x14ac:dyDescent="0.25">
      <c r="A56" s="1227"/>
      <c r="B56" s="1227" t="s">
        <v>265</v>
      </c>
      <c r="C56" s="1231">
        <v>30000</v>
      </c>
      <c r="D56" s="1231">
        <f t="shared" ref="D56:E56" si="16">SUM(D55)</f>
        <v>0</v>
      </c>
      <c r="E56" s="1231">
        <f t="shared" si="16"/>
        <v>30000</v>
      </c>
    </row>
    <row r="57" spans="1:5" x14ac:dyDescent="0.25">
      <c r="A57" s="1227"/>
      <c r="B57" s="1228"/>
      <c r="C57" s="1229"/>
      <c r="D57" s="1230"/>
      <c r="E57" s="1230"/>
    </row>
    <row r="58" spans="1:5" ht="31.5" x14ac:dyDescent="0.25">
      <c r="A58" s="1227" t="s">
        <v>1097</v>
      </c>
      <c r="B58" s="1228" t="s">
        <v>892</v>
      </c>
      <c r="C58" s="1229">
        <v>3202</v>
      </c>
      <c r="D58" s="1230"/>
      <c r="E58" s="1230">
        <f>SUM(C58:D58)</f>
        <v>3202</v>
      </c>
    </row>
    <row r="59" spans="1:5" x14ac:dyDescent="0.25">
      <c r="A59" s="1227"/>
      <c r="B59" s="1227" t="s">
        <v>265</v>
      </c>
      <c r="C59" s="1231">
        <v>3202</v>
      </c>
      <c r="D59" s="1231">
        <f t="shared" ref="D59:E59" si="17">SUM(D58)</f>
        <v>0</v>
      </c>
      <c r="E59" s="1231">
        <f t="shared" si="17"/>
        <v>3202</v>
      </c>
    </row>
    <row r="60" spans="1:5" x14ac:dyDescent="0.25">
      <c r="A60" s="1227"/>
      <c r="B60" s="1228"/>
      <c r="C60" s="1229"/>
      <c r="D60" s="1230"/>
      <c r="E60" s="1230"/>
    </row>
    <row r="61" spans="1:5" ht="63" x14ac:dyDescent="0.25">
      <c r="A61" s="1227" t="s">
        <v>1098</v>
      </c>
      <c r="B61" s="1228" t="s">
        <v>892</v>
      </c>
      <c r="C61" s="1229">
        <v>50000</v>
      </c>
      <c r="D61" s="1230"/>
      <c r="E61" s="1230">
        <f>SUM(C61:D61)</f>
        <v>50000</v>
      </c>
    </row>
    <row r="62" spans="1:5" x14ac:dyDescent="0.25">
      <c r="A62" s="1228"/>
      <c r="B62" s="1227" t="s">
        <v>265</v>
      </c>
      <c r="C62" s="1231">
        <v>50000</v>
      </c>
      <c r="D62" s="1231">
        <f t="shared" ref="D62:E62" si="18">SUM(D61)</f>
        <v>0</v>
      </c>
      <c r="E62" s="1231">
        <f t="shared" si="18"/>
        <v>50000</v>
      </c>
    </row>
    <row r="63" spans="1:5" x14ac:dyDescent="0.25">
      <c r="A63" s="1228"/>
      <c r="B63" s="1228"/>
      <c r="C63" s="1229"/>
      <c r="D63" s="1230"/>
      <c r="E63" s="1230"/>
    </row>
    <row r="64" spans="1:5" ht="31.5" x14ac:dyDescent="0.25">
      <c r="A64" s="1227" t="s">
        <v>1099</v>
      </c>
      <c r="B64" s="1228" t="s">
        <v>892</v>
      </c>
      <c r="C64" s="1229">
        <v>16358</v>
      </c>
      <c r="D64" s="1230"/>
      <c r="E64" s="1230">
        <f>SUM(C64:D64)</f>
        <v>16358</v>
      </c>
    </row>
    <row r="65" spans="1:5" x14ac:dyDescent="0.25">
      <c r="A65" s="1228"/>
      <c r="B65" s="1227" t="s">
        <v>265</v>
      </c>
      <c r="C65" s="1231">
        <v>16358</v>
      </c>
      <c r="D65" s="1231">
        <f t="shared" ref="D65:E65" si="19">SUM(D64)</f>
        <v>0</v>
      </c>
      <c r="E65" s="1231">
        <f t="shared" si="19"/>
        <v>16358</v>
      </c>
    </row>
    <row r="66" spans="1:5" x14ac:dyDescent="0.25">
      <c r="A66" s="1228"/>
      <c r="B66" s="1228"/>
      <c r="C66" s="1229"/>
      <c r="D66" s="1230"/>
      <c r="E66" s="1230"/>
    </row>
    <row r="67" spans="1:5" ht="63" x14ac:dyDescent="0.25">
      <c r="A67" s="1227" t="s">
        <v>1100</v>
      </c>
      <c r="B67" s="1228" t="s">
        <v>381</v>
      </c>
      <c r="C67" s="1229">
        <v>3171</v>
      </c>
      <c r="D67" s="1230"/>
      <c r="E67" s="1230">
        <f>SUM(C67:D67)</f>
        <v>3171</v>
      </c>
    </row>
    <row r="68" spans="1:5" x14ac:dyDescent="0.25">
      <c r="A68" s="1227"/>
      <c r="B68" s="1228" t="s">
        <v>896</v>
      </c>
      <c r="C68" s="1229">
        <v>20000</v>
      </c>
      <c r="D68" s="1230"/>
      <c r="E68" s="1230">
        <f>SUM(C68:D68)</f>
        <v>20000</v>
      </c>
    </row>
    <row r="69" spans="1:5" x14ac:dyDescent="0.25">
      <c r="A69" s="1228"/>
      <c r="B69" s="1227" t="s">
        <v>265</v>
      </c>
      <c r="C69" s="1231">
        <v>23171</v>
      </c>
      <c r="D69" s="1231">
        <f t="shared" ref="D69:E69" si="20">SUM(D67:D68)</f>
        <v>0</v>
      </c>
      <c r="E69" s="1231">
        <f t="shared" si="20"/>
        <v>23171</v>
      </c>
    </row>
    <row r="70" spans="1:5" x14ac:dyDescent="0.25">
      <c r="A70" s="1228"/>
      <c r="B70" s="1228"/>
      <c r="C70" s="1229"/>
      <c r="D70" s="1230"/>
      <c r="E70" s="1230"/>
    </row>
    <row r="71" spans="1:5" ht="47.25" x14ac:dyDescent="0.25">
      <c r="A71" s="1227" t="s">
        <v>1101</v>
      </c>
      <c r="B71" s="1228" t="s">
        <v>897</v>
      </c>
      <c r="C71" s="1229">
        <v>220000</v>
      </c>
      <c r="D71" s="1230"/>
      <c r="E71" s="1230">
        <f>SUM(C71:D71)</f>
        <v>220000</v>
      </c>
    </row>
    <row r="72" spans="1:5" x14ac:dyDescent="0.25">
      <c r="A72" s="1228"/>
      <c r="B72" s="1227" t="s">
        <v>265</v>
      </c>
      <c r="C72" s="1231">
        <v>220000</v>
      </c>
      <c r="D72" s="1231">
        <f t="shared" ref="D72:E72" si="21">SUM(D71)</f>
        <v>0</v>
      </c>
      <c r="E72" s="1231">
        <f t="shared" si="21"/>
        <v>220000</v>
      </c>
    </row>
    <row r="73" spans="1:5" x14ac:dyDescent="0.25">
      <c r="A73" s="1228"/>
      <c r="B73" s="1228"/>
      <c r="C73" s="1229"/>
      <c r="D73" s="1230"/>
      <c r="E73" s="1230"/>
    </row>
    <row r="74" spans="1:5" ht="47.25" x14ac:dyDescent="0.25">
      <c r="A74" s="1227" t="s">
        <v>972</v>
      </c>
      <c r="B74" s="1228"/>
      <c r="C74" s="1231">
        <v>10000</v>
      </c>
      <c r="D74" s="1232">
        <v>-4420</v>
      </c>
      <c r="E74" s="1232">
        <f>SUM(C74:D74)</f>
        <v>5580</v>
      </c>
    </row>
    <row r="75" spans="1:5" x14ac:dyDescent="0.25">
      <c r="A75" s="1228"/>
      <c r="B75" s="1228"/>
      <c r="C75" s="1229"/>
      <c r="D75" s="1230"/>
      <c r="E75" s="1230"/>
    </row>
    <row r="76" spans="1:5" x14ac:dyDescent="0.25">
      <c r="A76" s="1227" t="s">
        <v>574</v>
      </c>
      <c r="B76" s="1228" t="s">
        <v>383</v>
      </c>
      <c r="C76" s="1229">
        <v>110000</v>
      </c>
      <c r="D76" s="1230"/>
      <c r="E76" s="1230">
        <f>SUM(C76:D76)</f>
        <v>110000</v>
      </c>
    </row>
    <row r="77" spans="1:5" x14ac:dyDescent="0.25">
      <c r="A77" s="1228"/>
      <c r="B77" s="1227" t="s">
        <v>265</v>
      </c>
      <c r="C77" s="1231">
        <v>110000</v>
      </c>
      <c r="D77" s="1231">
        <f t="shared" ref="D77:E77" si="22">SUM(D76)</f>
        <v>0</v>
      </c>
      <c r="E77" s="1231">
        <f t="shared" si="22"/>
        <v>110000</v>
      </c>
    </row>
    <row r="78" spans="1:5" x14ac:dyDescent="0.25">
      <c r="A78" s="1228"/>
      <c r="B78" s="1227"/>
      <c r="C78" s="1231"/>
      <c r="D78" s="1231"/>
      <c r="E78" s="1231"/>
    </row>
    <row r="79" spans="1:5" x14ac:dyDescent="0.25">
      <c r="A79" s="1227" t="s">
        <v>733</v>
      </c>
      <c r="B79" s="1228"/>
      <c r="C79" s="1231">
        <v>26223</v>
      </c>
      <c r="D79" s="1232">
        <v>-4226</v>
      </c>
      <c r="E79" s="1232">
        <f>SUM(C79:D79)</f>
        <v>21997</v>
      </c>
    </row>
    <row r="80" spans="1:5" x14ac:dyDescent="0.25">
      <c r="A80" s="1227"/>
      <c r="B80" s="1228"/>
      <c r="C80" s="1229"/>
      <c r="D80" s="1232"/>
      <c r="E80" s="1232"/>
    </row>
    <row r="81" spans="1:5" x14ac:dyDescent="0.25">
      <c r="A81" s="1227" t="s">
        <v>384</v>
      </c>
      <c r="B81" s="1228"/>
      <c r="C81" s="1231">
        <v>100563</v>
      </c>
      <c r="D81" s="1233"/>
      <c r="E81" s="1233">
        <f>SUM(C81:D81)</f>
        <v>100563</v>
      </c>
    </row>
    <row r="82" spans="1:5" x14ac:dyDescent="0.25">
      <c r="A82" s="1234"/>
      <c r="B82" s="1234"/>
      <c r="C82" s="1235"/>
      <c r="D82" s="1236"/>
      <c r="E82" s="1236"/>
    </row>
    <row r="83" spans="1:5" ht="47.25" customHeight="1" x14ac:dyDescent="0.25">
      <c r="A83" s="1237" t="s">
        <v>970</v>
      </c>
      <c r="B83" s="1238"/>
      <c r="C83" s="1231"/>
      <c r="D83" s="1230"/>
      <c r="E83" s="1230"/>
    </row>
    <row r="84" spans="1:5" ht="63" x14ac:dyDescent="0.25">
      <c r="A84" s="1227" t="s">
        <v>979</v>
      </c>
      <c r="B84" s="1228" t="s">
        <v>989</v>
      </c>
      <c r="C84" s="1229">
        <v>199000</v>
      </c>
      <c r="D84" s="1230"/>
      <c r="E84" s="1230">
        <f>SUM(C84:D84)</f>
        <v>199000</v>
      </c>
    </row>
    <row r="85" spans="1:5" x14ac:dyDescent="0.25">
      <c r="A85" s="1228"/>
      <c r="B85" s="1227" t="s">
        <v>265</v>
      </c>
      <c r="C85" s="1231">
        <v>199000</v>
      </c>
      <c r="D85" s="1231">
        <f t="shared" ref="D85:E85" si="23">SUM(D84)</f>
        <v>0</v>
      </c>
      <c r="E85" s="1231">
        <f t="shared" si="23"/>
        <v>199000</v>
      </c>
    </row>
    <row r="86" spans="1:5" x14ac:dyDescent="0.25">
      <c r="A86" s="1228"/>
      <c r="B86" s="1228"/>
      <c r="C86" s="1229"/>
      <c r="D86" s="1230"/>
      <c r="E86" s="1230"/>
    </row>
    <row r="87" spans="1:5" ht="63" x14ac:dyDescent="0.25">
      <c r="A87" s="1227" t="s">
        <v>560</v>
      </c>
      <c r="B87" s="1228" t="s">
        <v>989</v>
      </c>
      <c r="C87" s="1229">
        <v>205000</v>
      </c>
      <c r="D87" s="1230"/>
      <c r="E87" s="1230">
        <f>SUM(C87:D87)</f>
        <v>205000</v>
      </c>
    </row>
    <row r="88" spans="1:5" x14ac:dyDescent="0.25">
      <c r="A88" s="1227"/>
      <c r="B88" s="1227" t="s">
        <v>265</v>
      </c>
      <c r="C88" s="1231">
        <v>205000</v>
      </c>
      <c r="D88" s="1231">
        <f t="shared" ref="D88:E88" si="24">SUM(D87)</f>
        <v>0</v>
      </c>
      <c r="E88" s="1231">
        <f t="shared" si="24"/>
        <v>205000</v>
      </c>
    </row>
    <row r="89" spans="1:5" x14ac:dyDescent="0.25">
      <c r="A89" s="1227"/>
      <c r="B89" s="1228"/>
      <c r="C89" s="1229"/>
      <c r="D89" s="1230"/>
      <c r="E89" s="1230"/>
    </row>
    <row r="90" spans="1:5" ht="63" x14ac:dyDescent="0.25">
      <c r="A90" s="1227" t="s">
        <v>1102</v>
      </c>
      <c r="B90" s="1228" t="s">
        <v>989</v>
      </c>
      <c r="C90" s="1229">
        <v>141000</v>
      </c>
      <c r="D90" s="1230"/>
      <c r="E90" s="1230">
        <f>SUM(C90:D90)</f>
        <v>141000</v>
      </c>
    </row>
    <row r="91" spans="1:5" x14ac:dyDescent="0.25">
      <c r="A91" s="1228"/>
      <c r="B91" s="1227" t="s">
        <v>265</v>
      </c>
      <c r="C91" s="1231">
        <v>141000</v>
      </c>
      <c r="D91" s="1231">
        <f t="shared" ref="D91:E91" si="25">SUM(D90)</f>
        <v>0</v>
      </c>
      <c r="E91" s="1231">
        <f t="shared" si="25"/>
        <v>141000</v>
      </c>
    </row>
    <row r="92" spans="1:5" x14ac:dyDescent="0.25">
      <c r="A92" s="1239"/>
      <c r="B92" s="1240"/>
      <c r="C92" s="1241"/>
      <c r="D92" s="1241"/>
      <c r="E92" s="1241"/>
    </row>
    <row r="93" spans="1:5" ht="16.5" thickBot="1" x14ac:dyDescent="0.3">
      <c r="A93" s="1242" t="s">
        <v>971</v>
      </c>
      <c r="B93" s="1242"/>
      <c r="C93" s="1241">
        <v>545000</v>
      </c>
      <c r="D93" s="1241">
        <f t="shared" ref="D93:E93" si="26">SUM(D91+D88+D85)</f>
        <v>0</v>
      </c>
      <c r="E93" s="1241">
        <f t="shared" si="26"/>
        <v>545000</v>
      </c>
    </row>
    <row r="94" spans="1:5" ht="16.5" thickBot="1" x14ac:dyDescent="0.3">
      <c r="A94" s="1243" t="s">
        <v>266</v>
      </c>
      <c r="B94" s="1243"/>
      <c r="C94" s="1244">
        <f>SUM(C93+C81+C79+C77+C25+C74+C72+C69+C65+C62+C59+C56+C53+C50+C47+C44+C41+C38+C35+C31+C28+C22+C19+C16+C10)</f>
        <v>1470844</v>
      </c>
      <c r="D94" s="1244">
        <f>SUM(D93+D81+D79+D77+D25+D74+D72+D69+D65+D62+D59+D56+D53+D50+D47+D44+D41+D38+D35+D31+D28+D22+D19+D16+D13+D10)</f>
        <v>-4420</v>
      </c>
      <c r="E94" s="1244">
        <f>SUM(E93+E81+E79+E77+E25+E74+E72+E69+E65+E62+E59+E56+E53+E50+E47+E44+E41+E38+E35+E31+E28+E22+E19+E16+E13+E10)</f>
        <v>1466424</v>
      </c>
    </row>
  </sheetData>
  <mergeCells count="4">
    <mergeCell ref="A1:E1"/>
    <mergeCell ref="A5:E5"/>
    <mergeCell ref="A83:B83"/>
    <mergeCell ref="A94:B94"/>
  </mergeCells>
  <pageMargins left="0.51181102362204722" right="0.51181102362204722" top="0.74803149606299213" bottom="0.74803149606299213" header="0.51181102362204722" footer="0.31496062992125984"/>
  <pageSetup paperSize="9" scale="77" orientation="portrait" r:id="rId1"/>
  <headerFooter>
    <oddHeader>&amp;R&amp;"Times New Roman CE,Félkövér"&amp;11 &amp;"Times New Roman CE,Dőlt"&amp;12 15. melléklet
a 3/2016.(II.12.) önkormányzati rendelethez&amp;X1</oddHeader>
    <oddFooter>&amp;L&amp;X1&amp;XMódosította a 10/2016.(III.18.) rendelet, 
hatályos 2016. március 21. napjától&amp;C&amp;P.oldal</oddFooter>
  </headerFooter>
  <rowBreaks count="1" manualBreakCount="1">
    <brk id="45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Normal="100" workbookViewId="0">
      <selection activeCell="A2" sqref="A2"/>
    </sheetView>
  </sheetViews>
  <sheetFormatPr defaultColWidth="8.75" defaultRowHeight="15.75" x14ac:dyDescent="0.25"/>
  <cols>
    <col min="1" max="1" width="24.75" style="392" customWidth="1"/>
    <col min="2" max="2" width="34.625" style="392" customWidth="1"/>
    <col min="3" max="3" width="15.5" style="392" customWidth="1"/>
    <col min="4" max="16384" width="8.75" style="392"/>
  </cols>
  <sheetData>
    <row r="1" spans="1:4" ht="79.5" customHeight="1" x14ac:dyDescent="0.3">
      <c r="A1" s="823" t="s">
        <v>1061</v>
      </c>
      <c r="B1" s="823"/>
      <c r="C1" s="823"/>
    </row>
    <row r="2" spans="1:4" ht="16.5" thickBot="1" x14ac:dyDescent="0.3"/>
    <row r="3" spans="1:4" ht="47.25" customHeight="1" x14ac:dyDescent="0.25">
      <c r="A3" s="393" t="s">
        <v>455</v>
      </c>
      <c r="B3" s="394"/>
      <c r="C3" s="395" t="s">
        <v>879</v>
      </c>
    </row>
    <row r="4" spans="1:4" x14ac:dyDescent="0.25">
      <c r="A4" s="396" t="s">
        <v>456</v>
      </c>
      <c r="B4" s="591"/>
      <c r="C4" s="397">
        <f>+C5+C6</f>
        <v>360000</v>
      </c>
    </row>
    <row r="5" spans="1:4" x14ac:dyDescent="0.25">
      <c r="A5" s="589" t="s">
        <v>457</v>
      </c>
      <c r="B5" s="399" t="s">
        <v>458</v>
      </c>
      <c r="C5" s="400">
        <v>260000</v>
      </c>
    </row>
    <row r="6" spans="1:4" x14ac:dyDescent="0.25">
      <c r="A6" s="590"/>
      <c r="B6" s="399" t="s">
        <v>459</v>
      </c>
      <c r="C6" s="400">
        <v>100000</v>
      </c>
    </row>
    <row r="7" spans="1:4" x14ac:dyDescent="0.25">
      <c r="A7" s="401" t="s">
        <v>460</v>
      </c>
      <c r="B7" s="402"/>
      <c r="C7" s="403">
        <f>+C6*0.27</f>
        <v>27000</v>
      </c>
    </row>
    <row r="8" spans="1:4" x14ac:dyDescent="0.25">
      <c r="A8" s="404" t="s">
        <v>461</v>
      </c>
      <c r="B8" s="405"/>
      <c r="C8" s="403">
        <f>C18-C4-C7</f>
        <v>66482</v>
      </c>
    </row>
    <row r="9" spans="1:4" ht="16.5" thickBot="1" x14ac:dyDescent="0.3">
      <c r="A9" s="406" t="s">
        <v>462</v>
      </c>
      <c r="B9" s="407"/>
      <c r="C9" s="408">
        <f>+C4+C7+C8</f>
        <v>453482</v>
      </c>
      <c r="D9" s="409"/>
    </row>
    <row r="10" spans="1:4" x14ac:dyDescent="0.25">
      <c r="A10" s="410"/>
      <c r="B10" s="410"/>
      <c r="C10" s="409"/>
    </row>
    <row r="11" spans="1:4" ht="16.5" thickBot="1" x14ac:dyDescent="0.3">
      <c r="A11" s="410"/>
      <c r="B11" s="410"/>
      <c r="C11" s="409"/>
      <c r="D11" s="409"/>
    </row>
    <row r="12" spans="1:4" ht="49.5" customHeight="1" x14ac:dyDescent="0.25">
      <c r="A12" s="393" t="s">
        <v>463</v>
      </c>
      <c r="B12" s="411"/>
      <c r="C12" s="395" t="s">
        <v>879</v>
      </c>
    </row>
    <row r="13" spans="1:4" ht="29.25" customHeight="1" x14ac:dyDescent="0.25">
      <c r="A13" s="824" t="s">
        <v>464</v>
      </c>
      <c r="B13" s="825"/>
      <c r="C13" s="412">
        <f>SUM(C14:C15)</f>
        <v>426482</v>
      </c>
    </row>
    <row r="14" spans="1:4" x14ac:dyDescent="0.25">
      <c r="A14" s="398"/>
      <c r="B14" s="413" t="s">
        <v>465</v>
      </c>
      <c r="C14" s="400">
        <v>243840</v>
      </c>
    </row>
    <row r="15" spans="1:4" ht="31.5" customHeight="1" x14ac:dyDescent="0.25">
      <c r="A15" s="587"/>
      <c r="B15" s="588" t="s">
        <v>466</v>
      </c>
      <c r="C15" s="400">
        <v>182642</v>
      </c>
    </row>
    <row r="16" spans="1:4" x14ac:dyDescent="0.25">
      <c r="A16" s="398"/>
      <c r="B16" s="588" t="s">
        <v>467</v>
      </c>
      <c r="C16" s="400">
        <v>72000</v>
      </c>
    </row>
    <row r="17" spans="1:3" x14ac:dyDescent="0.25">
      <c r="A17" s="826" t="s">
        <v>468</v>
      </c>
      <c r="B17" s="827"/>
      <c r="C17" s="397">
        <v>27000</v>
      </c>
    </row>
    <row r="18" spans="1:3" ht="38.25" customHeight="1" thickBot="1" x14ac:dyDescent="0.3">
      <c r="A18" s="828" t="s">
        <v>469</v>
      </c>
      <c r="B18" s="829"/>
      <c r="C18" s="408">
        <f>+C13+C17</f>
        <v>453482</v>
      </c>
    </row>
    <row r="19" spans="1:3" x14ac:dyDescent="0.25">
      <c r="A19" s="410"/>
      <c r="B19" s="410"/>
    </row>
    <row r="21" spans="1:3" x14ac:dyDescent="0.25">
      <c r="A21" s="414"/>
      <c r="C21" s="409"/>
    </row>
    <row r="23" spans="1:3" x14ac:dyDescent="0.25">
      <c r="A23" s="415"/>
      <c r="C23" s="409"/>
    </row>
    <row r="30" spans="1:3" ht="13.5" customHeight="1" x14ac:dyDescent="0.25">
      <c r="B30" s="416"/>
      <c r="C30" s="417"/>
    </row>
    <row r="31" spans="1:3" x14ac:dyDescent="0.25">
      <c r="B31" s="417"/>
      <c r="C31" s="417"/>
    </row>
  </sheetData>
  <mergeCells count="4">
    <mergeCell ref="A1:C1"/>
    <mergeCell ref="A13:B13"/>
    <mergeCell ref="A17:B17"/>
    <mergeCell ref="A18:B18"/>
  </mergeCells>
  <printOptions horizontalCentered="1"/>
  <pageMargins left="0.51181102362204722" right="0.27559055118110237" top="1.0629921259842521" bottom="0.39370078740157483" header="0.43307086614173229" footer="0.19685039370078741"/>
  <pageSetup paperSize="9" scale="80" orientation="portrait" r:id="rId1"/>
  <headerFooter alignWithMargins="0">
    <oddHeader xml:space="preserve">&amp;R&amp;"Times New Roman CE,Félkövér"16. melléklet
&amp;11a 3/2016.(II.12.) önkormányzati rendelethez 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="110" zoomScaleNormal="110" workbookViewId="0">
      <selection activeCell="D47" sqref="D47"/>
    </sheetView>
  </sheetViews>
  <sheetFormatPr defaultRowHeight="15.75" x14ac:dyDescent="0.25"/>
  <cols>
    <col min="1" max="1" width="45.625" style="289" customWidth="1"/>
    <col min="2" max="2" width="16" style="290" customWidth="1"/>
    <col min="3" max="3" width="7.5" style="269" customWidth="1"/>
    <col min="4" max="4" width="43.75" style="269" customWidth="1"/>
    <col min="5" max="5" width="16" style="269" customWidth="1"/>
    <col min="6" max="6" width="24.625" style="269" customWidth="1"/>
    <col min="7" max="16384" width="9" style="269"/>
  </cols>
  <sheetData>
    <row r="1" spans="1:6" ht="31.5" customHeight="1" x14ac:dyDescent="0.25">
      <c r="A1" s="1245" t="s">
        <v>1254</v>
      </c>
      <c r="B1" s="1245"/>
      <c r="C1" s="1245"/>
      <c r="D1" s="1245"/>
      <c r="E1" s="1245"/>
      <c r="F1" s="1245"/>
    </row>
    <row r="3" spans="1:6" ht="16.5" thickBot="1" x14ac:dyDescent="0.3"/>
    <row r="4" spans="1:6" ht="33" thickTop="1" thickBot="1" x14ac:dyDescent="0.3">
      <c r="A4" s="267" t="s">
        <v>143</v>
      </c>
      <c r="B4" s="268" t="s">
        <v>1142</v>
      </c>
      <c r="D4" s="267" t="s">
        <v>143</v>
      </c>
      <c r="E4" s="268" t="s">
        <v>1142</v>
      </c>
    </row>
    <row r="5" spans="1:6" s="272" customFormat="1" ht="16.5" thickTop="1" x14ac:dyDescent="0.25">
      <c r="A5" s="270" t="s">
        <v>638</v>
      </c>
      <c r="B5" s="271"/>
      <c r="D5" s="273" t="s">
        <v>639</v>
      </c>
      <c r="E5" s="274"/>
    </row>
    <row r="6" spans="1:6" s="277" customFormat="1" ht="31.5" x14ac:dyDescent="0.25">
      <c r="A6" s="275" t="s">
        <v>145</v>
      </c>
      <c r="B6" s="276">
        <f>5833827+1637</f>
        <v>5835464</v>
      </c>
      <c r="D6" s="275" t="s">
        <v>575</v>
      </c>
      <c r="E6" s="276">
        <f>4678881+19287</f>
        <v>4698168</v>
      </c>
    </row>
    <row r="7" spans="1:6" s="277" customFormat="1" ht="31.5" x14ac:dyDescent="0.25">
      <c r="A7" s="275" t="s">
        <v>96</v>
      </c>
      <c r="B7" s="276">
        <f>1649357+442</f>
        <v>1649799</v>
      </c>
      <c r="D7" s="275" t="s">
        <v>146</v>
      </c>
      <c r="E7" s="276">
        <v>15048049</v>
      </c>
    </row>
    <row r="8" spans="1:6" s="277" customFormat="1" ht="16.5" thickBot="1" x14ac:dyDescent="0.3">
      <c r="A8" s="275" t="s">
        <v>147</v>
      </c>
      <c r="B8" s="276">
        <f>9859044+12241</f>
        <v>9871285</v>
      </c>
      <c r="D8" s="284" t="s">
        <v>144</v>
      </c>
      <c r="E8" s="285">
        <v>5088796</v>
      </c>
    </row>
    <row r="9" spans="1:6" s="277" customFormat="1" ht="16.5" thickTop="1" x14ac:dyDescent="0.25">
      <c r="A9" s="279" t="s">
        <v>98</v>
      </c>
      <c r="B9" s="276">
        <v>72165</v>
      </c>
      <c r="D9" s="284" t="s">
        <v>578</v>
      </c>
      <c r="E9" s="285">
        <v>305264</v>
      </c>
      <c r="F9" s="834" t="s">
        <v>643</v>
      </c>
    </row>
    <row r="10" spans="1:6" s="277" customFormat="1" ht="15.75" customHeight="1" x14ac:dyDescent="0.25">
      <c r="A10" s="275" t="s">
        <v>605</v>
      </c>
      <c r="B10" s="280">
        <f>5977896+4580</f>
        <v>5982476</v>
      </c>
      <c r="D10" s="284"/>
      <c r="E10" s="285"/>
      <c r="F10" s="835"/>
    </row>
    <row r="11" spans="1:6" s="277" customFormat="1" ht="16.5" customHeight="1" thickBot="1" x14ac:dyDescent="0.3">
      <c r="A11" s="279" t="s">
        <v>148</v>
      </c>
      <c r="B11" s="280">
        <f>4773184-130891</f>
        <v>4642293</v>
      </c>
      <c r="D11" s="281"/>
      <c r="E11" s="282"/>
      <c r="F11" s="836"/>
    </row>
    <row r="12" spans="1:6" s="288" customFormat="1" ht="17.25" thickTop="1" thickBot="1" x14ac:dyDescent="0.3">
      <c r="A12" s="286" t="s">
        <v>636</v>
      </c>
      <c r="B12" s="287">
        <f>SUM(B5:B11)</f>
        <v>28053482</v>
      </c>
      <c r="D12" s="286" t="s">
        <v>637</v>
      </c>
      <c r="E12" s="287">
        <f>SUM(E6:E10)</f>
        <v>25140277</v>
      </c>
      <c r="F12" s="287">
        <f>+E12-B12</f>
        <v>-2913205</v>
      </c>
    </row>
    <row r="13" spans="1:6" s="288" customFormat="1" ht="17.25" thickTop="1" thickBot="1" x14ac:dyDescent="0.3">
      <c r="A13" s="561"/>
      <c r="B13" s="562"/>
      <c r="D13" s="561"/>
      <c r="E13" s="562"/>
      <c r="F13" s="562"/>
    </row>
    <row r="14" spans="1:6" s="272" customFormat="1" ht="17.25" thickTop="1" thickBot="1" x14ac:dyDescent="0.3">
      <c r="A14" s="273" t="s">
        <v>647</v>
      </c>
      <c r="B14" s="291"/>
      <c r="D14" s="273" t="s">
        <v>648</v>
      </c>
      <c r="E14" s="274"/>
    </row>
    <row r="15" spans="1:6" s="277" customFormat="1" ht="16.5" customHeight="1" thickTop="1" x14ac:dyDescent="0.25">
      <c r="A15" s="283" t="s">
        <v>670</v>
      </c>
      <c r="B15" s="276">
        <f>9129432+15746</f>
        <v>9145178</v>
      </c>
      <c r="D15" s="284" t="s">
        <v>671</v>
      </c>
      <c r="E15" s="278">
        <f>9129432+15746</f>
        <v>9145178</v>
      </c>
      <c r="F15" s="831" t="s">
        <v>649</v>
      </c>
    </row>
    <row r="16" spans="1:6" s="277" customFormat="1" ht="31.5" x14ac:dyDescent="0.25">
      <c r="A16" s="283" t="s">
        <v>842</v>
      </c>
      <c r="B16" s="276"/>
      <c r="D16" s="712" t="s">
        <v>1106</v>
      </c>
      <c r="E16" s="278"/>
      <c r="F16" s="832"/>
    </row>
    <row r="17" spans="1:6" s="277" customFormat="1" x14ac:dyDescent="0.25">
      <c r="A17" s="1246" t="s">
        <v>1255</v>
      </c>
      <c r="B17" s="280">
        <v>2800000</v>
      </c>
      <c r="D17" s="283" t="s">
        <v>807</v>
      </c>
      <c r="E17" s="1247">
        <v>7400000</v>
      </c>
      <c r="F17" s="832"/>
    </row>
    <row r="18" spans="1:6" s="277" customFormat="1" ht="32.25" thickBot="1" x14ac:dyDescent="0.3">
      <c r="A18" s="566"/>
      <c r="B18" s="567"/>
      <c r="D18" s="711" t="s">
        <v>1256</v>
      </c>
      <c r="E18" s="713">
        <v>2800000</v>
      </c>
      <c r="F18" s="833"/>
    </row>
    <row r="19" spans="1:6" s="288" customFormat="1" ht="17.25" thickTop="1" thickBot="1" x14ac:dyDescent="0.3">
      <c r="A19" s="286" t="s">
        <v>650</v>
      </c>
      <c r="B19" s="287">
        <f>SUM(B15:B18)</f>
        <v>11945178</v>
      </c>
      <c r="D19" s="286" t="s">
        <v>651</v>
      </c>
      <c r="E19" s="287">
        <f>SUM(E15:E18)</f>
        <v>19345178</v>
      </c>
      <c r="F19" s="287">
        <f>+E19-B19</f>
        <v>7400000</v>
      </c>
    </row>
    <row r="20" spans="1:6" s="288" customFormat="1" ht="17.25" thickTop="1" thickBot="1" x14ac:dyDescent="0.3">
      <c r="A20" s="561"/>
      <c r="B20" s="562"/>
      <c r="D20" s="561"/>
      <c r="E20" s="562"/>
      <c r="F20" s="562"/>
    </row>
    <row r="21" spans="1:6" s="288" customFormat="1" ht="17.25" thickTop="1" thickBot="1" x14ac:dyDescent="0.3">
      <c r="A21" s="561"/>
      <c r="B21" s="561"/>
      <c r="C21" s="561"/>
      <c r="D21" s="837" t="s">
        <v>652</v>
      </c>
      <c r="E21" s="837"/>
      <c r="F21" s="569">
        <f>SUM(F12+F19)</f>
        <v>4486795</v>
      </c>
    </row>
    <row r="22" spans="1:6" s="288" customFormat="1" ht="16.5" thickTop="1" x14ac:dyDescent="0.25">
      <c r="A22" s="561"/>
      <c r="B22" s="562"/>
      <c r="D22" s="561"/>
      <c r="E22" s="562"/>
      <c r="F22" s="562"/>
    </row>
    <row r="23" spans="1:6" s="288" customFormat="1" ht="16.5" thickBot="1" x14ac:dyDescent="0.3">
      <c r="A23" s="561"/>
      <c r="B23" s="562"/>
      <c r="D23" s="561"/>
      <c r="E23" s="562"/>
      <c r="F23" s="562"/>
    </row>
    <row r="24" spans="1:6" ht="33" thickTop="1" thickBot="1" x14ac:dyDescent="0.3">
      <c r="A24" s="267" t="s">
        <v>143</v>
      </c>
      <c r="B24" s="268" t="s">
        <v>1142</v>
      </c>
      <c r="D24" s="267" t="s">
        <v>143</v>
      </c>
      <c r="E24" s="268" t="s">
        <v>1142</v>
      </c>
    </row>
    <row r="25" spans="1:6" ht="16.5" thickTop="1" x14ac:dyDescent="0.25">
      <c r="A25" s="273" t="s">
        <v>640</v>
      </c>
      <c r="B25" s="291"/>
      <c r="D25" s="273" t="s">
        <v>641</v>
      </c>
      <c r="E25" s="291"/>
    </row>
    <row r="26" spans="1:6" ht="32.25" customHeight="1" thickBot="1" x14ac:dyDescent="0.3">
      <c r="A26" s="275" t="s">
        <v>142</v>
      </c>
      <c r="B26" s="276">
        <f>18605952+133198</f>
        <v>18739150</v>
      </c>
      <c r="D26" s="275" t="s">
        <v>635</v>
      </c>
      <c r="E26" s="276">
        <v>15479240</v>
      </c>
      <c r="F26" s="740"/>
    </row>
    <row r="27" spans="1:6" ht="16.5" thickTop="1" x14ac:dyDescent="0.25">
      <c r="A27" s="275" t="s">
        <v>151</v>
      </c>
      <c r="B27" s="276">
        <f>1478886-4420</f>
        <v>1474466</v>
      </c>
      <c r="D27" s="275" t="s">
        <v>642</v>
      </c>
      <c r="E27" s="276">
        <v>129000</v>
      </c>
      <c r="F27" s="831" t="s">
        <v>644</v>
      </c>
    </row>
    <row r="28" spans="1:6" x14ac:dyDescent="0.25">
      <c r="A28" s="275" t="s">
        <v>533</v>
      </c>
      <c r="B28" s="276">
        <f>331725+2500</f>
        <v>334225</v>
      </c>
      <c r="D28" s="275" t="s">
        <v>579</v>
      </c>
      <c r="E28" s="276">
        <v>452806</v>
      </c>
      <c r="F28" s="832"/>
    </row>
    <row r="29" spans="1:6" ht="16.5" thickBot="1" x14ac:dyDescent="0.3">
      <c r="A29" s="275"/>
      <c r="B29" s="276"/>
      <c r="D29" s="738"/>
      <c r="E29" s="739"/>
      <c r="F29" s="833"/>
    </row>
    <row r="30" spans="1:6" s="288" customFormat="1" ht="17.25" thickTop="1" thickBot="1" x14ac:dyDescent="0.3">
      <c r="A30" s="286" t="s">
        <v>645</v>
      </c>
      <c r="B30" s="287">
        <f>SUM(B26:B29)</f>
        <v>20547841</v>
      </c>
      <c r="D30" s="286" t="s">
        <v>646</v>
      </c>
      <c r="E30" s="287">
        <f>SUM(E26:E28)</f>
        <v>16061046</v>
      </c>
      <c r="F30" s="287">
        <f>+E30-B30</f>
        <v>-4486795</v>
      </c>
    </row>
    <row r="31" spans="1:6" s="288" customFormat="1" ht="17.25" thickTop="1" thickBot="1" x14ac:dyDescent="0.3">
      <c r="A31" s="561"/>
      <c r="B31" s="562"/>
      <c r="D31" s="561"/>
      <c r="E31" s="562"/>
      <c r="F31" s="562"/>
    </row>
    <row r="32" spans="1:6" s="272" customFormat="1" ht="17.25" thickTop="1" thickBot="1" x14ac:dyDescent="0.3">
      <c r="A32" s="273" t="s">
        <v>653</v>
      </c>
      <c r="B32" s="291"/>
      <c r="D32" s="273" t="s">
        <v>655</v>
      </c>
      <c r="E32" s="274"/>
    </row>
    <row r="33" spans="1:6" s="277" customFormat="1" ht="16.5" thickTop="1" x14ac:dyDescent="0.25">
      <c r="A33" s="283" t="s">
        <v>670</v>
      </c>
      <c r="B33" s="276">
        <f>112152+4420</f>
        <v>116572</v>
      </c>
      <c r="D33" s="284" t="s">
        <v>671</v>
      </c>
      <c r="E33" s="278">
        <f>112152+4420</f>
        <v>116572</v>
      </c>
      <c r="F33" s="831" t="s">
        <v>662</v>
      </c>
    </row>
    <row r="34" spans="1:6" s="277" customFormat="1" ht="32.25" thickBot="1" x14ac:dyDescent="0.3">
      <c r="A34" s="566"/>
      <c r="B34" s="567"/>
      <c r="D34" s="283" t="s">
        <v>1105</v>
      </c>
      <c r="E34" s="565"/>
      <c r="F34" s="833"/>
    </row>
    <row r="35" spans="1:6" s="288" customFormat="1" ht="17.25" thickTop="1" thickBot="1" x14ac:dyDescent="0.3">
      <c r="A35" s="286" t="s">
        <v>654</v>
      </c>
      <c r="B35" s="287">
        <f>SUM(B33)</f>
        <v>116572</v>
      </c>
      <c r="D35" s="286" t="s">
        <v>656</v>
      </c>
      <c r="E35" s="287">
        <f>SUM(E33:E34)</f>
        <v>116572</v>
      </c>
      <c r="F35" s="287">
        <f>+E35-B35</f>
        <v>0</v>
      </c>
    </row>
    <row r="36" spans="1:6" s="288" customFormat="1" ht="17.25" thickTop="1" thickBot="1" x14ac:dyDescent="0.3">
      <c r="A36" s="561"/>
      <c r="B36" s="562"/>
      <c r="D36" s="561"/>
      <c r="E36" s="562"/>
      <c r="F36" s="562"/>
    </row>
    <row r="37" spans="1:6" s="288" customFormat="1" ht="17.25" thickTop="1" thickBot="1" x14ac:dyDescent="0.3">
      <c r="A37" s="561"/>
      <c r="B37" s="561"/>
      <c r="C37" s="561"/>
      <c r="D37" s="837" t="s">
        <v>657</v>
      </c>
      <c r="E37" s="837"/>
      <c r="F37" s="569">
        <f>SUM(F30+F35)</f>
        <v>-4486795</v>
      </c>
    </row>
    <row r="38" spans="1:6" s="288" customFormat="1" ht="17.25" thickTop="1" thickBot="1" x14ac:dyDescent="0.3">
      <c r="A38" s="561"/>
      <c r="B38" s="562"/>
      <c r="D38" s="561"/>
      <c r="E38" s="562"/>
      <c r="F38" s="562"/>
    </row>
    <row r="39" spans="1:6" s="288" customFormat="1" ht="33" thickTop="1" thickBot="1" x14ac:dyDescent="0.3">
      <c r="A39" s="561"/>
      <c r="B39" s="562"/>
      <c r="D39" s="561"/>
      <c r="E39" s="562"/>
      <c r="F39" s="293" t="s">
        <v>153</v>
      </c>
    </row>
    <row r="40" spans="1:6" s="288" customFormat="1" ht="17.25" thickTop="1" thickBot="1" x14ac:dyDescent="0.3">
      <c r="A40" s="294" t="s">
        <v>154</v>
      </c>
      <c r="B40" s="295">
        <f>SUM(B30+B12)</f>
        <v>48601323</v>
      </c>
      <c r="C40" s="269"/>
      <c r="D40" s="294" t="s">
        <v>155</v>
      </c>
      <c r="E40" s="296">
        <f>SUM(E30+E12)</f>
        <v>41201323</v>
      </c>
      <c r="F40" s="297">
        <f>SUM(E40-B40)</f>
        <v>-7400000</v>
      </c>
    </row>
    <row r="41" spans="1:6" s="288" customFormat="1" ht="17.25" thickTop="1" thickBot="1" x14ac:dyDescent="0.3">
      <c r="A41" s="563"/>
      <c r="B41" s="564"/>
      <c r="C41" s="269"/>
      <c r="D41" s="563"/>
      <c r="E41" s="568"/>
      <c r="F41" s="568"/>
    </row>
    <row r="42" spans="1:6" s="288" customFormat="1" ht="33" thickTop="1" thickBot="1" x14ac:dyDescent="0.3">
      <c r="A42" s="561"/>
      <c r="B42" s="562"/>
      <c r="D42" s="561"/>
      <c r="E42" s="562"/>
      <c r="F42" s="293" t="s">
        <v>661</v>
      </c>
    </row>
    <row r="43" spans="1:6" s="288" customFormat="1" ht="17.25" thickTop="1" thickBot="1" x14ac:dyDescent="0.3">
      <c r="A43" s="294" t="s">
        <v>658</v>
      </c>
      <c r="B43" s="295">
        <f>SUM(B35+B19)</f>
        <v>12061750</v>
      </c>
      <c r="C43" s="269"/>
      <c r="D43" s="294" t="s">
        <v>659</v>
      </c>
      <c r="E43" s="296">
        <f>SUM(E35+E19)</f>
        <v>19461750</v>
      </c>
      <c r="F43" s="297">
        <f>SUM(E43-B43)</f>
        <v>7400000</v>
      </c>
    </row>
    <row r="44" spans="1:6" s="288" customFormat="1" ht="17.25" thickTop="1" thickBot="1" x14ac:dyDescent="0.3">
      <c r="A44" s="561"/>
      <c r="B44" s="562"/>
      <c r="D44" s="561"/>
      <c r="E44" s="562"/>
      <c r="F44" s="562"/>
    </row>
    <row r="45" spans="1:6" s="288" customFormat="1" ht="17.25" thickTop="1" thickBot="1" x14ac:dyDescent="0.3">
      <c r="A45" s="561"/>
      <c r="B45" s="562"/>
      <c r="D45" s="830" t="s">
        <v>660</v>
      </c>
      <c r="E45" s="830"/>
      <c r="F45" s="570">
        <f>SUM(F40+F43)</f>
        <v>0</v>
      </c>
    </row>
    <row r="46" spans="1:6" s="288" customFormat="1" ht="16.5" thickTop="1" x14ac:dyDescent="0.25">
      <c r="A46" s="561"/>
      <c r="B46" s="562"/>
      <c r="D46" s="561"/>
      <c r="E46" s="562"/>
      <c r="F46" s="562"/>
    </row>
    <row r="47" spans="1:6" x14ac:dyDescent="0.25">
      <c r="A47" s="298"/>
      <c r="C47" s="292"/>
      <c r="E47" s="290"/>
      <c r="F47" s="292"/>
    </row>
    <row r="48" spans="1:6" x14ac:dyDescent="0.25">
      <c r="E48" s="290"/>
    </row>
    <row r="49" spans="1:6" x14ac:dyDescent="0.25">
      <c r="A49" s="298"/>
      <c r="B49" s="299"/>
      <c r="E49" s="299"/>
      <c r="F49" s="292"/>
    </row>
    <row r="50" spans="1:6" x14ac:dyDescent="0.25">
      <c r="A50" s="298"/>
      <c r="C50" s="292"/>
      <c r="E50" s="290"/>
    </row>
    <row r="51" spans="1:6" x14ac:dyDescent="0.25">
      <c r="C51" s="292"/>
      <c r="E51" s="290"/>
    </row>
    <row r="52" spans="1:6" x14ac:dyDescent="0.25">
      <c r="A52" s="298"/>
      <c r="D52" s="300"/>
      <c r="E52" s="290"/>
    </row>
  </sheetData>
  <mergeCells count="8">
    <mergeCell ref="D37:E37"/>
    <mergeCell ref="D45:E45"/>
    <mergeCell ref="A1:F1"/>
    <mergeCell ref="F9:F11"/>
    <mergeCell ref="F15:F18"/>
    <mergeCell ref="D21:E21"/>
    <mergeCell ref="F27:F29"/>
    <mergeCell ref="F33:F34"/>
  </mergeCells>
  <printOptions horizontalCentered="1"/>
  <pageMargins left="0.31496062992125984" right="0.23622047244094491" top="0.6692913385826772" bottom="0.23622047244094491" header="0.43307086614173229" footer="0.15748031496062992"/>
  <pageSetup paperSize="9" scale="58" orientation="landscape" r:id="rId1"/>
  <headerFooter alignWithMargins="0">
    <oddHeader>&amp;C&amp;"Times New Roman CE,Félkövér"
&amp;R&amp;"Times New Roman CE,Dőlt"17. melléklet
a 3/2016.(II.12.) önkormányzati rendelethez&amp;X1</oddHeader>
    <oddFooter xml:space="preserve">&amp;L&amp;X1&amp;XMódosította a 10/2016.(III.18.) rendelet, hatályos 2016. március 21. napjától&amp;C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A19" zoomScaleNormal="100" workbookViewId="0">
      <selection activeCell="F49" sqref="F49"/>
    </sheetView>
  </sheetViews>
  <sheetFormatPr defaultColWidth="8" defaultRowHeight="15.75" x14ac:dyDescent="0.25"/>
  <cols>
    <col min="1" max="1" width="27.5" style="304" customWidth="1"/>
    <col min="2" max="2" width="11" style="303" bestFit="1" customWidth="1"/>
    <col min="3" max="3" width="12" style="303" customWidth="1"/>
    <col min="4" max="5" width="11" style="303" bestFit="1" customWidth="1"/>
    <col min="6" max="6" width="10.5" style="303" customWidth="1"/>
    <col min="7" max="7" width="12.5" style="303" customWidth="1"/>
    <col min="8" max="8" width="11.125" style="303" customWidth="1"/>
    <col min="9" max="9" width="10" style="303" bestFit="1" customWidth="1"/>
    <col min="10" max="10" width="11" style="303" bestFit="1" customWidth="1"/>
    <col min="11" max="11" width="11" style="303" customWidth="1"/>
    <col min="12" max="12" width="11.125" style="303" customWidth="1"/>
    <col min="13" max="13" width="11.625" style="303" customWidth="1"/>
    <col min="14" max="14" width="11" style="303" bestFit="1" customWidth="1"/>
    <col min="15" max="15" width="9.875" style="303" bestFit="1" customWidth="1"/>
    <col min="16" max="16" width="9.875" style="304" bestFit="1" customWidth="1"/>
    <col min="17" max="16384" width="8" style="304"/>
  </cols>
  <sheetData>
    <row r="1" spans="1:15" x14ac:dyDescent="0.25">
      <c r="A1" s="1248" t="s">
        <v>1257</v>
      </c>
      <c r="B1" s="1248"/>
      <c r="C1" s="1248"/>
      <c r="D1" s="1248"/>
      <c r="E1" s="1248"/>
      <c r="F1" s="1248"/>
      <c r="G1" s="1248"/>
      <c r="H1" s="1248"/>
      <c r="I1" s="1248"/>
      <c r="J1" s="1248"/>
      <c r="K1" s="1248"/>
      <c r="L1" s="1248"/>
      <c r="M1" s="1248"/>
      <c r="N1" s="1248"/>
    </row>
    <row r="2" spans="1:15" x14ac:dyDescent="0.25">
      <c r="A2" s="1248" t="s">
        <v>379</v>
      </c>
      <c r="B2" s="1248"/>
      <c r="C2" s="1248"/>
      <c r="D2" s="1248"/>
      <c r="E2" s="1248"/>
      <c r="F2" s="1248"/>
      <c r="G2" s="1248"/>
      <c r="H2" s="1248"/>
      <c r="I2" s="1248"/>
      <c r="J2" s="1248"/>
      <c r="K2" s="1248"/>
      <c r="L2" s="1248"/>
      <c r="M2" s="1248"/>
      <c r="N2" s="1248"/>
    </row>
    <row r="4" spans="1:15" ht="16.5" thickBot="1" x14ac:dyDescent="0.3">
      <c r="A4" s="301" t="s">
        <v>119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</row>
    <row r="5" spans="1:15" s="308" customFormat="1" x14ac:dyDescent="0.25">
      <c r="A5" s="305" t="s">
        <v>250</v>
      </c>
      <c r="B5" s="306" t="s">
        <v>120</v>
      </c>
      <c r="C5" s="306" t="s">
        <v>121</v>
      </c>
      <c r="D5" s="306" t="s">
        <v>122</v>
      </c>
      <c r="E5" s="306" t="s">
        <v>123</v>
      </c>
      <c r="F5" s="306" t="s">
        <v>124</v>
      </c>
      <c r="G5" s="306" t="s">
        <v>125</v>
      </c>
      <c r="H5" s="306" t="s">
        <v>126</v>
      </c>
      <c r="I5" s="306" t="s">
        <v>127</v>
      </c>
      <c r="J5" s="306" t="s">
        <v>128</v>
      </c>
      <c r="K5" s="306" t="s">
        <v>129</v>
      </c>
      <c r="L5" s="306" t="s">
        <v>130</v>
      </c>
      <c r="M5" s="306" t="s">
        <v>131</v>
      </c>
      <c r="N5" s="307" t="s">
        <v>132</v>
      </c>
      <c r="O5" s="303"/>
    </row>
    <row r="6" spans="1:15" ht="31.5" x14ac:dyDescent="0.25">
      <c r="A6" s="309" t="s">
        <v>575</v>
      </c>
      <c r="B6" s="310">
        <f>314023+363738+19287</f>
        <v>697048</v>
      </c>
      <c r="C6" s="310">
        <v>363738</v>
      </c>
      <c r="D6" s="310">
        <v>363738</v>
      </c>
      <c r="E6" s="310">
        <v>363738</v>
      </c>
      <c r="F6" s="310">
        <v>363738</v>
      </c>
      <c r="G6" s="310">
        <v>363738</v>
      </c>
      <c r="H6" s="310">
        <v>363738</v>
      </c>
      <c r="I6" s="310">
        <v>363738</v>
      </c>
      <c r="J6" s="310">
        <v>363738</v>
      </c>
      <c r="K6" s="310">
        <v>363738</v>
      </c>
      <c r="L6" s="310">
        <v>363739</v>
      </c>
      <c r="M6" s="310">
        <v>363739</v>
      </c>
      <c r="N6" s="311">
        <f>SUM(B6:M6)</f>
        <v>4698168</v>
      </c>
    </row>
    <row r="7" spans="1:15" ht="31.5" x14ac:dyDescent="0.25">
      <c r="A7" s="309" t="s">
        <v>576</v>
      </c>
      <c r="B7" s="310"/>
      <c r="C7" s="310">
        <f>153345+143793</f>
        <v>297138</v>
      </c>
      <c r="D7" s="310"/>
      <c r="E7" s="310">
        <f>600286+130082+900000</f>
        <v>1630368</v>
      </c>
      <c r="F7" s="310"/>
      <c r="G7" s="310">
        <v>7813619</v>
      </c>
      <c r="H7" s="310">
        <f>474904+364500</f>
        <v>839404</v>
      </c>
      <c r="I7" s="310">
        <v>70500</v>
      </c>
      <c r="J7" s="310">
        <f>203000+400000+508990</f>
        <v>1111990</v>
      </c>
      <c r="K7" s="310">
        <f>1538895+147000</f>
        <v>1685895</v>
      </c>
      <c r="L7" s="310">
        <v>447000</v>
      </c>
      <c r="M7" s="310">
        <f>562326+1021000</f>
        <v>1583326</v>
      </c>
      <c r="N7" s="311">
        <f t="shared" ref="N7:N15" si="0">SUM(B7:M7)</f>
        <v>15479240</v>
      </c>
    </row>
    <row r="8" spans="1:15" x14ac:dyDescent="0.25">
      <c r="A8" s="309" t="s">
        <v>146</v>
      </c>
      <c r="B8" s="310">
        <v>225000</v>
      </c>
      <c r="C8" s="310">
        <v>100000</v>
      </c>
      <c r="D8" s="310">
        <v>6500000</v>
      </c>
      <c r="E8" s="310">
        <v>150000</v>
      </c>
      <c r="F8" s="310">
        <v>150000</v>
      </c>
      <c r="G8" s="310">
        <v>1100000</v>
      </c>
      <c r="H8" s="310">
        <v>100000</v>
      </c>
      <c r="I8" s="310">
        <v>100000</v>
      </c>
      <c r="J8" s="310">
        <v>5300000</v>
      </c>
      <c r="K8" s="310">
        <v>150000</v>
      </c>
      <c r="L8" s="310">
        <v>100000</v>
      </c>
      <c r="M8" s="310">
        <v>1073049</v>
      </c>
      <c r="N8" s="311">
        <f t="shared" si="0"/>
        <v>15048049</v>
      </c>
    </row>
    <row r="9" spans="1:15" x14ac:dyDescent="0.25">
      <c r="A9" s="309" t="s">
        <v>144</v>
      </c>
      <c r="B9" s="310">
        <f>210740-58449+1221+120650+51093</f>
        <v>325255</v>
      </c>
      <c r="C9" s="310">
        <f>181010-58449+1221+51093+41403</f>
        <v>216278</v>
      </c>
      <c r="D9" s="310">
        <f>243680-58449+1221+51093</f>
        <v>237545</v>
      </c>
      <c r="E9" s="310">
        <f>174576-58449+1221+120650+51093+162077</f>
        <v>451168</v>
      </c>
      <c r="F9" s="310">
        <f>169374-58449+1221+51093+103726</f>
        <v>266965</v>
      </c>
      <c r="G9" s="310">
        <f>183612-58449+1221+51093+2104884</f>
        <v>2282361</v>
      </c>
      <c r="H9" s="310">
        <f>171961-58449+1221+120650+51093</f>
        <v>286476</v>
      </c>
      <c r="I9" s="310">
        <f>145932-58450+1221+51093</f>
        <v>139796</v>
      </c>
      <c r="J9" s="310">
        <f>257226-58450+1221+51093</f>
        <v>251090</v>
      </c>
      <c r="K9" s="310">
        <f>192139-58450+1221+120650+51093</f>
        <v>306653</v>
      </c>
      <c r="L9" s="310">
        <f>192435-58450+1221+51093</f>
        <v>186299</v>
      </c>
      <c r="M9" s="310">
        <f>145040-58446+1223+51093</f>
        <v>138910</v>
      </c>
      <c r="N9" s="311">
        <f t="shared" si="0"/>
        <v>5088796</v>
      </c>
    </row>
    <row r="10" spans="1:15" x14ac:dyDescent="0.25">
      <c r="A10" s="309" t="s">
        <v>150</v>
      </c>
      <c r="B10" s="310"/>
      <c r="C10" s="310"/>
      <c r="D10" s="310"/>
      <c r="E10" s="310">
        <v>21500</v>
      </c>
      <c r="F10" s="310">
        <v>21500</v>
      </c>
      <c r="G10" s="310">
        <v>21500</v>
      </c>
      <c r="H10" s="310">
        <v>21500</v>
      </c>
      <c r="I10" s="310">
        <v>21500</v>
      </c>
      <c r="J10" s="310">
        <v>21500</v>
      </c>
      <c r="K10" s="310"/>
      <c r="L10" s="310"/>
      <c r="M10" s="310"/>
      <c r="N10" s="311">
        <f t="shared" si="0"/>
        <v>129000</v>
      </c>
    </row>
    <row r="11" spans="1:15" x14ac:dyDescent="0.25">
      <c r="A11" s="309" t="s">
        <v>149</v>
      </c>
      <c r="B11" s="310">
        <f>67795+10000</f>
        <v>77795</v>
      </c>
      <c r="C11" s="310">
        <v>0</v>
      </c>
      <c r="D11" s="310">
        <v>65000</v>
      </c>
      <c r="E11" s="310">
        <v>6000</v>
      </c>
      <c r="F11" s="310">
        <v>6000</v>
      </c>
      <c r="G11" s="310">
        <v>6000</v>
      </c>
      <c r="H11" s="310">
        <v>8000</v>
      </c>
      <c r="I11" s="310">
        <v>8000</v>
      </c>
      <c r="J11" s="310">
        <v>8000</v>
      </c>
      <c r="K11" s="310">
        <v>8000</v>
      </c>
      <c r="L11" s="310">
        <f>22427+42</f>
        <v>22469</v>
      </c>
      <c r="M11" s="310">
        <f>15000+50000+25000</f>
        <v>90000</v>
      </c>
      <c r="N11" s="311">
        <f t="shared" si="0"/>
        <v>305264</v>
      </c>
    </row>
    <row r="12" spans="1:15" ht="31.5" x14ac:dyDescent="0.25">
      <c r="A12" s="309" t="s">
        <v>152</v>
      </c>
      <c r="B12" s="310">
        <v>4835</v>
      </c>
      <c r="C12" s="310">
        <v>4835</v>
      </c>
      <c r="D12" s="310">
        <v>4835</v>
      </c>
      <c r="E12" s="310">
        <v>4835</v>
      </c>
      <c r="F12" s="310">
        <v>4835</v>
      </c>
      <c r="G12" s="310">
        <f>4835+129789+15000</f>
        <v>149624</v>
      </c>
      <c r="H12" s="310">
        <v>4835</v>
      </c>
      <c r="I12" s="310">
        <v>4835</v>
      </c>
      <c r="J12" s="310">
        <v>4835</v>
      </c>
      <c r="K12" s="310">
        <v>4834</v>
      </c>
      <c r="L12" s="310">
        <v>4834</v>
      </c>
      <c r="M12" s="310">
        <f>4834+100000+150000</f>
        <v>254834</v>
      </c>
      <c r="N12" s="311">
        <f t="shared" si="0"/>
        <v>452806</v>
      </c>
    </row>
    <row r="13" spans="1:15" x14ac:dyDescent="0.25">
      <c r="A13" s="309" t="s">
        <v>582</v>
      </c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1">
        <f t="shared" si="0"/>
        <v>0</v>
      </c>
    </row>
    <row r="14" spans="1:15" ht="31.5" x14ac:dyDescent="0.25">
      <c r="A14" s="772" t="s">
        <v>807</v>
      </c>
      <c r="B14" s="773">
        <v>2760000</v>
      </c>
      <c r="C14" s="773">
        <v>1640000</v>
      </c>
      <c r="D14" s="773"/>
      <c r="E14" s="773"/>
      <c r="F14" s="773"/>
      <c r="G14" s="773"/>
      <c r="H14" s="773"/>
      <c r="I14" s="773"/>
      <c r="J14" s="773"/>
      <c r="K14" s="773"/>
      <c r="L14" s="773"/>
      <c r="M14" s="773">
        <v>3000000</v>
      </c>
      <c r="N14" s="311">
        <f t="shared" si="0"/>
        <v>7400000</v>
      </c>
    </row>
    <row r="15" spans="1:15" ht="47.25" x14ac:dyDescent="0.25">
      <c r="A15" s="772" t="s">
        <v>1256</v>
      </c>
      <c r="B15" s="773"/>
      <c r="C15" s="773"/>
      <c r="D15" s="773"/>
      <c r="E15" s="773"/>
      <c r="F15" s="773"/>
      <c r="G15" s="773"/>
      <c r="H15" s="773"/>
      <c r="I15" s="773">
        <v>2000000</v>
      </c>
      <c r="J15" s="773">
        <v>800000</v>
      </c>
      <c r="K15" s="773"/>
      <c r="L15" s="773"/>
      <c r="M15" s="773"/>
      <c r="N15" s="311">
        <f t="shared" si="0"/>
        <v>2800000</v>
      </c>
    </row>
    <row r="16" spans="1:15" s="315" customFormat="1" ht="16.5" thickBot="1" x14ac:dyDescent="0.3">
      <c r="A16" s="312" t="s">
        <v>848</v>
      </c>
      <c r="B16" s="313">
        <f>SUM(B6:B15)</f>
        <v>4089933</v>
      </c>
      <c r="C16" s="313">
        <f t="shared" ref="C16:N16" si="1">SUM(C6:C15)</f>
        <v>2621989</v>
      </c>
      <c r="D16" s="313">
        <f t="shared" si="1"/>
        <v>7171118</v>
      </c>
      <c r="E16" s="313">
        <f t="shared" si="1"/>
        <v>2627609</v>
      </c>
      <c r="F16" s="313">
        <f t="shared" si="1"/>
        <v>813038</v>
      </c>
      <c r="G16" s="313">
        <f t="shared" si="1"/>
        <v>11736842</v>
      </c>
      <c r="H16" s="313">
        <f t="shared" si="1"/>
        <v>1623953</v>
      </c>
      <c r="I16" s="313">
        <f t="shared" si="1"/>
        <v>2708369</v>
      </c>
      <c r="J16" s="313">
        <f t="shared" si="1"/>
        <v>7861153</v>
      </c>
      <c r="K16" s="313">
        <f t="shared" si="1"/>
        <v>2519120</v>
      </c>
      <c r="L16" s="313">
        <f t="shared" si="1"/>
        <v>1124341</v>
      </c>
      <c r="M16" s="313">
        <f t="shared" si="1"/>
        <v>6503858</v>
      </c>
      <c r="N16" s="313">
        <f t="shared" si="1"/>
        <v>51401323</v>
      </c>
      <c r="O16" s="303"/>
    </row>
    <row r="17" spans="1:14" x14ac:dyDescent="0.25">
      <c r="A17" s="301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</row>
    <row r="18" spans="1:14" ht="16.5" thickBot="1" x14ac:dyDescent="0.3">
      <c r="A18" s="317" t="s">
        <v>133</v>
      </c>
    </row>
    <row r="19" spans="1:14" x14ac:dyDescent="0.25">
      <c r="A19" s="318" t="s">
        <v>139</v>
      </c>
      <c r="B19" s="319">
        <v>1142894</v>
      </c>
      <c r="C19" s="319">
        <v>950243</v>
      </c>
      <c r="D19" s="319">
        <f>956922+20166</f>
        <v>977088</v>
      </c>
      <c r="E19" s="319">
        <v>952291</v>
      </c>
      <c r="F19" s="319">
        <v>901752</v>
      </c>
      <c r="G19" s="319">
        <v>882262</v>
      </c>
      <c r="H19" s="319">
        <v>854944</v>
      </c>
      <c r="I19" s="319">
        <v>970675</v>
      </c>
      <c r="J19" s="319">
        <v>902622</v>
      </c>
      <c r="K19" s="319">
        <v>938090</v>
      </c>
      <c r="L19" s="319">
        <v>963909</v>
      </c>
      <c r="M19" s="319">
        <v>1247927</v>
      </c>
      <c r="N19" s="320">
        <f t="shared" ref="N19:N23" si="2">SUM(B19:M19)</f>
        <v>11684697</v>
      </c>
    </row>
    <row r="20" spans="1:14" ht="31.5" x14ac:dyDescent="0.25">
      <c r="A20" s="309" t="s">
        <v>134</v>
      </c>
      <c r="B20" s="310">
        <f>11790+16457+5104+44515+539100</f>
        <v>616966</v>
      </c>
      <c r="C20" s="310">
        <f>36790+16457+5103+44515+539100</f>
        <v>641965</v>
      </c>
      <c r="D20" s="310">
        <f>11790+16457+5104+78170+539101+320+3144</f>
        <v>654086</v>
      </c>
      <c r="E20" s="310">
        <f>23720+16457+5103+44515+539100+3000</f>
        <v>631895</v>
      </c>
      <c r="F20" s="310">
        <f>11790+16457+5104+44515+589100</f>
        <v>666966</v>
      </c>
      <c r="G20" s="310">
        <f>11790+16457+5103+78170+589101</f>
        <v>700621</v>
      </c>
      <c r="H20" s="310">
        <f>28990+16458+5104+44515+589100</f>
        <v>684167</v>
      </c>
      <c r="I20" s="310">
        <f>11789+16458+5103+44515+589100</f>
        <v>666965</v>
      </c>
      <c r="J20" s="310">
        <f>136148+16458+5104+78170+639101</f>
        <v>874981</v>
      </c>
      <c r="K20" s="310">
        <f>11789+16458+5103+44515+639100</f>
        <v>716965</v>
      </c>
      <c r="L20" s="310">
        <f>11789+16458+5104+44514+639100</f>
        <v>716965</v>
      </c>
      <c r="M20" s="310">
        <f>25389+16458+5104+78169+639101+30</f>
        <v>764251</v>
      </c>
      <c r="N20" s="311">
        <f t="shared" si="2"/>
        <v>8336793</v>
      </c>
    </row>
    <row r="21" spans="1:14" x14ac:dyDescent="0.25">
      <c r="A21" s="309" t="s">
        <v>667</v>
      </c>
      <c r="B21" s="310">
        <v>18445</v>
      </c>
      <c r="C21" s="310">
        <v>18445</v>
      </c>
      <c r="D21" s="310">
        <f>18445-320</f>
        <v>18125</v>
      </c>
      <c r="E21" s="310">
        <v>18445</v>
      </c>
      <c r="F21" s="310">
        <v>18445</v>
      </c>
      <c r="G21" s="310">
        <v>18445</v>
      </c>
      <c r="H21" s="310">
        <v>18445</v>
      </c>
      <c r="I21" s="310">
        <v>18444</v>
      </c>
      <c r="J21" s="310">
        <v>18444</v>
      </c>
      <c r="K21" s="310">
        <v>18444</v>
      </c>
      <c r="L21" s="310">
        <v>18444</v>
      </c>
      <c r="M21" s="310">
        <v>18444</v>
      </c>
      <c r="N21" s="311">
        <f t="shared" si="2"/>
        <v>221015</v>
      </c>
    </row>
    <row r="22" spans="1:14" s="303" customFormat="1" x14ac:dyDescent="0.25">
      <c r="A22" s="309" t="s">
        <v>135</v>
      </c>
      <c r="B22" s="310">
        <f>91281+26836</f>
        <v>118117</v>
      </c>
      <c r="C22" s="310">
        <f>91281+26836</f>
        <v>118117</v>
      </c>
      <c r="D22" s="310">
        <f>91282+26836-4420</f>
        <v>113698</v>
      </c>
      <c r="E22" s="310">
        <v>26836</v>
      </c>
      <c r="F22" s="310">
        <v>26836</v>
      </c>
      <c r="G22" s="310">
        <f>110000+26836</f>
        <v>136836</v>
      </c>
      <c r="H22" s="310">
        <f>202000+26836</f>
        <v>228836</v>
      </c>
      <c r="I22" s="310">
        <f>70500+26836</f>
        <v>97336</v>
      </c>
      <c r="J22" s="310">
        <f>110000+26836</f>
        <v>136836</v>
      </c>
      <c r="K22" s="310">
        <f>110000+26836</f>
        <v>136836</v>
      </c>
      <c r="L22" s="310">
        <f>202000+26835</f>
        <v>228835</v>
      </c>
      <c r="M22" s="310">
        <f>70500+26835-30</f>
        <v>97305</v>
      </c>
      <c r="N22" s="311">
        <f t="shared" si="2"/>
        <v>1466424</v>
      </c>
    </row>
    <row r="23" spans="1:14" s="303" customFormat="1" ht="31.5" x14ac:dyDescent="0.25">
      <c r="A23" s="309" t="s">
        <v>663</v>
      </c>
      <c r="B23" s="310">
        <v>293195</v>
      </c>
      <c r="C23" s="310">
        <f>153345+41403+160438+293195</f>
        <v>648381</v>
      </c>
      <c r="D23" s="310">
        <f>293195+293195+27500</f>
        <v>613890</v>
      </c>
      <c r="E23" s="310">
        <f>600286+162077+130080+900000+293195+27500+18288</f>
        <v>2131426</v>
      </c>
      <c r="F23" s="310">
        <f>384169+103726+293195+294435+27500</f>
        <v>1103025</v>
      </c>
      <c r="G23" s="310">
        <f>7813619+2104889+293195+294435+27500</f>
        <v>10533638</v>
      </c>
      <c r="H23" s="310">
        <f>474904+162500+294435</f>
        <v>931839</v>
      </c>
      <c r="I23" s="310">
        <v>294435</v>
      </c>
      <c r="J23" s="310">
        <f>203000+400000+508990+294435</f>
        <v>1406425</v>
      </c>
      <c r="K23" s="310">
        <f>1538895+147000+294434</f>
        <v>1980329</v>
      </c>
      <c r="L23" s="310">
        <f>245000+294434</f>
        <v>539434</v>
      </c>
      <c r="M23" s="310">
        <f>529150+950500+294434</f>
        <v>1774084</v>
      </c>
      <c r="N23" s="311">
        <f t="shared" si="2"/>
        <v>22250101</v>
      </c>
    </row>
    <row r="24" spans="1:14" s="303" customFormat="1" x14ac:dyDescent="0.25">
      <c r="A24" s="309" t="s">
        <v>136</v>
      </c>
      <c r="B24" s="310"/>
      <c r="C24" s="310"/>
      <c r="D24" s="310"/>
      <c r="E24" s="310">
        <f>21110+19287-3000-18288</f>
        <v>19109</v>
      </c>
      <c r="F24" s="310"/>
      <c r="G24" s="310">
        <v>150000</v>
      </c>
      <c r="H24" s="310"/>
      <c r="I24" s="310"/>
      <c r="J24" s="310">
        <v>150000</v>
      </c>
      <c r="K24" s="310"/>
      <c r="L24" s="310"/>
      <c r="M24" s="310">
        <v>4323184</v>
      </c>
      <c r="N24" s="311">
        <f>SUM(B24:M24)</f>
        <v>4642293</v>
      </c>
    </row>
    <row r="25" spans="1:14" s="303" customFormat="1" ht="31.5" customHeight="1" x14ac:dyDescent="0.25">
      <c r="A25" s="772" t="s">
        <v>1255</v>
      </c>
      <c r="B25" s="773"/>
      <c r="C25" s="773">
        <v>2000000</v>
      </c>
      <c r="D25" s="773">
        <v>800000</v>
      </c>
      <c r="E25" s="773"/>
      <c r="F25" s="773"/>
      <c r="G25" s="773"/>
      <c r="H25" s="773"/>
      <c r="I25" s="773"/>
      <c r="J25" s="773"/>
      <c r="K25" s="773"/>
      <c r="L25" s="773"/>
      <c r="M25" s="773"/>
      <c r="N25" s="311">
        <f>SUM(B25:M25)</f>
        <v>2800000</v>
      </c>
    </row>
    <row r="26" spans="1:14" s="303" customFormat="1" ht="16.5" thickBot="1" x14ac:dyDescent="0.3">
      <c r="A26" s="312" t="s">
        <v>849</v>
      </c>
      <c r="B26" s="313">
        <f>SUM(B19:B25)</f>
        <v>2189617</v>
      </c>
      <c r="C26" s="313">
        <f t="shared" ref="C26:N26" si="3">SUM(C19:C25)</f>
        <v>4377151</v>
      </c>
      <c r="D26" s="313">
        <f t="shared" si="3"/>
        <v>3176887</v>
      </c>
      <c r="E26" s="313">
        <f t="shared" si="3"/>
        <v>3780002</v>
      </c>
      <c r="F26" s="313">
        <f t="shared" si="3"/>
        <v>2717024</v>
      </c>
      <c r="G26" s="313">
        <f t="shared" si="3"/>
        <v>12421802</v>
      </c>
      <c r="H26" s="313">
        <f t="shared" si="3"/>
        <v>2718231</v>
      </c>
      <c r="I26" s="313">
        <f t="shared" si="3"/>
        <v>2047855</v>
      </c>
      <c r="J26" s="313">
        <f t="shared" si="3"/>
        <v>3489308</v>
      </c>
      <c r="K26" s="313">
        <f t="shared" si="3"/>
        <v>3790664</v>
      </c>
      <c r="L26" s="313">
        <f t="shared" si="3"/>
        <v>2467587</v>
      </c>
      <c r="M26" s="313">
        <f t="shared" si="3"/>
        <v>8225195</v>
      </c>
      <c r="N26" s="313">
        <f t="shared" si="3"/>
        <v>51401323</v>
      </c>
    </row>
    <row r="27" spans="1:14" s="303" customFormat="1" ht="27.75" customHeight="1" x14ac:dyDescent="0.25">
      <c r="A27" s="301"/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</row>
    <row r="28" spans="1:14" s="303" customFormat="1" ht="47.25" x14ac:dyDescent="0.25">
      <c r="A28" s="774" t="s">
        <v>862</v>
      </c>
      <c r="B28" s="775">
        <v>788609</v>
      </c>
      <c r="C28" s="775">
        <f>+B30</f>
        <v>2688925</v>
      </c>
      <c r="D28" s="775">
        <f t="shared" ref="D28:M28" si="4">+C30</f>
        <v>933763</v>
      </c>
      <c r="E28" s="775">
        <f t="shared" si="4"/>
        <v>4927994</v>
      </c>
      <c r="F28" s="775">
        <f t="shared" si="4"/>
        <v>3775601</v>
      </c>
      <c r="G28" s="775">
        <f t="shared" si="4"/>
        <v>1871615</v>
      </c>
      <c r="H28" s="775">
        <f t="shared" si="4"/>
        <v>1186655</v>
      </c>
      <c r="I28" s="775">
        <f t="shared" si="4"/>
        <v>92377</v>
      </c>
      <c r="J28" s="775">
        <f t="shared" si="4"/>
        <v>752891</v>
      </c>
      <c r="K28" s="775">
        <f t="shared" si="4"/>
        <v>5124736</v>
      </c>
      <c r="L28" s="775">
        <f t="shared" si="4"/>
        <v>3853192</v>
      </c>
      <c r="M28" s="775">
        <f t="shared" si="4"/>
        <v>2509946</v>
      </c>
      <c r="N28" s="775"/>
    </row>
    <row r="29" spans="1:14" s="303" customFormat="1" ht="31.5" x14ac:dyDescent="0.25">
      <c r="A29" s="774" t="s">
        <v>137</v>
      </c>
      <c r="B29" s="775">
        <f t="shared" ref="B29:M29" si="5">+B16-B26</f>
        <v>1900316</v>
      </c>
      <c r="C29" s="775">
        <f t="shared" si="5"/>
        <v>-1755162</v>
      </c>
      <c r="D29" s="775">
        <f t="shared" si="5"/>
        <v>3994231</v>
      </c>
      <c r="E29" s="775">
        <f t="shared" si="5"/>
        <v>-1152393</v>
      </c>
      <c r="F29" s="775">
        <f t="shared" si="5"/>
        <v>-1903986</v>
      </c>
      <c r="G29" s="775">
        <f t="shared" si="5"/>
        <v>-684960</v>
      </c>
      <c r="H29" s="775">
        <f t="shared" si="5"/>
        <v>-1094278</v>
      </c>
      <c r="I29" s="775">
        <f t="shared" si="5"/>
        <v>660514</v>
      </c>
      <c r="J29" s="775">
        <f t="shared" si="5"/>
        <v>4371845</v>
      </c>
      <c r="K29" s="775">
        <f t="shared" si="5"/>
        <v>-1271544</v>
      </c>
      <c r="L29" s="775">
        <f t="shared" si="5"/>
        <v>-1343246</v>
      </c>
      <c r="M29" s="775">
        <f t="shared" si="5"/>
        <v>-1721337</v>
      </c>
      <c r="N29" s="775"/>
    </row>
    <row r="30" spans="1:14" s="303" customFormat="1" ht="47.25" x14ac:dyDescent="0.25">
      <c r="A30" s="774" t="s">
        <v>138</v>
      </c>
      <c r="B30" s="775">
        <f>+B28+B29</f>
        <v>2688925</v>
      </c>
      <c r="C30" s="775">
        <f>+C28+C29</f>
        <v>933763</v>
      </c>
      <c r="D30" s="775">
        <f t="shared" ref="D30:M30" si="6">+D28+D29</f>
        <v>4927994</v>
      </c>
      <c r="E30" s="775">
        <f t="shared" si="6"/>
        <v>3775601</v>
      </c>
      <c r="F30" s="775">
        <f t="shared" si="6"/>
        <v>1871615</v>
      </c>
      <c r="G30" s="775">
        <f t="shared" si="6"/>
        <v>1186655</v>
      </c>
      <c r="H30" s="775">
        <f t="shared" si="6"/>
        <v>92377</v>
      </c>
      <c r="I30" s="775">
        <f t="shared" si="6"/>
        <v>752891</v>
      </c>
      <c r="J30" s="775">
        <f t="shared" si="6"/>
        <v>5124736</v>
      </c>
      <c r="K30" s="775">
        <f t="shared" si="6"/>
        <v>3853192</v>
      </c>
      <c r="L30" s="775">
        <f t="shared" si="6"/>
        <v>2509946</v>
      </c>
      <c r="M30" s="775">
        <f t="shared" si="6"/>
        <v>788609</v>
      </c>
      <c r="N30" s="776"/>
    </row>
    <row r="31" spans="1:14" s="303" customFormat="1" x14ac:dyDescent="0.25">
      <c r="A31" s="304"/>
    </row>
    <row r="32" spans="1:14" x14ac:dyDescent="0.25">
      <c r="A32" s="304" t="s">
        <v>850</v>
      </c>
    </row>
    <row r="37" spans="1:14" x14ac:dyDescent="0.25">
      <c r="A37" s="315"/>
      <c r="B37" s="314"/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  <c r="N37" s="314"/>
    </row>
    <row r="39" spans="1:14" x14ac:dyDescent="0.25">
      <c r="A39" s="315"/>
      <c r="B39" s="314"/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</row>
    <row r="40" spans="1:14" x14ac:dyDescent="0.25">
      <c r="A40" s="571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</row>
  </sheetData>
  <mergeCells count="2">
    <mergeCell ref="A1:N1"/>
    <mergeCell ref="A2:N2"/>
  </mergeCells>
  <pageMargins left="0.51181102362204722" right="0.51181102362204722" top="0.55118110236220474" bottom="0.35433070866141736" header="0.31496062992125984" footer="0.31496062992125984"/>
  <pageSetup paperSize="9" scale="73" orientation="landscape" r:id="rId1"/>
  <headerFooter>
    <oddHeader>&amp;C&amp;"Times New Roman CE,Félkövér"
&amp;R&amp;"Times New Roman CE,Dőlt"&amp;10 &amp;12 18. melléklet
a 3/2016.(II.12.) önkormányzati rendelethez&amp;X1</oddHeader>
    <oddFooter>&amp;L&amp;X1&amp;XMódosította a 10/2016.(III.18.) rendelet, hatályos 2016. március 21. napjától</oddFooter>
  </headerFooter>
  <colBreaks count="1" manualBreakCount="1">
    <brk id="1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N18" sqref="N18"/>
    </sheetView>
  </sheetViews>
  <sheetFormatPr defaultColWidth="8" defaultRowHeight="15.75" x14ac:dyDescent="0.25"/>
  <cols>
    <col min="1" max="1" width="53.375" style="4" bestFit="1" customWidth="1"/>
    <col min="2" max="6" width="10.75" style="4" customWidth="1"/>
    <col min="7" max="7" width="13.25" style="4" customWidth="1"/>
    <col min="8" max="16384" width="8" style="4"/>
  </cols>
  <sheetData>
    <row r="1" spans="1:7" ht="48.75" thickTop="1" thickBot="1" x14ac:dyDescent="0.3">
      <c r="A1" s="2" t="s">
        <v>250</v>
      </c>
      <c r="B1" s="3" t="s">
        <v>251</v>
      </c>
      <c r="C1" s="3" t="s">
        <v>619</v>
      </c>
      <c r="D1" s="3" t="s">
        <v>818</v>
      </c>
      <c r="E1" s="3" t="s">
        <v>1005</v>
      </c>
      <c r="F1" s="3" t="s">
        <v>252</v>
      </c>
      <c r="G1" s="3" t="s">
        <v>253</v>
      </c>
    </row>
    <row r="2" spans="1:7" ht="17.25" thickTop="1" thickBot="1" x14ac:dyDescent="0.3">
      <c r="A2" s="5" t="s">
        <v>254</v>
      </c>
      <c r="B2" s="6" t="s">
        <v>256</v>
      </c>
      <c r="C2" s="6" t="s">
        <v>257</v>
      </c>
      <c r="D2" s="6" t="s">
        <v>258</v>
      </c>
      <c r="E2" s="6"/>
      <c r="F2" s="6" t="s">
        <v>259</v>
      </c>
      <c r="G2" s="6" t="s">
        <v>260</v>
      </c>
    </row>
    <row r="3" spans="1:7" ht="16.5" thickTop="1" x14ac:dyDescent="0.25">
      <c r="A3" s="7"/>
      <c r="B3" s="8"/>
      <c r="C3" s="8"/>
      <c r="D3" s="8"/>
      <c r="E3" s="8"/>
      <c r="F3" s="8"/>
      <c r="G3" s="8"/>
    </row>
    <row r="4" spans="1:7" x14ac:dyDescent="0.25">
      <c r="A4" s="7" t="s">
        <v>261</v>
      </c>
      <c r="B4" s="8"/>
      <c r="C4" s="8"/>
      <c r="D4" s="8"/>
      <c r="E4" s="8"/>
      <c r="F4" s="8"/>
      <c r="G4" s="8"/>
    </row>
    <row r="5" spans="1:7" x14ac:dyDescent="0.25">
      <c r="A5" s="547" t="s">
        <v>262</v>
      </c>
      <c r="B5" s="9">
        <v>22225</v>
      </c>
      <c r="C5" s="9">
        <v>22225</v>
      </c>
      <c r="D5" s="9"/>
      <c r="E5" s="9"/>
      <c r="F5" s="9"/>
      <c r="G5" s="10">
        <f>SUM(B5:F5)</f>
        <v>44450</v>
      </c>
    </row>
    <row r="6" spans="1:7" ht="16.5" thickBot="1" x14ac:dyDescent="0.3">
      <c r="A6" s="548" t="s">
        <v>263</v>
      </c>
      <c r="B6" s="9">
        <v>85000</v>
      </c>
      <c r="C6" s="9">
        <v>77594</v>
      </c>
      <c r="D6" s="9">
        <v>49058</v>
      </c>
      <c r="E6" s="9">
        <v>4611</v>
      </c>
      <c r="F6" s="9"/>
      <c r="G6" s="10">
        <f>SUM(B6:F6)</f>
        <v>216263</v>
      </c>
    </row>
    <row r="7" spans="1:7" ht="17.25" thickTop="1" thickBot="1" x14ac:dyDescent="0.3">
      <c r="A7" s="11" t="s">
        <v>264</v>
      </c>
      <c r="B7" s="12">
        <f t="shared" ref="B7:G7" si="0">SUM(B5:B6)</f>
        <v>107225</v>
      </c>
      <c r="C7" s="12">
        <f t="shared" si="0"/>
        <v>99819</v>
      </c>
      <c r="D7" s="12">
        <f t="shared" si="0"/>
        <v>49058</v>
      </c>
      <c r="E7" s="12">
        <f t="shared" si="0"/>
        <v>4611</v>
      </c>
      <c r="F7" s="12">
        <f t="shared" si="0"/>
        <v>0</v>
      </c>
      <c r="G7" s="12">
        <f t="shared" si="0"/>
        <v>260713</v>
      </c>
    </row>
    <row r="8" spans="1:7" ht="16.5" thickTop="1" x14ac:dyDescent="0.25">
      <c r="A8" s="549"/>
      <c r="B8" s="9"/>
      <c r="C8" s="9"/>
      <c r="D8" s="9"/>
      <c r="E8" s="9"/>
      <c r="F8" s="9"/>
      <c r="G8" s="10"/>
    </row>
    <row r="9" spans="1:7" x14ac:dyDescent="0.25">
      <c r="A9" s="550" t="s">
        <v>620</v>
      </c>
      <c r="B9" s="9"/>
      <c r="C9" s="9"/>
      <c r="D9" s="9"/>
      <c r="E9" s="9"/>
      <c r="F9" s="9"/>
      <c r="G9" s="10"/>
    </row>
    <row r="10" spans="1:7" ht="32.25" thickBot="1" x14ac:dyDescent="0.3">
      <c r="A10" s="551" t="s">
        <v>621</v>
      </c>
      <c r="B10" s="552">
        <v>63000</v>
      </c>
      <c r="C10" s="552">
        <v>63000</v>
      </c>
      <c r="D10" s="552">
        <v>63000</v>
      </c>
      <c r="E10" s="552">
        <v>63000</v>
      </c>
      <c r="F10" s="552">
        <v>189000</v>
      </c>
      <c r="G10" s="10">
        <f>SUM(B10:F10)</f>
        <v>441000</v>
      </c>
    </row>
    <row r="11" spans="1:7" ht="33" thickTop="1" thickBot="1" x14ac:dyDescent="0.3">
      <c r="A11" s="11" t="s">
        <v>622</v>
      </c>
      <c r="B11" s="12">
        <f t="shared" ref="B11:G11" si="1">SUM(B10:B10)</f>
        <v>63000</v>
      </c>
      <c r="C11" s="12">
        <f t="shared" si="1"/>
        <v>63000</v>
      </c>
      <c r="D11" s="12">
        <f t="shared" si="1"/>
        <v>63000</v>
      </c>
      <c r="E11" s="12">
        <f t="shared" si="1"/>
        <v>63000</v>
      </c>
      <c r="F11" s="12">
        <f t="shared" si="1"/>
        <v>189000</v>
      </c>
      <c r="G11" s="12">
        <f t="shared" si="1"/>
        <v>441000</v>
      </c>
    </row>
    <row r="12" spans="1:7" ht="17.25" thickTop="1" thickBot="1" x14ac:dyDescent="0.3">
      <c r="A12" s="553" t="s">
        <v>253</v>
      </c>
      <c r="B12" s="13">
        <f t="shared" ref="B12:G12" si="2">SUM(B7,B11)</f>
        <v>170225</v>
      </c>
      <c r="C12" s="13">
        <f t="shared" si="2"/>
        <v>162819</v>
      </c>
      <c r="D12" s="13">
        <f t="shared" si="2"/>
        <v>112058</v>
      </c>
      <c r="E12" s="13">
        <f t="shared" si="2"/>
        <v>67611</v>
      </c>
      <c r="F12" s="13">
        <f t="shared" si="2"/>
        <v>189000</v>
      </c>
      <c r="G12" s="13">
        <f t="shared" si="2"/>
        <v>701713</v>
      </c>
    </row>
    <row r="13" spans="1:7" ht="16.5" thickTop="1" x14ac:dyDescent="0.25">
      <c r="G13" s="15"/>
    </row>
  </sheetData>
  <pageMargins left="0.31496062992125984" right="0.31496062992125984" top="1.3385826771653544" bottom="0.74803149606299213" header="0.31496062992125984" footer="0.31496062992125984"/>
  <pageSetup paperSize="9" scale="75" orientation="portrait" r:id="rId1"/>
  <headerFooter>
    <oddHeader>&amp;C&amp;"Times New Roman CE,Félkövér"
Több éves kihatással járó jelentősebb szerződések
(eFt-ban)&amp;R&amp;"Times New Roman CE,Félkövér"19. melléklet
&amp;11a 3/2016.(II.12.)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"/>
  <sheetViews>
    <sheetView view="pageBreakPreview" zoomScale="60" zoomScaleNormal="100" workbookViewId="0">
      <pane xSplit="2" ySplit="8" topLeftCell="C10" activePane="bottomRight" state="frozen"/>
      <selection activeCell="AN10" sqref="AN10"/>
      <selection pane="topRight" activeCell="AN10" sqref="AN10"/>
      <selection pane="bottomLeft" activeCell="AN10" sqref="AN10"/>
      <selection pane="bottomRight" activeCell="AN10" sqref="AN10"/>
    </sheetView>
  </sheetViews>
  <sheetFormatPr defaultRowHeight="15.75" x14ac:dyDescent="0.25"/>
  <cols>
    <col min="1" max="1" width="35.75" style="188" customWidth="1"/>
    <col min="2" max="2" width="10" style="188" customWidth="1"/>
    <col min="3" max="3" width="12.25" style="210" customWidth="1"/>
    <col min="4" max="4" width="13.125" style="210" customWidth="1"/>
    <col min="5" max="5" width="15" style="210" customWidth="1"/>
    <col min="6" max="8" width="13.75" style="210" customWidth="1"/>
    <col min="9" max="9" width="15" style="210" customWidth="1"/>
    <col min="10" max="12" width="13.75" style="210" customWidth="1"/>
    <col min="13" max="13" width="15" style="210" customWidth="1"/>
    <col min="14" max="15" width="13.75" style="210" customWidth="1"/>
    <col min="16" max="16" width="13" style="210" customWidth="1"/>
    <col min="17" max="17" width="15.25" style="210" customWidth="1"/>
    <col min="18" max="20" width="13.875" style="210" customWidth="1"/>
    <col min="21" max="21" width="16" style="210" customWidth="1"/>
    <col min="22" max="24" width="13.875" style="210" customWidth="1"/>
    <col min="25" max="25" width="15.75" style="210" customWidth="1"/>
    <col min="26" max="26" width="13.875" style="210" customWidth="1"/>
    <col min="27" max="27" width="12.875" style="210" customWidth="1"/>
    <col min="28" max="28" width="14.875" style="210" customWidth="1"/>
    <col min="29" max="29" width="15.375" style="210" customWidth="1"/>
    <col min="30" max="30" width="13.25" style="210" customWidth="1"/>
    <col min="31" max="31" width="12.625" style="210" customWidth="1"/>
    <col min="32" max="32" width="14.875" style="210" customWidth="1"/>
    <col min="33" max="33" width="15.375" style="210" customWidth="1"/>
    <col min="34" max="34" width="14.125" style="210" customWidth="1"/>
    <col min="35" max="35" width="13.875" style="210" customWidth="1"/>
    <col min="36" max="36" width="14.875" style="210" customWidth="1"/>
    <col min="37" max="37" width="15.375" style="210" customWidth="1"/>
    <col min="38" max="38" width="14.125" style="210" customWidth="1"/>
    <col min="39" max="16384" width="9" style="188"/>
  </cols>
  <sheetData>
    <row r="1" spans="1:38" x14ac:dyDescent="0.25">
      <c r="A1" s="892"/>
      <c r="B1" s="810" t="s">
        <v>483</v>
      </c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 t="s">
        <v>483</v>
      </c>
      <c r="P1" s="810"/>
      <c r="Q1" s="810"/>
      <c r="R1" s="810"/>
      <c r="S1" s="810"/>
      <c r="T1" s="810"/>
      <c r="U1" s="810"/>
      <c r="V1" s="810"/>
      <c r="W1" s="810"/>
      <c r="X1" s="810"/>
      <c r="Y1" s="810"/>
      <c r="Z1" s="810"/>
      <c r="AA1" s="810" t="s">
        <v>483</v>
      </c>
      <c r="AB1" s="810"/>
      <c r="AC1" s="810"/>
      <c r="AD1" s="810"/>
      <c r="AE1" s="810"/>
      <c r="AF1" s="810"/>
      <c r="AG1" s="810"/>
      <c r="AH1" s="810"/>
      <c r="AI1" s="810"/>
      <c r="AJ1" s="810"/>
      <c r="AK1" s="810"/>
      <c r="AL1" s="810"/>
    </row>
    <row r="2" spans="1:38" x14ac:dyDescent="0.25">
      <c r="A2" s="892"/>
      <c r="B2" s="810" t="s">
        <v>1155</v>
      </c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810"/>
      <c r="N2" s="810"/>
      <c r="O2" s="810" t="s">
        <v>1155</v>
      </c>
      <c r="P2" s="810"/>
      <c r="Q2" s="810"/>
      <c r="R2" s="810"/>
      <c r="S2" s="810"/>
      <c r="T2" s="810"/>
      <c r="U2" s="810"/>
      <c r="V2" s="810"/>
      <c r="W2" s="810"/>
      <c r="X2" s="810"/>
      <c r="Y2" s="810"/>
      <c r="Z2" s="810"/>
      <c r="AA2" s="810" t="s">
        <v>1155</v>
      </c>
      <c r="AB2" s="810"/>
      <c r="AC2" s="810"/>
      <c r="AD2" s="810"/>
      <c r="AE2" s="810"/>
      <c r="AF2" s="810"/>
      <c r="AG2" s="810"/>
      <c r="AH2" s="810"/>
      <c r="AI2" s="810"/>
      <c r="AJ2" s="810"/>
      <c r="AK2" s="810"/>
      <c r="AL2" s="810"/>
    </row>
    <row r="3" spans="1:38" x14ac:dyDescent="0.25">
      <c r="A3" s="892"/>
      <c r="B3" s="810" t="s">
        <v>1140</v>
      </c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  <c r="N3" s="810"/>
      <c r="O3" s="810" t="s">
        <v>1140</v>
      </c>
      <c r="P3" s="810"/>
      <c r="Q3" s="810"/>
      <c r="R3" s="810"/>
      <c r="S3" s="810"/>
      <c r="T3" s="810"/>
      <c r="U3" s="810"/>
      <c r="V3" s="810"/>
      <c r="W3" s="810"/>
      <c r="X3" s="810"/>
      <c r="Y3" s="810"/>
      <c r="Z3" s="810"/>
      <c r="AA3" s="810" t="s">
        <v>1140</v>
      </c>
      <c r="AB3" s="810"/>
      <c r="AC3" s="810"/>
      <c r="AD3" s="810"/>
      <c r="AE3" s="810"/>
      <c r="AF3" s="810"/>
      <c r="AG3" s="810"/>
      <c r="AH3" s="810"/>
      <c r="AI3" s="810"/>
      <c r="AJ3" s="810"/>
      <c r="AK3" s="810"/>
      <c r="AL3" s="810"/>
    </row>
    <row r="4" spans="1:38" ht="16.5" thickBot="1" x14ac:dyDescent="0.3"/>
    <row r="5" spans="1:38" s="173" customFormat="1" ht="68.25" customHeight="1" thickTop="1" thickBot="1" x14ac:dyDescent="0.3">
      <c r="A5" s="171"/>
      <c r="B5" s="321"/>
      <c r="C5" s="793" t="s">
        <v>82</v>
      </c>
      <c r="D5" s="794"/>
      <c r="E5" s="794"/>
      <c r="F5" s="794"/>
      <c r="G5" s="794"/>
      <c r="H5" s="794"/>
      <c r="I5" s="794"/>
      <c r="J5" s="794"/>
      <c r="K5" s="794"/>
      <c r="L5" s="794"/>
      <c r="M5" s="794"/>
      <c r="N5" s="795"/>
      <c r="O5" s="172" t="s">
        <v>83</v>
      </c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893" t="s">
        <v>271</v>
      </c>
      <c r="AB5" s="893"/>
      <c r="AC5" s="893"/>
      <c r="AD5" s="893"/>
      <c r="AE5" s="893"/>
      <c r="AF5" s="893"/>
      <c r="AG5" s="893"/>
      <c r="AH5" s="893"/>
      <c r="AI5" s="893"/>
      <c r="AJ5" s="893"/>
      <c r="AK5" s="893"/>
      <c r="AL5" s="893"/>
    </row>
    <row r="6" spans="1:38" s="175" customFormat="1" ht="39" customHeight="1" thickTop="1" thickBot="1" x14ac:dyDescent="0.3">
      <c r="A6" s="327" t="s">
        <v>250</v>
      </c>
      <c r="B6" s="322" t="s">
        <v>346</v>
      </c>
      <c r="C6" s="805" t="s">
        <v>84</v>
      </c>
      <c r="D6" s="806"/>
      <c r="E6" s="806"/>
      <c r="F6" s="807"/>
      <c r="G6" s="174" t="s">
        <v>1141</v>
      </c>
      <c r="H6" s="174"/>
      <c r="I6" s="174"/>
      <c r="J6" s="174"/>
      <c r="K6" s="894" t="s">
        <v>1142</v>
      </c>
      <c r="L6" s="894"/>
      <c r="M6" s="894"/>
      <c r="N6" s="894"/>
      <c r="O6" s="894" t="s">
        <v>84</v>
      </c>
      <c r="P6" s="895"/>
      <c r="Q6" s="895"/>
      <c r="R6" s="895"/>
      <c r="S6" s="895" t="s">
        <v>1141</v>
      </c>
      <c r="T6" s="895"/>
      <c r="U6" s="895"/>
      <c r="V6" s="895"/>
      <c r="W6" s="895" t="s">
        <v>1142</v>
      </c>
      <c r="X6" s="895"/>
      <c r="Y6" s="895"/>
      <c r="Z6" s="895"/>
      <c r="AA6" s="896" t="s">
        <v>84</v>
      </c>
      <c r="AB6" s="896"/>
      <c r="AC6" s="896"/>
      <c r="AD6" s="896"/>
      <c r="AE6" s="896" t="s">
        <v>1141</v>
      </c>
      <c r="AF6" s="896"/>
      <c r="AG6" s="896"/>
      <c r="AH6" s="896"/>
      <c r="AI6" s="896" t="s">
        <v>1142</v>
      </c>
      <c r="AJ6" s="896"/>
      <c r="AK6" s="896"/>
      <c r="AL6" s="896"/>
    </row>
    <row r="7" spans="1:38" s="103" customFormat="1" ht="33" thickTop="1" thickBot="1" x14ac:dyDescent="0.3">
      <c r="A7" s="102"/>
      <c r="B7" s="323"/>
      <c r="C7" s="786" t="s">
        <v>244</v>
      </c>
      <c r="D7" s="104" t="s">
        <v>245</v>
      </c>
      <c r="E7" s="104" t="s">
        <v>976</v>
      </c>
      <c r="F7" s="104" t="s">
        <v>271</v>
      </c>
      <c r="G7" s="786" t="s">
        <v>244</v>
      </c>
      <c r="H7" s="786" t="s">
        <v>245</v>
      </c>
      <c r="I7" s="786" t="s">
        <v>976</v>
      </c>
      <c r="J7" s="786" t="s">
        <v>271</v>
      </c>
      <c r="K7" s="104" t="s">
        <v>244</v>
      </c>
      <c r="L7" s="104" t="s">
        <v>245</v>
      </c>
      <c r="M7" s="104" t="s">
        <v>976</v>
      </c>
      <c r="N7" s="104" t="s">
        <v>271</v>
      </c>
      <c r="O7" s="104" t="s">
        <v>244</v>
      </c>
      <c r="P7" s="104" t="s">
        <v>245</v>
      </c>
      <c r="Q7" s="104" t="s">
        <v>976</v>
      </c>
      <c r="R7" s="104" t="s">
        <v>271</v>
      </c>
      <c r="S7" s="104" t="s">
        <v>244</v>
      </c>
      <c r="T7" s="104" t="s">
        <v>245</v>
      </c>
      <c r="U7" s="104" t="s">
        <v>976</v>
      </c>
      <c r="V7" s="104" t="s">
        <v>271</v>
      </c>
      <c r="W7" s="104" t="s">
        <v>244</v>
      </c>
      <c r="X7" s="104" t="s">
        <v>245</v>
      </c>
      <c r="Y7" s="104" t="s">
        <v>976</v>
      </c>
      <c r="Z7" s="104" t="s">
        <v>271</v>
      </c>
      <c r="AA7" s="104" t="s">
        <v>244</v>
      </c>
      <c r="AB7" s="104" t="s">
        <v>245</v>
      </c>
      <c r="AC7" s="104" t="s">
        <v>976</v>
      </c>
      <c r="AD7" s="104" t="s">
        <v>271</v>
      </c>
      <c r="AE7" s="104" t="s">
        <v>244</v>
      </c>
      <c r="AF7" s="104" t="s">
        <v>245</v>
      </c>
      <c r="AG7" s="104" t="s">
        <v>976</v>
      </c>
      <c r="AH7" s="104" t="s">
        <v>271</v>
      </c>
      <c r="AI7" s="104" t="s">
        <v>244</v>
      </c>
      <c r="AJ7" s="104" t="s">
        <v>245</v>
      </c>
      <c r="AK7" s="104" t="s">
        <v>976</v>
      </c>
      <c r="AL7" s="104" t="s">
        <v>271</v>
      </c>
    </row>
    <row r="8" spans="1:38" s="175" customFormat="1" ht="17.25" thickTop="1" thickBot="1" x14ac:dyDescent="0.3">
      <c r="A8" s="176" t="s">
        <v>254</v>
      </c>
      <c r="B8" s="324"/>
      <c r="C8" s="177" t="s">
        <v>1143</v>
      </c>
      <c r="D8" s="178"/>
      <c r="E8" s="178"/>
      <c r="F8" s="178"/>
      <c r="G8" s="897" t="s">
        <v>1144</v>
      </c>
      <c r="H8" s="898"/>
      <c r="I8" s="898"/>
      <c r="J8" s="174"/>
      <c r="K8" s="895" t="s">
        <v>1145</v>
      </c>
      <c r="L8" s="895"/>
      <c r="M8" s="895"/>
      <c r="N8" s="895"/>
      <c r="O8" s="868" t="s">
        <v>1146</v>
      </c>
      <c r="P8" s="868"/>
      <c r="Q8" s="868"/>
      <c r="R8" s="868"/>
      <c r="S8" s="868" t="s">
        <v>1147</v>
      </c>
      <c r="T8" s="868"/>
      <c r="U8" s="868"/>
      <c r="V8" s="868"/>
      <c r="W8" s="868" t="s">
        <v>1148</v>
      </c>
      <c r="X8" s="868"/>
      <c r="Y8" s="868"/>
      <c r="Z8" s="868"/>
      <c r="AA8" s="868" t="s">
        <v>1149</v>
      </c>
      <c r="AB8" s="868"/>
      <c r="AC8" s="868"/>
      <c r="AD8" s="868"/>
      <c r="AE8" s="868" t="s">
        <v>1150</v>
      </c>
      <c r="AF8" s="868"/>
      <c r="AG8" s="868"/>
      <c r="AH8" s="868"/>
      <c r="AI8" s="868" t="s">
        <v>1151</v>
      </c>
      <c r="AJ8" s="868"/>
      <c r="AK8" s="868"/>
      <c r="AL8" s="868"/>
    </row>
    <row r="9" spans="1:38" ht="16.5" thickTop="1" x14ac:dyDescent="0.25">
      <c r="A9" s="179" t="s">
        <v>88</v>
      </c>
      <c r="B9" s="179" t="s">
        <v>347</v>
      </c>
      <c r="C9" s="180">
        <v>170261</v>
      </c>
      <c r="D9" s="181">
        <v>57610</v>
      </c>
      <c r="E9" s="181"/>
      <c r="F9" s="182">
        <f>SUM(C9:E9)</f>
        <v>227871</v>
      </c>
      <c r="G9" s="182">
        <v>-600</v>
      </c>
      <c r="H9" s="182"/>
      <c r="I9" s="182"/>
      <c r="J9" s="182">
        <f>SUM(G9:I9)</f>
        <v>-600</v>
      </c>
      <c r="K9" s="182">
        <f>SUM(C9+G9)</f>
        <v>169661</v>
      </c>
      <c r="L9" s="182">
        <f>SUM(D9+H9)</f>
        <v>57610</v>
      </c>
      <c r="M9" s="182">
        <f>SUM(E9+I9)</f>
        <v>0</v>
      </c>
      <c r="N9" s="899">
        <f>SUM(K9:M9)</f>
        <v>227271</v>
      </c>
      <c r="O9" s="180">
        <v>4112854</v>
      </c>
      <c r="P9" s="183">
        <v>1001092</v>
      </c>
      <c r="Q9" s="183">
        <v>492010</v>
      </c>
      <c r="R9" s="183">
        <f>SUM(O9:Q9)</f>
        <v>5605956</v>
      </c>
      <c r="S9" s="183">
        <v>2237</v>
      </c>
      <c r="T9" s="183"/>
      <c r="U9" s="183"/>
      <c r="V9" s="183">
        <f>SUM(S9:U9)</f>
        <v>2237</v>
      </c>
      <c r="W9" s="183">
        <f>SUM(O9+S9)</f>
        <v>4115091</v>
      </c>
      <c r="X9" s="183">
        <f t="shared" ref="W9:Y13" si="0">SUM(P9+T9)</f>
        <v>1001092</v>
      </c>
      <c r="Y9" s="183">
        <f t="shared" si="0"/>
        <v>492010</v>
      </c>
      <c r="Z9" s="900">
        <f>SUM(W9:Y9)</f>
        <v>5608193</v>
      </c>
      <c r="AA9" s="184">
        <f t="shared" ref="AA9:AB13" si="1">+C9+O9</f>
        <v>4283115</v>
      </c>
      <c r="AB9" s="185">
        <f t="shared" si="1"/>
        <v>1058702</v>
      </c>
      <c r="AC9" s="186">
        <f t="shared" ref="AC9:AC20" si="2">SUM(Q9+E9)</f>
        <v>492010</v>
      </c>
      <c r="AD9" s="187">
        <f>SUM(AA9:AC9)</f>
        <v>5833827</v>
      </c>
      <c r="AE9" s="184">
        <f>+G9+S9</f>
        <v>1637</v>
      </c>
      <c r="AF9" s="185">
        <f t="shared" ref="AE9:AF13" si="3">+H9+T9</f>
        <v>0</v>
      </c>
      <c r="AG9" s="186">
        <f t="shared" ref="AG9:AG13" si="4">SUM(U9+I9)</f>
        <v>0</v>
      </c>
      <c r="AH9" s="187">
        <f t="shared" ref="AH9:AH13" si="5">SUM(AE9:AG9)</f>
        <v>1637</v>
      </c>
      <c r="AI9" s="184">
        <f>+K9+W9</f>
        <v>4284752</v>
      </c>
      <c r="AJ9" s="185">
        <f t="shared" ref="AI9:AJ13" si="6">+L9+X9</f>
        <v>1058702</v>
      </c>
      <c r="AK9" s="186">
        <f t="shared" ref="AK9:AK13" si="7">SUM(Y9+M9)</f>
        <v>492010</v>
      </c>
      <c r="AL9" s="187">
        <f t="shared" ref="AL9:AL13" si="8">SUM(AI9:AK9)</f>
        <v>5835464</v>
      </c>
    </row>
    <row r="10" spans="1:38" ht="31.5" x14ac:dyDescent="0.25">
      <c r="A10" s="189" t="s">
        <v>89</v>
      </c>
      <c r="B10" s="189" t="s">
        <v>348</v>
      </c>
      <c r="C10" s="190">
        <v>48168</v>
      </c>
      <c r="D10" s="191">
        <v>25836</v>
      </c>
      <c r="E10" s="191"/>
      <c r="F10" s="190">
        <f>SUM(C10:E10)</f>
        <v>74004</v>
      </c>
      <c r="G10" s="191">
        <v>-146</v>
      </c>
      <c r="H10" s="191"/>
      <c r="I10" s="191"/>
      <c r="J10" s="191">
        <f>SUM(G10:I10)</f>
        <v>-146</v>
      </c>
      <c r="K10" s="191">
        <f>SUM(C10+G10)</f>
        <v>48022</v>
      </c>
      <c r="L10" s="191">
        <f t="shared" ref="L10:M13" si="9">SUM(D10+H10)</f>
        <v>25836</v>
      </c>
      <c r="M10" s="191">
        <f t="shared" si="9"/>
        <v>0</v>
      </c>
      <c r="N10" s="190">
        <f>SUM(K10:M10)</f>
        <v>73858</v>
      </c>
      <c r="O10" s="190">
        <v>1169927</v>
      </c>
      <c r="P10" s="191">
        <v>267061</v>
      </c>
      <c r="Q10" s="191">
        <v>138365</v>
      </c>
      <c r="R10" s="190">
        <f>SUM(O10:Q10)</f>
        <v>1575353</v>
      </c>
      <c r="S10" s="191">
        <v>588</v>
      </c>
      <c r="T10" s="191"/>
      <c r="U10" s="191"/>
      <c r="V10" s="191">
        <f>SUM(S10:U10)</f>
        <v>588</v>
      </c>
      <c r="W10" s="191">
        <f t="shared" si="0"/>
        <v>1170515</v>
      </c>
      <c r="X10" s="191">
        <f t="shared" si="0"/>
        <v>267061</v>
      </c>
      <c r="Y10" s="191">
        <f t="shared" si="0"/>
        <v>138365</v>
      </c>
      <c r="Z10" s="190">
        <f>SUM(W10:Y10)</f>
        <v>1575941</v>
      </c>
      <c r="AA10" s="192">
        <f t="shared" si="1"/>
        <v>1218095</v>
      </c>
      <c r="AB10" s="193">
        <f t="shared" si="1"/>
        <v>292897</v>
      </c>
      <c r="AC10" s="194">
        <f t="shared" si="2"/>
        <v>138365</v>
      </c>
      <c r="AD10" s="195">
        <f>SUM(AA10:AC10)</f>
        <v>1649357</v>
      </c>
      <c r="AE10" s="192">
        <f t="shared" si="3"/>
        <v>442</v>
      </c>
      <c r="AF10" s="193">
        <f t="shared" si="3"/>
        <v>0</v>
      </c>
      <c r="AG10" s="194">
        <f t="shared" si="4"/>
        <v>0</v>
      </c>
      <c r="AH10" s="195">
        <f t="shared" si="5"/>
        <v>442</v>
      </c>
      <c r="AI10" s="192">
        <f t="shared" si="6"/>
        <v>1218537</v>
      </c>
      <c r="AJ10" s="193">
        <f t="shared" si="6"/>
        <v>292897</v>
      </c>
      <c r="AK10" s="194">
        <f t="shared" si="7"/>
        <v>138365</v>
      </c>
      <c r="AL10" s="195">
        <f t="shared" si="8"/>
        <v>1649799</v>
      </c>
    </row>
    <row r="11" spans="1:38" x14ac:dyDescent="0.25">
      <c r="A11" s="196" t="s">
        <v>90</v>
      </c>
      <c r="B11" s="196" t="s">
        <v>349</v>
      </c>
      <c r="C11" s="190">
        <v>1616709</v>
      </c>
      <c r="D11" s="191">
        <v>3914828</v>
      </c>
      <c r="E11" s="191">
        <v>243</v>
      </c>
      <c r="F11" s="190">
        <f>SUM(C11:E11)</f>
        <v>5531780</v>
      </c>
      <c r="G11" s="191"/>
      <c r="H11" s="191">
        <f>320-1000</f>
        <v>-680</v>
      </c>
      <c r="I11" s="191"/>
      <c r="J11" s="190">
        <f t="shared" ref="J11:J20" si="10">SUM(G11:I11)</f>
        <v>-680</v>
      </c>
      <c r="K11" s="191">
        <f t="shared" ref="K11:K13" si="11">SUM(C11+G11)</f>
        <v>1616709</v>
      </c>
      <c r="L11" s="191">
        <f t="shared" si="9"/>
        <v>3914148</v>
      </c>
      <c r="M11" s="191">
        <f t="shared" si="9"/>
        <v>243</v>
      </c>
      <c r="N11" s="190">
        <f t="shared" ref="N11:N13" si="12">SUM(K11:M11)</f>
        <v>5531100</v>
      </c>
      <c r="O11" s="190">
        <v>3457221</v>
      </c>
      <c r="P11" s="191">
        <v>730580</v>
      </c>
      <c r="Q11" s="191">
        <v>139463</v>
      </c>
      <c r="R11" s="190">
        <f>SUM(O11:Q11)</f>
        <v>4327264</v>
      </c>
      <c r="S11" s="191">
        <v>1400</v>
      </c>
      <c r="T11" s="191">
        <v>11521</v>
      </c>
      <c r="U11" s="191"/>
      <c r="V11" s="191">
        <f t="shared" ref="V11:V20" si="13">SUM(S11:U11)</f>
        <v>12921</v>
      </c>
      <c r="W11" s="191">
        <f t="shared" si="0"/>
        <v>3458621</v>
      </c>
      <c r="X11" s="191">
        <f t="shared" si="0"/>
        <v>742101</v>
      </c>
      <c r="Y11" s="191">
        <f t="shared" si="0"/>
        <v>139463</v>
      </c>
      <c r="Z11" s="190">
        <f t="shared" ref="Z11:Z13" si="14">SUM(W11:Y11)</f>
        <v>4340185</v>
      </c>
      <c r="AA11" s="192">
        <f t="shared" si="1"/>
        <v>5073930</v>
      </c>
      <c r="AB11" s="193">
        <f t="shared" si="1"/>
        <v>4645408</v>
      </c>
      <c r="AC11" s="194">
        <f t="shared" si="2"/>
        <v>139706</v>
      </c>
      <c r="AD11" s="195">
        <f>SUM(AA11:AC11)</f>
        <v>9859044</v>
      </c>
      <c r="AE11" s="192">
        <f t="shared" si="3"/>
        <v>1400</v>
      </c>
      <c r="AF11" s="193">
        <f t="shared" si="3"/>
        <v>10841</v>
      </c>
      <c r="AG11" s="194">
        <f t="shared" si="4"/>
        <v>0</v>
      </c>
      <c r="AH11" s="195">
        <f t="shared" si="5"/>
        <v>12241</v>
      </c>
      <c r="AI11" s="192">
        <f t="shared" si="6"/>
        <v>5075330</v>
      </c>
      <c r="AJ11" s="193">
        <f t="shared" si="6"/>
        <v>4656249</v>
      </c>
      <c r="AK11" s="194">
        <f t="shared" si="7"/>
        <v>139706</v>
      </c>
      <c r="AL11" s="195">
        <f t="shared" si="8"/>
        <v>9871285</v>
      </c>
    </row>
    <row r="12" spans="1:38" x14ac:dyDescent="0.25">
      <c r="A12" s="196" t="s">
        <v>385</v>
      </c>
      <c r="B12" s="196" t="s">
        <v>350</v>
      </c>
      <c r="C12" s="190">
        <v>60881</v>
      </c>
      <c r="D12" s="191"/>
      <c r="E12" s="191"/>
      <c r="F12" s="190">
        <f>SUM(C12:E12)</f>
        <v>60881</v>
      </c>
      <c r="G12" s="190"/>
      <c r="H12" s="190"/>
      <c r="I12" s="190"/>
      <c r="J12" s="190">
        <f t="shared" si="10"/>
        <v>0</v>
      </c>
      <c r="K12" s="191">
        <f t="shared" si="11"/>
        <v>60881</v>
      </c>
      <c r="L12" s="191">
        <f t="shared" si="9"/>
        <v>0</v>
      </c>
      <c r="M12" s="191">
        <f t="shared" si="9"/>
        <v>0</v>
      </c>
      <c r="N12" s="190">
        <f t="shared" si="12"/>
        <v>60881</v>
      </c>
      <c r="O12" s="190">
        <v>11284</v>
      </c>
      <c r="P12" s="197"/>
      <c r="Q12" s="197"/>
      <c r="R12" s="183">
        <f>SUM(O12:Q12)</f>
        <v>11284</v>
      </c>
      <c r="S12" s="183"/>
      <c r="T12" s="183"/>
      <c r="U12" s="183"/>
      <c r="V12" s="191">
        <f t="shared" si="13"/>
        <v>0</v>
      </c>
      <c r="W12" s="191">
        <f t="shared" si="0"/>
        <v>11284</v>
      </c>
      <c r="X12" s="191">
        <f t="shared" si="0"/>
        <v>0</v>
      </c>
      <c r="Y12" s="191">
        <f t="shared" si="0"/>
        <v>0</v>
      </c>
      <c r="Z12" s="190">
        <f t="shared" si="14"/>
        <v>11284</v>
      </c>
      <c r="AA12" s="198">
        <f t="shared" si="1"/>
        <v>72165</v>
      </c>
      <c r="AB12" s="199">
        <f t="shared" si="1"/>
        <v>0</v>
      </c>
      <c r="AC12" s="194">
        <f>SUM(Q12+E12)</f>
        <v>0</v>
      </c>
      <c r="AD12" s="200">
        <f>SUM(AA12:AC12)</f>
        <v>72165</v>
      </c>
      <c r="AE12" s="198">
        <f t="shared" si="3"/>
        <v>0</v>
      </c>
      <c r="AF12" s="199">
        <f t="shared" si="3"/>
        <v>0</v>
      </c>
      <c r="AG12" s="194">
        <f t="shared" si="4"/>
        <v>0</v>
      </c>
      <c r="AH12" s="200">
        <f t="shared" si="5"/>
        <v>0</v>
      </c>
      <c r="AI12" s="198">
        <f t="shared" si="6"/>
        <v>72165</v>
      </c>
      <c r="AJ12" s="199">
        <f t="shared" si="6"/>
        <v>0</v>
      </c>
      <c r="AK12" s="194">
        <f t="shared" si="7"/>
        <v>0</v>
      </c>
      <c r="AL12" s="200">
        <f t="shared" si="8"/>
        <v>72165</v>
      </c>
    </row>
    <row r="13" spans="1:38" ht="31.5" x14ac:dyDescent="0.25">
      <c r="A13" s="189" t="s">
        <v>386</v>
      </c>
      <c r="B13" s="189" t="s">
        <v>737</v>
      </c>
      <c r="C13" s="190">
        <v>4111133</v>
      </c>
      <c r="D13" s="191">
        <v>1866763</v>
      </c>
      <c r="E13" s="191"/>
      <c r="F13" s="190">
        <f>SUM(C13:E13)</f>
        <v>5977896</v>
      </c>
      <c r="G13" s="191"/>
      <c r="H13" s="191">
        <f>1900+3000-320</f>
        <v>4580</v>
      </c>
      <c r="I13" s="191"/>
      <c r="J13" s="190">
        <f t="shared" si="10"/>
        <v>4580</v>
      </c>
      <c r="K13" s="191">
        <f t="shared" si="11"/>
        <v>4111133</v>
      </c>
      <c r="L13" s="191">
        <f t="shared" si="9"/>
        <v>1871343</v>
      </c>
      <c r="M13" s="191">
        <f t="shared" si="9"/>
        <v>0</v>
      </c>
      <c r="N13" s="190">
        <f t="shared" si="12"/>
        <v>5982476</v>
      </c>
      <c r="O13" s="190"/>
      <c r="P13" s="191"/>
      <c r="Q13" s="191"/>
      <c r="R13" s="190">
        <f>SUM(O13:Q13)</f>
        <v>0</v>
      </c>
      <c r="S13" s="191"/>
      <c r="T13" s="191"/>
      <c r="U13" s="191"/>
      <c r="V13" s="191">
        <f t="shared" si="13"/>
        <v>0</v>
      </c>
      <c r="W13" s="191">
        <f t="shared" si="0"/>
        <v>0</v>
      </c>
      <c r="X13" s="191">
        <f t="shared" si="0"/>
        <v>0</v>
      </c>
      <c r="Y13" s="191">
        <f t="shared" si="0"/>
        <v>0</v>
      </c>
      <c r="Z13" s="190">
        <f t="shared" si="14"/>
        <v>0</v>
      </c>
      <c r="AA13" s="192">
        <f t="shared" si="1"/>
        <v>4111133</v>
      </c>
      <c r="AB13" s="193">
        <f t="shared" si="1"/>
        <v>1866763</v>
      </c>
      <c r="AC13" s="194">
        <f t="shared" si="2"/>
        <v>0</v>
      </c>
      <c r="AD13" s="195">
        <f>SUM(AA13:AC13)</f>
        <v>5977896</v>
      </c>
      <c r="AE13" s="192">
        <f t="shared" si="3"/>
        <v>0</v>
      </c>
      <c r="AF13" s="193">
        <f t="shared" si="3"/>
        <v>4580</v>
      </c>
      <c r="AG13" s="194">
        <f t="shared" si="4"/>
        <v>0</v>
      </c>
      <c r="AH13" s="195">
        <f t="shared" si="5"/>
        <v>4580</v>
      </c>
      <c r="AI13" s="192">
        <f t="shared" si="6"/>
        <v>4111133</v>
      </c>
      <c r="AJ13" s="193">
        <f t="shared" si="6"/>
        <v>1871343</v>
      </c>
      <c r="AK13" s="194">
        <f t="shared" si="7"/>
        <v>0</v>
      </c>
      <c r="AL13" s="195">
        <f t="shared" si="8"/>
        <v>5982476</v>
      </c>
    </row>
    <row r="14" spans="1:38" ht="31.5" x14ac:dyDescent="0.25">
      <c r="A14" s="785" t="s">
        <v>1086</v>
      </c>
      <c r="B14" s="201"/>
      <c r="C14" s="202">
        <f>SUM(C9:C13)</f>
        <v>6007152</v>
      </c>
      <c r="D14" s="202">
        <f t="shared" ref="D14:AL14" si="15">SUM(D9:D13)</f>
        <v>5865037</v>
      </c>
      <c r="E14" s="202">
        <f t="shared" si="15"/>
        <v>243</v>
      </c>
      <c r="F14" s="202">
        <f t="shared" si="15"/>
        <v>11872432</v>
      </c>
      <c r="G14" s="202">
        <f t="shared" si="15"/>
        <v>-746</v>
      </c>
      <c r="H14" s="202">
        <f t="shared" si="15"/>
        <v>3900</v>
      </c>
      <c r="I14" s="202">
        <f t="shared" si="15"/>
        <v>0</v>
      </c>
      <c r="J14" s="202">
        <f t="shared" si="15"/>
        <v>3154</v>
      </c>
      <c r="K14" s="202">
        <f t="shared" si="15"/>
        <v>6006406</v>
      </c>
      <c r="L14" s="202">
        <f t="shared" si="15"/>
        <v>5868937</v>
      </c>
      <c r="M14" s="202">
        <f t="shared" si="15"/>
        <v>243</v>
      </c>
      <c r="N14" s="202">
        <f t="shared" si="15"/>
        <v>11875586</v>
      </c>
      <c r="O14" s="202">
        <f t="shared" si="15"/>
        <v>8751286</v>
      </c>
      <c r="P14" s="202">
        <f t="shared" si="15"/>
        <v>1998733</v>
      </c>
      <c r="Q14" s="202">
        <f t="shared" si="15"/>
        <v>769838</v>
      </c>
      <c r="R14" s="202">
        <f t="shared" si="15"/>
        <v>11519857</v>
      </c>
      <c r="S14" s="202">
        <f t="shared" si="15"/>
        <v>4225</v>
      </c>
      <c r="T14" s="202">
        <f t="shared" si="15"/>
        <v>11521</v>
      </c>
      <c r="U14" s="202">
        <f t="shared" si="15"/>
        <v>0</v>
      </c>
      <c r="V14" s="202">
        <f t="shared" si="15"/>
        <v>15746</v>
      </c>
      <c r="W14" s="202">
        <f t="shared" si="15"/>
        <v>8755511</v>
      </c>
      <c r="X14" s="202">
        <f t="shared" si="15"/>
        <v>2010254</v>
      </c>
      <c r="Y14" s="202">
        <f t="shared" si="15"/>
        <v>769838</v>
      </c>
      <c r="Z14" s="202">
        <f t="shared" si="15"/>
        <v>11535603</v>
      </c>
      <c r="AA14" s="202">
        <f t="shared" si="15"/>
        <v>14758438</v>
      </c>
      <c r="AB14" s="202">
        <f t="shared" si="15"/>
        <v>7863770</v>
      </c>
      <c r="AC14" s="202">
        <f t="shared" si="15"/>
        <v>770081</v>
      </c>
      <c r="AD14" s="202">
        <f t="shared" si="15"/>
        <v>23392289</v>
      </c>
      <c r="AE14" s="202">
        <f t="shared" si="15"/>
        <v>3479</v>
      </c>
      <c r="AF14" s="202">
        <f t="shared" si="15"/>
        <v>15421</v>
      </c>
      <c r="AG14" s="202">
        <f t="shared" si="15"/>
        <v>0</v>
      </c>
      <c r="AH14" s="202">
        <f t="shared" si="15"/>
        <v>18900</v>
      </c>
      <c r="AI14" s="202">
        <f t="shared" si="15"/>
        <v>14761917</v>
      </c>
      <c r="AJ14" s="202">
        <f t="shared" si="15"/>
        <v>7879191</v>
      </c>
      <c r="AK14" s="202">
        <f t="shared" si="15"/>
        <v>770081</v>
      </c>
      <c r="AL14" s="202">
        <f t="shared" si="15"/>
        <v>23411189</v>
      </c>
    </row>
    <row r="15" spans="1:38" x14ac:dyDescent="0.25">
      <c r="A15" s="196" t="s">
        <v>354</v>
      </c>
      <c r="B15" s="196" t="s">
        <v>351</v>
      </c>
      <c r="C15" s="190">
        <v>4072637</v>
      </c>
      <c r="D15" s="191">
        <v>14415354</v>
      </c>
      <c r="E15" s="191"/>
      <c r="F15" s="191">
        <f>SUM(C15:E15)</f>
        <v>18487991</v>
      </c>
      <c r="G15" s="191"/>
      <c r="H15" s="191">
        <f>110000+18288+490</f>
        <v>128778</v>
      </c>
      <c r="I15" s="191"/>
      <c r="J15" s="190">
        <f t="shared" si="10"/>
        <v>128778</v>
      </c>
      <c r="K15" s="191">
        <f t="shared" ref="K15:M17" si="16">SUM(C15+G15)</f>
        <v>4072637</v>
      </c>
      <c r="L15" s="191">
        <f t="shared" si="16"/>
        <v>14544132</v>
      </c>
      <c r="M15" s="191">
        <f t="shared" si="16"/>
        <v>0</v>
      </c>
      <c r="N15" s="190">
        <f t="shared" ref="N15:N17" si="17">SUM(K15:M15)</f>
        <v>18616769</v>
      </c>
      <c r="O15" s="190">
        <v>41965</v>
      </c>
      <c r="P15" s="191">
        <v>49347</v>
      </c>
      <c r="Q15" s="191">
        <v>26649</v>
      </c>
      <c r="R15" s="191">
        <f>SUM(O15:Q15)</f>
        <v>117961</v>
      </c>
      <c r="S15" s="191">
        <v>4420</v>
      </c>
      <c r="T15" s="191"/>
      <c r="U15" s="191"/>
      <c r="V15" s="191">
        <f t="shared" si="13"/>
        <v>4420</v>
      </c>
      <c r="W15" s="191">
        <f t="shared" ref="W15:Y17" si="18">SUM(O15+S15)</f>
        <v>46385</v>
      </c>
      <c r="X15" s="191">
        <f t="shared" si="18"/>
        <v>49347</v>
      </c>
      <c r="Y15" s="191">
        <f t="shared" si="18"/>
        <v>26649</v>
      </c>
      <c r="Z15" s="190">
        <f t="shared" ref="Z15:Z17" si="19">SUM(W15:Y15)</f>
        <v>122381</v>
      </c>
      <c r="AA15" s="192">
        <f t="shared" ref="AA15:AB17" si="20">+C15+O15</f>
        <v>4114602</v>
      </c>
      <c r="AB15" s="193">
        <f t="shared" si="20"/>
        <v>14464701</v>
      </c>
      <c r="AC15" s="194">
        <f t="shared" si="2"/>
        <v>26649</v>
      </c>
      <c r="AD15" s="195">
        <f>SUM(AA15:AC15)</f>
        <v>18605952</v>
      </c>
      <c r="AE15" s="192">
        <f t="shared" ref="AE15:AF17" si="21">+G15+S15</f>
        <v>4420</v>
      </c>
      <c r="AF15" s="193">
        <f t="shared" si="21"/>
        <v>128778</v>
      </c>
      <c r="AG15" s="194">
        <f t="shared" ref="AG15:AG20" si="22">SUM(U15+I15)</f>
        <v>0</v>
      </c>
      <c r="AH15" s="195">
        <f t="shared" ref="AH15:AH17" si="23">SUM(AE15:AG15)</f>
        <v>133198</v>
      </c>
      <c r="AI15" s="192">
        <f t="shared" ref="AI15:AJ17" si="24">+K15+W15</f>
        <v>4119022</v>
      </c>
      <c r="AJ15" s="193">
        <f t="shared" si="24"/>
        <v>14593479</v>
      </c>
      <c r="AK15" s="194">
        <f t="shared" ref="AK15:AK20" si="25">SUM(Y15+M15)</f>
        <v>26649</v>
      </c>
      <c r="AL15" s="195">
        <f t="shared" ref="AL15:AL17" si="26">SUM(AI15:AK15)</f>
        <v>18739150</v>
      </c>
    </row>
    <row r="16" spans="1:38" x14ac:dyDescent="0.25">
      <c r="A16" s="196" t="s">
        <v>355</v>
      </c>
      <c r="B16" s="196" t="s">
        <v>352</v>
      </c>
      <c r="C16" s="190">
        <v>1429376</v>
      </c>
      <c r="D16" s="191">
        <v>22797</v>
      </c>
      <c r="E16" s="191"/>
      <c r="F16" s="191">
        <f>SUM(C16:E16)</f>
        <v>1452173</v>
      </c>
      <c r="G16" s="191">
        <f>-4420-4226+4226</f>
        <v>-4420</v>
      </c>
      <c r="H16" s="191"/>
      <c r="I16" s="191"/>
      <c r="J16" s="191">
        <f t="shared" si="10"/>
        <v>-4420</v>
      </c>
      <c r="K16" s="191">
        <f t="shared" si="16"/>
        <v>1424956</v>
      </c>
      <c r="L16" s="191">
        <f t="shared" si="16"/>
        <v>22797</v>
      </c>
      <c r="M16" s="191">
        <f t="shared" si="16"/>
        <v>0</v>
      </c>
      <c r="N16" s="190">
        <f t="shared" si="17"/>
        <v>1447753</v>
      </c>
      <c r="O16" s="190">
        <v>15547</v>
      </c>
      <c r="P16" s="191"/>
      <c r="Q16" s="191">
        <v>11166</v>
      </c>
      <c r="R16" s="191">
        <f>SUM(O16:Q16)</f>
        <v>26713</v>
      </c>
      <c r="S16" s="191"/>
      <c r="T16" s="191"/>
      <c r="U16" s="191"/>
      <c r="V16" s="191">
        <f t="shared" si="13"/>
        <v>0</v>
      </c>
      <c r="W16" s="191">
        <f t="shared" si="18"/>
        <v>15547</v>
      </c>
      <c r="X16" s="191">
        <f t="shared" si="18"/>
        <v>0</v>
      </c>
      <c r="Y16" s="191">
        <f t="shared" si="18"/>
        <v>11166</v>
      </c>
      <c r="Z16" s="190">
        <f t="shared" si="19"/>
        <v>26713</v>
      </c>
      <c r="AA16" s="192">
        <f t="shared" si="20"/>
        <v>1444923</v>
      </c>
      <c r="AB16" s="193">
        <f t="shared" si="20"/>
        <v>22797</v>
      </c>
      <c r="AC16" s="194">
        <f t="shared" si="2"/>
        <v>11166</v>
      </c>
      <c r="AD16" s="195">
        <f>SUM(AA16:AC16)</f>
        <v>1478886</v>
      </c>
      <c r="AE16" s="192">
        <f t="shared" si="21"/>
        <v>-4420</v>
      </c>
      <c r="AF16" s="193">
        <f t="shared" si="21"/>
        <v>0</v>
      </c>
      <c r="AG16" s="194">
        <f t="shared" si="22"/>
        <v>0</v>
      </c>
      <c r="AH16" s="195">
        <f t="shared" si="23"/>
        <v>-4420</v>
      </c>
      <c r="AI16" s="192">
        <f t="shared" si="24"/>
        <v>1440503</v>
      </c>
      <c r="AJ16" s="193">
        <f t="shared" si="24"/>
        <v>22797</v>
      </c>
      <c r="AK16" s="194">
        <f t="shared" si="25"/>
        <v>11166</v>
      </c>
      <c r="AL16" s="195">
        <f t="shared" si="26"/>
        <v>1474466</v>
      </c>
    </row>
    <row r="17" spans="1:38" x14ac:dyDescent="0.25">
      <c r="A17" s="196" t="s">
        <v>607</v>
      </c>
      <c r="B17" s="196" t="s">
        <v>353</v>
      </c>
      <c r="C17" s="190"/>
      <c r="D17" s="191">
        <v>331725</v>
      </c>
      <c r="E17" s="191"/>
      <c r="F17" s="191">
        <f>SUM(C17:E17)</f>
        <v>331725</v>
      </c>
      <c r="G17" s="191"/>
      <c r="H17" s="191">
        <f>1000+500+1000</f>
        <v>2500</v>
      </c>
      <c r="I17" s="191"/>
      <c r="J17" s="191">
        <f t="shared" si="10"/>
        <v>2500</v>
      </c>
      <c r="K17" s="191">
        <f t="shared" si="16"/>
        <v>0</v>
      </c>
      <c r="L17" s="191">
        <f t="shared" si="16"/>
        <v>334225</v>
      </c>
      <c r="M17" s="191">
        <f t="shared" si="16"/>
        <v>0</v>
      </c>
      <c r="N17" s="190">
        <f t="shared" si="17"/>
        <v>334225</v>
      </c>
      <c r="O17" s="190"/>
      <c r="P17" s="191"/>
      <c r="Q17" s="191"/>
      <c r="R17" s="191">
        <f>SUM(O17:Q17)</f>
        <v>0</v>
      </c>
      <c r="S17" s="191"/>
      <c r="T17" s="191"/>
      <c r="U17" s="191"/>
      <c r="V17" s="191">
        <f t="shared" si="13"/>
        <v>0</v>
      </c>
      <c r="W17" s="191">
        <f t="shared" si="18"/>
        <v>0</v>
      </c>
      <c r="X17" s="191">
        <f t="shared" si="18"/>
        <v>0</v>
      </c>
      <c r="Y17" s="191">
        <f t="shared" si="18"/>
        <v>0</v>
      </c>
      <c r="Z17" s="190">
        <f t="shared" si="19"/>
        <v>0</v>
      </c>
      <c r="AA17" s="192">
        <f t="shared" si="20"/>
        <v>0</v>
      </c>
      <c r="AB17" s="193">
        <f t="shared" si="20"/>
        <v>331725</v>
      </c>
      <c r="AC17" s="194">
        <f t="shared" si="2"/>
        <v>0</v>
      </c>
      <c r="AD17" s="195">
        <f>SUM(AA17:AC17)</f>
        <v>331725</v>
      </c>
      <c r="AE17" s="192">
        <f t="shared" si="21"/>
        <v>0</v>
      </c>
      <c r="AF17" s="193">
        <f t="shared" si="21"/>
        <v>2500</v>
      </c>
      <c r="AG17" s="194">
        <f t="shared" si="22"/>
        <v>0</v>
      </c>
      <c r="AH17" s="195">
        <f t="shared" si="23"/>
        <v>2500</v>
      </c>
      <c r="AI17" s="192">
        <f t="shared" si="24"/>
        <v>0</v>
      </c>
      <c r="AJ17" s="193">
        <f t="shared" si="24"/>
        <v>334225</v>
      </c>
      <c r="AK17" s="194">
        <f t="shared" si="25"/>
        <v>0</v>
      </c>
      <c r="AL17" s="195">
        <f t="shared" si="26"/>
        <v>334225</v>
      </c>
    </row>
    <row r="18" spans="1:38" ht="31.5" x14ac:dyDescent="0.25">
      <c r="A18" s="785" t="s">
        <v>1087</v>
      </c>
      <c r="B18" s="325"/>
      <c r="C18" s="203">
        <f t="shared" ref="C18:AB18" si="27">SUM(C15:C17)</f>
        <v>5502013</v>
      </c>
      <c r="D18" s="203">
        <f t="shared" si="27"/>
        <v>14769876</v>
      </c>
      <c r="E18" s="203">
        <f t="shared" si="27"/>
        <v>0</v>
      </c>
      <c r="F18" s="203">
        <f t="shared" si="27"/>
        <v>20271889</v>
      </c>
      <c r="G18" s="203">
        <f t="shared" si="27"/>
        <v>-4420</v>
      </c>
      <c r="H18" s="203">
        <f t="shared" si="27"/>
        <v>131278</v>
      </c>
      <c r="I18" s="203">
        <f t="shared" si="27"/>
        <v>0</v>
      </c>
      <c r="J18" s="203">
        <f t="shared" si="27"/>
        <v>126858</v>
      </c>
      <c r="K18" s="203">
        <f t="shared" si="27"/>
        <v>5497593</v>
      </c>
      <c r="L18" s="203">
        <f t="shared" si="27"/>
        <v>14901154</v>
      </c>
      <c r="M18" s="203">
        <f t="shared" si="27"/>
        <v>0</v>
      </c>
      <c r="N18" s="202">
        <f t="shared" si="27"/>
        <v>20398747</v>
      </c>
      <c r="O18" s="202">
        <f t="shared" si="27"/>
        <v>57512</v>
      </c>
      <c r="P18" s="203">
        <f t="shared" si="27"/>
        <v>49347</v>
      </c>
      <c r="Q18" s="203">
        <f t="shared" si="27"/>
        <v>37815</v>
      </c>
      <c r="R18" s="203">
        <f t="shared" si="27"/>
        <v>144674</v>
      </c>
      <c r="S18" s="203">
        <f t="shared" si="27"/>
        <v>4420</v>
      </c>
      <c r="T18" s="203">
        <f t="shared" si="27"/>
        <v>0</v>
      </c>
      <c r="U18" s="203">
        <f t="shared" si="27"/>
        <v>0</v>
      </c>
      <c r="V18" s="203">
        <f t="shared" si="27"/>
        <v>4420</v>
      </c>
      <c r="W18" s="203">
        <f t="shared" si="27"/>
        <v>61932</v>
      </c>
      <c r="X18" s="203">
        <f t="shared" si="27"/>
        <v>49347</v>
      </c>
      <c r="Y18" s="203">
        <f t="shared" si="27"/>
        <v>37815</v>
      </c>
      <c r="Z18" s="202">
        <f t="shared" si="27"/>
        <v>149094</v>
      </c>
      <c r="AA18" s="203">
        <f t="shared" si="27"/>
        <v>5559525</v>
      </c>
      <c r="AB18" s="204">
        <f t="shared" si="27"/>
        <v>14819223</v>
      </c>
      <c r="AC18" s="194">
        <f t="shared" si="2"/>
        <v>37815</v>
      </c>
      <c r="AD18" s="205">
        <f>SUM(AD15:AD17)</f>
        <v>20416563</v>
      </c>
      <c r="AE18" s="203">
        <f t="shared" ref="AE18:AF18" si="28">SUM(AE15:AE17)</f>
        <v>0</v>
      </c>
      <c r="AF18" s="204">
        <f t="shared" si="28"/>
        <v>131278</v>
      </c>
      <c r="AG18" s="194">
        <f t="shared" si="22"/>
        <v>0</v>
      </c>
      <c r="AH18" s="205">
        <f t="shared" ref="AH18:AJ18" si="29">SUM(AH15:AH17)</f>
        <v>131278</v>
      </c>
      <c r="AI18" s="203">
        <f t="shared" si="29"/>
        <v>5559525</v>
      </c>
      <c r="AJ18" s="204">
        <f t="shared" si="29"/>
        <v>14950501</v>
      </c>
      <c r="AK18" s="194">
        <f t="shared" si="25"/>
        <v>37815</v>
      </c>
      <c r="AL18" s="205">
        <f t="shared" ref="AL18" si="30">SUM(AL15:AL17)</f>
        <v>20547841</v>
      </c>
    </row>
    <row r="19" spans="1:38" x14ac:dyDescent="0.25">
      <c r="A19" s="374" t="s">
        <v>445</v>
      </c>
      <c r="B19" s="196"/>
      <c r="C19" s="190"/>
      <c r="D19" s="191">
        <v>250000</v>
      </c>
      <c r="E19" s="191"/>
      <c r="F19" s="191">
        <f>SUM(C19:E19)</f>
        <v>250000</v>
      </c>
      <c r="G19" s="191"/>
      <c r="H19" s="191">
        <v>-25178</v>
      </c>
      <c r="I19" s="191"/>
      <c r="J19" s="191">
        <f t="shared" si="10"/>
        <v>-25178</v>
      </c>
      <c r="K19" s="191">
        <f t="shared" ref="K19:M20" si="31">SUM(C19+G19)</f>
        <v>0</v>
      </c>
      <c r="L19" s="191">
        <f t="shared" si="31"/>
        <v>224822</v>
      </c>
      <c r="M19" s="191">
        <f t="shared" si="31"/>
        <v>0</v>
      </c>
      <c r="N19" s="190">
        <f t="shared" ref="N19:N20" si="32">SUM(K19:M19)</f>
        <v>224822</v>
      </c>
      <c r="O19" s="190">
        <v>0</v>
      </c>
      <c r="P19" s="191">
        <v>0</v>
      </c>
      <c r="Q19" s="191">
        <v>0</v>
      </c>
      <c r="R19" s="191">
        <f>SUM(O19:Q19)</f>
        <v>0</v>
      </c>
      <c r="S19" s="191"/>
      <c r="T19" s="191"/>
      <c r="U19" s="191"/>
      <c r="V19" s="191">
        <f t="shared" si="13"/>
        <v>0</v>
      </c>
      <c r="W19" s="191">
        <f t="shared" ref="W19:Y20" si="33">SUM(O19+S19)</f>
        <v>0</v>
      </c>
      <c r="X19" s="191">
        <f t="shared" si="33"/>
        <v>0</v>
      </c>
      <c r="Y19" s="191">
        <f t="shared" si="33"/>
        <v>0</v>
      </c>
      <c r="Z19" s="190">
        <f t="shared" ref="Z19:Z20" si="34">SUM(W19:Y19)</f>
        <v>0</v>
      </c>
      <c r="AA19" s="192">
        <f>+C19+O19</f>
        <v>0</v>
      </c>
      <c r="AB19" s="193">
        <f>+D19+P19</f>
        <v>250000</v>
      </c>
      <c r="AC19" s="194">
        <f t="shared" si="2"/>
        <v>0</v>
      </c>
      <c r="AD19" s="195">
        <f>SUM(AA19:AC19)</f>
        <v>250000</v>
      </c>
      <c r="AE19" s="192">
        <f t="shared" ref="AE19:AF20" si="35">+G19+S19</f>
        <v>0</v>
      </c>
      <c r="AF19" s="193">
        <f t="shared" si="35"/>
        <v>-25178</v>
      </c>
      <c r="AG19" s="194">
        <f t="shared" si="22"/>
        <v>0</v>
      </c>
      <c r="AH19" s="195">
        <f t="shared" ref="AH19:AH20" si="36">SUM(AE19:AG19)</f>
        <v>-25178</v>
      </c>
      <c r="AI19" s="192">
        <f t="shared" ref="AI19:AJ20" si="37">+K19+W19</f>
        <v>0</v>
      </c>
      <c r="AJ19" s="193">
        <f t="shared" si="37"/>
        <v>224822</v>
      </c>
      <c r="AK19" s="194">
        <f t="shared" si="25"/>
        <v>0</v>
      </c>
      <c r="AL19" s="195">
        <f t="shared" ref="AL19:AL20" si="38">SUM(AI19:AK19)</f>
        <v>224822</v>
      </c>
    </row>
    <row r="20" spans="1:38" x14ac:dyDescent="0.25">
      <c r="A20" s="374" t="s">
        <v>446</v>
      </c>
      <c r="B20" s="196"/>
      <c r="C20" s="190">
        <v>4011332</v>
      </c>
      <c r="D20" s="191">
        <v>511852</v>
      </c>
      <c r="E20" s="191"/>
      <c r="F20" s="191">
        <f>SUM(C20:E20)</f>
        <v>4523184</v>
      </c>
      <c r="G20" s="191">
        <v>-105713</v>
      </c>
      <c r="H20" s="191"/>
      <c r="I20" s="191"/>
      <c r="J20" s="191">
        <f t="shared" si="10"/>
        <v>-105713</v>
      </c>
      <c r="K20" s="191">
        <f t="shared" si="31"/>
        <v>3905619</v>
      </c>
      <c r="L20" s="191">
        <f t="shared" si="31"/>
        <v>511852</v>
      </c>
      <c r="M20" s="191">
        <f t="shared" si="31"/>
        <v>0</v>
      </c>
      <c r="N20" s="190">
        <f t="shared" si="32"/>
        <v>4417471</v>
      </c>
      <c r="O20" s="190">
        <v>0</v>
      </c>
      <c r="P20" s="191">
        <v>0</v>
      </c>
      <c r="Q20" s="191">
        <v>0</v>
      </c>
      <c r="R20" s="191">
        <f>SUM(O20:Q20)</f>
        <v>0</v>
      </c>
      <c r="S20" s="191"/>
      <c r="T20" s="191"/>
      <c r="U20" s="191"/>
      <c r="V20" s="191">
        <f t="shared" si="13"/>
        <v>0</v>
      </c>
      <c r="W20" s="191">
        <f t="shared" si="33"/>
        <v>0</v>
      </c>
      <c r="X20" s="191">
        <f t="shared" si="33"/>
        <v>0</v>
      </c>
      <c r="Y20" s="191">
        <f t="shared" si="33"/>
        <v>0</v>
      </c>
      <c r="Z20" s="190">
        <f t="shared" si="34"/>
        <v>0</v>
      </c>
      <c r="AA20" s="192">
        <f>+C20+O20</f>
        <v>4011332</v>
      </c>
      <c r="AB20" s="193">
        <f>+D20+P20</f>
        <v>511852</v>
      </c>
      <c r="AC20" s="194">
        <f t="shared" si="2"/>
        <v>0</v>
      </c>
      <c r="AD20" s="195">
        <f>SUM(AA20:AC20)</f>
        <v>4523184</v>
      </c>
      <c r="AE20" s="192">
        <f t="shared" si="35"/>
        <v>-105713</v>
      </c>
      <c r="AF20" s="193">
        <f t="shared" si="35"/>
        <v>0</v>
      </c>
      <c r="AG20" s="194">
        <f t="shared" si="22"/>
        <v>0</v>
      </c>
      <c r="AH20" s="195">
        <f t="shared" si="36"/>
        <v>-105713</v>
      </c>
      <c r="AI20" s="192">
        <f t="shared" si="37"/>
        <v>3905619</v>
      </c>
      <c r="AJ20" s="193">
        <f t="shared" si="37"/>
        <v>511852</v>
      </c>
      <c r="AK20" s="194">
        <f t="shared" si="25"/>
        <v>0</v>
      </c>
      <c r="AL20" s="195">
        <f t="shared" si="38"/>
        <v>4417471</v>
      </c>
    </row>
    <row r="21" spans="1:38" s="385" customFormat="1" ht="16.5" thickBot="1" x14ac:dyDescent="0.3">
      <c r="A21" s="379" t="s">
        <v>447</v>
      </c>
      <c r="B21" s="386" t="s">
        <v>738</v>
      </c>
      <c r="C21" s="387">
        <f>SUM(C19:C20)</f>
        <v>4011332</v>
      </c>
      <c r="D21" s="387">
        <f t="shared" ref="D21:AL21" si="39">SUM(D19:D20)</f>
        <v>761852</v>
      </c>
      <c r="E21" s="387">
        <f t="shared" si="39"/>
        <v>0</v>
      </c>
      <c r="F21" s="387">
        <f t="shared" si="39"/>
        <v>4773184</v>
      </c>
      <c r="G21" s="387">
        <f t="shared" si="39"/>
        <v>-105713</v>
      </c>
      <c r="H21" s="387">
        <f t="shared" si="39"/>
        <v>-25178</v>
      </c>
      <c r="I21" s="387">
        <f t="shared" si="39"/>
        <v>0</v>
      </c>
      <c r="J21" s="387">
        <f t="shared" si="39"/>
        <v>-130891</v>
      </c>
      <c r="K21" s="387">
        <f t="shared" si="39"/>
        <v>3905619</v>
      </c>
      <c r="L21" s="387">
        <f t="shared" si="39"/>
        <v>736674</v>
      </c>
      <c r="M21" s="387">
        <f t="shared" si="39"/>
        <v>0</v>
      </c>
      <c r="N21" s="387">
        <f t="shared" si="39"/>
        <v>4642293</v>
      </c>
      <c r="O21" s="387">
        <f t="shared" si="39"/>
        <v>0</v>
      </c>
      <c r="P21" s="387">
        <f t="shared" si="39"/>
        <v>0</v>
      </c>
      <c r="Q21" s="387">
        <f t="shared" si="39"/>
        <v>0</v>
      </c>
      <c r="R21" s="387">
        <f t="shared" si="39"/>
        <v>0</v>
      </c>
      <c r="S21" s="387">
        <f t="shared" si="39"/>
        <v>0</v>
      </c>
      <c r="T21" s="387">
        <f t="shared" si="39"/>
        <v>0</v>
      </c>
      <c r="U21" s="387">
        <f t="shared" si="39"/>
        <v>0</v>
      </c>
      <c r="V21" s="387">
        <f t="shared" si="39"/>
        <v>0</v>
      </c>
      <c r="W21" s="387">
        <f t="shared" si="39"/>
        <v>0</v>
      </c>
      <c r="X21" s="387">
        <f t="shared" si="39"/>
        <v>0</v>
      </c>
      <c r="Y21" s="387">
        <f t="shared" si="39"/>
        <v>0</v>
      </c>
      <c r="Z21" s="387">
        <f t="shared" si="39"/>
        <v>0</v>
      </c>
      <c r="AA21" s="387">
        <f t="shared" si="39"/>
        <v>4011332</v>
      </c>
      <c r="AB21" s="387">
        <f t="shared" si="39"/>
        <v>761852</v>
      </c>
      <c r="AC21" s="387">
        <f t="shared" si="39"/>
        <v>0</v>
      </c>
      <c r="AD21" s="387">
        <f t="shared" si="39"/>
        <v>4773184</v>
      </c>
      <c r="AE21" s="387">
        <f t="shared" si="39"/>
        <v>-105713</v>
      </c>
      <c r="AF21" s="387">
        <f t="shared" si="39"/>
        <v>-25178</v>
      </c>
      <c r="AG21" s="387">
        <f t="shared" si="39"/>
        <v>0</v>
      </c>
      <c r="AH21" s="387">
        <f t="shared" si="39"/>
        <v>-130891</v>
      </c>
      <c r="AI21" s="387">
        <f t="shared" si="39"/>
        <v>3905619</v>
      </c>
      <c r="AJ21" s="387">
        <f t="shared" si="39"/>
        <v>736674</v>
      </c>
      <c r="AK21" s="387">
        <f t="shared" si="39"/>
        <v>0</v>
      </c>
      <c r="AL21" s="387">
        <f t="shared" si="39"/>
        <v>4642293</v>
      </c>
    </row>
    <row r="22" spans="1:38" ht="17.25" thickTop="1" thickBot="1" x14ac:dyDescent="0.3">
      <c r="A22" s="206" t="s">
        <v>448</v>
      </c>
      <c r="B22" s="328" t="s">
        <v>612</v>
      </c>
      <c r="C22" s="207">
        <f>+C21+C18+C14</f>
        <v>15520497</v>
      </c>
      <c r="D22" s="207">
        <f t="shared" ref="D22:AL22" si="40">+D21+D18+D14</f>
        <v>21396765</v>
      </c>
      <c r="E22" s="207">
        <f t="shared" si="40"/>
        <v>243</v>
      </c>
      <c r="F22" s="207">
        <f t="shared" si="40"/>
        <v>36917505</v>
      </c>
      <c r="G22" s="207">
        <f t="shared" si="40"/>
        <v>-110879</v>
      </c>
      <c r="H22" s="207">
        <f t="shared" si="40"/>
        <v>110000</v>
      </c>
      <c r="I22" s="207">
        <f t="shared" si="40"/>
        <v>0</v>
      </c>
      <c r="J22" s="207">
        <f t="shared" si="40"/>
        <v>-879</v>
      </c>
      <c r="K22" s="207">
        <f t="shared" si="40"/>
        <v>15409618</v>
      </c>
      <c r="L22" s="207">
        <f t="shared" si="40"/>
        <v>21506765</v>
      </c>
      <c r="M22" s="207">
        <f t="shared" si="40"/>
        <v>243</v>
      </c>
      <c r="N22" s="207">
        <f t="shared" si="40"/>
        <v>36916626</v>
      </c>
      <c r="O22" s="207">
        <f t="shared" si="40"/>
        <v>8808798</v>
      </c>
      <c r="P22" s="207">
        <f t="shared" si="40"/>
        <v>2048080</v>
      </c>
      <c r="Q22" s="207">
        <f t="shared" si="40"/>
        <v>807653</v>
      </c>
      <c r="R22" s="207">
        <f t="shared" si="40"/>
        <v>11664531</v>
      </c>
      <c r="S22" s="207">
        <f t="shared" si="40"/>
        <v>8645</v>
      </c>
      <c r="T22" s="207">
        <f t="shared" si="40"/>
        <v>11521</v>
      </c>
      <c r="U22" s="207">
        <f t="shared" si="40"/>
        <v>0</v>
      </c>
      <c r="V22" s="207">
        <f t="shared" si="40"/>
        <v>20166</v>
      </c>
      <c r="W22" s="207">
        <f t="shared" si="40"/>
        <v>8817443</v>
      </c>
      <c r="X22" s="207">
        <f t="shared" si="40"/>
        <v>2059601</v>
      </c>
      <c r="Y22" s="207">
        <f t="shared" si="40"/>
        <v>807653</v>
      </c>
      <c r="Z22" s="207">
        <f t="shared" si="40"/>
        <v>11684697</v>
      </c>
      <c r="AA22" s="207">
        <f t="shared" si="40"/>
        <v>24329295</v>
      </c>
      <c r="AB22" s="207">
        <f t="shared" si="40"/>
        <v>23444845</v>
      </c>
      <c r="AC22" s="207">
        <f t="shared" si="40"/>
        <v>807896</v>
      </c>
      <c r="AD22" s="207">
        <f t="shared" si="40"/>
        <v>48582036</v>
      </c>
      <c r="AE22" s="207">
        <f t="shared" si="40"/>
        <v>-102234</v>
      </c>
      <c r="AF22" s="207">
        <f t="shared" si="40"/>
        <v>121521</v>
      </c>
      <c r="AG22" s="207">
        <f t="shared" si="40"/>
        <v>0</v>
      </c>
      <c r="AH22" s="207">
        <f t="shared" si="40"/>
        <v>19287</v>
      </c>
      <c r="AI22" s="207">
        <f t="shared" si="40"/>
        <v>24227061</v>
      </c>
      <c r="AJ22" s="207">
        <f t="shared" si="40"/>
        <v>23566366</v>
      </c>
      <c r="AK22" s="207">
        <f t="shared" si="40"/>
        <v>807896</v>
      </c>
      <c r="AL22" s="207">
        <f t="shared" si="40"/>
        <v>48601323</v>
      </c>
    </row>
    <row r="23" spans="1:38" ht="16.5" thickTop="1" x14ac:dyDescent="0.25">
      <c r="A23" s="617" t="s">
        <v>701</v>
      </c>
      <c r="B23" s="618" t="s">
        <v>699</v>
      </c>
      <c r="C23" s="901">
        <v>7207542</v>
      </c>
      <c r="D23" s="901">
        <v>1297152</v>
      </c>
      <c r="E23" s="901">
        <v>736890</v>
      </c>
      <c r="F23" s="901">
        <f>SUM(C23:E23)</f>
        <v>9241584</v>
      </c>
      <c r="G23" s="901">
        <v>8645</v>
      </c>
      <c r="H23" s="901">
        <v>11521</v>
      </c>
      <c r="I23" s="901"/>
      <c r="J23" s="901">
        <f>SUM(G23:I23)</f>
        <v>20166</v>
      </c>
      <c r="K23" s="901">
        <f t="shared" ref="K23:K24" si="41">SUM(C23+G23)</f>
        <v>7216187</v>
      </c>
      <c r="L23" s="901">
        <f t="shared" ref="L23:M25" si="42">SUM(D23+H23)</f>
        <v>1308673</v>
      </c>
      <c r="M23" s="901">
        <f t="shared" si="42"/>
        <v>736890</v>
      </c>
      <c r="N23" s="901">
        <f t="shared" ref="N23:N25" si="43">SUM(K23:M23)</f>
        <v>9261750</v>
      </c>
      <c r="O23" s="901"/>
      <c r="P23" s="901"/>
      <c r="Q23" s="901"/>
      <c r="R23" s="901">
        <f>SUM(O23:Q23)</f>
        <v>0</v>
      </c>
      <c r="S23" s="901"/>
      <c r="T23" s="901"/>
      <c r="U23" s="901"/>
      <c r="V23" s="901">
        <f>SUM(S23:U23)</f>
        <v>0</v>
      </c>
      <c r="W23" s="901">
        <f t="shared" ref="W23:Y25" si="44">SUM(O23+S23)</f>
        <v>0</v>
      </c>
      <c r="X23" s="901">
        <f t="shared" si="44"/>
        <v>0</v>
      </c>
      <c r="Y23" s="901">
        <f t="shared" si="44"/>
        <v>0</v>
      </c>
      <c r="Z23" s="901">
        <f t="shared" ref="Z23:Z25" si="45">SUM(W23:Y23)</f>
        <v>0</v>
      </c>
      <c r="AA23" s="901">
        <f t="shared" ref="AA23:AL25" si="46">SUM(O23+C23)</f>
        <v>7207542</v>
      </c>
      <c r="AB23" s="901">
        <f t="shared" si="46"/>
        <v>1297152</v>
      </c>
      <c r="AC23" s="901">
        <f t="shared" si="46"/>
        <v>736890</v>
      </c>
      <c r="AD23" s="901">
        <f t="shared" si="46"/>
        <v>9241584</v>
      </c>
      <c r="AE23" s="901">
        <f t="shared" si="46"/>
        <v>8645</v>
      </c>
      <c r="AF23" s="901">
        <f t="shared" si="46"/>
        <v>11521</v>
      </c>
      <c r="AG23" s="901">
        <f t="shared" si="46"/>
        <v>0</v>
      </c>
      <c r="AH23" s="901">
        <f t="shared" si="46"/>
        <v>20166</v>
      </c>
      <c r="AI23" s="901">
        <f t="shared" si="46"/>
        <v>7216187</v>
      </c>
      <c r="AJ23" s="901">
        <f t="shared" si="46"/>
        <v>1308673</v>
      </c>
      <c r="AK23" s="901">
        <f t="shared" si="46"/>
        <v>736890</v>
      </c>
      <c r="AL23" s="901">
        <f t="shared" si="46"/>
        <v>9261750</v>
      </c>
    </row>
    <row r="24" spans="1:38" ht="31.5" x14ac:dyDescent="0.25">
      <c r="A24" s="902" t="s">
        <v>739</v>
      </c>
      <c r="B24" s="903" t="s">
        <v>700</v>
      </c>
      <c r="C24" s="904"/>
      <c r="D24" s="904"/>
      <c r="E24" s="904"/>
      <c r="F24" s="904">
        <f>SUM(C24:E24)</f>
        <v>0</v>
      </c>
      <c r="G24" s="904"/>
      <c r="H24" s="904"/>
      <c r="I24" s="904"/>
      <c r="J24" s="904">
        <f>SUM(G24:I24)</f>
        <v>0</v>
      </c>
      <c r="K24" s="904">
        <f t="shared" si="41"/>
        <v>0</v>
      </c>
      <c r="L24" s="904">
        <f t="shared" si="42"/>
        <v>0</v>
      </c>
      <c r="M24" s="904">
        <f t="shared" si="42"/>
        <v>0</v>
      </c>
      <c r="N24" s="904">
        <f t="shared" si="43"/>
        <v>0</v>
      </c>
      <c r="O24" s="904"/>
      <c r="P24" s="904"/>
      <c r="Q24" s="904"/>
      <c r="R24" s="904">
        <f>SUM(O24:Q24)</f>
        <v>0</v>
      </c>
      <c r="S24" s="904"/>
      <c r="T24" s="904"/>
      <c r="U24" s="904"/>
      <c r="V24" s="904">
        <f>SUM(S24:U24)</f>
        <v>0</v>
      </c>
      <c r="W24" s="904">
        <f t="shared" si="44"/>
        <v>0</v>
      </c>
      <c r="X24" s="904">
        <f t="shared" si="44"/>
        <v>0</v>
      </c>
      <c r="Y24" s="904">
        <f t="shared" si="44"/>
        <v>0</v>
      </c>
      <c r="Z24" s="904">
        <f t="shared" si="45"/>
        <v>0</v>
      </c>
      <c r="AA24" s="904">
        <f t="shared" si="46"/>
        <v>0</v>
      </c>
      <c r="AB24" s="904">
        <f t="shared" si="46"/>
        <v>0</v>
      </c>
      <c r="AC24" s="904">
        <f t="shared" si="46"/>
        <v>0</v>
      </c>
      <c r="AD24" s="904">
        <f t="shared" si="46"/>
        <v>0</v>
      </c>
      <c r="AE24" s="904">
        <f t="shared" si="46"/>
        <v>0</v>
      </c>
      <c r="AF24" s="904">
        <f t="shared" si="46"/>
        <v>0</v>
      </c>
      <c r="AG24" s="904">
        <f t="shared" si="46"/>
        <v>0</v>
      </c>
      <c r="AH24" s="904">
        <f t="shared" si="46"/>
        <v>0</v>
      </c>
      <c r="AI24" s="904">
        <f t="shared" si="46"/>
        <v>0</v>
      </c>
      <c r="AJ24" s="904">
        <f t="shared" si="46"/>
        <v>0</v>
      </c>
      <c r="AK24" s="904">
        <f t="shared" si="46"/>
        <v>0</v>
      </c>
      <c r="AL24" s="904">
        <f t="shared" si="46"/>
        <v>0</v>
      </c>
    </row>
    <row r="25" spans="1:38" ht="32.25" thickBot="1" x14ac:dyDescent="0.3">
      <c r="A25" s="652" t="s">
        <v>1156</v>
      </c>
      <c r="B25" s="905" t="s">
        <v>1157</v>
      </c>
      <c r="C25" s="906"/>
      <c r="D25" s="906"/>
      <c r="E25" s="906"/>
      <c r="F25" s="904">
        <f>SUM(C25:E25)</f>
        <v>0</v>
      </c>
      <c r="G25" s="906"/>
      <c r="H25" s="906">
        <v>2800000</v>
      </c>
      <c r="I25" s="906"/>
      <c r="J25" s="904">
        <f>SUM(G25:I25)</f>
        <v>2800000</v>
      </c>
      <c r="K25" s="904">
        <f t="shared" ref="K25" si="47">SUM(C25+G25)</f>
        <v>0</v>
      </c>
      <c r="L25" s="904">
        <f t="shared" si="42"/>
        <v>2800000</v>
      </c>
      <c r="M25" s="904">
        <f t="shared" si="42"/>
        <v>0</v>
      </c>
      <c r="N25" s="904">
        <f t="shared" si="43"/>
        <v>2800000</v>
      </c>
      <c r="O25" s="906"/>
      <c r="P25" s="906"/>
      <c r="Q25" s="906"/>
      <c r="R25" s="904">
        <f>SUM(O25:Q25)</f>
        <v>0</v>
      </c>
      <c r="S25" s="906"/>
      <c r="T25" s="906"/>
      <c r="U25" s="906"/>
      <c r="V25" s="904">
        <f>SUM(S25:U25)</f>
        <v>0</v>
      </c>
      <c r="W25" s="904">
        <f t="shared" si="44"/>
        <v>0</v>
      </c>
      <c r="X25" s="904">
        <f t="shared" si="44"/>
        <v>0</v>
      </c>
      <c r="Y25" s="904">
        <f t="shared" si="44"/>
        <v>0</v>
      </c>
      <c r="Z25" s="904">
        <f t="shared" si="45"/>
        <v>0</v>
      </c>
      <c r="AA25" s="904">
        <f t="shared" si="46"/>
        <v>0</v>
      </c>
      <c r="AB25" s="904">
        <f t="shared" si="46"/>
        <v>0</v>
      </c>
      <c r="AC25" s="904">
        <f t="shared" si="46"/>
        <v>0</v>
      </c>
      <c r="AD25" s="904">
        <f t="shared" si="46"/>
        <v>0</v>
      </c>
      <c r="AE25" s="904">
        <f t="shared" si="46"/>
        <v>0</v>
      </c>
      <c r="AF25" s="904">
        <f t="shared" si="46"/>
        <v>2800000</v>
      </c>
      <c r="AG25" s="904">
        <f t="shared" si="46"/>
        <v>0</v>
      </c>
      <c r="AH25" s="904">
        <f t="shared" si="46"/>
        <v>2800000</v>
      </c>
      <c r="AI25" s="904">
        <f t="shared" si="46"/>
        <v>0</v>
      </c>
      <c r="AJ25" s="904">
        <f t="shared" si="46"/>
        <v>2800000</v>
      </c>
      <c r="AK25" s="904">
        <f t="shared" si="46"/>
        <v>0</v>
      </c>
      <c r="AL25" s="904">
        <f t="shared" si="46"/>
        <v>2800000</v>
      </c>
    </row>
    <row r="26" spans="1:38" ht="17.25" thickTop="1" thickBot="1" x14ac:dyDescent="0.3">
      <c r="A26" s="208" t="s">
        <v>702</v>
      </c>
      <c r="B26" s="326" t="s">
        <v>449</v>
      </c>
      <c r="C26" s="482">
        <f>SUM(C23:C24)</f>
        <v>7207542</v>
      </c>
      <c r="D26" s="482">
        <f t="shared" ref="D26:F26" si="48">SUM(D23:D24)</f>
        <v>1297152</v>
      </c>
      <c r="E26" s="482">
        <f t="shared" si="48"/>
        <v>736890</v>
      </c>
      <c r="F26" s="482">
        <f t="shared" si="48"/>
        <v>9241584</v>
      </c>
      <c r="G26" s="482">
        <f>SUM(G23:G25)</f>
        <v>8645</v>
      </c>
      <c r="H26" s="482">
        <f t="shared" ref="H26:J26" si="49">SUM(H23:H25)</f>
        <v>2811521</v>
      </c>
      <c r="I26" s="482">
        <f t="shared" si="49"/>
        <v>0</v>
      </c>
      <c r="J26" s="482">
        <f t="shared" si="49"/>
        <v>2820166</v>
      </c>
      <c r="K26" s="482">
        <f>SUM(K23:K25)</f>
        <v>7216187</v>
      </c>
      <c r="L26" s="482">
        <f t="shared" ref="L26:AL26" si="50">SUM(L23:L25)</f>
        <v>4108673</v>
      </c>
      <c r="M26" s="482">
        <f t="shared" si="50"/>
        <v>736890</v>
      </c>
      <c r="N26" s="482">
        <f t="shared" si="50"/>
        <v>12061750</v>
      </c>
      <c r="O26" s="482">
        <f t="shared" si="50"/>
        <v>0</v>
      </c>
      <c r="P26" s="482">
        <f t="shared" si="50"/>
        <v>0</v>
      </c>
      <c r="Q26" s="482">
        <f t="shared" si="50"/>
        <v>0</v>
      </c>
      <c r="R26" s="482">
        <f t="shared" si="50"/>
        <v>0</v>
      </c>
      <c r="S26" s="482">
        <f t="shared" si="50"/>
        <v>0</v>
      </c>
      <c r="T26" s="482">
        <f t="shared" si="50"/>
        <v>0</v>
      </c>
      <c r="U26" s="482">
        <f t="shared" si="50"/>
        <v>0</v>
      </c>
      <c r="V26" s="482">
        <f t="shared" si="50"/>
        <v>0</v>
      </c>
      <c r="W26" s="482">
        <f t="shared" si="50"/>
        <v>0</v>
      </c>
      <c r="X26" s="482">
        <f t="shared" si="50"/>
        <v>0</v>
      </c>
      <c r="Y26" s="482">
        <f t="shared" si="50"/>
        <v>0</v>
      </c>
      <c r="Z26" s="482">
        <f t="shared" si="50"/>
        <v>0</v>
      </c>
      <c r="AA26" s="482">
        <f t="shared" si="50"/>
        <v>7207542</v>
      </c>
      <c r="AB26" s="482">
        <f t="shared" si="50"/>
        <v>1297152</v>
      </c>
      <c r="AC26" s="482">
        <f t="shared" si="50"/>
        <v>736890</v>
      </c>
      <c r="AD26" s="482">
        <f t="shared" si="50"/>
        <v>9241584</v>
      </c>
      <c r="AE26" s="482">
        <f t="shared" si="50"/>
        <v>8645</v>
      </c>
      <c r="AF26" s="482">
        <f t="shared" si="50"/>
        <v>2811521</v>
      </c>
      <c r="AG26" s="482">
        <f t="shared" si="50"/>
        <v>0</v>
      </c>
      <c r="AH26" s="482">
        <f t="shared" si="50"/>
        <v>2820166</v>
      </c>
      <c r="AI26" s="482">
        <f t="shared" si="50"/>
        <v>7216187</v>
      </c>
      <c r="AJ26" s="482">
        <f t="shared" si="50"/>
        <v>4108673</v>
      </c>
      <c r="AK26" s="482">
        <f t="shared" si="50"/>
        <v>736890</v>
      </c>
      <c r="AL26" s="482">
        <f t="shared" si="50"/>
        <v>12061750</v>
      </c>
    </row>
    <row r="27" spans="1:38" s="377" customFormat="1" ht="17.25" thickTop="1" thickBot="1" x14ac:dyDescent="0.3">
      <c r="A27" s="544" t="s">
        <v>1079</v>
      </c>
      <c r="B27" s="545"/>
      <c r="C27" s="546"/>
      <c r="D27" s="546"/>
      <c r="E27" s="546"/>
      <c r="F27" s="546"/>
      <c r="G27" s="546"/>
      <c r="H27" s="546"/>
      <c r="I27" s="546"/>
      <c r="J27" s="546"/>
      <c r="K27" s="546"/>
      <c r="L27" s="546"/>
      <c r="M27" s="546"/>
      <c r="N27" s="546"/>
      <c r="O27" s="546"/>
      <c r="P27" s="546"/>
      <c r="Q27" s="546"/>
      <c r="R27" s="737">
        <v>2057.6799999999998</v>
      </c>
      <c r="S27" s="737"/>
      <c r="T27" s="737"/>
      <c r="U27" s="737"/>
      <c r="V27" s="737"/>
      <c r="W27" s="737"/>
      <c r="X27" s="737"/>
      <c r="Y27" s="737"/>
      <c r="Z27" s="737">
        <f>SUM(R27+V27)</f>
        <v>2057.6799999999998</v>
      </c>
      <c r="AA27" s="546"/>
      <c r="AB27" s="546"/>
      <c r="AC27" s="546"/>
      <c r="AD27" s="737">
        <f>SUM(R27)</f>
        <v>2057.6799999999998</v>
      </c>
      <c r="AE27" s="546"/>
      <c r="AF27" s="546"/>
      <c r="AG27" s="546"/>
      <c r="AH27" s="737">
        <f>SUM(V27)</f>
        <v>0</v>
      </c>
      <c r="AI27" s="546"/>
      <c r="AJ27" s="546"/>
      <c r="AK27" s="546"/>
      <c r="AL27" s="737">
        <f t="shared" ref="AL27" si="51">SUM(Z27)</f>
        <v>2057.6799999999998</v>
      </c>
    </row>
    <row r="28" spans="1:38" ht="16.5" thickTop="1" x14ac:dyDescent="0.25">
      <c r="A28" s="210"/>
      <c r="B28" s="210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</row>
    <row r="29" spans="1:38" x14ac:dyDescent="0.25">
      <c r="A29" s="210"/>
      <c r="B29" s="210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</row>
    <row r="30" spans="1:38" x14ac:dyDescent="0.25">
      <c r="A30" s="210"/>
      <c r="B30" s="210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</row>
    <row r="31" spans="1:38" x14ac:dyDescent="0.25">
      <c r="A31" s="210"/>
      <c r="B31" s="210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</row>
    <row r="32" spans="1:38" x14ac:dyDescent="0.25">
      <c r="A32" s="210"/>
      <c r="B32" s="210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</row>
    <row r="33" spans="1:38" x14ac:dyDescent="0.25">
      <c r="A33" s="210"/>
      <c r="B33" s="210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</row>
    <row r="34" spans="1:38" x14ac:dyDescent="0.25">
      <c r="A34" s="210"/>
      <c r="B34" s="210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</row>
    <row r="35" spans="1:38" x14ac:dyDescent="0.25">
      <c r="A35" s="210"/>
      <c r="B35" s="210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</row>
    <row r="36" spans="1:38" x14ac:dyDescent="0.25">
      <c r="A36" s="210"/>
      <c r="B36" s="210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</row>
    <row r="37" spans="1:38" x14ac:dyDescent="0.25">
      <c r="A37" s="210"/>
      <c r="B37" s="210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</row>
    <row r="38" spans="1:38" x14ac:dyDescent="0.25">
      <c r="A38" s="163"/>
      <c r="B38" s="163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</row>
  </sheetData>
  <mergeCells count="21">
    <mergeCell ref="O8:R8"/>
    <mergeCell ref="S8:V8"/>
    <mergeCell ref="W8:Z8"/>
    <mergeCell ref="AA8:AD8"/>
    <mergeCell ref="AE8:AH8"/>
    <mergeCell ref="AI8:AL8"/>
    <mergeCell ref="B3:N3"/>
    <mergeCell ref="O3:Z3"/>
    <mergeCell ref="AA3:AL3"/>
    <mergeCell ref="C5:N5"/>
    <mergeCell ref="AA5:AL5"/>
    <mergeCell ref="C6:F6"/>
    <mergeCell ref="AA6:AD6"/>
    <mergeCell ref="AE6:AH6"/>
    <mergeCell ref="AI6:AL6"/>
    <mergeCell ref="B1:N1"/>
    <mergeCell ref="O1:Z1"/>
    <mergeCell ref="AA1:AL1"/>
    <mergeCell ref="B2:N2"/>
    <mergeCell ref="O2:Z2"/>
    <mergeCell ref="AA2:AL2"/>
  </mergeCells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CE,Dőlt"2. melléklet
 a 3/2016.(II.12.) önkormányzati rendelethez&amp;X1</oddHeader>
    <oddFooter>&amp;L&amp;X1&amp;XMódosította a 10/2016.(III.18.) rendelet, 
hatályos 2016. március 21. napjától&amp;C&amp;P. oldal</oddFooter>
  </headerFooter>
  <colBreaks count="1" manualBreakCount="1">
    <brk id="2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topLeftCell="A23" zoomScaleNormal="100" workbookViewId="0">
      <selection activeCell="H37" sqref="H37"/>
    </sheetView>
  </sheetViews>
  <sheetFormatPr defaultRowHeight="12.75" x14ac:dyDescent="0.2"/>
  <cols>
    <col min="1" max="1" width="4.375" style="91" customWidth="1"/>
    <col min="2" max="2" width="26" style="92" customWidth="1"/>
    <col min="3" max="3" width="14.25" style="438" customWidth="1"/>
    <col min="4" max="4" width="7.5" style="91" customWidth="1"/>
    <col min="5" max="5" width="8.625" style="91" customWidth="1"/>
    <col min="6" max="6" width="8.125" style="91" customWidth="1"/>
    <col min="7" max="7" width="8.625" style="91" customWidth="1"/>
    <col min="8" max="8" width="9" style="91" customWidth="1"/>
    <col min="9" max="9" width="7.5" style="91" customWidth="1"/>
    <col min="10" max="10" width="8.625" style="91" customWidth="1"/>
    <col min="11" max="11" width="8.125" style="91" customWidth="1"/>
    <col min="12" max="12" width="7.875" style="91" customWidth="1"/>
    <col min="13" max="13" width="9" style="91" customWidth="1"/>
    <col min="14" max="14" width="7.5" style="91" customWidth="1"/>
    <col min="15" max="15" width="8.625" style="91" customWidth="1"/>
    <col min="16" max="16" width="8.125" style="91" customWidth="1"/>
    <col min="17" max="17" width="6.5" style="91" customWidth="1"/>
    <col min="18" max="18" width="9" style="91" customWidth="1"/>
    <col min="19" max="21" width="14.25" style="91" customWidth="1"/>
    <col min="22" max="16384" width="9" style="91"/>
  </cols>
  <sheetData>
    <row r="2" spans="1:21" x14ac:dyDescent="0.2">
      <c r="S2" s="373"/>
      <c r="T2" s="373"/>
      <c r="U2" s="373"/>
    </row>
    <row r="3" spans="1:21" ht="15.75" x14ac:dyDescent="0.25">
      <c r="A3" s="838" t="s">
        <v>72</v>
      </c>
      <c r="B3" s="838"/>
      <c r="C3" s="838"/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838"/>
      <c r="Q3" s="838"/>
      <c r="R3" s="838"/>
      <c r="S3" s="838"/>
      <c r="T3" s="838"/>
      <c r="U3" s="838"/>
    </row>
    <row r="4" spans="1:21" ht="15.75" x14ac:dyDescent="0.25">
      <c r="A4" s="838" t="s">
        <v>1000</v>
      </c>
      <c r="B4" s="838"/>
      <c r="C4" s="838"/>
      <c r="D4" s="838"/>
      <c r="E4" s="838"/>
      <c r="F4" s="838"/>
      <c r="G4" s="838"/>
      <c r="H4" s="838"/>
      <c r="I4" s="838"/>
      <c r="J4" s="838"/>
      <c r="K4" s="838"/>
      <c r="L4" s="838"/>
      <c r="M4" s="838"/>
      <c r="N4" s="838"/>
      <c r="O4" s="838"/>
      <c r="P4" s="838"/>
      <c r="Q4" s="838"/>
      <c r="R4" s="838"/>
      <c r="S4" s="838"/>
      <c r="T4" s="838"/>
      <c r="U4" s="838"/>
    </row>
    <row r="5" spans="1:21" ht="13.5" thickBot="1" x14ac:dyDescent="0.25"/>
    <row r="6" spans="1:21" s="93" customFormat="1" ht="13.5" thickBot="1" x14ac:dyDescent="0.25">
      <c r="A6" s="839" t="s">
        <v>311</v>
      </c>
      <c r="B6" s="842" t="s">
        <v>846</v>
      </c>
      <c r="C6" s="845" t="s">
        <v>73</v>
      </c>
      <c r="D6" s="848" t="s">
        <v>251</v>
      </c>
      <c r="E6" s="848"/>
      <c r="F6" s="848"/>
      <c r="G6" s="848"/>
      <c r="H6" s="848"/>
      <c r="I6" s="848" t="s">
        <v>619</v>
      </c>
      <c r="J6" s="848"/>
      <c r="K6" s="848"/>
      <c r="L6" s="848"/>
      <c r="M6" s="848"/>
      <c r="N6" s="848" t="s">
        <v>818</v>
      </c>
      <c r="O6" s="848"/>
      <c r="P6" s="848"/>
      <c r="Q6" s="848"/>
      <c r="R6" s="848"/>
      <c r="S6" s="839" t="s">
        <v>251</v>
      </c>
      <c r="T6" s="839" t="s">
        <v>619</v>
      </c>
      <c r="U6" s="839" t="s">
        <v>818</v>
      </c>
    </row>
    <row r="7" spans="1:21" s="93" customFormat="1" ht="27" customHeight="1" thickBot="1" x14ac:dyDescent="0.25">
      <c r="A7" s="840"/>
      <c r="B7" s="843"/>
      <c r="C7" s="846"/>
      <c r="D7" s="849" t="s">
        <v>74</v>
      </c>
      <c r="E7" s="849"/>
      <c r="F7" s="848" t="s">
        <v>75</v>
      </c>
      <c r="G7" s="848"/>
      <c r="H7" s="848"/>
      <c r="I7" s="849" t="s">
        <v>74</v>
      </c>
      <c r="J7" s="849"/>
      <c r="K7" s="848" t="s">
        <v>75</v>
      </c>
      <c r="L7" s="848"/>
      <c r="M7" s="848"/>
      <c r="N7" s="849" t="s">
        <v>74</v>
      </c>
      <c r="O7" s="849"/>
      <c r="P7" s="848" t="s">
        <v>75</v>
      </c>
      <c r="Q7" s="848"/>
      <c r="R7" s="848"/>
      <c r="S7" s="841"/>
      <c r="T7" s="841"/>
      <c r="U7" s="841"/>
    </row>
    <row r="8" spans="1:21" s="94" customFormat="1" ht="45.75" customHeight="1" thickBot="1" x14ac:dyDescent="0.25">
      <c r="A8" s="841"/>
      <c r="B8" s="844"/>
      <c r="C8" s="847"/>
      <c r="D8" s="783" t="s">
        <v>76</v>
      </c>
      <c r="E8" s="783" t="s">
        <v>271</v>
      </c>
      <c r="F8" s="783" t="s">
        <v>77</v>
      </c>
      <c r="G8" s="783" t="s">
        <v>78</v>
      </c>
      <c r="H8" s="783" t="s">
        <v>271</v>
      </c>
      <c r="I8" s="783" t="s">
        <v>76</v>
      </c>
      <c r="J8" s="783" t="s">
        <v>271</v>
      </c>
      <c r="K8" s="783" t="s">
        <v>77</v>
      </c>
      <c r="L8" s="783" t="s">
        <v>78</v>
      </c>
      <c r="M8" s="783" t="s">
        <v>271</v>
      </c>
      <c r="N8" s="783" t="s">
        <v>76</v>
      </c>
      <c r="O8" s="783" t="s">
        <v>271</v>
      </c>
      <c r="P8" s="783" t="s">
        <v>77</v>
      </c>
      <c r="Q8" s="783" t="s">
        <v>78</v>
      </c>
      <c r="R8" s="783" t="s">
        <v>271</v>
      </c>
      <c r="S8" s="418" t="s">
        <v>253</v>
      </c>
      <c r="T8" s="418" t="s">
        <v>253</v>
      </c>
      <c r="U8" s="418" t="s">
        <v>253</v>
      </c>
    </row>
    <row r="9" spans="1:21" ht="25.5" x14ac:dyDescent="0.2">
      <c r="A9" s="95" t="s">
        <v>319</v>
      </c>
      <c r="B9" s="96" t="s">
        <v>80</v>
      </c>
      <c r="C9" s="439" t="s">
        <v>820</v>
      </c>
      <c r="D9" s="97">
        <v>317</v>
      </c>
      <c r="E9" s="98">
        <f t="shared" ref="E9:E15" si="0">SUM(D9:D9)</f>
        <v>317</v>
      </c>
      <c r="F9" s="98">
        <v>0</v>
      </c>
      <c r="G9" s="98">
        <v>0</v>
      </c>
      <c r="H9" s="99">
        <f t="shared" ref="H9:H15" si="1">SUM(F9:G9)</f>
        <v>0</v>
      </c>
      <c r="I9" s="97"/>
      <c r="J9" s="98">
        <f t="shared" ref="J9:J15" si="2">SUM(I9:I9)</f>
        <v>0</v>
      </c>
      <c r="K9" s="98"/>
      <c r="L9" s="98">
        <v>0</v>
      </c>
      <c r="M9" s="99">
        <f t="shared" ref="M9:M15" si="3">SUM(K9:L9)</f>
        <v>0</v>
      </c>
      <c r="N9" s="97"/>
      <c r="O9" s="98">
        <f t="shared" ref="O9:O15" si="4">SUM(N9:N9)</f>
        <v>0</v>
      </c>
      <c r="P9" s="98"/>
      <c r="Q9" s="98"/>
      <c r="R9" s="99">
        <f t="shared" ref="R9:R15" si="5">SUM(P9:Q9)</f>
        <v>0</v>
      </c>
      <c r="S9" s="576">
        <f t="shared" ref="S9:S15" si="6">SUM(E9+H9)</f>
        <v>317</v>
      </c>
      <c r="T9" s="576">
        <f t="shared" ref="T9:T29" si="7">SUM(J9+M9)</f>
        <v>0</v>
      </c>
      <c r="U9" s="576">
        <f t="shared" ref="U9:U29" si="8">SUM(O9+R9)</f>
        <v>0</v>
      </c>
    </row>
    <row r="10" spans="1:21" ht="25.5" x14ac:dyDescent="0.2">
      <c r="A10" s="95" t="s">
        <v>320</v>
      </c>
      <c r="B10" s="96" t="s">
        <v>81</v>
      </c>
      <c r="C10" s="439" t="s">
        <v>820</v>
      </c>
      <c r="D10" s="97">
        <v>305</v>
      </c>
      <c r="E10" s="98">
        <f t="shared" si="0"/>
        <v>305</v>
      </c>
      <c r="F10" s="98">
        <v>0</v>
      </c>
      <c r="G10" s="98">
        <v>0</v>
      </c>
      <c r="H10" s="99">
        <f t="shared" si="1"/>
        <v>0</v>
      </c>
      <c r="I10" s="97"/>
      <c r="J10" s="98">
        <f t="shared" si="2"/>
        <v>0</v>
      </c>
      <c r="K10" s="98"/>
      <c r="L10" s="98">
        <v>0</v>
      </c>
      <c r="M10" s="99">
        <f t="shared" si="3"/>
        <v>0</v>
      </c>
      <c r="N10" s="97"/>
      <c r="O10" s="98">
        <f t="shared" si="4"/>
        <v>0</v>
      </c>
      <c r="P10" s="98"/>
      <c r="Q10" s="98"/>
      <c r="R10" s="99">
        <f t="shared" si="5"/>
        <v>0</v>
      </c>
      <c r="S10" s="576">
        <f t="shared" si="6"/>
        <v>305</v>
      </c>
      <c r="T10" s="576">
        <f t="shared" si="7"/>
        <v>0</v>
      </c>
      <c r="U10" s="576">
        <f t="shared" si="8"/>
        <v>0</v>
      </c>
    </row>
    <row r="11" spans="1:21" ht="25.5" x14ac:dyDescent="0.2">
      <c r="A11" s="728" t="s">
        <v>324</v>
      </c>
      <c r="B11" s="729" t="s">
        <v>729</v>
      </c>
      <c r="C11" s="439" t="s">
        <v>820</v>
      </c>
      <c r="D11" s="731">
        <v>17618</v>
      </c>
      <c r="E11" s="98">
        <f t="shared" si="0"/>
        <v>17618</v>
      </c>
      <c r="F11" s="731">
        <v>0</v>
      </c>
      <c r="G11" s="731">
        <v>0</v>
      </c>
      <c r="H11" s="99">
        <f t="shared" si="1"/>
        <v>0</v>
      </c>
      <c r="I11" s="731"/>
      <c r="J11" s="98">
        <f t="shared" si="2"/>
        <v>0</v>
      </c>
      <c r="K11" s="731"/>
      <c r="L11" s="731"/>
      <c r="M11" s="99">
        <f t="shared" si="3"/>
        <v>0</v>
      </c>
      <c r="N11" s="731"/>
      <c r="O11" s="98">
        <f t="shared" si="4"/>
        <v>0</v>
      </c>
      <c r="P11" s="731"/>
      <c r="Q11" s="731"/>
      <c r="R11" s="99">
        <f t="shared" si="5"/>
        <v>0</v>
      </c>
      <c r="S11" s="576">
        <f t="shared" si="6"/>
        <v>17618</v>
      </c>
      <c r="T11" s="576">
        <f t="shared" si="7"/>
        <v>0</v>
      </c>
      <c r="U11" s="576">
        <f t="shared" si="8"/>
        <v>0</v>
      </c>
    </row>
    <row r="12" spans="1:21" ht="25.5" x14ac:dyDescent="0.2">
      <c r="A12" s="728" t="s">
        <v>327</v>
      </c>
      <c r="B12" s="729" t="s">
        <v>1001</v>
      </c>
      <c r="C12" s="439" t="s">
        <v>820</v>
      </c>
      <c r="D12" s="731">
        <v>524</v>
      </c>
      <c r="E12" s="98">
        <f t="shared" ref="E12:E13" si="9">SUM(D12:D12)</f>
        <v>524</v>
      </c>
      <c r="F12" s="731">
        <v>0</v>
      </c>
      <c r="G12" s="731">
        <v>0</v>
      </c>
      <c r="H12" s="99">
        <f t="shared" ref="H12:H13" si="10">SUM(F12:G12)</f>
        <v>0</v>
      </c>
      <c r="I12" s="731"/>
      <c r="J12" s="98">
        <f t="shared" ref="J12:J13" si="11">SUM(I12:I12)</f>
        <v>0</v>
      </c>
      <c r="K12" s="731"/>
      <c r="L12" s="731"/>
      <c r="M12" s="99">
        <f t="shared" ref="M12:M13" si="12">SUM(K12:L12)</f>
        <v>0</v>
      </c>
      <c r="N12" s="731"/>
      <c r="O12" s="98">
        <f t="shared" ref="O12:O13" si="13">SUM(N12:N12)</f>
        <v>0</v>
      </c>
      <c r="P12" s="731"/>
      <c r="Q12" s="731"/>
      <c r="R12" s="99">
        <f t="shared" ref="R12:R13" si="14">SUM(P12:Q12)</f>
        <v>0</v>
      </c>
      <c r="S12" s="576">
        <f t="shared" ref="S12:S13" si="15">SUM(E12+H12)</f>
        <v>524</v>
      </c>
      <c r="T12" s="576">
        <f t="shared" si="7"/>
        <v>0</v>
      </c>
      <c r="U12" s="576">
        <f t="shared" si="8"/>
        <v>0</v>
      </c>
    </row>
    <row r="13" spans="1:21" ht="51" x14ac:dyDescent="0.2">
      <c r="A13" s="95" t="s">
        <v>331</v>
      </c>
      <c r="B13" s="729" t="s">
        <v>1002</v>
      </c>
      <c r="C13" s="730" t="s">
        <v>79</v>
      </c>
      <c r="D13" s="731">
        <v>681</v>
      </c>
      <c r="E13" s="98">
        <f t="shared" si="9"/>
        <v>681</v>
      </c>
      <c r="F13" s="731">
        <v>0</v>
      </c>
      <c r="G13" s="731">
        <v>12940</v>
      </c>
      <c r="H13" s="99">
        <f t="shared" si="10"/>
        <v>12940</v>
      </c>
      <c r="I13" s="731">
        <v>0</v>
      </c>
      <c r="J13" s="98">
        <f t="shared" si="11"/>
        <v>0</v>
      </c>
      <c r="K13" s="731">
        <v>0</v>
      </c>
      <c r="L13" s="731"/>
      <c r="M13" s="99">
        <f t="shared" si="12"/>
        <v>0</v>
      </c>
      <c r="N13" s="731"/>
      <c r="O13" s="98">
        <f t="shared" si="13"/>
        <v>0</v>
      </c>
      <c r="P13" s="731"/>
      <c r="Q13" s="731"/>
      <c r="R13" s="99">
        <f t="shared" si="14"/>
        <v>0</v>
      </c>
      <c r="S13" s="576">
        <f t="shared" si="15"/>
        <v>13621</v>
      </c>
      <c r="T13" s="576">
        <f t="shared" si="7"/>
        <v>0</v>
      </c>
      <c r="U13" s="576">
        <f t="shared" si="8"/>
        <v>0</v>
      </c>
    </row>
    <row r="14" spans="1:21" ht="76.5" x14ac:dyDescent="0.2">
      <c r="A14" s="95" t="s">
        <v>335</v>
      </c>
      <c r="B14" s="729" t="s">
        <v>1103</v>
      </c>
      <c r="C14" s="730" t="s">
        <v>79</v>
      </c>
      <c r="D14" s="731">
        <v>384169</v>
      </c>
      <c r="E14" s="98">
        <f t="shared" si="0"/>
        <v>384169</v>
      </c>
      <c r="F14" s="731">
        <v>0</v>
      </c>
      <c r="G14" s="731">
        <f>8567250</f>
        <v>8567250</v>
      </c>
      <c r="H14" s="99">
        <f t="shared" si="1"/>
        <v>8567250</v>
      </c>
      <c r="I14" s="731">
        <v>0</v>
      </c>
      <c r="J14" s="98">
        <f t="shared" si="2"/>
        <v>0</v>
      </c>
      <c r="K14" s="731">
        <v>0</v>
      </c>
      <c r="L14" s="731"/>
      <c r="M14" s="99">
        <f t="shared" si="3"/>
        <v>0</v>
      </c>
      <c r="N14" s="731"/>
      <c r="O14" s="98">
        <f t="shared" si="4"/>
        <v>0</v>
      </c>
      <c r="P14" s="731"/>
      <c r="Q14" s="731"/>
      <c r="R14" s="99">
        <f t="shared" si="5"/>
        <v>0</v>
      </c>
      <c r="S14" s="576">
        <f t="shared" si="6"/>
        <v>8951419</v>
      </c>
      <c r="T14" s="576">
        <f t="shared" si="7"/>
        <v>0</v>
      </c>
      <c r="U14" s="576">
        <f t="shared" si="8"/>
        <v>0</v>
      </c>
    </row>
    <row r="15" spans="1:21" ht="76.5" x14ac:dyDescent="0.2">
      <c r="A15" s="728" t="s">
        <v>339</v>
      </c>
      <c r="B15" s="729" t="s">
        <v>940</v>
      </c>
      <c r="C15" s="730" t="s">
        <v>79</v>
      </c>
      <c r="D15" s="731">
        <v>-16533</v>
      </c>
      <c r="E15" s="98">
        <f t="shared" si="0"/>
        <v>-16533</v>
      </c>
      <c r="F15" s="731"/>
      <c r="G15" s="731">
        <v>2850000</v>
      </c>
      <c r="H15" s="99">
        <f t="shared" si="1"/>
        <v>2850000</v>
      </c>
      <c r="I15" s="731"/>
      <c r="J15" s="98">
        <f t="shared" si="2"/>
        <v>0</v>
      </c>
      <c r="K15" s="731"/>
      <c r="L15" s="731"/>
      <c r="M15" s="99">
        <f t="shared" si="3"/>
        <v>0</v>
      </c>
      <c r="N15" s="731"/>
      <c r="O15" s="98">
        <f t="shared" si="4"/>
        <v>0</v>
      </c>
      <c r="P15" s="731"/>
      <c r="Q15" s="731"/>
      <c r="R15" s="99">
        <f t="shared" si="5"/>
        <v>0</v>
      </c>
      <c r="S15" s="576">
        <f t="shared" si="6"/>
        <v>2833467</v>
      </c>
      <c r="T15" s="576">
        <f t="shared" si="7"/>
        <v>0</v>
      </c>
      <c r="U15" s="576">
        <f t="shared" si="8"/>
        <v>0</v>
      </c>
    </row>
    <row r="16" spans="1:21" ht="51" x14ac:dyDescent="0.2">
      <c r="A16" s="728" t="s">
        <v>342</v>
      </c>
      <c r="B16" s="729" t="s">
        <v>956</v>
      </c>
      <c r="C16" s="730" t="s">
        <v>819</v>
      </c>
      <c r="D16" s="731">
        <v>0</v>
      </c>
      <c r="E16" s="98">
        <f t="shared" ref="E16" si="16">SUM(D16:D16)</f>
        <v>0</v>
      </c>
      <c r="F16" s="731">
        <v>0</v>
      </c>
      <c r="G16" s="731">
        <v>508990</v>
      </c>
      <c r="H16" s="99">
        <f t="shared" ref="H16" si="17">SUM(F16:G16)</f>
        <v>508990</v>
      </c>
      <c r="I16" s="731"/>
      <c r="J16" s="98">
        <f t="shared" ref="J16" si="18">SUM(I16:I16)</f>
        <v>0</v>
      </c>
      <c r="K16" s="731"/>
      <c r="L16" s="731"/>
      <c r="M16" s="99">
        <f t="shared" ref="M16" si="19">SUM(K16:L16)</f>
        <v>0</v>
      </c>
      <c r="N16" s="731"/>
      <c r="O16" s="98">
        <f t="shared" ref="O16" si="20">SUM(N16:N16)</f>
        <v>0</v>
      </c>
      <c r="P16" s="731"/>
      <c r="Q16" s="731"/>
      <c r="R16" s="99">
        <f t="shared" ref="R16" si="21">SUM(P16:Q16)</f>
        <v>0</v>
      </c>
      <c r="S16" s="576">
        <f t="shared" ref="S16" si="22">SUM(E16+H16)</f>
        <v>508990</v>
      </c>
      <c r="T16" s="576">
        <f t="shared" si="7"/>
        <v>0</v>
      </c>
      <c r="U16" s="576">
        <f t="shared" si="8"/>
        <v>0</v>
      </c>
    </row>
    <row r="17" spans="1:21" ht="25.5" x14ac:dyDescent="0.2">
      <c r="A17" s="95" t="s">
        <v>345</v>
      </c>
      <c r="B17" s="729" t="s">
        <v>957</v>
      </c>
      <c r="C17" s="730" t="s">
        <v>819</v>
      </c>
      <c r="D17" s="731">
        <v>0</v>
      </c>
      <c r="E17" s="98">
        <f t="shared" ref="E17:E29" si="23">SUM(D17:D17)</f>
        <v>0</v>
      </c>
      <c r="F17" s="731">
        <v>0</v>
      </c>
      <c r="G17" s="731">
        <v>400000</v>
      </c>
      <c r="H17" s="99">
        <f t="shared" ref="H17:H29" si="24">SUM(F17:G17)</f>
        <v>400000</v>
      </c>
      <c r="I17" s="731"/>
      <c r="J17" s="98">
        <f t="shared" ref="J17:J29" si="25">SUM(I17:I17)</f>
        <v>0</v>
      </c>
      <c r="K17" s="731"/>
      <c r="L17" s="731"/>
      <c r="M17" s="99">
        <f t="shared" ref="M17:M29" si="26">SUM(K17:L17)</f>
        <v>0</v>
      </c>
      <c r="N17" s="731"/>
      <c r="O17" s="98">
        <f t="shared" ref="O17:O29" si="27">SUM(N17:N17)</f>
        <v>0</v>
      </c>
      <c r="P17" s="731"/>
      <c r="Q17" s="731"/>
      <c r="R17" s="99">
        <f t="shared" ref="R17:R29" si="28">SUM(P17:Q17)</f>
        <v>0</v>
      </c>
      <c r="S17" s="576">
        <f t="shared" ref="S17:S29" si="29">SUM(E17+H17)</f>
        <v>400000</v>
      </c>
      <c r="T17" s="576">
        <f t="shared" si="7"/>
        <v>0</v>
      </c>
      <c r="U17" s="576">
        <f t="shared" si="8"/>
        <v>0</v>
      </c>
    </row>
    <row r="18" spans="1:21" ht="25.5" x14ac:dyDescent="0.2">
      <c r="A18" s="95" t="s">
        <v>0</v>
      </c>
      <c r="B18" s="729" t="s">
        <v>951</v>
      </c>
      <c r="C18" s="730" t="s">
        <v>819</v>
      </c>
      <c r="D18" s="731">
        <v>0</v>
      </c>
      <c r="E18" s="98">
        <f t="shared" si="23"/>
        <v>0</v>
      </c>
      <c r="F18" s="731">
        <v>0</v>
      </c>
      <c r="G18" s="731">
        <v>900000</v>
      </c>
      <c r="H18" s="99">
        <f t="shared" si="24"/>
        <v>900000</v>
      </c>
      <c r="I18" s="731"/>
      <c r="J18" s="98">
        <f t="shared" si="25"/>
        <v>0</v>
      </c>
      <c r="K18" s="731"/>
      <c r="L18" s="731"/>
      <c r="M18" s="99">
        <f t="shared" si="26"/>
        <v>0</v>
      </c>
      <c r="N18" s="731"/>
      <c r="O18" s="98">
        <f t="shared" si="27"/>
        <v>0</v>
      </c>
      <c r="P18" s="731"/>
      <c r="Q18" s="731"/>
      <c r="R18" s="99">
        <f t="shared" si="28"/>
        <v>0</v>
      </c>
      <c r="S18" s="576">
        <f t="shared" si="29"/>
        <v>900000</v>
      </c>
      <c r="T18" s="576">
        <f t="shared" si="7"/>
        <v>0</v>
      </c>
      <c r="U18" s="576">
        <f t="shared" si="8"/>
        <v>0</v>
      </c>
    </row>
    <row r="19" spans="1:21" ht="51" x14ac:dyDescent="0.2">
      <c r="A19" s="728" t="s">
        <v>1</v>
      </c>
      <c r="B19" s="729" t="s">
        <v>946</v>
      </c>
      <c r="C19" s="730" t="s">
        <v>819</v>
      </c>
      <c r="D19" s="731">
        <v>0</v>
      </c>
      <c r="E19" s="98">
        <f t="shared" si="23"/>
        <v>0</v>
      </c>
      <c r="F19" s="731">
        <v>406000</v>
      </c>
      <c r="G19" s="731">
        <v>0</v>
      </c>
      <c r="H19" s="99">
        <f t="shared" si="24"/>
        <v>406000</v>
      </c>
      <c r="I19" s="731"/>
      <c r="J19" s="98">
        <f t="shared" si="25"/>
        <v>0</v>
      </c>
      <c r="K19" s="731"/>
      <c r="L19" s="731"/>
      <c r="M19" s="99">
        <f t="shared" si="26"/>
        <v>0</v>
      </c>
      <c r="N19" s="731"/>
      <c r="O19" s="98">
        <f t="shared" si="27"/>
        <v>0</v>
      </c>
      <c r="P19" s="731"/>
      <c r="Q19" s="731"/>
      <c r="R19" s="99">
        <f t="shared" si="28"/>
        <v>0</v>
      </c>
      <c r="S19" s="576">
        <f t="shared" si="29"/>
        <v>406000</v>
      </c>
      <c r="T19" s="576">
        <f t="shared" si="7"/>
        <v>0</v>
      </c>
      <c r="U19" s="576">
        <f t="shared" si="8"/>
        <v>0</v>
      </c>
    </row>
    <row r="20" spans="1:21" ht="38.25" x14ac:dyDescent="0.2">
      <c r="A20" s="728" t="s">
        <v>2</v>
      </c>
      <c r="B20" s="729" t="s">
        <v>947</v>
      </c>
      <c r="C20" s="730" t="s">
        <v>819</v>
      </c>
      <c r="D20" s="731">
        <v>0</v>
      </c>
      <c r="E20" s="98">
        <f t="shared" si="23"/>
        <v>0</v>
      </c>
      <c r="F20" s="731">
        <v>518000</v>
      </c>
      <c r="G20" s="731">
        <v>0</v>
      </c>
      <c r="H20" s="99">
        <f t="shared" si="24"/>
        <v>518000</v>
      </c>
      <c r="I20" s="731"/>
      <c r="J20" s="98">
        <f t="shared" si="25"/>
        <v>0</v>
      </c>
      <c r="K20" s="731"/>
      <c r="L20" s="731"/>
      <c r="M20" s="99">
        <f t="shared" si="26"/>
        <v>0</v>
      </c>
      <c r="N20" s="731"/>
      <c r="O20" s="98">
        <f t="shared" si="27"/>
        <v>0</v>
      </c>
      <c r="P20" s="731"/>
      <c r="Q20" s="731"/>
      <c r="R20" s="99">
        <f t="shared" si="28"/>
        <v>0</v>
      </c>
      <c r="S20" s="576">
        <f t="shared" si="29"/>
        <v>518000</v>
      </c>
      <c r="T20" s="576">
        <f t="shared" si="7"/>
        <v>0</v>
      </c>
      <c r="U20" s="576">
        <f t="shared" si="8"/>
        <v>0</v>
      </c>
    </row>
    <row r="21" spans="1:21" ht="25.5" x14ac:dyDescent="0.2">
      <c r="A21" s="95" t="s">
        <v>3</v>
      </c>
      <c r="B21" s="729" t="s">
        <v>968</v>
      </c>
      <c r="C21" s="730" t="s">
        <v>819</v>
      </c>
      <c r="D21" s="731">
        <v>0</v>
      </c>
      <c r="E21" s="98">
        <f t="shared" si="23"/>
        <v>0</v>
      </c>
      <c r="F21" s="731">
        <v>203000</v>
      </c>
      <c r="G21" s="731">
        <v>0</v>
      </c>
      <c r="H21" s="99">
        <f t="shared" si="24"/>
        <v>203000</v>
      </c>
      <c r="I21" s="731"/>
      <c r="J21" s="98">
        <f t="shared" si="25"/>
        <v>0</v>
      </c>
      <c r="K21" s="731"/>
      <c r="L21" s="731"/>
      <c r="M21" s="99">
        <f t="shared" si="26"/>
        <v>0</v>
      </c>
      <c r="N21" s="731"/>
      <c r="O21" s="98">
        <f t="shared" si="27"/>
        <v>0</v>
      </c>
      <c r="P21" s="731"/>
      <c r="Q21" s="731"/>
      <c r="R21" s="99">
        <f t="shared" si="28"/>
        <v>0</v>
      </c>
      <c r="S21" s="576">
        <f t="shared" si="29"/>
        <v>203000</v>
      </c>
      <c r="T21" s="576">
        <f t="shared" si="7"/>
        <v>0</v>
      </c>
      <c r="U21" s="576">
        <f t="shared" si="8"/>
        <v>0</v>
      </c>
    </row>
    <row r="22" spans="1:21" ht="25.5" x14ac:dyDescent="0.2">
      <c r="A22" s="95" t="s">
        <v>7</v>
      </c>
      <c r="B22" s="729" t="s">
        <v>844</v>
      </c>
      <c r="C22" s="730" t="s">
        <v>819</v>
      </c>
      <c r="D22" s="731">
        <v>0</v>
      </c>
      <c r="E22" s="98">
        <f t="shared" si="23"/>
        <v>0</v>
      </c>
      <c r="F22" s="731">
        <v>17000</v>
      </c>
      <c r="G22" s="731">
        <v>0</v>
      </c>
      <c r="H22" s="99">
        <f t="shared" si="24"/>
        <v>17000</v>
      </c>
      <c r="I22" s="731"/>
      <c r="J22" s="98">
        <f t="shared" si="25"/>
        <v>0</v>
      </c>
      <c r="K22" s="731"/>
      <c r="L22" s="731"/>
      <c r="M22" s="99">
        <f t="shared" si="26"/>
        <v>0</v>
      </c>
      <c r="N22" s="731"/>
      <c r="O22" s="98">
        <f t="shared" si="27"/>
        <v>0</v>
      </c>
      <c r="P22" s="731"/>
      <c r="Q22" s="731"/>
      <c r="R22" s="99">
        <f t="shared" si="28"/>
        <v>0</v>
      </c>
      <c r="S22" s="576">
        <f t="shared" si="29"/>
        <v>17000</v>
      </c>
      <c r="T22" s="576">
        <f t="shared" si="7"/>
        <v>0</v>
      </c>
      <c r="U22" s="576">
        <f t="shared" si="8"/>
        <v>0</v>
      </c>
    </row>
    <row r="23" spans="1:21" ht="25.5" x14ac:dyDescent="0.2">
      <c r="A23" s="728" t="s">
        <v>11</v>
      </c>
      <c r="B23" s="729" t="s">
        <v>969</v>
      </c>
      <c r="C23" s="730" t="s">
        <v>819</v>
      </c>
      <c r="D23" s="731">
        <v>0</v>
      </c>
      <c r="E23" s="98">
        <f t="shared" si="23"/>
        <v>0</v>
      </c>
      <c r="F23" s="731">
        <v>105000</v>
      </c>
      <c r="G23" s="731">
        <v>0</v>
      </c>
      <c r="H23" s="99">
        <f t="shared" si="24"/>
        <v>105000</v>
      </c>
      <c r="I23" s="731"/>
      <c r="J23" s="98">
        <f t="shared" si="25"/>
        <v>0</v>
      </c>
      <c r="K23" s="731"/>
      <c r="L23" s="731"/>
      <c r="M23" s="99">
        <f t="shared" si="26"/>
        <v>0</v>
      </c>
      <c r="N23" s="731"/>
      <c r="O23" s="98">
        <f t="shared" si="27"/>
        <v>0</v>
      </c>
      <c r="P23" s="731"/>
      <c r="Q23" s="731"/>
      <c r="R23" s="99">
        <f t="shared" si="28"/>
        <v>0</v>
      </c>
      <c r="S23" s="576">
        <f t="shared" si="29"/>
        <v>105000</v>
      </c>
      <c r="T23" s="576">
        <f t="shared" si="7"/>
        <v>0</v>
      </c>
      <c r="U23" s="576">
        <f t="shared" si="8"/>
        <v>0</v>
      </c>
    </row>
    <row r="24" spans="1:21" ht="38.25" x14ac:dyDescent="0.2">
      <c r="A24" s="728" t="s">
        <v>15</v>
      </c>
      <c r="B24" s="729" t="s">
        <v>948</v>
      </c>
      <c r="C24" s="730" t="s">
        <v>819</v>
      </c>
      <c r="D24" s="731">
        <v>0</v>
      </c>
      <c r="E24" s="98">
        <f t="shared" si="23"/>
        <v>0</v>
      </c>
      <c r="F24" s="731">
        <v>94000</v>
      </c>
      <c r="G24" s="731">
        <v>0</v>
      </c>
      <c r="H24" s="99">
        <f t="shared" si="24"/>
        <v>94000</v>
      </c>
      <c r="I24" s="731"/>
      <c r="J24" s="98">
        <f t="shared" si="25"/>
        <v>0</v>
      </c>
      <c r="K24" s="731"/>
      <c r="L24" s="731"/>
      <c r="M24" s="99">
        <f t="shared" si="26"/>
        <v>0</v>
      </c>
      <c r="N24" s="731"/>
      <c r="O24" s="98">
        <f t="shared" si="27"/>
        <v>0</v>
      </c>
      <c r="P24" s="731"/>
      <c r="Q24" s="731"/>
      <c r="R24" s="99">
        <f t="shared" si="28"/>
        <v>0</v>
      </c>
      <c r="S24" s="576">
        <f t="shared" si="29"/>
        <v>94000</v>
      </c>
      <c r="T24" s="576">
        <f t="shared" si="7"/>
        <v>0</v>
      </c>
      <c r="U24" s="576">
        <f t="shared" si="8"/>
        <v>0</v>
      </c>
    </row>
    <row r="25" spans="1:21" ht="25.5" x14ac:dyDescent="0.2">
      <c r="A25" s="95" t="s">
        <v>18</v>
      </c>
      <c r="B25" s="729" t="s">
        <v>949</v>
      </c>
      <c r="C25" s="730" t="s">
        <v>819</v>
      </c>
      <c r="D25" s="731">
        <v>0</v>
      </c>
      <c r="E25" s="98">
        <f t="shared" si="23"/>
        <v>0</v>
      </c>
      <c r="F25" s="731">
        <v>165000</v>
      </c>
      <c r="G25" s="731">
        <v>0</v>
      </c>
      <c r="H25" s="99">
        <f t="shared" si="24"/>
        <v>165000</v>
      </c>
      <c r="I25" s="731"/>
      <c r="J25" s="98">
        <f t="shared" si="25"/>
        <v>0</v>
      </c>
      <c r="K25" s="731"/>
      <c r="L25" s="731"/>
      <c r="M25" s="99">
        <f t="shared" si="26"/>
        <v>0</v>
      </c>
      <c r="N25" s="731"/>
      <c r="O25" s="98">
        <f t="shared" si="27"/>
        <v>0</v>
      </c>
      <c r="P25" s="731"/>
      <c r="Q25" s="731"/>
      <c r="R25" s="99">
        <f t="shared" si="28"/>
        <v>0</v>
      </c>
      <c r="S25" s="576">
        <f t="shared" si="29"/>
        <v>165000</v>
      </c>
      <c r="T25" s="576">
        <f t="shared" si="7"/>
        <v>0</v>
      </c>
      <c r="U25" s="576">
        <f t="shared" si="8"/>
        <v>0</v>
      </c>
    </row>
    <row r="26" spans="1:21" x14ac:dyDescent="0.2">
      <c r="A26" s="95" t="s">
        <v>22</v>
      </c>
      <c r="B26" s="729" t="s">
        <v>950</v>
      </c>
      <c r="C26" s="730" t="s">
        <v>819</v>
      </c>
      <c r="D26" s="731">
        <v>0</v>
      </c>
      <c r="E26" s="98">
        <f t="shared" si="23"/>
        <v>0</v>
      </c>
      <c r="F26" s="731">
        <v>200000</v>
      </c>
      <c r="G26" s="731">
        <v>0</v>
      </c>
      <c r="H26" s="99">
        <f t="shared" si="24"/>
        <v>200000</v>
      </c>
      <c r="I26" s="731"/>
      <c r="J26" s="98">
        <f t="shared" si="25"/>
        <v>0</v>
      </c>
      <c r="K26" s="731"/>
      <c r="L26" s="731"/>
      <c r="M26" s="99">
        <f t="shared" si="26"/>
        <v>0</v>
      </c>
      <c r="N26" s="731"/>
      <c r="O26" s="98">
        <f t="shared" si="27"/>
        <v>0</v>
      </c>
      <c r="P26" s="731"/>
      <c r="Q26" s="731"/>
      <c r="R26" s="99">
        <f t="shared" si="28"/>
        <v>0</v>
      </c>
      <c r="S26" s="576">
        <f t="shared" si="29"/>
        <v>200000</v>
      </c>
      <c r="T26" s="576">
        <f t="shared" si="7"/>
        <v>0</v>
      </c>
      <c r="U26" s="576">
        <f t="shared" si="8"/>
        <v>0</v>
      </c>
    </row>
    <row r="27" spans="1:21" ht="76.5" x14ac:dyDescent="0.2">
      <c r="A27" s="95" t="s">
        <v>25</v>
      </c>
      <c r="B27" s="96" t="s">
        <v>1003</v>
      </c>
      <c r="C27" s="439" t="s">
        <v>819</v>
      </c>
      <c r="D27" s="97">
        <v>0</v>
      </c>
      <c r="E27" s="98">
        <f t="shared" si="23"/>
        <v>0</v>
      </c>
      <c r="F27" s="97">
        <v>199000</v>
      </c>
      <c r="G27" s="97">
        <v>0</v>
      </c>
      <c r="H27" s="99">
        <f t="shared" si="24"/>
        <v>199000</v>
      </c>
      <c r="I27" s="97"/>
      <c r="J27" s="98">
        <f t="shared" si="25"/>
        <v>0</v>
      </c>
      <c r="K27" s="97"/>
      <c r="L27" s="97"/>
      <c r="M27" s="99">
        <f t="shared" si="26"/>
        <v>0</v>
      </c>
      <c r="N27" s="97"/>
      <c r="O27" s="98">
        <f t="shared" si="27"/>
        <v>0</v>
      </c>
      <c r="P27" s="97"/>
      <c r="Q27" s="97"/>
      <c r="R27" s="99">
        <f t="shared" si="28"/>
        <v>0</v>
      </c>
      <c r="S27" s="576">
        <f t="shared" si="29"/>
        <v>199000</v>
      </c>
      <c r="T27" s="576">
        <f t="shared" si="7"/>
        <v>0</v>
      </c>
      <c r="U27" s="576">
        <f t="shared" si="8"/>
        <v>0</v>
      </c>
    </row>
    <row r="28" spans="1:21" ht="76.5" x14ac:dyDescent="0.2">
      <c r="A28" s="95" t="s">
        <v>26</v>
      </c>
      <c r="B28" s="96" t="s">
        <v>1004</v>
      </c>
      <c r="C28" s="439" t="s">
        <v>819</v>
      </c>
      <c r="D28" s="97">
        <v>0</v>
      </c>
      <c r="E28" s="98">
        <f t="shared" si="23"/>
        <v>0</v>
      </c>
      <c r="F28" s="97">
        <v>205000</v>
      </c>
      <c r="G28" s="97">
        <v>0</v>
      </c>
      <c r="H28" s="99">
        <f t="shared" si="24"/>
        <v>205000</v>
      </c>
      <c r="I28" s="97"/>
      <c r="J28" s="98">
        <f t="shared" si="25"/>
        <v>0</v>
      </c>
      <c r="K28" s="97"/>
      <c r="L28" s="97"/>
      <c r="M28" s="99">
        <f t="shared" si="26"/>
        <v>0</v>
      </c>
      <c r="N28" s="97"/>
      <c r="O28" s="98">
        <f t="shared" si="27"/>
        <v>0</v>
      </c>
      <c r="P28" s="97"/>
      <c r="Q28" s="97"/>
      <c r="R28" s="99">
        <f t="shared" si="28"/>
        <v>0</v>
      </c>
      <c r="S28" s="576">
        <f t="shared" si="29"/>
        <v>205000</v>
      </c>
      <c r="T28" s="576">
        <f t="shared" si="7"/>
        <v>0</v>
      </c>
      <c r="U28" s="576">
        <f t="shared" si="8"/>
        <v>0</v>
      </c>
    </row>
    <row r="29" spans="1:21" ht="77.25" thickBot="1" x14ac:dyDescent="0.25">
      <c r="A29" s="95" t="s">
        <v>28</v>
      </c>
      <c r="B29" s="729" t="s">
        <v>1108</v>
      </c>
      <c r="C29" s="730" t="s">
        <v>819</v>
      </c>
      <c r="D29" s="731">
        <v>0</v>
      </c>
      <c r="E29" s="98">
        <f t="shared" si="23"/>
        <v>0</v>
      </c>
      <c r="F29" s="731">
        <v>141000</v>
      </c>
      <c r="G29" s="731">
        <v>0</v>
      </c>
      <c r="H29" s="99">
        <f t="shared" si="24"/>
        <v>141000</v>
      </c>
      <c r="I29" s="731"/>
      <c r="J29" s="98">
        <f t="shared" si="25"/>
        <v>0</v>
      </c>
      <c r="K29" s="731"/>
      <c r="L29" s="731"/>
      <c r="M29" s="99">
        <f t="shared" si="26"/>
        <v>0</v>
      </c>
      <c r="N29" s="731"/>
      <c r="O29" s="98">
        <f t="shared" si="27"/>
        <v>0</v>
      </c>
      <c r="P29" s="731"/>
      <c r="Q29" s="731"/>
      <c r="R29" s="99">
        <f t="shared" si="28"/>
        <v>0</v>
      </c>
      <c r="S29" s="576">
        <f t="shared" si="29"/>
        <v>141000</v>
      </c>
      <c r="T29" s="576">
        <f t="shared" si="7"/>
        <v>0</v>
      </c>
      <c r="U29" s="576">
        <f t="shared" si="8"/>
        <v>0</v>
      </c>
    </row>
    <row r="30" spans="1:21" s="93" customFormat="1" ht="13.5" thickBot="1" x14ac:dyDescent="0.25">
      <c r="A30" s="732"/>
      <c r="B30" s="733" t="s">
        <v>253</v>
      </c>
      <c r="C30" s="734"/>
      <c r="D30" s="735">
        <f>SUM(D9:D29)</f>
        <v>387081</v>
      </c>
      <c r="E30" s="735">
        <f t="shared" ref="E30:U30" si="30">SUM(E9:E29)</f>
        <v>387081</v>
      </c>
      <c r="F30" s="735">
        <f t="shared" si="30"/>
        <v>2253000</v>
      </c>
      <c r="G30" s="735">
        <f t="shared" si="30"/>
        <v>13239180</v>
      </c>
      <c r="H30" s="735">
        <f t="shared" si="30"/>
        <v>15492180</v>
      </c>
      <c r="I30" s="735">
        <f t="shared" si="30"/>
        <v>0</v>
      </c>
      <c r="J30" s="735">
        <f t="shared" si="30"/>
        <v>0</v>
      </c>
      <c r="K30" s="735">
        <f t="shared" si="30"/>
        <v>0</v>
      </c>
      <c r="L30" s="735">
        <f t="shared" si="30"/>
        <v>0</v>
      </c>
      <c r="M30" s="735">
        <f t="shared" si="30"/>
        <v>0</v>
      </c>
      <c r="N30" s="735">
        <f t="shared" si="30"/>
        <v>0</v>
      </c>
      <c r="O30" s="735">
        <f t="shared" si="30"/>
        <v>0</v>
      </c>
      <c r="P30" s="735">
        <f t="shared" si="30"/>
        <v>0</v>
      </c>
      <c r="Q30" s="735">
        <f t="shared" si="30"/>
        <v>0</v>
      </c>
      <c r="R30" s="735">
        <f t="shared" si="30"/>
        <v>0</v>
      </c>
      <c r="S30" s="735">
        <f t="shared" si="30"/>
        <v>15879261</v>
      </c>
      <c r="T30" s="735">
        <f t="shared" si="30"/>
        <v>0</v>
      </c>
      <c r="U30" s="735">
        <f t="shared" si="30"/>
        <v>0</v>
      </c>
    </row>
    <row r="32" spans="1:21" x14ac:dyDescent="0.2">
      <c r="A32" s="91" t="s">
        <v>1104</v>
      </c>
      <c r="B32" s="100"/>
      <c r="C32" s="440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2:18" ht="13.15" customHeight="1" x14ac:dyDescent="0.2">
      <c r="B33" s="10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</sheetData>
  <mergeCells count="17">
    <mergeCell ref="P7:R7"/>
    <mergeCell ref="A3:U3"/>
    <mergeCell ref="A4:U4"/>
    <mergeCell ref="A6:A8"/>
    <mergeCell ref="B6:B8"/>
    <mergeCell ref="C6:C8"/>
    <mergeCell ref="D6:H6"/>
    <mergeCell ref="I6:M6"/>
    <mergeCell ref="N6:R6"/>
    <mergeCell ref="S6:S7"/>
    <mergeCell ref="T6:T7"/>
    <mergeCell ref="U6:U7"/>
    <mergeCell ref="D7:E7"/>
    <mergeCell ref="F7:H7"/>
    <mergeCell ref="I7:J7"/>
    <mergeCell ref="K7:M7"/>
    <mergeCell ref="N7:O7"/>
  </mergeCells>
  <printOptions horizontalCentered="1"/>
  <pageMargins left="0.19685039370078741" right="0.15748031496062992" top="0.6692913385826772" bottom="0.43307086614173229" header="0.35433070866141736" footer="0.15748031496062992"/>
  <pageSetup paperSize="9" scale="60" orientation="landscape" r:id="rId1"/>
  <headerFooter alignWithMargins="0">
    <oddHeader xml:space="preserve">&amp;R&amp;"Times New Roman CE,Félkövér" 20. melléklet
a 3/2016.(II.12.) önkormányzati rendelethez
</oddHeader>
    <oddFooter>&amp;C&amp;P. oldal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zoomScaleNormal="100" workbookViewId="0">
      <selection activeCell="D33" sqref="D33"/>
    </sheetView>
  </sheetViews>
  <sheetFormatPr defaultColWidth="8" defaultRowHeight="15.75" x14ac:dyDescent="0.25"/>
  <cols>
    <col min="1" max="1" width="36" style="27" bestFit="1" customWidth="1"/>
    <col min="2" max="2" width="28.125" style="27" customWidth="1"/>
    <col min="3" max="3" width="18.125" style="64" customWidth="1"/>
    <col min="4" max="4" width="17.375" style="64" customWidth="1"/>
    <col min="5" max="5" width="16.5" style="64" customWidth="1"/>
    <col min="6" max="6" width="18.25" style="64" customWidth="1"/>
    <col min="7" max="16384" width="8" style="27"/>
  </cols>
  <sheetData>
    <row r="1" spans="1:9" s="21" customFormat="1" ht="32.25" thickTop="1" x14ac:dyDescent="0.25">
      <c r="A1" s="16" t="s">
        <v>250</v>
      </c>
      <c r="B1" s="17" t="s">
        <v>267</v>
      </c>
      <c r="C1" s="18" t="s">
        <v>268</v>
      </c>
      <c r="D1" s="19" t="s">
        <v>269</v>
      </c>
      <c r="E1" s="19" t="s">
        <v>270</v>
      </c>
      <c r="F1" s="20" t="s">
        <v>271</v>
      </c>
    </row>
    <row r="2" spans="1:9" x14ac:dyDescent="0.25">
      <c r="A2" s="22" t="s">
        <v>272</v>
      </c>
      <c r="B2" s="23"/>
      <c r="C2" s="24"/>
      <c r="D2" s="25"/>
      <c r="E2" s="24"/>
      <c r="F2" s="26"/>
    </row>
    <row r="3" spans="1:9" s="35" customFormat="1" x14ac:dyDescent="0.25">
      <c r="A3" s="28" t="s">
        <v>273</v>
      </c>
      <c r="B3" s="29"/>
      <c r="C3" s="30"/>
      <c r="D3" s="31"/>
      <c r="E3" s="30"/>
      <c r="F3" s="32"/>
      <c r="G3" s="33"/>
      <c r="H3" s="33"/>
      <c r="I3" s="34"/>
    </row>
    <row r="4" spans="1:9" s="43" customFormat="1" ht="31.5" x14ac:dyDescent="0.25">
      <c r="A4" s="36" t="s">
        <v>274</v>
      </c>
      <c r="B4" s="37" t="s">
        <v>275</v>
      </c>
      <c r="C4" s="38"/>
      <c r="D4" s="39">
        <v>38105</v>
      </c>
      <c r="E4" s="38"/>
      <c r="F4" s="40">
        <f>SUM(C4:E4)</f>
        <v>38105</v>
      </c>
      <c r="G4" s="41"/>
      <c r="H4" s="41"/>
      <c r="I4" s="42"/>
    </row>
    <row r="5" spans="1:9" s="43" customFormat="1" ht="31.5" x14ac:dyDescent="0.25">
      <c r="A5" s="36" t="s">
        <v>276</v>
      </c>
      <c r="B5" s="44" t="s">
        <v>277</v>
      </c>
      <c r="C5" s="38"/>
      <c r="D5" s="38">
        <v>18000</v>
      </c>
      <c r="E5" s="38"/>
      <c r="F5" s="40">
        <f>SUM(C5:E5)</f>
        <v>18000</v>
      </c>
      <c r="G5" s="41"/>
      <c r="H5" s="41"/>
      <c r="I5" s="42"/>
    </row>
    <row r="6" spans="1:9" s="43" customFormat="1" x14ac:dyDescent="0.25">
      <c r="A6" s="36" t="s">
        <v>474</v>
      </c>
      <c r="B6" s="44" t="s">
        <v>475</v>
      </c>
      <c r="C6" s="38"/>
      <c r="D6" s="38"/>
      <c r="E6" s="38">
        <v>454</v>
      </c>
      <c r="F6" s="40">
        <f>SUM(C6:E6)</f>
        <v>454</v>
      </c>
      <c r="G6" s="41"/>
      <c r="H6" s="41"/>
      <c r="I6" s="42"/>
    </row>
    <row r="7" spans="1:9" s="35" customFormat="1" x14ac:dyDescent="0.25">
      <c r="A7" s="28" t="s">
        <v>278</v>
      </c>
      <c r="B7" s="29"/>
      <c r="C7" s="30">
        <f>SUM(C4:C4)</f>
        <v>0</v>
      </c>
      <c r="D7" s="30">
        <f>SUM(D4:D6)</f>
        <v>56105</v>
      </c>
      <c r="E7" s="30">
        <f>SUM(E4:E6)</f>
        <v>454</v>
      </c>
      <c r="F7" s="45">
        <f>SUM(F4:F6)</f>
        <v>56559</v>
      </c>
      <c r="G7" s="33"/>
      <c r="H7" s="33"/>
      <c r="I7" s="34"/>
    </row>
    <row r="8" spans="1:9" s="35" customFormat="1" x14ac:dyDescent="0.25">
      <c r="A8" s="28" t="s">
        <v>279</v>
      </c>
      <c r="B8" s="29"/>
      <c r="C8" s="30"/>
      <c r="D8" s="30"/>
      <c r="E8" s="30"/>
      <c r="F8" s="45"/>
      <c r="G8" s="33"/>
      <c r="H8" s="33"/>
      <c r="I8" s="34"/>
    </row>
    <row r="9" spans="1:9" s="43" customFormat="1" x14ac:dyDescent="0.25">
      <c r="A9" s="36" t="s">
        <v>280</v>
      </c>
      <c r="B9" s="37" t="s">
        <v>281</v>
      </c>
      <c r="C9" s="38"/>
      <c r="D9" s="38">
        <v>11906</v>
      </c>
      <c r="E9" s="38"/>
      <c r="F9" s="40">
        <f>SUM(C9:E9)</f>
        <v>11906</v>
      </c>
      <c r="G9" s="41"/>
      <c r="H9" s="41"/>
      <c r="I9" s="42"/>
    </row>
    <row r="10" spans="1:9" s="35" customFormat="1" x14ac:dyDescent="0.25">
      <c r="A10" s="28" t="s">
        <v>282</v>
      </c>
      <c r="B10" s="29"/>
      <c r="C10" s="30">
        <f>SUM(C9)</f>
        <v>0</v>
      </c>
      <c r="D10" s="30">
        <f>SUM(D9)</f>
        <v>11906</v>
      </c>
      <c r="E10" s="30">
        <f>SUM(E9)</f>
        <v>0</v>
      </c>
      <c r="F10" s="45">
        <f>SUM(F9)</f>
        <v>11906</v>
      </c>
      <c r="G10" s="33"/>
      <c r="H10" s="33"/>
      <c r="I10" s="34"/>
    </row>
    <row r="11" spans="1:9" s="35" customFormat="1" x14ac:dyDescent="0.25">
      <c r="A11" s="28" t="s">
        <v>283</v>
      </c>
      <c r="B11" s="29"/>
      <c r="C11" s="30"/>
      <c r="D11" s="31"/>
      <c r="E11" s="30"/>
      <c r="F11" s="32"/>
      <c r="G11" s="33"/>
      <c r="H11" s="33"/>
      <c r="I11" s="34"/>
    </row>
    <row r="12" spans="1:9" s="43" customFormat="1" ht="31.5" x14ac:dyDescent="0.25">
      <c r="A12" s="36" t="s">
        <v>284</v>
      </c>
      <c r="B12" s="44" t="s">
        <v>285</v>
      </c>
      <c r="C12" s="38"/>
      <c r="D12" s="39">
        <v>4253</v>
      </c>
      <c r="E12" s="38"/>
      <c r="F12" s="40">
        <f>SUM(C12:E12)</f>
        <v>4253</v>
      </c>
      <c r="G12" s="41"/>
      <c r="H12" s="41"/>
      <c r="I12" s="42"/>
    </row>
    <row r="13" spans="1:9" s="43" customFormat="1" ht="31.5" x14ac:dyDescent="0.25">
      <c r="A13" s="36" t="s">
        <v>286</v>
      </c>
      <c r="B13" s="44" t="s">
        <v>287</v>
      </c>
      <c r="C13" s="38"/>
      <c r="D13" s="39">
        <v>190</v>
      </c>
      <c r="E13" s="38"/>
      <c r="F13" s="40">
        <f>SUM(C13:E13)</f>
        <v>190</v>
      </c>
      <c r="G13" s="41"/>
      <c r="H13" s="41"/>
      <c r="I13" s="42"/>
    </row>
    <row r="14" spans="1:9" s="43" customFormat="1" ht="31.5" x14ac:dyDescent="0.25">
      <c r="A14" s="36" t="s">
        <v>288</v>
      </c>
      <c r="B14" s="44" t="s">
        <v>289</v>
      </c>
      <c r="C14" s="38"/>
      <c r="D14" s="39">
        <v>1126</v>
      </c>
      <c r="E14" s="38"/>
      <c r="F14" s="40">
        <f>SUM(C14:E14)</f>
        <v>1126</v>
      </c>
      <c r="G14" s="41"/>
      <c r="H14" s="41"/>
      <c r="I14" s="42"/>
    </row>
    <row r="15" spans="1:9" s="43" customFormat="1" ht="31.5" x14ac:dyDescent="0.25">
      <c r="A15" s="36" t="s">
        <v>290</v>
      </c>
      <c r="B15" s="44" t="s">
        <v>291</v>
      </c>
      <c r="C15" s="38"/>
      <c r="D15" s="39">
        <v>604</v>
      </c>
      <c r="E15" s="38"/>
      <c r="F15" s="40">
        <f>SUM(C15:E15)</f>
        <v>604</v>
      </c>
      <c r="G15" s="41"/>
      <c r="H15" s="41"/>
      <c r="I15" s="42"/>
    </row>
    <row r="16" spans="1:9" s="43" customFormat="1" ht="31.5" x14ac:dyDescent="0.25">
      <c r="A16" s="36" t="s">
        <v>292</v>
      </c>
      <c r="B16" s="44" t="s">
        <v>293</v>
      </c>
      <c r="C16" s="38"/>
      <c r="D16" s="39">
        <v>900</v>
      </c>
      <c r="E16" s="38"/>
      <c r="F16" s="40">
        <f>SUM(C16:E16)</f>
        <v>900</v>
      </c>
      <c r="G16" s="41"/>
      <c r="H16" s="41"/>
      <c r="I16" s="42"/>
    </row>
    <row r="17" spans="1:9" s="35" customFormat="1" x14ac:dyDescent="0.25">
      <c r="A17" s="28" t="s">
        <v>294</v>
      </c>
      <c r="B17" s="29"/>
      <c r="C17" s="30">
        <f>SUM(C12:C16)</f>
        <v>0</v>
      </c>
      <c r="D17" s="30">
        <f>SUM(D12:D16)</f>
        <v>7073</v>
      </c>
      <c r="E17" s="30">
        <f>SUM(E12:E16)</f>
        <v>0</v>
      </c>
      <c r="F17" s="45">
        <f>SUM(F12:F16)</f>
        <v>7073</v>
      </c>
      <c r="G17" s="33"/>
      <c r="H17" s="33"/>
      <c r="I17" s="34"/>
    </row>
    <row r="18" spans="1:9" x14ac:dyDescent="0.25">
      <c r="A18" s="46" t="s">
        <v>295</v>
      </c>
      <c r="B18" s="47"/>
      <c r="C18" s="48">
        <f>SUM(C17+C7+C10)</f>
        <v>0</v>
      </c>
      <c r="D18" s="48">
        <f>SUM(D17+D7+D10)</f>
        <v>75084</v>
      </c>
      <c r="E18" s="48">
        <f>SUM(E17+E7+E10)</f>
        <v>454</v>
      </c>
      <c r="F18" s="49">
        <f>SUM(F17+F7+F10)</f>
        <v>75538</v>
      </c>
    </row>
    <row r="19" spans="1:9" x14ac:dyDescent="0.25">
      <c r="A19" s="50" t="s">
        <v>296</v>
      </c>
      <c r="B19" s="51"/>
      <c r="C19" s="25" t="s">
        <v>297</v>
      </c>
      <c r="D19" s="25"/>
      <c r="E19" s="25"/>
      <c r="F19" s="26"/>
    </row>
    <row r="20" spans="1:9" ht="33.75" customHeight="1" x14ac:dyDescent="0.25">
      <c r="A20" s="22" t="s">
        <v>298</v>
      </c>
      <c r="B20" s="52" t="s">
        <v>299</v>
      </c>
      <c r="C20" s="39"/>
      <c r="D20" s="39">
        <v>8400</v>
      </c>
      <c r="E20" s="39"/>
      <c r="F20" s="26">
        <f t="shared" ref="F20:F26" si="0">SUM(C20:E20)</f>
        <v>8400</v>
      </c>
    </row>
    <row r="21" spans="1:9" ht="31.5" x14ac:dyDescent="0.25">
      <c r="A21" s="22" t="s">
        <v>300</v>
      </c>
      <c r="B21" s="37" t="s">
        <v>301</v>
      </c>
      <c r="C21" s="38"/>
      <c r="D21" s="38">
        <v>803</v>
      </c>
      <c r="E21" s="38"/>
      <c r="F21" s="26">
        <f t="shared" si="0"/>
        <v>803</v>
      </c>
    </row>
    <row r="22" spans="1:9" ht="31.5" x14ac:dyDescent="0.25">
      <c r="A22" s="22" t="s">
        <v>302</v>
      </c>
      <c r="B22" s="37" t="s">
        <v>303</v>
      </c>
      <c r="C22" s="38"/>
      <c r="D22" s="38">
        <v>13115</v>
      </c>
      <c r="E22" s="38"/>
      <c r="F22" s="26">
        <f t="shared" si="0"/>
        <v>13115</v>
      </c>
    </row>
    <row r="23" spans="1:9" ht="31.5" x14ac:dyDescent="0.25">
      <c r="A23" s="22" t="s">
        <v>304</v>
      </c>
      <c r="B23" s="37" t="s">
        <v>305</v>
      </c>
      <c r="C23" s="38"/>
      <c r="D23" s="38">
        <v>1343</v>
      </c>
      <c r="E23" s="38"/>
      <c r="F23" s="26">
        <f t="shared" si="0"/>
        <v>1343</v>
      </c>
    </row>
    <row r="24" spans="1:9" x14ac:dyDescent="0.25">
      <c r="A24" s="22" t="s">
        <v>881</v>
      </c>
      <c r="B24" s="37" t="s">
        <v>880</v>
      </c>
      <c r="C24" s="38"/>
      <c r="D24" s="38">
        <v>353</v>
      </c>
      <c r="E24" s="38"/>
      <c r="F24" s="26">
        <f t="shared" si="0"/>
        <v>353</v>
      </c>
    </row>
    <row r="25" spans="1:9" ht="31.5" x14ac:dyDescent="0.25">
      <c r="A25" s="22" t="s">
        <v>306</v>
      </c>
      <c r="B25" s="44" t="s">
        <v>307</v>
      </c>
      <c r="C25" s="38">
        <v>27900</v>
      </c>
      <c r="D25" s="38"/>
      <c r="E25" s="38"/>
      <c r="F25" s="26">
        <f t="shared" si="0"/>
        <v>27900</v>
      </c>
    </row>
    <row r="26" spans="1:9" x14ac:dyDescent="0.25">
      <c r="A26" s="36" t="s">
        <v>474</v>
      </c>
      <c r="B26" s="44" t="s">
        <v>475</v>
      </c>
      <c r="C26" s="38"/>
      <c r="D26" s="38"/>
      <c r="E26" s="38">
        <v>116</v>
      </c>
      <c r="F26" s="26">
        <f t="shared" si="0"/>
        <v>116</v>
      </c>
    </row>
    <row r="27" spans="1:9" x14ac:dyDescent="0.25">
      <c r="A27" s="53" t="s">
        <v>308</v>
      </c>
      <c r="B27" s="54"/>
      <c r="C27" s="48">
        <f>SUM(C20:C26)</f>
        <v>27900</v>
      </c>
      <c r="D27" s="48">
        <f>SUM(D20:D26)</f>
        <v>24014</v>
      </c>
      <c r="E27" s="55">
        <f>E26</f>
        <v>116</v>
      </c>
      <c r="F27" s="49">
        <f>SUM(F20:F26)</f>
        <v>52030</v>
      </c>
    </row>
    <row r="28" spans="1:9" x14ac:dyDescent="0.25">
      <c r="A28" s="56" t="s">
        <v>309</v>
      </c>
      <c r="B28" s="54"/>
      <c r="C28" s="39"/>
      <c r="D28" s="39"/>
      <c r="E28" s="57">
        <v>11462</v>
      </c>
      <c r="F28" s="58">
        <f>SUM(C28:E28)</f>
        <v>11462</v>
      </c>
    </row>
    <row r="29" spans="1:9" ht="31.5" x14ac:dyDescent="0.25">
      <c r="A29" s="59" t="s">
        <v>310</v>
      </c>
      <c r="B29" s="54"/>
      <c r="C29" s="39"/>
      <c r="D29" s="39"/>
      <c r="E29" s="48">
        <v>0</v>
      </c>
      <c r="F29" s="49">
        <f>SUM(C29:E29)</f>
        <v>0</v>
      </c>
    </row>
    <row r="30" spans="1:9" ht="16.5" thickBot="1" x14ac:dyDescent="0.3">
      <c r="A30" s="60" t="s">
        <v>253</v>
      </c>
      <c r="B30" s="61"/>
      <c r="C30" s="62">
        <f>SUM(C29+C28+C27+C18)</f>
        <v>27900</v>
      </c>
      <c r="D30" s="62">
        <f>SUM(D29+D28+D27+D18)</f>
        <v>99098</v>
      </c>
      <c r="E30" s="62">
        <f>SUM(E29+E28+E27+E18)</f>
        <v>12032</v>
      </c>
      <c r="F30" s="63">
        <f>SUM(F29+F28+F27+F18)</f>
        <v>139030</v>
      </c>
    </row>
    <row r="31" spans="1:9" ht="16.5" thickTop="1" x14ac:dyDescent="0.25"/>
  </sheetData>
  <phoneticPr fontId="26" type="noConversion"/>
  <printOptions horizontalCentered="1"/>
  <pageMargins left="0.51181102362204722" right="0.27559055118110237" top="1.4960629921259843" bottom="0.39370078740157483" header="0.43307086614173229" footer="0.19685039370078741"/>
  <pageSetup paperSize="9" scale="95" orientation="landscape" r:id="rId1"/>
  <headerFooter alignWithMargins="0">
    <oddHeader>&amp;C&amp;"Times New Roman CE,Félkövér"
Kimutatás a közvetett támogatásokról eFt-ban&amp;R&amp;"Times New Roman CE,Félkövér"21. melléklet
&amp;11a 3/2016.(II.12.) önkormányzati rendelethez</oddHead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pane ySplit="1" topLeftCell="A2" activePane="bottomLeft" state="frozen"/>
      <selection activeCell="F15" sqref="F15"/>
      <selection pane="bottomLeft" activeCell="C42" sqref="C42"/>
    </sheetView>
  </sheetViews>
  <sheetFormatPr defaultRowHeight="15.75" x14ac:dyDescent="0.25"/>
  <cols>
    <col min="1" max="1" width="5.625" style="90" customWidth="1"/>
    <col min="2" max="2" width="20.125" style="27" customWidth="1"/>
    <col min="3" max="3" width="48.25" style="27" customWidth="1"/>
    <col min="4" max="4" width="15.5" style="27" customWidth="1"/>
    <col min="5" max="5" width="17.75" style="27" customWidth="1"/>
    <col min="6" max="6" width="16.375" style="27" bestFit="1" customWidth="1"/>
    <col min="7" max="7" width="17.25" style="64" bestFit="1" customWidth="1"/>
    <col min="8" max="8" width="16.25" style="64" hidden="1" customWidth="1"/>
    <col min="9" max="9" width="15.75" style="64" customWidth="1"/>
    <col min="10" max="16384" width="9" style="27"/>
  </cols>
  <sheetData>
    <row r="1" spans="1:9" s="21" customFormat="1" ht="47.25" x14ac:dyDescent="0.25">
      <c r="A1" s="65" t="s">
        <v>311</v>
      </c>
      <c r="B1" s="66" t="s">
        <v>312</v>
      </c>
      <c r="C1" s="66" t="s">
        <v>313</v>
      </c>
      <c r="D1" s="66" t="s">
        <v>71</v>
      </c>
      <c r="E1" s="66"/>
      <c r="F1" s="66" t="s">
        <v>314</v>
      </c>
      <c r="G1" s="67" t="s">
        <v>315</v>
      </c>
      <c r="H1" s="67" t="s">
        <v>316</v>
      </c>
      <c r="I1" s="68" t="s">
        <v>317</v>
      </c>
    </row>
    <row r="2" spans="1:9" s="21" customFormat="1" x14ac:dyDescent="0.25">
      <c r="A2" s="850" t="s">
        <v>318</v>
      </c>
      <c r="B2" s="851"/>
      <c r="C2" s="851"/>
      <c r="D2" s="69"/>
      <c r="E2" s="69"/>
      <c r="F2" s="69"/>
      <c r="G2" s="70"/>
      <c r="H2" s="71"/>
      <c r="I2" s="72"/>
    </row>
    <row r="3" spans="1:9" x14ac:dyDescent="0.25">
      <c r="A3" s="73" t="s">
        <v>319</v>
      </c>
      <c r="B3" s="74" t="s">
        <v>321</v>
      </c>
      <c r="C3" s="74" t="s">
        <v>322</v>
      </c>
      <c r="D3" s="75">
        <v>126</v>
      </c>
      <c r="E3" s="74" t="s">
        <v>323</v>
      </c>
      <c r="F3" s="76">
        <v>42521</v>
      </c>
      <c r="G3" s="79">
        <v>132300</v>
      </c>
      <c r="H3" s="39">
        <v>100800</v>
      </c>
      <c r="I3" s="78">
        <f>G3*5</f>
        <v>661500</v>
      </c>
    </row>
    <row r="4" spans="1:9" x14ac:dyDescent="0.25">
      <c r="A4" s="73" t="s">
        <v>320</v>
      </c>
      <c r="B4" s="74" t="s">
        <v>325</v>
      </c>
      <c r="C4" s="74" t="s">
        <v>720</v>
      </c>
      <c r="D4" s="75">
        <v>49</v>
      </c>
      <c r="E4" s="74" t="s">
        <v>326</v>
      </c>
      <c r="F4" s="76">
        <v>42521</v>
      </c>
      <c r="G4" s="77">
        <v>51450</v>
      </c>
      <c r="H4" s="39">
        <v>49000</v>
      </c>
      <c r="I4" s="78">
        <f t="shared" ref="I4:I30" si="0">G4*5</f>
        <v>257250</v>
      </c>
    </row>
    <row r="5" spans="1:9" x14ac:dyDescent="0.25">
      <c r="A5" s="73" t="s">
        <v>324</v>
      </c>
      <c r="B5" s="74" t="s">
        <v>328</v>
      </c>
      <c r="C5" s="74" t="s">
        <v>329</v>
      </c>
      <c r="D5" s="75">
        <v>45</v>
      </c>
      <c r="E5" s="74" t="s">
        <v>330</v>
      </c>
      <c r="F5" s="76">
        <v>42521</v>
      </c>
      <c r="G5" s="77">
        <v>47250</v>
      </c>
      <c r="H5" s="39">
        <v>45000</v>
      </c>
      <c r="I5" s="78">
        <f t="shared" si="0"/>
        <v>236250</v>
      </c>
    </row>
    <row r="6" spans="1:9" x14ac:dyDescent="0.25">
      <c r="A6" s="73" t="s">
        <v>327</v>
      </c>
      <c r="B6" s="74" t="s">
        <v>332</v>
      </c>
      <c r="C6" s="74" t="s">
        <v>333</v>
      </c>
      <c r="D6" s="75">
        <v>346</v>
      </c>
      <c r="E6" s="74" t="s">
        <v>334</v>
      </c>
      <c r="F6" s="76">
        <v>42521</v>
      </c>
      <c r="G6" s="77">
        <v>363300</v>
      </c>
      <c r="H6" s="39">
        <v>276800</v>
      </c>
      <c r="I6" s="78">
        <f t="shared" si="0"/>
        <v>1816500</v>
      </c>
    </row>
    <row r="7" spans="1:9" x14ac:dyDescent="0.25">
      <c r="A7" s="73" t="s">
        <v>331</v>
      </c>
      <c r="B7" s="74" t="s">
        <v>336</v>
      </c>
      <c r="C7" s="74" t="s">
        <v>337</v>
      </c>
      <c r="D7" s="75">
        <v>45</v>
      </c>
      <c r="E7" s="74" t="s">
        <v>338</v>
      </c>
      <c r="F7" s="76">
        <v>42521</v>
      </c>
      <c r="G7" s="77">
        <v>47250</v>
      </c>
      <c r="H7" s="39">
        <v>45000</v>
      </c>
      <c r="I7" s="78">
        <f t="shared" si="0"/>
        <v>236250</v>
      </c>
    </row>
    <row r="8" spans="1:9" x14ac:dyDescent="0.25">
      <c r="A8" s="73" t="s">
        <v>335</v>
      </c>
      <c r="B8" s="74" t="s">
        <v>340</v>
      </c>
      <c r="C8" s="74" t="s">
        <v>341</v>
      </c>
      <c r="D8" s="75">
        <v>45</v>
      </c>
      <c r="E8" s="74" t="s">
        <v>326</v>
      </c>
      <c r="F8" s="76">
        <v>42521</v>
      </c>
      <c r="G8" s="79">
        <v>47250</v>
      </c>
      <c r="H8" s="39">
        <v>45000</v>
      </c>
      <c r="I8" s="78">
        <f t="shared" si="0"/>
        <v>236250</v>
      </c>
    </row>
    <row r="9" spans="1:9" x14ac:dyDescent="0.25">
      <c r="A9" s="73" t="s">
        <v>339</v>
      </c>
      <c r="B9" s="74" t="s">
        <v>343</v>
      </c>
      <c r="C9" s="74" t="s">
        <v>344</v>
      </c>
      <c r="D9" s="75">
        <v>75</v>
      </c>
      <c r="E9" s="74" t="s">
        <v>326</v>
      </c>
      <c r="F9" s="76">
        <v>42521</v>
      </c>
      <c r="G9" s="77">
        <v>78750</v>
      </c>
      <c r="H9" s="39"/>
      <c r="I9" s="78">
        <f t="shared" si="0"/>
        <v>393750</v>
      </c>
    </row>
    <row r="10" spans="1:9" x14ac:dyDescent="0.25">
      <c r="A10" s="73" t="s">
        <v>342</v>
      </c>
      <c r="B10" s="74" t="s">
        <v>4</v>
      </c>
      <c r="C10" s="74" t="s">
        <v>5</v>
      </c>
      <c r="D10" s="80">
        <v>190</v>
      </c>
      <c r="E10" s="74" t="s">
        <v>6</v>
      </c>
      <c r="F10" s="76">
        <v>42521</v>
      </c>
      <c r="G10" s="77">
        <v>199500</v>
      </c>
      <c r="H10" s="39">
        <v>232000</v>
      </c>
      <c r="I10" s="78">
        <f t="shared" si="0"/>
        <v>997500</v>
      </c>
    </row>
    <row r="11" spans="1:9" x14ac:dyDescent="0.25">
      <c r="A11" s="73" t="s">
        <v>345</v>
      </c>
      <c r="B11" s="74" t="s">
        <v>8</v>
      </c>
      <c r="C11" s="74" t="s">
        <v>9</v>
      </c>
      <c r="D11" s="75">
        <v>53</v>
      </c>
      <c r="E11" s="74" t="s">
        <v>10</v>
      </c>
      <c r="F11" s="76">
        <v>42521</v>
      </c>
      <c r="G11" s="77">
        <v>55650</v>
      </c>
      <c r="H11" s="39">
        <v>51500</v>
      </c>
      <c r="I11" s="78">
        <f t="shared" si="0"/>
        <v>278250</v>
      </c>
    </row>
    <row r="12" spans="1:9" x14ac:dyDescent="0.25">
      <c r="A12" s="73" t="s">
        <v>0</v>
      </c>
      <c r="B12" s="74" t="s">
        <v>12</v>
      </c>
      <c r="C12" s="74" t="s">
        <v>13</v>
      </c>
      <c r="D12" s="75">
        <v>41</v>
      </c>
      <c r="E12" s="74" t="s">
        <v>14</v>
      </c>
      <c r="F12" s="76">
        <v>42521</v>
      </c>
      <c r="G12" s="77">
        <v>43050</v>
      </c>
      <c r="H12" s="39">
        <v>41000</v>
      </c>
      <c r="I12" s="78">
        <f t="shared" si="0"/>
        <v>215250</v>
      </c>
    </row>
    <row r="13" spans="1:9" x14ac:dyDescent="0.25">
      <c r="A13" s="73" t="s">
        <v>1</v>
      </c>
      <c r="B13" s="74" t="s">
        <v>16</v>
      </c>
      <c r="C13" s="74" t="s">
        <v>17</v>
      </c>
      <c r="D13" s="75">
        <v>44</v>
      </c>
      <c r="E13" s="74" t="s">
        <v>326</v>
      </c>
      <c r="F13" s="76">
        <v>42521</v>
      </c>
      <c r="G13" s="77">
        <v>46200</v>
      </c>
      <c r="H13" s="39">
        <v>42500</v>
      </c>
      <c r="I13" s="78">
        <f t="shared" si="0"/>
        <v>231000</v>
      </c>
    </row>
    <row r="14" spans="1:9" x14ac:dyDescent="0.25">
      <c r="A14" s="73" t="s">
        <v>2</v>
      </c>
      <c r="B14" s="74" t="s">
        <v>19</v>
      </c>
      <c r="C14" s="74" t="s">
        <v>20</v>
      </c>
      <c r="D14" s="75">
        <v>76</v>
      </c>
      <c r="E14" s="74" t="s">
        <v>21</v>
      </c>
      <c r="F14" s="76">
        <v>42521</v>
      </c>
      <c r="G14" s="77">
        <v>79800</v>
      </c>
      <c r="H14" s="39">
        <v>76000</v>
      </c>
      <c r="I14" s="78">
        <f t="shared" si="0"/>
        <v>399000</v>
      </c>
    </row>
    <row r="15" spans="1:9" x14ac:dyDescent="0.25">
      <c r="A15" s="73" t="s">
        <v>3</v>
      </c>
      <c r="B15" s="74" t="s">
        <v>23</v>
      </c>
      <c r="C15" s="74" t="s">
        <v>24</v>
      </c>
      <c r="D15" s="75">
        <v>53</v>
      </c>
      <c r="E15" s="74" t="s">
        <v>330</v>
      </c>
      <c r="F15" s="76">
        <v>42521</v>
      </c>
      <c r="G15" s="77">
        <v>55650</v>
      </c>
      <c r="H15" s="39">
        <v>53000</v>
      </c>
      <c r="I15" s="78">
        <f t="shared" si="0"/>
        <v>278250</v>
      </c>
    </row>
    <row r="16" spans="1:9" x14ac:dyDescent="0.25">
      <c r="A16" s="73" t="s">
        <v>7</v>
      </c>
      <c r="B16" s="74" t="s">
        <v>29</v>
      </c>
      <c r="C16" s="74" t="s">
        <v>30</v>
      </c>
      <c r="D16" s="75">
        <v>36</v>
      </c>
      <c r="E16" s="74" t="s">
        <v>31</v>
      </c>
      <c r="F16" s="76">
        <v>42521</v>
      </c>
      <c r="G16" s="81">
        <v>10800</v>
      </c>
      <c r="H16" s="39">
        <v>5400</v>
      </c>
      <c r="I16" s="78">
        <f t="shared" si="0"/>
        <v>54000</v>
      </c>
    </row>
    <row r="17" spans="1:9" x14ac:dyDescent="0.25">
      <c r="A17" s="73" t="s">
        <v>11</v>
      </c>
      <c r="B17" s="74" t="s">
        <v>29</v>
      </c>
      <c r="C17" s="74" t="s">
        <v>30</v>
      </c>
      <c r="D17" s="75">
        <v>18</v>
      </c>
      <c r="E17" s="74" t="s">
        <v>330</v>
      </c>
      <c r="F17" s="76">
        <v>42521</v>
      </c>
      <c r="G17" s="81">
        <v>18900</v>
      </c>
      <c r="H17" s="39">
        <v>18000</v>
      </c>
      <c r="I17" s="78">
        <f t="shared" si="0"/>
        <v>94500</v>
      </c>
    </row>
    <row r="18" spans="1:9" x14ac:dyDescent="0.25">
      <c r="A18" s="73" t="s">
        <v>15</v>
      </c>
      <c r="B18" s="74" t="s">
        <v>34</v>
      </c>
      <c r="C18" s="74" t="s">
        <v>35</v>
      </c>
      <c r="D18" s="75">
        <v>13</v>
      </c>
      <c r="E18" s="74" t="s">
        <v>330</v>
      </c>
      <c r="F18" s="76">
        <v>42521</v>
      </c>
      <c r="G18" s="82">
        <v>13650</v>
      </c>
      <c r="H18" s="39"/>
      <c r="I18" s="78">
        <f t="shared" si="0"/>
        <v>68250</v>
      </c>
    </row>
    <row r="19" spans="1:9" x14ac:dyDescent="0.25">
      <c r="A19" s="73" t="s">
        <v>18</v>
      </c>
      <c r="B19" s="74" t="s">
        <v>39</v>
      </c>
      <c r="C19" s="74" t="s">
        <v>40</v>
      </c>
      <c r="D19" s="75">
        <v>49</v>
      </c>
      <c r="E19" s="74" t="s">
        <v>330</v>
      </c>
      <c r="F19" s="76">
        <v>42521</v>
      </c>
      <c r="G19" s="79">
        <v>51450</v>
      </c>
      <c r="H19" s="39">
        <v>49000</v>
      </c>
      <c r="I19" s="78">
        <f t="shared" si="0"/>
        <v>257250</v>
      </c>
    </row>
    <row r="20" spans="1:9" x14ac:dyDescent="0.25">
      <c r="A20" s="73" t="s">
        <v>22</v>
      </c>
      <c r="B20" s="74" t="s">
        <v>42</v>
      </c>
      <c r="C20" s="74" t="s">
        <v>43</v>
      </c>
      <c r="D20" s="75">
        <v>47</v>
      </c>
      <c r="E20" s="74" t="s">
        <v>338</v>
      </c>
      <c r="F20" s="76">
        <v>42521</v>
      </c>
      <c r="G20" s="77">
        <v>49350</v>
      </c>
      <c r="H20" s="39">
        <v>47000</v>
      </c>
      <c r="I20" s="78">
        <f t="shared" si="0"/>
        <v>246750</v>
      </c>
    </row>
    <row r="21" spans="1:9" x14ac:dyDescent="0.25">
      <c r="A21" s="73" t="s">
        <v>25</v>
      </c>
      <c r="B21" s="74" t="s">
        <v>45</v>
      </c>
      <c r="C21" s="74" t="s">
        <v>46</v>
      </c>
      <c r="D21" s="75">
        <v>93</v>
      </c>
      <c r="E21" s="74" t="s">
        <v>47</v>
      </c>
      <c r="F21" s="76">
        <v>42521</v>
      </c>
      <c r="G21" s="77">
        <v>97650</v>
      </c>
      <c r="H21" s="39">
        <v>93000</v>
      </c>
      <c r="I21" s="78">
        <f t="shared" si="0"/>
        <v>488250</v>
      </c>
    </row>
    <row r="22" spans="1:9" x14ac:dyDescent="0.25">
      <c r="A22" s="73" t="s">
        <v>26</v>
      </c>
      <c r="B22" s="74" t="s">
        <v>49</v>
      </c>
      <c r="C22" s="74" t="s">
        <v>721</v>
      </c>
      <c r="D22" s="75">
        <v>20</v>
      </c>
      <c r="E22" s="74" t="s">
        <v>330</v>
      </c>
      <c r="F22" s="76">
        <v>42521</v>
      </c>
      <c r="G22" s="79">
        <v>21000</v>
      </c>
      <c r="H22" s="39">
        <v>20000</v>
      </c>
      <c r="I22" s="78">
        <f t="shared" si="0"/>
        <v>105000</v>
      </c>
    </row>
    <row r="23" spans="1:9" x14ac:dyDescent="0.25">
      <c r="A23" s="73" t="s">
        <v>28</v>
      </c>
      <c r="B23" s="74" t="s">
        <v>51</v>
      </c>
      <c r="C23" s="74" t="s">
        <v>723</v>
      </c>
      <c r="D23" s="75">
        <v>49</v>
      </c>
      <c r="E23" s="74" t="s">
        <v>326</v>
      </c>
      <c r="F23" s="76">
        <v>42521</v>
      </c>
      <c r="G23" s="77">
        <v>51450</v>
      </c>
      <c r="H23" s="39">
        <v>47500</v>
      </c>
      <c r="I23" s="78">
        <f t="shared" si="0"/>
        <v>257250</v>
      </c>
    </row>
    <row r="24" spans="1:9" x14ac:dyDescent="0.25">
      <c r="A24" s="73" t="s">
        <v>32</v>
      </c>
      <c r="B24" s="74" t="s">
        <v>53</v>
      </c>
      <c r="C24" s="74" t="s">
        <v>722</v>
      </c>
      <c r="D24" s="75">
        <v>43</v>
      </c>
      <c r="E24" s="74" t="s">
        <v>330</v>
      </c>
      <c r="F24" s="76">
        <v>42521</v>
      </c>
      <c r="G24" s="77">
        <v>45150</v>
      </c>
      <c r="H24" s="39">
        <v>43000</v>
      </c>
      <c r="I24" s="78">
        <f t="shared" si="0"/>
        <v>225750</v>
      </c>
    </row>
    <row r="25" spans="1:9" x14ac:dyDescent="0.25">
      <c r="A25" s="73" t="s">
        <v>33</v>
      </c>
      <c r="B25" s="74" t="s">
        <v>54</v>
      </c>
      <c r="C25" s="74" t="s">
        <v>55</v>
      </c>
      <c r="D25" s="75">
        <v>54</v>
      </c>
      <c r="E25" s="74" t="s">
        <v>31</v>
      </c>
      <c r="F25" s="76">
        <v>42521</v>
      </c>
      <c r="G25" s="77">
        <v>16200</v>
      </c>
      <c r="H25" s="39"/>
      <c r="I25" s="78">
        <f t="shared" si="0"/>
        <v>81000</v>
      </c>
    </row>
    <row r="26" spans="1:9" x14ac:dyDescent="0.25">
      <c r="A26" s="73" t="s">
        <v>36</v>
      </c>
      <c r="B26" s="74" t="s">
        <v>56</v>
      </c>
      <c r="C26" s="74" t="s">
        <v>57</v>
      </c>
      <c r="D26" s="75">
        <v>54</v>
      </c>
      <c r="E26" s="74" t="s">
        <v>330</v>
      </c>
      <c r="F26" s="76">
        <v>42521</v>
      </c>
      <c r="G26" s="77">
        <v>56700</v>
      </c>
      <c r="H26" s="39">
        <v>54000</v>
      </c>
      <c r="I26" s="78">
        <f t="shared" si="0"/>
        <v>283500</v>
      </c>
    </row>
    <row r="27" spans="1:9" s="83" customFormat="1" x14ac:dyDescent="0.25">
      <c r="A27" s="73" t="s">
        <v>37</v>
      </c>
      <c r="B27" s="74" t="s">
        <v>58</v>
      </c>
      <c r="C27" s="74" t="s">
        <v>59</v>
      </c>
      <c r="D27" s="75">
        <v>175</v>
      </c>
      <c r="E27" s="74" t="s">
        <v>326</v>
      </c>
      <c r="F27" s="76">
        <v>42521</v>
      </c>
      <c r="G27" s="79">
        <v>183750</v>
      </c>
      <c r="H27" s="39">
        <v>262500</v>
      </c>
      <c r="I27" s="78">
        <f t="shared" si="0"/>
        <v>918750</v>
      </c>
    </row>
    <row r="28" spans="1:9" s="83" customFormat="1" x14ac:dyDescent="0.25">
      <c r="A28" s="73" t="s">
        <v>38</v>
      </c>
      <c r="B28" s="74" t="s">
        <v>60</v>
      </c>
      <c r="C28" s="74" t="s">
        <v>61</v>
      </c>
      <c r="D28" s="75">
        <v>47</v>
      </c>
      <c r="E28" s="74" t="s">
        <v>330</v>
      </c>
      <c r="F28" s="76">
        <v>42521</v>
      </c>
      <c r="G28" s="79">
        <v>49350</v>
      </c>
      <c r="H28" s="39"/>
      <c r="I28" s="78">
        <f t="shared" si="0"/>
        <v>246750</v>
      </c>
    </row>
    <row r="29" spans="1:9" s="83" customFormat="1" x14ac:dyDescent="0.25">
      <c r="A29" s="73" t="s">
        <v>41</v>
      </c>
      <c r="B29" s="74" t="s">
        <v>62</v>
      </c>
      <c r="C29" s="74" t="s">
        <v>63</v>
      </c>
      <c r="D29" s="75">
        <v>53</v>
      </c>
      <c r="E29" s="74" t="s">
        <v>31</v>
      </c>
      <c r="F29" s="76">
        <v>42521</v>
      </c>
      <c r="G29" s="79">
        <v>15900</v>
      </c>
      <c r="H29" s="39"/>
      <c r="I29" s="78">
        <f t="shared" si="0"/>
        <v>79500</v>
      </c>
    </row>
    <row r="30" spans="1:9" s="83" customFormat="1" x14ac:dyDescent="0.25">
      <c r="A30" s="73" t="s">
        <v>44</v>
      </c>
      <c r="B30" s="74" t="s">
        <v>473</v>
      </c>
      <c r="C30" s="74" t="s">
        <v>64</v>
      </c>
      <c r="D30" s="75">
        <v>36</v>
      </c>
      <c r="E30" s="74" t="s">
        <v>31</v>
      </c>
      <c r="F30" s="76">
        <v>42521</v>
      </c>
      <c r="G30" s="79">
        <v>10800</v>
      </c>
      <c r="H30" s="39"/>
      <c r="I30" s="78">
        <f t="shared" si="0"/>
        <v>54000</v>
      </c>
    </row>
    <row r="31" spans="1:9" x14ac:dyDescent="0.25">
      <c r="A31" s="73"/>
      <c r="B31" s="54"/>
      <c r="C31" s="47" t="s">
        <v>65</v>
      </c>
      <c r="D31" s="54"/>
      <c r="E31" s="54"/>
      <c r="F31" s="54"/>
      <c r="G31" s="48">
        <f>SUM(G3:G30)</f>
        <v>1939500</v>
      </c>
      <c r="H31" s="48">
        <f>SUM(H3:H27)</f>
        <v>1697000</v>
      </c>
      <c r="I31" s="84">
        <f>SUM(I3:I30)</f>
        <v>9697500</v>
      </c>
    </row>
    <row r="32" spans="1:9" x14ac:dyDescent="0.25">
      <c r="A32" s="850" t="s">
        <v>66</v>
      </c>
      <c r="B32" s="851"/>
      <c r="C32" s="851"/>
      <c r="D32" s="54"/>
      <c r="E32" s="54"/>
      <c r="F32" s="54"/>
      <c r="G32" s="48"/>
      <c r="H32" s="48"/>
      <c r="I32" s="84"/>
    </row>
    <row r="33" spans="1:9" x14ac:dyDescent="0.25">
      <c r="A33" s="73" t="s">
        <v>319</v>
      </c>
      <c r="B33" s="74" t="s">
        <v>27</v>
      </c>
      <c r="C33" s="74" t="s">
        <v>67</v>
      </c>
      <c r="D33" s="75">
        <v>14</v>
      </c>
      <c r="E33" s="74" t="s">
        <v>330</v>
      </c>
      <c r="F33" s="76">
        <v>42735</v>
      </c>
      <c r="G33" s="79">
        <v>14700</v>
      </c>
      <c r="H33" s="39"/>
      <c r="I33" s="78">
        <v>176400</v>
      </c>
    </row>
    <row r="34" spans="1:9" x14ac:dyDescent="0.25">
      <c r="A34" s="73" t="s">
        <v>320</v>
      </c>
      <c r="B34" s="74" t="s">
        <v>68</v>
      </c>
      <c r="C34" s="74" t="s">
        <v>67</v>
      </c>
      <c r="D34" s="75">
        <v>42</v>
      </c>
      <c r="E34" s="74" t="s">
        <v>330</v>
      </c>
      <c r="F34" s="76">
        <v>42735</v>
      </c>
      <c r="G34" s="79">
        <v>44100</v>
      </c>
      <c r="H34" s="39"/>
      <c r="I34" s="78">
        <v>529200</v>
      </c>
    </row>
    <row r="35" spans="1:9" x14ac:dyDescent="0.25">
      <c r="A35" s="73" t="s">
        <v>324</v>
      </c>
      <c r="B35" s="74" t="s">
        <v>69</v>
      </c>
      <c r="C35" s="74" t="s">
        <v>67</v>
      </c>
      <c r="D35" s="75">
        <v>42</v>
      </c>
      <c r="E35" s="74" t="s">
        <v>330</v>
      </c>
      <c r="F35" s="76">
        <v>42735</v>
      </c>
      <c r="G35" s="79">
        <v>44100</v>
      </c>
      <c r="H35" s="39"/>
      <c r="I35" s="78">
        <v>529200</v>
      </c>
    </row>
    <row r="36" spans="1:9" x14ac:dyDescent="0.25">
      <c r="A36" s="73" t="s">
        <v>327</v>
      </c>
      <c r="B36" s="74" t="s">
        <v>69</v>
      </c>
      <c r="C36" s="74" t="s">
        <v>67</v>
      </c>
      <c r="D36" s="75">
        <v>42</v>
      </c>
      <c r="E36" s="74" t="s">
        <v>330</v>
      </c>
      <c r="F36" s="76">
        <v>42735</v>
      </c>
      <c r="G36" s="79">
        <v>44100</v>
      </c>
      <c r="H36" s="39"/>
      <c r="I36" s="78">
        <v>529200</v>
      </c>
    </row>
    <row r="37" spans="1:9" x14ac:dyDescent="0.25">
      <c r="A37" s="73"/>
      <c r="B37" s="54"/>
      <c r="C37" s="47" t="s">
        <v>70</v>
      </c>
      <c r="D37" s="54"/>
      <c r="E37" s="54"/>
      <c r="F37" s="54"/>
      <c r="G37" s="48">
        <f>SUM(G33:G36)</f>
        <v>147000</v>
      </c>
      <c r="H37" s="48">
        <f>SUM(H10:H32)</f>
        <v>2832400</v>
      </c>
      <c r="I37" s="84">
        <f>SUM(I33:I36)</f>
        <v>1764000</v>
      </c>
    </row>
    <row r="38" spans="1:9" ht="16.5" thickBot="1" x14ac:dyDescent="0.3">
      <c r="A38" s="85"/>
      <c r="B38" s="86"/>
      <c r="C38" s="87" t="s">
        <v>266</v>
      </c>
      <c r="D38" s="86"/>
      <c r="E38" s="86"/>
      <c r="F38" s="86"/>
      <c r="G38" s="88">
        <f>SUM(G31+G37)</f>
        <v>2086500</v>
      </c>
      <c r="H38" s="88">
        <f>SUM(H10:H32)</f>
        <v>2832400</v>
      </c>
      <c r="I38" s="89">
        <f>SUM(I31+I37)</f>
        <v>11461500</v>
      </c>
    </row>
  </sheetData>
  <mergeCells count="2">
    <mergeCell ref="A2:C2"/>
    <mergeCell ref="A32:C32"/>
  </mergeCells>
  <phoneticPr fontId="26" type="noConversion"/>
  <printOptions horizontalCentered="1"/>
  <pageMargins left="0.19685039370078741" right="0.19685039370078741" top="1.1811023622047245" bottom="0.47244094488188981" header="0.51181102362204722" footer="0.15748031496062992"/>
  <pageSetup paperSize="9" scale="78" orientation="landscape" r:id="rId1"/>
  <headerFooter alignWithMargins="0">
    <oddHeader>&amp;C&amp;"Times New Roman,Félkövér"
Kimutatás a 2016. évben elengedett bérleti díjakról
&amp;R&amp;"Times New Roman,Félkövér"22. melléklet
&amp;10 &amp;11a 3/2016.(II.12.) önkormányzati rendelethez</oddHeader>
    <oddFooter>&amp;C&amp;P.oldal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8"/>
  <sheetViews>
    <sheetView zoomScaleNormal="100" workbookViewId="0">
      <selection activeCell="L20" sqref="L20"/>
    </sheetView>
  </sheetViews>
  <sheetFormatPr defaultRowHeight="15.75" x14ac:dyDescent="0.25"/>
  <cols>
    <col min="1" max="1" width="41.25" style="511" customWidth="1"/>
    <col min="2" max="6" width="10.5" style="519" customWidth="1"/>
    <col min="7" max="16384" width="9" style="509"/>
  </cols>
  <sheetData>
    <row r="1" spans="1:6" x14ac:dyDescent="0.25">
      <c r="A1" s="852" t="s">
        <v>975</v>
      </c>
      <c r="B1" s="852"/>
      <c r="C1" s="852"/>
      <c r="D1" s="852"/>
      <c r="E1" s="852"/>
      <c r="F1" s="852"/>
    </row>
    <row r="2" spans="1:6" x14ac:dyDescent="0.25">
      <c r="A2" s="852" t="s">
        <v>629</v>
      </c>
      <c r="B2" s="852"/>
      <c r="C2" s="852"/>
      <c r="D2" s="852"/>
      <c r="E2" s="852"/>
      <c r="F2" s="852"/>
    </row>
    <row r="3" spans="1:6" x14ac:dyDescent="0.25">
      <c r="A3" s="516"/>
      <c r="B3" s="517"/>
      <c r="C3" s="517"/>
      <c r="D3" s="517"/>
      <c r="E3" s="517"/>
      <c r="F3" s="517"/>
    </row>
    <row r="4" spans="1:6" ht="16.5" thickBot="1" x14ac:dyDescent="0.3">
      <c r="A4" s="556"/>
      <c r="B4" s="557"/>
      <c r="C4" s="557"/>
      <c r="D4" s="557"/>
      <c r="E4" s="557"/>
      <c r="F4" s="557"/>
    </row>
    <row r="5" spans="1:6" ht="32.25" thickBot="1" x14ac:dyDescent="0.3">
      <c r="A5" s="507" t="s">
        <v>633</v>
      </c>
      <c r="B5" s="508" t="s">
        <v>631</v>
      </c>
      <c r="C5" s="508" t="s">
        <v>632</v>
      </c>
      <c r="D5" s="508" t="s">
        <v>591</v>
      </c>
      <c r="E5" s="508" t="s">
        <v>592</v>
      </c>
      <c r="F5" s="508" t="s">
        <v>384</v>
      </c>
    </row>
    <row r="6" spans="1:6" x14ac:dyDescent="0.25">
      <c r="A6" s="714" t="s">
        <v>543</v>
      </c>
      <c r="B6" s="715">
        <v>8300</v>
      </c>
      <c r="C6" s="715">
        <v>1295</v>
      </c>
      <c r="D6" s="715"/>
      <c r="E6" s="716"/>
      <c r="F6" s="716"/>
    </row>
    <row r="7" spans="1:6" ht="16.5" thickBot="1" x14ac:dyDescent="0.3">
      <c r="A7" s="725" t="s">
        <v>544</v>
      </c>
      <c r="B7" s="715">
        <v>3420</v>
      </c>
      <c r="C7" s="715">
        <v>536</v>
      </c>
      <c r="D7" s="715">
        <v>8175</v>
      </c>
      <c r="E7" s="716">
        <v>2207</v>
      </c>
      <c r="F7" s="716"/>
    </row>
    <row r="8" spans="1:6" ht="17.25" thickTop="1" thickBot="1" x14ac:dyDescent="0.3">
      <c r="A8" s="717" t="s">
        <v>589</v>
      </c>
      <c r="B8" s="515">
        <f>SUM(B6:B7)</f>
        <v>11720</v>
      </c>
      <c r="C8" s="515">
        <f>SUM(C6:C7)</f>
        <v>1831</v>
      </c>
      <c r="D8" s="515">
        <f>SUM(D6:D7)</f>
        <v>8175</v>
      </c>
      <c r="E8" s="718">
        <f>SUM(E6:E7)</f>
        <v>2207</v>
      </c>
      <c r="F8" s="718">
        <f>SUM(F6:F7)</f>
        <v>0</v>
      </c>
    </row>
    <row r="9" spans="1:6" ht="16.5" thickTop="1" x14ac:dyDescent="0.25">
      <c r="A9" s="719" t="s">
        <v>546</v>
      </c>
      <c r="B9" s="715">
        <v>5262</v>
      </c>
      <c r="C9" s="715">
        <v>519</v>
      </c>
      <c r="D9" s="715">
        <v>3464</v>
      </c>
      <c r="E9" s="716">
        <v>935</v>
      </c>
      <c r="F9" s="716"/>
    </row>
    <row r="10" spans="1:6" x14ac:dyDescent="0.25">
      <c r="A10" s="714" t="s">
        <v>547</v>
      </c>
      <c r="B10" s="715">
        <v>5268</v>
      </c>
      <c r="C10" s="715">
        <v>664</v>
      </c>
      <c r="D10" s="715">
        <v>3491</v>
      </c>
      <c r="E10" s="716">
        <v>943</v>
      </c>
      <c r="F10" s="716"/>
    </row>
    <row r="11" spans="1:6" x14ac:dyDescent="0.25">
      <c r="A11" s="714" t="s">
        <v>548</v>
      </c>
      <c r="B11" s="715">
        <v>1768</v>
      </c>
      <c r="C11" s="715">
        <v>477</v>
      </c>
      <c r="D11" s="715">
        <v>3367</v>
      </c>
      <c r="E11" s="716">
        <v>909</v>
      </c>
      <c r="F11" s="716"/>
    </row>
    <row r="12" spans="1:6" x14ac:dyDescent="0.25">
      <c r="A12" s="714" t="s">
        <v>808</v>
      </c>
      <c r="B12" s="715">
        <v>1745</v>
      </c>
      <c r="C12" s="715">
        <v>471</v>
      </c>
      <c r="D12" s="715">
        <v>1268</v>
      </c>
      <c r="E12" s="716">
        <v>343</v>
      </c>
      <c r="F12" s="716"/>
    </row>
    <row r="13" spans="1:6" x14ac:dyDescent="0.25">
      <c r="A13" s="714" t="s">
        <v>550</v>
      </c>
      <c r="B13" s="715">
        <v>6946</v>
      </c>
      <c r="C13" s="715">
        <v>612</v>
      </c>
      <c r="D13" s="715">
        <v>4235</v>
      </c>
      <c r="E13" s="716">
        <v>1144</v>
      </c>
      <c r="F13" s="716"/>
    </row>
    <row r="14" spans="1:6" ht="16.5" thickBot="1" x14ac:dyDescent="0.3">
      <c r="A14" s="714" t="s">
        <v>551</v>
      </c>
      <c r="B14" s="715">
        <v>3901</v>
      </c>
      <c r="C14" s="715">
        <v>431</v>
      </c>
      <c r="D14" s="715">
        <v>3680</v>
      </c>
      <c r="E14" s="716">
        <v>994</v>
      </c>
      <c r="F14" s="716"/>
    </row>
    <row r="15" spans="1:6" ht="17.25" thickTop="1" thickBot="1" x14ac:dyDescent="0.3">
      <c r="A15" s="717" t="s">
        <v>552</v>
      </c>
      <c r="B15" s="515">
        <f>SUM(B9:B14)</f>
        <v>24890</v>
      </c>
      <c r="C15" s="515">
        <f>SUM(C9:C14)</f>
        <v>3174</v>
      </c>
      <c r="D15" s="515">
        <f>SUM(D9:D14)</f>
        <v>19505</v>
      </c>
      <c r="E15" s="718">
        <f>SUM(E9:E14)</f>
        <v>5268</v>
      </c>
      <c r="F15" s="718">
        <f>SUM(F9:F14)</f>
        <v>0</v>
      </c>
    </row>
    <row r="16" spans="1:6" ht="16.5" thickTop="1" x14ac:dyDescent="0.25">
      <c r="A16" s="714" t="s">
        <v>553</v>
      </c>
      <c r="B16" s="715">
        <v>9896</v>
      </c>
      <c r="C16" s="715">
        <v>1771</v>
      </c>
      <c r="D16" s="715">
        <v>33563</v>
      </c>
      <c r="E16" s="716">
        <v>9062</v>
      </c>
      <c r="F16" s="716"/>
    </row>
    <row r="17" spans="1:6" x14ac:dyDescent="0.25">
      <c r="A17" s="714" t="s">
        <v>554</v>
      </c>
      <c r="B17" s="715">
        <v>9121</v>
      </c>
      <c r="C17" s="715">
        <v>1011</v>
      </c>
      <c r="D17" s="715">
        <v>30565</v>
      </c>
      <c r="E17" s="716">
        <v>8253</v>
      </c>
      <c r="F17" s="716"/>
    </row>
    <row r="18" spans="1:6" ht="31.5" x14ac:dyDescent="0.25">
      <c r="A18" s="714" t="s">
        <v>555</v>
      </c>
      <c r="B18" s="715">
        <v>13270</v>
      </c>
      <c r="C18" s="715">
        <v>3583</v>
      </c>
      <c r="D18" s="715">
        <v>52463</v>
      </c>
      <c r="E18" s="716">
        <v>14165</v>
      </c>
      <c r="F18" s="716"/>
    </row>
    <row r="19" spans="1:6" x14ac:dyDescent="0.25">
      <c r="A19" s="714" t="s">
        <v>556</v>
      </c>
      <c r="B19" s="715">
        <v>5704</v>
      </c>
      <c r="C19" s="715">
        <v>1134</v>
      </c>
      <c r="D19" s="715">
        <v>30483</v>
      </c>
      <c r="E19" s="716">
        <v>8230</v>
      </c>
      <c r="F19" s="716"/>
    </row>
    <row r="20" spans="1:6" x14ac:dyDescent="0.25">
      <c r="A20" s="714" t="s">
        <v>557</v>
      </c>
      <c r="B20" s="715">
        <v>10776</v>
      </c>
      <c r="C20" s="715">
        <v>1298</v>
      </c>
      <c r="D20" s="715">
        <v>34904</v>
      </c>
      <c r="E20" s="716">
        <v>9424</v>
      </c>
      <c r="F20" s="716"/>
    </row>
    <row r="21" spans="1:6" x14ac:dyDescent="0.25">
      <c r="A21" s="714" t="s">
        <v>558</v>
      </c>
      <c r="B21" s="715">
        <v>6824</v>
      </c>
      <c r="C21" s="715">
        <v>1842</v>
      </c>
      <c r="D21" s="715">
        <v>36068</v>
      </c>
      <c r="E21" s="716">
        <v>9738</v>
      </c>
      <c r="F21" s="716"/>
    </row>
    <row r="22" spans="1:6" x14ac:dyDescent="0.25">
      <c r="A22" s="714" t="s">
        <v>91</v>
      </c>
      <c r="B22" s="715">
        <v>8993</v>
      </c>
      <c r="C22" s="715">
        <v>1525</v>
      </c>
      <c r="D22" s="715">
        <v>28622</v>
      </c>
      <c r="E22" s="716">
        <v>7728</v>
      </c>
      <c r="F22" s="716"/>
    </row>
    <row r="23" spans="1:6" x14ac:dyDescent="0.25">
      <c r="A23" s="714" t="s">
        <v>809</v>
      </c>
      <c r="B23" s="715">
        <v>11780</v>
      </c>
      <c r="C23" s="715">
        <v>1205</v>
      </c>
      <c r="D23" s="715">
        <v>38105</v>
      </c>
      <c r="E23" s="716">
        <v>10288</v>
      </c>
      <c r="F23" s="716"/>
    </row>
    <row r="24" spans="1:6" x14ac:dyDescent="0.25">
      <c r="A24" s="714" t="s">
        <v>559</v>
      </c>
      <c r="B24" s="715">
        <v>2887</v>
      </c>
      <c r="C24" s="715">
        <v>779</v>
      </c>
      <c r="D24" s="715">
        <v>8026</v>
      </c>
      <c r="E24" s="716">
        <v>2167</v>
      </c>
      <c r="F24" s="716"/>
    </row>
    <row r="25" spans="1:6" x14ac:dyDescent="0.25">
      <c r="A25" s="714" t="s">
        <v>810</v>
      </c>
      <c r="B25" s="715">
        <v>10877</v>
      </c>
      <c r="C25" s="715">
        <v>1505</v>
      </c>
      <c r="D25" s="715">
        <v>30901</v>
      </c>
      <c r="E25" s="716">
        <v>8343</v>
      </c>
      <c r="F25" s="716"/>
    </row>
    <row r="26" spans="1:6" x14ac:dyDescent="0.25">
      <c r="A26" s="714" t="s">
        <v>561</v>
      </c>
      <c r="B26" s="715">
        <v>8317</v>
      </c>
      <c r="C26" s="715">
        <v>1256</v>
      </c>
      <c r="D26" s="715">
        <v>32690</v>
      </c>
      <c r="E26" s="716">
        <v>8826</v>
      </c>
      <c r="F26" s="716"/>
    </row>
    <row r="27" spans="1:6" ht="16.5" thickBot="1" x14ac:dyDescent="0.3">
      <c r="A27" s="714" t="s">
        <v>92</v>
      </c>
      <c r="B27" s="715">
        <v>7980</v>
      </c>
      <c r="C27" s="715">
        <v>842</v>
      </c>
      <c r="D27" s="715">
        <v>26487</v>
      </c>
      <c r="E27" s="716">
        <v>7151</v>
      </c>
      <c r="F27" s="716"/>
    </row>
    <row r="28" spans="1:6" ht="17.25" thickTop="1" thickBot="1" x14ac:dyDescent="0.3">
      <c r="A28" s="717" t="s">
        <v>562</v>
      </c>
      <c r="B28" s="515">
        <f>SUM(B16:B27)</f>
        <v>106425</v>
      </c>
      <c r="C28" s="515">
        <f>SUM(C16:C27)</f>
        <v>17751</v>
      </c>
      <c r="D28" s="515">
        <f>SUM(D16:D27)</f>
        <v>382877</v>
      </c>
      <c r="E28" s="718">
        <f>SUM(E16:E27)</f>
        <v>103375</v>
      </c>
      <c r="F28" s="718">
        <f>SUM(F16:F27)</f>
        <v>0</v>
      </c>
    </row>
    <row r="29" spans="1:6" ht="17.25" thickTop="1" thickBot="1" x14ac:dyDescent="0.3">
      <c r="A29" s="717" t="s">
        <v>595</v>
      </c>
      <c r="B29" s="515">
        <f>SUM(B28+B15+B8)</f>
        <v>143035</v>
      </c>
      <c r="C29" s="515">
        <f>SUM(C28+C15+C8)</f>
        <v>22756</v>
      </c>
      <c r="D29" s="515">
        <f>SUM(D28+D15+D8)</f>
        <v>410557</v>
      </c>
      <c r="E29" s="718">
        <f>SUM(E28+E15+E8)</f>
        <v>110850</v>
      </c>
      <c r="F29" s="718">
        <f>SUM(F28+F15+F8)</f>
        <v>0</v>
      </c>
    </row>
    <row r="30" spans="1:6" ht="16.5" thickTop="1" x14ac:dyDescent="0.25">
      <c r="A30" s="714" t="s">
        <v>93</v>
      </c>
      <c r="B30" s="715">
        <v>45900</v>
      </c>
      <c r="C30" s="715">
        <v>11513</v>
      </c>
      <c r="D30" s="715">
        <v>174951</v>
      </c>
      <c r="E30" s="716">
        <v>47237</v>
      </c>
      <c r="F30" s="716"/>
    </row>
    <row r="31" spans="1:6" x14ac:dyDescent="0.25">
      <c r="A31" s="714" t="s">
        <v>961</v>
      </c>
      <c r="B31" s="715">
        <v>1500</v>
      </c>
      <c r="C31" s="715">
        <v>250</v>
      </c>
      <c r="D31" s="715"/>
      <c r="E31" s="716"/>
      <c r="F31" s="716"/>
    </row>
    <row r="32" spans="1:6" ht="16.5" thickBot="1" x14ac:dyDescent="0.3">
      <c r="A32" s="714" t="s">
        <v>564</v>
      </c>
      <c r="B32" s="715">
        <v>20449</v>
      </c>
      <c r="C32" s="715">
        <v>5459</v>
      </c>
      <c r="D32" s="715">
        <v>24405</v>
      </c>
      <c r="E32" s="716">
        <v>6589</v>
      </c>
      <c r="F32" s="716"/>
    </row>
    <row r="33" spans="1:6" ht="17.25" thickTop="1" thickBot="1" x14ac:dyDescent="0.3">
      <c r="A33" s="717" t="s">
        <v>565</v>
      </c>
      <c r="B33" s="515">
        <f>SUM(B30:B32)</f>
        <v>67849</v>
      </c>
      <c r="C33" s="515">
        <f>SUM(C30:C32)</f>
        <v>17222</v>
      </c>
      <c r="D33" s="515">
        <f>SUM(D30:D32)</f>
        <v>199356</v>
      </c>
      <c r="E33" s="718">
        <f>SUM(E30:E32)</f>
        <v>53826</v>
      </c>
      <c r="F33" s="718">
        <f>SUM(F30:F32)</f>
        <v>0</v>
      </c>
    </row>
    <row r="34" spans="1:6" ht="17.25" thickTop="1" thickBot="1" x14ac:dyDescent="0.3">
      <c r="A34" s="717" t="s">
        <v>566</v>
      </c>
      <c r="B34" s="515">
        <v>380090</v>
      </c>
      <c r="C34" s="515">
        <v>50522</v>
      </c>
      <c r="D34" s="515">
        <v>732355</v>
      </c>
      <c r="E34" s="718">
        <v>197736</v>
      </c>
      <c r="F34" s="718">
        <v>5000</v>
      </c>
    </row>
    <row r="35" spans="1:6" ht="16.5" thickTop="1" x14ac:dyDescent="0.25">
      <c r="A35" s="719" t="s">
        <v>567</v>
      </c>
      <c r="B35" s="715">
        <v>2311</v>
      </c>
      <c r="C35" s="715">
        <v>234</v>
      </c>
      <c r="D35" s="715"/>
      <c r="E35" s="716"/>
      <c r="F35" s="716"/>
    </row>
    <row r="36" spans="1:6" x14ac:dyDescent="0.25">
      <c r="A36" s="719" t="s">
        <v>568</v>
      </c>
      <c r="B36" s="715">
        <v>4560</v>
      </c>
      <c r="C36" s="715">
        <v>891</v>
      </c>
      <c r="D36" s="715"/>
      <c r="E36" s="716"/>
      <c r="F36" s="716"/>
    </row>
    <row r="37" spans="1:6" x14ac:dyDescent="0.25">
      <c r="A37" s="719" t="s">
        <v>382</v>
      </c>
      <c r="B37" s="715">
        <v>13988</v>
      </c>
      <c r="C37" s="715">
        <v>1625</v>
      </c>
      <c r="D37" s="715"/>
      <c r="E37" s="716"/>
      <c r="F37" s="716"/>
    </row>
    <row r="38" spans="1:6" x14ac:dyDescent="0.25">
      <c r="A38" s="719" t="s">
        <v>569</v>
      </c>
      <c r="B38" s="715">
        <v>24268</v>
      </c>
      <c r="C38" s="715">
        <v>4063</v>
      </c>
      <c r="D38" s="715"/>
      <c r="E38" s="716"/>
      <c r="F38" s="716"/>
    </row>
    <row r="39" spans="1:6" x14ac:dyDescent="0.25">
      <c r="A39" s="719" t="s">
        <v>570</v>
      </c>
      <c r="B39" s="558">
        <v>47243</v>
      </c>
      <c r="C39" s="558">
        <v>8123</v>
      </c>
      <c r="D39" s="558"/>
      <c r="E39" s="720"/>
      <c r="F39" s="720"/>
    </row>
    <row r="40" spans="1:6" x14ac:dyDescent="0.25">
      <c r="A40" s="719" t="s">
        <v>811</v>
      </c>
      <c r="B40" s="715">
        <v>1260</v>
      </c>
      <c r="C40" s="715">
        <v>158</v>
      </c>
      <c r="D40" s="715"/>
      <c r="E40" s="716"/>
      <c r="F40" s="716"/>
    </row>
    <row r="41" spans="1:6" ht="16.5" thickBot="1" x14ac:dyDescent="0.3">
      <c r="A41" s="719" t="s">
        <v>571</v>
      </c>
      <c r="B41" s="715">
        <v>14190</v>
      </c>
      <c r="C41" s="715">
        <v>2269</v>
      </c>
      <c r="D41" s="715"/>
      <c r="E41" s="716"/>
      <c r="F41" s="716"/>
    </row>
    <row r="42" spans="1:6" ht="17.25" thickTop="1" thickBot="1" x14ac:dyDescent="0.3">
      <c r="A42" s="721" t="s">
        <v>572</v>
      </c>
      <c r="B42" s="515">
        <f>SUM(B35:B41)</f>
        <v>107820</v>
      </c>
      <c r="C42" s="515">
        <f>SUM(C35:C41)</f>
        <v>17363</v>
      </c>
      <c r="D42" s="515">
        <f>SUM(D35:D41)</f>
        <v>0</v>
      </c>
      <c r="E42" s="718">
        <f>SUM(E35:E41)</f>
        <v>0</v>
      </c>
      <c r="F42" s="718">
        <f>SUM(F35:F41)</f>
        <v>0</v>
      </c>
    </row>
    <row r="43" spans="1:6" ht="17.25" thickTop="1" thickBot="1" x14ac:dyDescent="0.3">
      <c r="A43" s="722" t="s">
        <v>812</v>
      </c>
      <c r="B43" s="723">
        <f>SUM(B29+B33+B34+B42)</f>
        <v>698794</v>
      </c>
      <c r="C43" s="723">
        <f>SUM(C29+C33+C34+C42)</f>
        <v>107863</v>
      </c>
      <c r="D43" s="723">
        <f>SUM(D29+D33+D34+D42)</f>
        <v>1342268</v>
      </c>
      <c r="E43" s="724">
        <f>SUM(E29+E33+E34+E42)</f>
        <v>362412</v>
      </c>
      <c r="F43" s="724">
        <f>SUM(F29+F33+F34+F42)</f>
        <v>5000</v>
      </c>
    </row>
    <row r="44" spans="1:6" ht="17.25" thickTop="1" thickBot="1" x14ac:dyDescent="0.3">
      <c r="A44" s="722" t="s">
        <v>94</v>
      </c>
      <c r="B44" s="784">
        <v>57160</v>
      </c>
      <c r="C44" s="784">
        <v>8782</v>
      </c>
      <c r="D44" s="723"/>
      <c r="E44" s="724"/>
      <c r="F44" s="724"/>
    </row>
    <row r="45" spans="1:6" s="518" customFormat="1" ht="17.25" thickTop="1" thickBot="1" x14ac:dyDescent="0.3">
      <c r="A45" s="722" t="s">
        <v>623</v>
      </c>
      <c r="B45" s="723">
        <f>SUM(B43+B44)</f>
        <v>755954</v>
      </c>
      <c r="C45" s="723">
        <f>SUM(C43+C44)</f>
        <v>116645</v>
      </c>
      <c r="D45" s="723">
        <f>SUM(D43+D44)</f>
        <v>1342268</v>
      </c>
      <c r="E45" s="724">
        <f>SUM(E43+E44)</f>
        <v>362412</v>
      </c>
      <c r="F45" s="724">
        <f>SUM(F43+F44)</f>
        <v>5000</v>
      </c>
    </row>
    <row r="46" spans="1:6" s="518" customFormat="1" x14ac:dyDescent="0.25">
      <c r="A46" s="516"/>
      <c r="B46" s="517"/>
      <c r="C46" s="517"/>
      <c r="D46" s="517"/>
      <c r="E46" s="517"/>
      <c r="F46" s="517"/>
    </row>
    <row r="47" spans="1:6" s="518" customFormat="1" x14ac:dyDescent="0.25">
      <c r="A47" s="516"/>
      <c r="B47" s="853"/>
      <c r="C47" s="853"/>
      <c r="D47" s="517"/>
      <c r="E47" s="517"/>
      <c r="F47" s="517"/>
    </row>
    <row r="48" spans="1:6" s="518" customFormat="1" x14ac:dyDescent="0.25">
      <c r="A48" s="516"/>
      <c r="B48" s="517"/>
      <c r="C48" s="517"/>
      <c r="D48" s="517"/>
      <c r="E48" s="517"/>
      <c r="F48" s="517"/>
    </row>
    <row r="49" spans="1:6" s="518" customFormat="1" x14ac:dyDescent="0.25">
      <c r="A49" s="516"/>
      <c r="B49" s="517"/>
      <c r="C49" s="517"/>
      <c r="D49" s="517"/>
      <c r="E49" s="517"/>
      <c r="F49" s="517"/>
    </row>
    <row r="50" spans="1:6" s="518" customFormat="1" x14ac:dyDescent="0.25">
      <c r="A50" s="516"/>
      <c r="B50" s="517"/>
      <c r="C50" s="517"/>
      <c r="D50" s="517"/>
      <c r="E50" s="517"/>
      <c r="F50" s="517"/>
    </row>
    <row r="51" spans="1:6" s="518" customFormat="1" x14ac:dyDescent="0.25">
      <c r="A51" s="516"/>
      <c r="B51" s="517"/>
      <c r="C51" s="517"/>
      <c r="D51" s="517"/>
      <c r="E51" s="517"/>
      <c r="F51" s="517"/>
    </row>
    <row r="52" spans="1:6" s="518" customFormat="1" x14ac:dyDescent="0.25">
      <c r="A52" s="516"/>
      <c r="B52" s="517"/>
      <c r="C52" s="517"/>
      <c r="D52" s="517"/>
      <c r="E52" s="517"/>
      <c r="F52" s="517"/>
    </row>
    <row r="53" spans="1:6" s="518" customFormat="1" x14ac:dyDescent="0.25">
      <c r="A53" s="516"/>
      <c r="B53" s="517"/>
      <c r="C53" s="517"/>
      <c r="D53" s="517"/>
      <c r="E53" s="517"/>
      <c r="F53" s="517"/>
    </row>
    <row r="54" spans="1:6" s="518" customFormat="1" x14ac:dyDescent="0.25">
      <c r="A54" s="516"/>
      <c r="B54" s="517"/>
      <c r="C54" s="517"/>
      <c r="D54" s="517"/>
      <c r="E54" s="517"/>
      <c r="F54" s="517"/>
    </row>
    <row r="55" spans="1:6" s="518" customFormat="1" x14ac:dyDescent="0.25">
      <c r="A55" s="516"/>
      <c r="B55" s="517"/>
      <c r="C55" s="517"/>
      <c r="D55" s="517"/>
      <c r="E55" s="517"/>
      <c r="F55" s="517"/>
    </row>
    <row r="56" spans="1:6" s="518" customFormat="1" x14ac:dyDescent="0.25">
      <c r="A56" s="516"/>
      <c r="B56" s="517"/>
      <c r="C56" s="517"/>
      <c r="D56" s="517"/>
      <c r="E56" s="517"/>
      <c r="F56" s="517"/>
    </row>
    <row r="57" spans="1:6" s="518" customFormat="1" x14ac:dyDescent="0.25">
      <c r="A57" s="516"/>
      <c r="B57" s="517"/>
      <c r="C57" s="517"/>
      <c r="D57" s="517"/>
      <c r="E57" s="517"/>
      <c r="F57" s="517"/>
    </row>
    <row r="58" spans="1:6" s="518" customFormat="1" x14ac:dyDescent="0.25">
      <c r="A58" s="516"/>
      <c r="B58" s="517"/>
      <c r="C58" s="517"/>
      <c r="D58" s="517"/>
      <c r="E58" s="517"/>
      <c r="F58" s="517"/>
    </row>
    <row r="59" spans="1:6" s="518" customFormat="1" x14ac:dyDescent="0.25">
      <c r="A59" s="516"/>
      <c r="B59" s="517"/>
      <c r="C59" s="517"/>
      <c r="D59" s="517"/>
      <c r="E59" s="517"/>
      <c r="F59" s="517"/>
    </row>
    <row r="60" spans="1:6" s="518" customFormat="1" x14ac:dyDescent="0.25">
      <c r="A60" s="516"/>
      <c r="B60" s="517"/>
      <c r="C60" s="517"/>
      <c r="D60" s="517"/>
      <c r="E60" s="517"/>
      <c r="F60" s="517"/>
    </row>
    <row r="61" spans="1:6" s="518" customFormat="1" x14ac:dyDescent="0.25">
      <c r="A61" s="516"/>
      <c r="B61" s="517"/>
      <c r="C61" s="517"/>
      <c r="D61" s="517"/>
      <c r="E61" s="517"/>
      <c r="F61" s="517"/>
    </row>
    <row r="62" spans="1:6" s="518" customFormat="1" x14ac:dyDescent="0.25">
      <c r="A62" s="516"/>
      <c r="B62" s="517"/>
      <c r="C62" s="517"/>
      <c r="D62" s="517"/>
      <c r="E62" s="517"/>
      <c r="F62" s="517"/>
    </row>
    <row r="63" spans="1:6" s="518" customFormat="1" x14ac:dyDescent="0.25">
      <c r="A63" s="516"/>
      <c r="B63" s="517"/>
      <c r="C63" s="517"/>
      <c r="D63" s="517"/>
      <c r="E63" s="517"/>
      <c r="F63" s="517"/>
    </row>
    <row r="64" spans="1:6" s="518" customFormat="1" x14ac:dyDescent="0.25">
      <c r="A64" s="516"/>
      <c r="B64" s="517"/>
      <c r="C64" s="517"/>
      <c r="D64" s="517"/>
      <c r="E64" s="517"/>
      <c r="F64" s="517"/>
    </row>
    <row r="65" spans="1:6" s="518" customFormat="1" x14ac:dyDescent="0.25">
      <c r="A65" s="516"/>
      <c r="B65" s="517"/>
      <c r="C65" s="517"/>
      <c r="D65" s="517"/>
      <c r="E65" s="517"/>
      <c r="F65" s="517"/>
    </row>
    <row r="66" spans="1:6" s="518" customFormat="1" x14ac:dyDescent="0.25">
      <c r="A66" s="516"/>
      <c r="B66" s="517"/>
      <c r="C66" s="517"/>
      <c r="D66" s="517"/>
      <c r="E66" s="517"/>
      <c r="F66" s="517"/>
    </row>
    <row r="67" spans="1:6" s="518" customFormat="1" x14ac:dyDescent="0.25">
      <c r="A67" s="516"/>
      <c r="B67" s="517"/>
      <c r="C67" s="517"/>
      <c r="D67" s="517"/>
      <c r="E67" s="517"/>
      <c r="F67" s="517"/>
    </row>
    <row r="68" spans="1:6" s="518" customFormat="1" x14ac:dyDescent="0.25">
      <c r="A68" s="516"/>
      <c r="B68" s="517"/>
      <c r="C68" s="517"/>
      <c r="D68" s="517"/>
      <c r="E68" s="517"/>
      <c r="F68" s="517"/>
    </row>
    <row r="69" spans="1:6" s="518" customFormat="1" x14ac:dyDescent="0.25">
      <c r="A69" s="516"/>
      <c r="B69" s="517"/>
      <c r="C69" s="517"/>
      <c r="D69" s="517"/>
      <c r="E69" s="517"/>
      <c r="F69" s="517"/>
    </row>
    <row r="70" spans="1:6" s="518" customFormat="1" x14ac:dyDescent="0.25">
      <c r="A70" s="516"/>
      <c r="B70" s="517"/>
      <c r="C70" s="517"/>
      <c r="D70" s="517"/>
      <c r="E70" s="517"/>
      <c r="F70" s="517"/>
    </row>
    <row r="71" spans="1:6" s="518" customFormat="1" x14ac:dyDescent="0.25">
      <c r="A71" s="516"/>
      <c r="B71" s="517"/>
      <c r="C71" s="517"/>
      <c r="D71" s="517"/>
      <c r="E71" s="517"/>
      <c r="F71" s="517"/>
    </row>
    <row r="72" spans="1:6" s="518" customFormat="1" x14ac:dyDescent="0.25">
      <c r="A72" s="516"/>
      <c r="B72" s="517"/>
      <c r="C72" s="517"/>
      <c r="D72" s="517"/>
      <c r="E72" s="517"/>
      <c r="F72" s="517"/>
    </row>
    <row r="73" spans="1:6" s="518" customFormat="1" x14ac:dyDescent="0.25">
      <c r="A73" s="516"/>
      <c r="B73" s="517"/>
      <c r="C73" s="517"/>
      <c r="D73" s="517"/>
      <c r="E73" s="517"/>
      <c r="F73" s="517"/>
    </row>
    <row r="74" spans="1:6" s="518" customFormat="1" x14ac:dyDescent="0.25">
      <c r="A74" s="516"/>
      <c r="B74" s="517"/>
      <c r="C74" s="517"/>
      <c r="D74" s="517"/>
      <c r="E74" s="517"/>
      <c r="F74" s="517"/>
    </row>
    <row r="75" spans="1:6" s="518" customFormat="1" x14ac:dyDescent="0.25">
      <c r="A75" s="516"/>
      <c r="B75" s="517"/>
      <c r="C75" s="517"/>
      <c r="D75" s="517"/>
      <c r="E75" s="517"/>
      <c r="F75" s="517"/>
    </row>
    <row r="76" spans="1:6" s="518" customFormat="1" x14ac:dyDescent="0.25">
      <c r="A76" s="516"/>
      <c r="B76" s="517"/>
      <c r="C76" s="517"/>
      <c r="D76" s="517"/>
      <c r="E76" s="517"/>
      <c r="F76" s="517"/>
    </row>
    <row r="77" spans="1:6" s="518" customFormat="1" x14ac:dyDescent="0.25">
      <c r="A77" s="516"/>
      <c r="B77" s="517"/>
      <c r="C77" s="517"/>
      <c r="D77" s="517"/>
      <c r="E77" s="517"/>
      <c r="F77" s="517"/>
    </row>
    <row r="78" spans="1:6" s="518" customFormat="1" x14ac:dyDescent="0.25">
      <c r="A78" s="516"/>
      <c r="B78" s="517"/>
      <c r="C78" s="517"/>
      <c r="D78" s="517"/>
      <c r="E78" s="517"/>
      <c r="F78" s="517"/>
    </row>
    <row r="79" spans="1:6" s="518" customFormat="1" x14ac:dyDescent="0.25">
      <c r="A79" s="516"/>
      <c r="B79" s="517"/>
      <c r="C79" s="517"/>
      <c r="D79" s="517"/>
      <c r="E79" s="517"/>
      <c r="F79" s="517"/>
    </row>
    <row r="80" spans="1:6" s="518" customFormat="1" x14ac:dyDescent="0.25">
      <c r="A80" s="516"/>
      <c r="B80" s="517"/>
      <c r="C80" s="517"/>
      <c r="D80" s="517"/>
      <c r="E80" s="517"/>
      <c r="F80" s="517"/>
    </row>
    <row r="81" spans="1:6" s="518" customFormat="1" x14ac:dyDescent="0.25">
      <c r="A81" s="516"/>
      <c r="B81" s="517"/>
      <c r="C81" s="517"/>
      <c r="D81" s="517"/>
      <c r="E81" s="517"/>
      <c r="F81" s="517"/>
    </row>
    <row r="82" spans="1:6" s="518" customFormat="1" x14ac:dyDescent="0.25">
      <c r="A82" s="516"/>
      <c r="B82" s="517"/>
      <c r="C82" s="517"/>
      <c r="D82" s="517"/>
      <c r="E82" s="517"/>
      <c r="F82" s="517"/>
    </row>
    <row r="83" spans="1:6" s="518" customFormat="1" x14ac:dyDescent="0.25">
      <c r="A83" s="516"/>
      <c r="B83" s="517"/>
      <c r="C83" s="517"/>
      <c r="D83" s="517"/>
      <c r="E83" s="517"/>
      <c r="F83" s="517"/>
    </row>
    <row r="84" spans="1:6" s="518" customFormat="1" x14ac:dyDescent="0.25">
      <c r="A84" s="516"/>
      <c r="B84" s="517"/>
      <c r="C84" s="517"/>
      <c r="D84" s="517"/>
      <c r="E84" s="517"/>
      <c r="F84" s="517"/>
    </row>
    <row r="85" spans="1:6" s="518" customFormat="1" x14ac:dyDescent="0.25">
      <c r="A85" s="516"/>
      <c r="B85" s="517"/>
      <c r="C85" s="517"/>
      <c r="D85" s="517"/>
      <c r="E85" s="517"/>
      <c r="F85" s="517"/>
    </row>
    <row r="86" spans="1:6" s="518" customFormat="1" x14ac:dyDescent="0.25">
      <c r="A86" s="516"/>
      <c r="B86" s="517"/>
      <c r="C86" s="517"/>
      <c r="D86" s="517"/>
      <c r="E86" s="517"/>
      <c r="F86" s="517"/>
    </row>
    <row r="87" spans="1:6" s="518" customFormat="1" x14ac:dyDescent="0.25">
      <c r="A87" s="516"/>
      <c r="B87" s="517"/>
      <c r="C87" s="517"/>
      <c r="D87" s="517"/>
      <c r="E87" s="517"/>
      <c r="F87" s="517"/>
    </row>
    <row r="88" spans="1:6" s="518" customFormat="1" x14ac:dyDescent="0.25">
      <c r="A88" s="516"/>
      <c r="B88" s="517"/>
      <c r="C88" s="517"/>
      <c r="D88" s="517"/>
      <c r="E88" s="517"/>
      <c r="F88" s="517"/>
    </row>
    <row r="89" spans="1:6" s="518" customFormat="1" x14ac:dyDescent="0.25">
      <c r="A89" s="516"/>
      <c r="B89" s="517"/>
      <c r="C89" s="517"/>
      <c r="D89" s="517"/>
      <c r="E89" s="517"/>
      <c r="F89" s="517"/>
    </row>
    <row r="90" spans="1:6" s="518" customFormat="1" x14ac:dyDescent="0.25">
      <c r="A90" s="516"/>
      <c r="B90" s="517"/>
      <c r="C90" s="517"/>
      <c r="D90" s="517"/>
      <c r="E90" s="517"/>
      <c r="F90" s="517"/>
    </row>
    <row r="91" spans="1:6" s="518" customFormat="1" x14ac:dyDescent="0.25">
      <c r="A91" s="516"/>
      <c r="B91" s="517"/>
      <c r="C91" s="517"/>
      <c r="D91" s="517"/>
      <c r="E91" s="517"/>
      <c r="F91" s="517"/>
    </row>
    <row r="92" spans="1:6" s="518" customFormat="1" x14ac:dyDescent="0.25">
      <c r="A92" s="516"/>
      <c r="B92" s="517"/>
      <c r="C92" s="517"/>
      <c r="D92" s="517"/>
      <c r="E92" s="517"/>
      <c r="F92" s="517"/>
    </row>
    <row r="93" spans="1:6" s="518" customFormat="1" x14ac:dyDescent="0.25">
      <c r="A93" s="516"/>
      <c r="B93" s="517"/>
      <c r="C93" s="517"/>
      <c r="D93" s="517"/>
      <c r="E93" s="517"/>
      <c r="F93" s="517"/>
    </row>
    <row r="94" spans="1:6" s="518" customFormat="1" x14ac:dyDescent="0.25">
      <c r="A94" s="516"/>
      <c r="B94" s="517"/>
      <c r="C94" s="517"/>
      <c r="D94" s="517"/>
      <c r="E94" s="517"/>
      <c r="F94" s="517"/>
    </row>
    <row r="95" spans="1:6" s="518" customFormat="1" x14ac:dyDescent="0.25">
      <c r="A95" s="516"/>
      <c r="B95" s="517"/>
      <c r="C95" s="517"/>
      <c r="D95" s="517"/>
      <c r="E95" s="517"/>
      <c r="F95" s="517"/>
    </row>
    <row r="96" spans="1:6" s="518" customFormat="1" x14ac:dyDescent="0.25">
      <c r="A96" s="516"/>
      <c r="B96" s="517"/>
      <c r="C96" s="517"/>
      <c r="D96" s="517"/>
      <c r="E96" s="517"/>
      <c r="F96" s="517"/>
    </row>
    <row r="97" spans="1:6" s="518" customFormat="1" x14ac:dyDescent="0.25">
      <c r="A97" s="516"/>
      <c r="B97" s="517"/>
      <c r="C97" s="517"/>
      <c r="D97" s="517"/>
      <c r="E97" s="517"/>
      <c r="F97" s="517"/>
    </row>
    <row r="98" spans="1:6" s="518" customFormat="1" x14ac:dyDescent="0.25">
      <c r="A98" s="516"/>
      <c r="B98" s="517"/>
      <c r="C98" s="517"/>
      <c r="D98" s="517"/>
      <c r="E98" s="517"/>
      <c r="F98" s="517"/>
    </row>
    <row r="99" spans="1:6" s="518" customFormat="1" x14ac:dyDescent="0.25">
      <c r="A99" s="516"/>
      <c r="B99" s="517"/>
      <c r="C99" s="517"/>
      <c r="D99" s="517"/>
      <c r="E99" s="517"/>
      <c r="F99" s="517"/>
    </row>
    <row r="100" spans="1:6" s="518" customFormat="1" x14ac:dyDescent="0.25">
      <c r="A100" s="516"/>
      <c r="B100" s="517"/>
      <c r="C100" s="517"/>
      <c r="D100" s="517"/>
      <c r="E100" s="517"/>
      <c r="F100" s="517"/>
    </row>
    <row r="101" spans="1:6" s="518" customFormat="1" x14ac:dyDescent="0.25">
      <c r="A101" s="516"/>
      <c r="B101" s="517"/>
      <c r="C101" s="517"/>
      <c r="D101" s="517"/>
      <c r="E101" s="517"/>
      <c r="F101" s="517"/>
    </row>
    <row r="102" spans="1:6" s="518" customFormat="1" x14ac:dyDescent="0.25">
      <c r="A102" s="516"/>
      <c r="B102" s="517"/>
      <c r="C102" s="517"/>
      <c r="D102" s="517"/>
      <c r="E102" s="517"/>
      <c r="F102" s="517"/>
    </row>
    <row r="103" spans="1:6" s="518" customFormat="1" x14ac:dyDescent="0.25">
      <c r="A103" s="516"/>
      <c r="B103" s="517"/>
      <c r="C103" s="517"/>
      <c r="D103" s="517"/>
      <c r="E103" s="517"/>
      <c r="F103" s="517"/>
    </row>
    <row r="104" spans="1:6" s="518" customFormat="1" x14ac:dyDescent="0.25">
      <c r="A104" s="516"/>
      <c r="B104" s="517"/>
      <c r="C104" s="517"/>
      <c r="D104" s="517"/>
      <c r="E104" s="517"/>
      <c r="F104" s="517"/>
    </row>
    <row r="105" spans="1:6" s="518" customFormat="1" x14ac:dyDescent="0.25">
      <c r="A105" s="516"/>
      <c r="B105" s="517"/>
      <c r="C105" s="517"/>
      <c r="D105" s="517"/>
      <c r="E105" s="517"/>
      <c r="F105" s="517"/>
    </row>
    <row r="106" spans="1:6" s="518" customFormat="1" x14ac:dyDescent="0.25">
      <c r="A106" s="516"/>
      <c r="B106" s="517"/>
      <c r="C106" s="517"/>
      <c r="D106" s="517"/>
      <c r="E106" s="517"/>
      <c r="F106" s="517"/>
    </row>
    <row r="107" spans="1:6" s="518" customFormat="1" x14ac:dyDescent="0.25">
      <c r="A107" s="516"/>
      <c r="B107" s="517"/>
      <c r="C107" s="517"/>
      <c r="D107" s="517"/>
      <c r="E107" s="517"/>
      <c r="F107" s="517"/>
    </row>
    <row r="108" spans="1:6" s="518" customFormat="1" x14ac:dyDescent="0.25">
      <c r="A108" s="516"/>
      <c r="B108" s="517"/>
      <c r="C108" s="517"/>
      <c r="D108" s="517"/>
      <c r="E108" s="517"/>
      <c r="F108" s="517"/>
    </row>
    <row r="109" spans="1:6" s="518" customFormat="1" x14ac:dyDescent="0.25">
      <c r="A109" s="516"/>
      <c r="B109" s="517"/>
      <c r="C109" s="517"/>
      <c r="D109" s="517"/>
      <c r="E109" s="517"/>
      <c r="F109" s="517"/>
    </row>
    <row r="110" spans="1:6" s="518" customFormat="1" x14ac:dyDescent="0.25">
      <c r="A110" s="516"/>
      <c r="B110" s="517"/>
      <c r="C110" s="517"/>
      <c r="D110" s="517"/>
      <c r="E110" s="517"/>
      <c r="F110" s="517"/>
    </row>
    <row r="111" spans="1:6" s="518" customFormat="1" x14ac:dyDescent="0.25">
      <c r="A111" s="516"/>
      <c r="B111" s="517"/>
      <c r="C111" s="517"/>
      <c r="D111" s="517"/>
      <c r="E111" s="517"/>
      <c r="F111" s="517"/>
    </row>
    <row r="112" spans="1:6" s="518" customFormat="1" x14ac:dyDescent="0.25">
      <c r="A112" s="516"/>
      <c r="B112" s="517"/>
      <c r="C112" s="517"/>
      <c r="D112" s="517"/>
      <c r="E112" s="517"/>
      <c r="F112" s="517"/>
    </row>
    <row r="113" spans="1:6" s="518" customFormat="1" x14ac:dyDescent="0.25">
      <c r="A113" s="516"/>
      <c r="B113" s="517"/>
      <c r="C113" s="517"/>
      <c r="D113" s="517"/>
      <c r="E113" s="517"/>
      <c r="F113" s="517"/>
    </row>
    <row r="114" spans="1:6" s="518" customFormat="1" x14ac:dyDescent="0.25">
      <c r="A114" s="516"/>
      <c r="B114" s="517"/>
      <c r="C114" s="517"/>
      <c r="D114" s="517"/>
      <c r="E114" s="517"/>
      <c r="F114" s="517"/>
    </row>
    <row r="115" spans="1:6" s="518" customFormat="1" x14ac:dyDescent="0.25">
      <c r="A115" s="516"/>
      <c r="B115" s="517"/>
      <c r="C115" s="517"/>
      <c r="D115" s="517"/>
      <c r="E115" s="517"/>
      <c r="F115" s="517"/>
    </row>
    <row r="116" spans="1:6" s="518" customFormat="1" x14ac:dyDescent="0.25">
      <c r="A116" s="516"/>
      <c r="B116" s="517"/>
      <c r="C116" s="517"/>
      <c r="D116" s="517"/>
      <c r="E116" s="517"/>
      <c r="F116" s="517"/>
    </row>
    <row r="117" spans="1:6" s="518" customFormat="1" x14ac:dyDescent="0.25">
      <c r="A117" s="516"/>
      <c r="B117" s="517"/>
      <c r="C117" s="517"/>
      <c r="D117" s="517"/>
      <c r="E117" s="517"/>
      <c r="F117" s="517"/>
    </row>
    <row r="118" spans="1:6" s="518" customFormat="1" x14ac:dyDescent="0.25">
      <c r="A118" s="516"/>
      <c r="B118" s="517"/>
      <c r="C118" s="517"/>
      <c r="D118" s="517"/>
      <c r="E118" s="517"/>
      <c r="F118" s="517"/>
    </row>
    <row r="119" spans="1:6" s="518" customFormat="1" x14ac:dyDescent="0.25">
      <c r="A119" s="516"/>
      <c r="B119" s="517"/>
      <c r="C119" s="517"/>
      <c r="D119" s="517"/>
      <c r="E119" s="517"/>
      <c r="F119" s="517"/>
    </row>
    <row r="120" spans="1:6" s="518" customFormat="1" x14ac:dyDescent="0.25">
      <c r="A120" s="516"/>
      <c r="B120" s="517"/>
      <c r="C120" s="517"/>
      <c r="D120" s="517"/>
      <c r="E120" s="517"/>
      <c r="F120" s="517"/>
    </row>
    <row r="121" spans="1:6" s="518" customFormat="1" x14ac:dyDescent="0.25">
      <c r="A121" s="516"/>
      <c r="B121" s="517"/>
      <c r="C121" s="517"/>
      <c r="D121" s="517"/>
      <c r="E121" s="517"/>
      <c r="F121" s="517"/>
    </row>
    <row r="122" spans="1:6" s="518" customFormat="1" x14ac:dyDescent="0.25">
      <c r="A122" s="516"/>
      <c r="B122" s="517"/>
      <c r="C122" s="517"/>
      <c r="D122" s="517"/>
      <c r="E122" s="517"/>
      <c r="F122" s="517"/>
    </row>
    <row r="123" spans="1:6" s="518" customFormat="1" x14ac:dyDescent="0.25">
      <c r="A123" s="516"/>
      <c r="B123" s="517"/>
      <c r="C123" s="517"/>
      <c r="D123" s="517"/>
      <c r="E123" s="517"/>
      <c r="F123" s="517"/>
    </row>
    <row r="124" spans="1:6" s="518" customFormat="1" x14ac:dyDescent="0.25">
      <c r="A124" s="516"/>
      <c r="B124" s="517"/>
      <c r="C124" s="517"/>
      <c r="D124" s="517"/>
      <c r="E124" s="517"/>
      <c r="F124" s="517"/>
    </row>
    <row r="125" spans="1:6" s="518" customFormat="1" x14ac:dyDescent="0.25">
      <c r="A125" s="516"/>
      <c r="B125" s="517"/>
      <c r="C125" s="517"/>
      <c r="D125" s="517"/>
      <c r="E125" s="517"/>
      <c r="F125" s="517"/>
    </row>
    <row r="126" spans="1:6" s="518" customFormat="1" x14ac:dyDescent="0.25">
      <c r="A126" s="516"/>
      <c r="B126" s="517"/>
      <c r="C126" s="517"/>
      <c r="D126" s="517"/>
      <c r="E126" s="517"/>
      <c r="F126" s="517"/>
    </row>
    <row r="127" spans="1:6" s="518" customFormat="1" x14ac:dyDescent="0.25">
      <c r="A127" s="516"/>
      <c r="B127" s="517"/>
      <c r="C127" s="517"/>
      <c r="D127" s="517"/>
      <c r="E127" s="517"/>
      <c r="F127" s="517"/>
    </row>
    <row r="128" spans="1:6" s="518" customFormat="1" x14ac:dyDescent="0.25">
      <c r="A128" s="516"/>
      <c r="B128" s="517"/>
      <c r="C128" s="517"/>
      <c r="D128" s="517"/>
      <c r="E128" s="517"/>
      <c r="F128" s="517"/>
    </row>
    <row r="129" spans="1:6" s="518" customFormat="1" x14ac:dyDescent="0.25">
      <c r="A129" s="516"/>
      <c r="B129" s="517"/>
      <c r="C129" s="517"/>
      <c r="D129" s="517"/>
      <c r="E129" s="517"/>
      <c r="F129" s="517"/>
    </row>
    <row r="130" spans="1:6" s="518" customFormat="1" x14ac:dyDescent="0.25">
      <c r="A130" s="516"/>
      <c r="B130" s="517"/>
      <c r="C130" s="517"/>
      <c r="D130" s="517"/>
      <c r="E130" s="517"/>
      <c r="F130" s="517"/>
    </row>
    <row r="131" spans="1:6" s="518" customFormat="1" x14ac:dyDescent="0.25">
      <c r="A131" s="516"/>
      <c r="B131" s="517"/>
      <c r="C131" s="517"/>
      <c r="D131" s="517"/>
      <c r="E131" s="517"/>
      <c r="F131" s="517"/>
    </row>
    <row r="132" spans="1:6" s="518" customFormat="1" x14ac:dyDescent="0.25">
      <c r="A132" s="516"/>
      <c r="B132" s="517"/>
      <c r="C132" s="517"/>
      <c r="D132" s="517"/>
      <c r="E132" s="517"/>
      <c r="F132" s="517"/>
    </row>
    <row r="133" spans="1:6" s="518" customFormat="1" x14ac:dyDescent="0.25">
      <c r="A133" s="516"/>
      <c r="B133" s="517"/>
      <c r="C133" s="517"/>
      <c r="D133" s="517"/>
      <c r="E133" s="517"/>
      <c r="F133" s="517"/>
    </row>
    <row r="134" spans="1:6" s="518" customFormat="1" x14ac:dyDescent="0.25">
      <c r="A134" s="516"/>
      <c r="B134" s="517"/>
      <c r="C134" s="517"/>
      <c r="D134" s="517"/>
      <c r="E134" s="517"/>
      <c r="F134" s="517"/>
    </row>
    <row r="135" spans="1:6" s="518" customFormat="1" x14ac:dyDescent="0.25">
      <c r="A135" s="516"/>
      <c r="B135" s="517"/>
      <c r="C135" s="517"/>
      <c r="D135" s="517"/>
      <c r="E135" s="517"/>
      <c r="F135" s="517"/>
    </row>
    <row r="136" spans="1:6" s="518" customFormat="1" x14ac:dyDescent="0.25">
      <c r="A136" s="516"/>
      <c r="B136" s="517"/>
      <c r="C136" s="517"/>
      <c r="D136" s="517"/>
      <c r="E136" s="517"/>
      <c r="F136" s="517"/>
    </row>
    <row r="137" spans="1:6" s="518" customFormat="1" x14ac:dyDescent="0.25">
      <c r="A137" s="516"/>
      <c r="B137" s="517"/>
      <c r="C137" s="517"/>
      <c r="D137" s="517"/>
      <c r="E137" s="517"/>
      <c r="F137" s="517"/>
    </row>
    <row r="138" spans="1:6" s="518" customFormat="1" x14ac:dyDescent="0.25">
      <c r="A138" s="516"/>
      <c r="B138" s="517"/>
      <c r="C138" s="517"/>
      <c r="D138" s="517"/>
      <c r="E138" s="517"/>
      <c r="F138" s="517"/>
    </row>
    <row r="139" spans="1:6" s="518" customFormat="1" x14ac:dyDescent="0.25">
      <c r="A139" s="516"/>
      <c r="B139" s="517"/>
      <c r="C139" s="517"/>
      <c r="D139" s="517"/>
      <c r="E139" s="517"/>
      <c r="F139" s="517"/>
    </row>
    <row r="140" spans="1:6" s="518" customFormat="1" x14ac:dyDescent="0.25">
      <c r="A140" s="516"/>
      <c r="B140" s="517"/>
      <c r="C140" s="517"/>
      <c r="D140" s="517"/>
      <c r="E140" s="517"/>
      <c r="F140" s="517"/>
    </row>
    <row r="141" spans="1:6" s="518" customFormat="1" x14ac:dyDescent="0.25">
      <c r="A141" s="516"/>
      <c r="B141" s="517"/>
      <c r="C141" s="517"/>
      <c r="D141" s="517"/>
      <c r="E141" s="517"/>
      <c r="F141" s="517"/>
    </row>
    <row r="142" spans="1:6" s="518" customFormat="1" x14ac:dyDescent="0.25">
      <c r="A142" s="516"/>
      <c r="B142" s="517"/>
      <c r="C142" s="517"/>
      <c r="D142" s="517"/>
      <c r="E142" s="517"/>
      <c r="F142" s="517"/>
    </row>
    <row r="143" spans="1:6" s="518" customFormat="1" x14ac:dyDescent="0.25">
      <c r="A143" s="516"/>
      <c r="B143" s="517"/>
      <c r="C143" s="517"/>
      <c r="D143" s="517"/>
      <c r="E143" s="517"/>
      <c r="F143" s="517"/>
    </row>
    <row r="144" spans="1:6" s="518" customFormat="1" x14ac:dyDescent="0.25">
      <c r="A144" s="516"/>
      <c r="B144" s="517"/>
      <c r="C144" s="517"/>
      <c r="D144" s="517"/>
      <c r="E144" s="517"/>
      <c r="F144" s="517"/>
    </row>
    <row r="145" spans="1:6" s="518" customFormat="1" x14ac:dyDescent="0.25">
      <c r="A145" s="516"/>
      <c r="B145" s="517"/>
      <c r="C145" s="517"/>
      <c r="D145" s="517"/>
      <c r="E145" s="517"/>
      <c r="F145" s="517"/>
    </row>
    <row r="146" spans="1:6" s="518" customFormat="1" x14ac:dyDescent="0.25">
      <c r="A146" s="516"/>
      <c r="B146" s="517"/>
      <c r="C146" s="517"/>
      <c r="D146" s="517"/>
      <c r="E146" s="517"/>
      <c r="F146" s="517"/>
    </row>
    <row r="147" spans="1:6" s="518" customFormat="1" x14ac:dyDescent="0.25">
      <c r="A147" s="516"/>
      <c r="B147" s="517"/>
      <c r="C147" s="517"/>
      <c r="D147" s="517"/>
      <c r="E147" s="517"/>
      <c r="F147" s="517"/>
    </row>
    <row r="148" spans="1:6" s="518" customFormat="1" x14ac:dyDescent="0.25">
      <c r="A148" s="516"/>
      <c r="B148" s="517"/>
      <c r="C148" s="517"/>
      <c r="D148" s="517"/>
      <c r="E148" s="517"/>
      <c r="F148" s="517"/>
    </row>
    <row r="149" spans="1:6" s="518" customFormat="1" x14ac:dyDescent="0.25">
      <c r="A149" s="516"/>
      <c r="B149" s="517"/>
      <c r="C149" s="517"/>
      <c r="D149" s="517"/>
      <c r="E149" s="517"/>
      <c r="F149" s="517"/>
    </row>
    <row r="150" spans="1:6" s="518" customFormat="1" x14ac:dyDescent="0.25">
      <c r="A150" s="516"/>
      <c r="B150" s="517"/>
      <c r="C150" s="517"/>
      <c r="D150" s="517"/>
      <c r="E150" s="517"/>
      <c r="F150" s="517"/>
    </row>
    <row r="151" spans="1:6" s="518" customFormat="1" x14ac:dyDescent="0.25">
      <c r="A151" s="516"/>
      <c r="B151" s="517"/>
      <c r="C151" s="517"/>
      <c r="D151" s="517"/>
      <c r="E151" s="517"/>
      <c r="F151" s="517"/>
    </row>
    <row r="152" spans="1:6" s="518" customFormat="1" x14ac:dyDescent="0.25">
      <c r="A152" s="516"/>
      <c r="B152" s="517"/>
      <c r="C152" s="517"/>
      <c r="D152" s="517"/>
      <c r="E152" s="517"/>
      <c r="F152" s="517"/>
    </row>
    <row r="153" spans="1:6" s="518" customFormat="1" x14ac:dyDescent="0.25">
      <c r="A153" s="516"/>
      <c r="B153" s="517"/>
      <c r="C153" s="517"/>
      <c r="D153" s="517"/>
      <c r="E153" s="517"/>
      <c r="F153" s="517"/>
    </row>
    <row r="154" spans="1:6" s="518" customFormat="1" x14ac:dyDescent="0.25">
      <c r="A154" s="516"/>
      <c r="B154" s="517"/>
      <c r="C154" s="517"/>
      <c r="D154" s="517"/>
      <c r="E154" s="517"/>
      <c r="F154" s="517"/>
    </row>
    <row r="155" spans="1:6" s="518" customFormat="1" x14ac:dyDescent="0.25">
      <c r="A155" s="516"/>
      <c r="B155" s="517"/>
      <c r="C155" s="517"/>
      <c r="D155" s="517"/>
      <c r="E155" s="517"/>
      <c r="F155" s="517"/>
    </row>
    <row r="156" spans="1:6" s="518" customFormat="1" x14ac:dyDescent="0.25">
      <c r="A156" s="516"/>
      <c r="B156" s="517"/>
      <c r="C156" s="517"/>
      <c r="D156" s="517"/>
      <c r="E156" s="517"/>
      <c r="F156" s="517"/>
    </row>
    <row r="157" spans="1:6" s="518" customFormat="1" x14ac:dyDescent="0.25">
      <c r="A157" s="516"/>
      <c r="B157" s="517"/>
      <c r="C157" s="517"/>
      <c r="D157" s="517"/>
      <c r="E157" s="517"/>
      <c r="F157" s="517"/>
    </row>
    <row r="158" spans="1:6" s="518" customFormat="1" x14ac:dyDescent="0.25">
      <c r="A158" s="516"/>
      <c r="B158" s="517"/>
      <c r="C158" s="517"/>
      <c r="D158" s="517"/>
      <c r="E158" s="517"/>
      <c r="F158" s="517"/>
    </row>
    <row r="159" spans="1:6" s="518" customFormat="1" x14ac:dyDescent="0.25">
      <c r="A159" s="516"/>
      <c r="B159" s="517"/>
      <c r="C159" s="517"/>
      <c r="D159" s="517"/>
      <c r="E159" s="517"/>
      <c r="F159" s="517"/>
    </row>
    <row r="160" spans="1:6" s="518" customFormat="1" x14ac:dyDescent="0.25">
      <c r="A160" s="516"/>
      <c r="B160" s="517"/>
      <c r="C160" s="517"/>
      <c r="D160" s="517"/>
      <c r="E160" s="517"/>
      <c r="F160" s="517"/>
    </row>
    <row r="161" spans="1:6" s="518" customFormat="1" x14ac:dyDescent="0.25">
      <c r="A161" s="516"/>
      <c r="B161" s="517"/>
      <c r="C161" s="517"/>
      <c r="D161" s="517"/>
      <c r="E161" s="517"/>
      <c r="F161" s="517"/>
    </row>
    <row r="162" spans="1:6" s="518" customFormat="1" x14ac:dyDescent="0.25">
      <c r="A162" s="516"/>
      <c r="B162" s="517"/>
      <c r="C162" s="517"/>
      <c r="D162" s="517"/>
      <c r="E162" s="517"/>
      <c r="F162" s="517"/>
    </row>
    <row r="163" spans="1:6" s="518" customFormat="1" x14ac:dyDescent="0.25">
      <c r="A163" s="516"/>
      <c r="B163" s="517"/>
      <c r="C163" s="517"/>
      <c r="D163" s="517"/>
      <c r="E163" s="517"/>
      <c r="F163" s="517"/>
    </row>
    <row r="164" spans="1:6" s="518" customFormat="1" x14ac:dyDescent="0.25">
      <c r="A164" s="516"/>
      <c r="B164" s="517"/>
      <c r="C164" s="517"/>
      <c r="D164" s="517"/>
      <c r="E164" s="517"/>
      <c r="F164" s="517"/>
    </row>
    <row r="165" spans="1:6" s="518" customFormat="1" x14ac:dyDescent="0.25">
      <c r="A165" s="516"/>
      <c r="B165" s="517"/>
      <c r="C165" s="517"/>
      <c r="D165" s="517"/>
      <c r="E165" s="517"/>
      <c r="F165" s="517"/>
    </row>
    <row r="166" spans="1:6" s="518" customFormat="1" x14ac:dyDescent="0.25">
      <c r="A166" s="516"/>
      <c r="B166" s="517"/>
      <c r="C166" s="517"/>
      <c r="D166" s="517"/>
      <c r="E166" s="517"/>
      <c r="F166" s="517"/>
    </row>
    <row r="167" spans="1:6" s="518" customFormat="1" x14ac:dyDescent="0.25">
      <c r="A167" s="516"/>
      <c r="B167" s="517"/>
      <c r="C167" s="517"/>
      <c r="D167" s="517"/>
      <c r="E167" s="517"/>
      <c r="F167" s="517"/>
    </row>
    <row r="168" spans="1:6" s="518" customFormat="1" x14ac:dyDescent="0.25">
      <c r="A168" s="516"/>
      <c r="B168" s="517"/>
      <c r="C168" s="517"/>
      <c r="D168" s="517"/>
      <c r="E168" s="517"/>
      <c r="F168" s="517"/>
    </row>
    <row r="169" spans="1:6" s="518" customFormat="1" x14ac:dyDescent="0.25">
      <c r="A169" s="516"/>
      <c r="B169" s="517"/>
      <c r="C169" s="517"/>
      <c r="D169" s="517"/>
      <c r="E169" s="517"/>
      <c r="F169" s="517"/>
    </row>
    <row r="170" spans="1:6" s="518" customFormat="1" x14ac:dyDescent="0.25">
      <c r="A170" s="516"/>
      <c r="B170" s="517"/>
      <c r="C170" s="517"/>
      <c r="D170" s="517"/>
      <c r="E170" s="517"/>
      <c r="F170" s="517"/>
    </row>
    <row r="171" spans="1:6" s="518" customFormat="1" x14ac:dyDescent="0.25">
      <c r="A171" s="516"/>
      <c r="B171" s="517"/>
      <c r="C171" s="517"/>
      <c r="D171" s="517"/>
      <c r="E171" s="517"/>
      <c r="F171" s="517"/>
    </row>
    <row r="172" spans="1:6" s="518" customFormat="1" x14ac:dyDescent="0.25">
      <c r="A172" s="516"/>
      <c r="B172" s="517"/>
      <c r="C172" s="517"/>
      <c r="D172" s="517"/>
      <c r="E172" s="517"/>
      <c r="F172" s="517"/>
    </row>
    <row r="173" spans="1:6" s="518" customFormat="1" x14ac:dyDescent="0.25">
      <c r="A173" s="516"/>
      <c r="B173" s="517"/>
      <c r="C173" s="517"/>
      <c r="D173" s="517"/>
      <c r="E173" s="517"/>
      <c r="F173" s="517"/>
    </row>
    <row r="174" spans="1:6" s="518" customFormat="1" x14ac:dyDescent="0.25">
      <c r="A174" s="516"/>
      <c r="B174" s="517"/>
      <c r="C174" s="517"/>
      <c r="D174" s="517"/>
      <c r="E174" s="517"/>
      <c r="F174" s="517"/>
    </row>
    <row r="175" spans="1:6" s="518" customFormat="1" x14ac:dyDescent="0.25">
      <c r="A175" s="516"/>
      <c r="B175" s="517"/>
      <c r="C175" s="517"/>
      <c r="D175" s="517"/>
      <c r="E175" s="517"/>
      <c r="F175" s="517"/>
    </row>
    <row r="176" spans="1:6" s="518" customFormat="1" x14ac:dyDescent="0.25">
      <c r="A176" s="516"/>
      <c r="B176" s="517"/>
      <c r="C176" s="517"/>
      <c r="D176" s="517"/>
      <c r="E176" s="517"/>
      <c r="F176" s="517"/>
    </row>
    <row r="177" spans="1:6" s="518" customFormat="1" x14ac:dyDescent="0.25">
      <c r="A177" s="516"/>
      <c r="B177" s="517"/>
      <c r="C177" s="517"/>
      <c r="D177" s="517"/>
      <c r="E177" s="517"/>
      <c r="F177" s="517"/>
    </row>
    <row r="178" spans="1:6" s="518" customFormat="1" x14ac:dyDescent="0.25">
      <c r="A178" s="516"/>
      <c r="B178" s="517"/>
      <c r="C178" s="517"/>
      <c r="D178" s="517"/>
      <c r="E178" s="517"/>
      <c r="F178" s="517"/>
    </row>
    <row r="179" spans="1:6" s="518" customFormat="1" x14ac:dyDescent="0.25">
      <c r="A179" s="516"/>
      <c r="B179" s="517"/>
      <c r="C179" s="517"/>
      <c r="D179" s="517"/>
      <c r="E179" s="517"/>
      <c r="F179" s="517"/>
    </row>
    <row r="180" spans="1:6" s="518" customFormat="1" x14ac:dyDescent="0.25">
      <c r="A180" s="516"/>
      <c r="B180" s="517"/>
      <c r="C180" s="517"/>
      <c r="D180" s="517"/>
      <c r="E180" s="517"/>
      <c r="F180" s="517"/>
    </row>
    <row r="181" spans="1:6" s="518" customFormat="1" x14ac:dyDescent="0.25">
      <c r="A181" s="516"/>
      <c r="B181" s="517"/>
      <c r="C181" s="517"/>
      <c r="D181" s="517"/>
      <c r="E181" s="517"/>
      <c r="F181" s="517"/>
    </row>
    <row r="182" spans="1:6" s="518" customFormat="1" x14ac:dyDescent="0.25">
      <c r="A182" s="516"/>
      <c r="B182" s="517"/>
      <c r="C182" s="517"/>
      <c r="D182" s="517"/>
      <c r="E182" s="517"/>
      <c r="F182" s="517"/>
    </row>
    <row r="183" spans="1:6" s="518" customFormat="1" x14ac:dyDescent="0.25">
      <c r="A183" s="516"/>
      <c r="B183" s="517"/>
      <c r="C183" s="517"/>
      <c r="D183" s="517"/>
      <c r="E183" s="517"/>
      <c r="F183" s="517"/>
    </row>
    <row r="184" spans="1:6" s="518" customFormat="1" x14ac:dyDescent="0.25">
      <c r="A184" s="516"/>
      <c r="B184" s="517"/>
      <c r="C184" s="517"/>
      <c r="D184" s="517"/>
      <c r="E184" s="517"/>
      <c r="F184" s="517"/>
    </row>
    <row r="185" spans="1:6" s="518" customFormat="1" x14ac:dyDescent="0.25">
      <c r="A185" s="516"/>
      <c r="B185" s="517"/>
      <c r="C185" s="517"/>
      <c r="D185" s="517"/>
      <c r="E185" s="517"/>
      <c r="F185" s="517"/>
    </row>
    <row r="186" spans="1:6" s="518" customFormat="1" x14ac:dyDescent="0.25">
      <c r="A186" s="516"/>
      <c r="B186" s="517"/>
      <c r="C186" s="517"/>
      <c r="D186" s="517"/>
      <c r="E186" s="517"/>
      <c r="F186" s="517"/>
    </row>
    <row r="187" spans="1:6" s="518" customFormat="1" x14ac:dyDescent="0.25">
      <c r="A187" s="516"/>
      <c r="B187" s="517"/>
      <c r="C187" s="517"/>
      <c r="D187" s="517"/>
      <c r="E187" s="517"/>
      <c r="F187" s="517"/>
    </row>
    <row r="188" spans="1:6" s="518" customFormat="1" x14ac:dyDescent="0.25">
      <c r="A188" s="516"/>
      <c r="B188" s="517"/>
      <c r="C188" s="517"/>
      <c r="D188" s="517"/>
      <c r="E188" s="517"/>
      <c r="F188" s="517"/>
    </row>
    <row r="189" spans="1:6" s="518" customFormat="1" x14ac:dyDescent="0.25">
      <c r="A189" s="516"/>
      <c r="B189" s="517"/>
      <c r="C189" s="517"/>
      <c r="D189" s="517"/>
      <c r="E189" s="517"/>
      <c r="F189" s="517"/>
    </row>
    <row r="190" spans="1:6" s="518" customFormat="1" x14ac:dyDescent="0.25">
      <c r="A190" s="516"/>
      <c r="B190" s="517"/>
      <c r="C190" s="517"/>
      <c r="D190" s="517"/>
      <c r="E190" s="517"/>
      <c r="F190" s="517"/>
    </row>
    <row r="191" spans="1:6" s="518" customFormat="1" x14ac:dyDescent="0.25">
      <c r="A191" s="516"/>
      <c r="B191" s="517"/>
      <c r="C191" s="517"/>
      <c r="D191" s="517"/>
      <c r="E191" s="517"/>
      <c r="F191" s="517"/>
    </row>
    <row r="192" spans="1:6" s="518" customFormat="1" x14ac:dyDescent="0.25">
      <c r="A192" s="516"/>
      <c r="B192" s="517"/>
      <c r="C192" s="517"/>
      <c r="D192" s="517"/>
      <c r="E192" s="517"/>
      <c r="F192" s="517"/>
    </row>
    <row r="193" spans="1:6" s="518" customFormat="1" x14ac:dyDescent="0.25">
      <c r="A193" s="516"/>
      <c r="B193" s="517"/>
      <c r="C193" s="517"/>
      <c r="D193" s="517"/>
      <c r="E193" s="517"/>
      <c r="F193" s="517"/>
    </row>
    <row r="194" spans="1:6" s="518" customFormat="1" x14ac:dyDescent="0.25">
      <c r="A194" s="516"/>
      <c r="B194" s="517"/>
      <c r="C194" s="517"/>
      <c r="D194" s="517"/>
      <c r="E194" s="517"/>
      <c r="F194" s="517"/>
    </row>
    <row r="195" spans="1:6" s="518" customFormat="1" x14ac:dyDescent="0.25">
      <c r="A195" s="516"/>
      <c r="B195" s="517"/>
      <c r="C195" s="517"/>
      <c r="D195" s="517"/>
      <c r="E195" s="517"/>
      <c r="F195" s="517"/>
    </row>
    <row r="196" spans="1:6" s="518" customFormat="1" x14ac:dyDescent="0.25">
      <c r="A196" s="516"/>
      <c r="B196" s="517"/>
      <c r="C196" s="517"/>
      <c r="D196" s="517"/>
      <c r="E196" s="517"/>
      <c r="F196" s="517"/>
    </row>
    <row r="197" spans="1:6" s="518" customFormat="1" x14ac:dyDescent="0.25">
      <c r="A197" s="516"/>
      <c r="B197" s="517"/>
      <c r="C197" s="517"/>
      <c r="D197" s="517"/>
      <c r="E197" s="517"/>
      <c r="F197" s="517"/>
    </row>
    <row r="198" spans="1:6" s="518" customFormat="1" x14ac:dyDescent="0.25">
      <c r="A198" s="516"/>
      <c r="B198" s="517"/>
      <c r="C198" s="517"/>
      <c r="D198" s="517"/>
      <c r="E198" s="517"/>
      <c r="F198" s="517"/>
    </row>
    <row r="199" spans="1:6" s="518" customFormat="1" x14ac:dyDescent="0.25">
      <c r="A199" s="516"/>
      <c r="B199" s="517"/>
      <c r="C199" s="517"/>
      <c r="D199" s="517"/>
      <c r="E199" s="517"/>
      <c r="F199" s="517"/>
    </row>
    <row r="200" spans="1:6" s="518" customFormat="1" x14ac:dyDescent="0.25">
      <c r="A200" s="516"/>
      <c r="B200" s="517"/>
      <c r="C200" s="517"/>
      <c r="D200" s="517"/>
      <c r="E200" s="517"/>
      <c r="F200" s="517"/>
    </row>
    <row r="201" spans="1:6" s="518" customFormat="1" x14ac:dyDescent="0.25">
      <c r="A201" s="516"/>
      <c r="B201" s="517"/>
      <c r="C201" s="517"/>
      <c r="D201" s="517"/>
      <c r="E201" s="517"/>
      <c r="F201" s="517"/>
    </row>
    <row r="202" spans="1:6" s="518" customFormat="1" x14ac:dyDescent="0.25">
      <c r="A202" s="516"/>
      <c r="B202" s="517"/>
      <c r="C202" s="517"/>
      <c r="D202" s="517"/>
      <c r="E202" s="517"/>
      <c r="F202" s="517"/>
    </row>
    <row r="203" spans="1:6" s="518" customFormat="1" x14ac:dyDescent="0.25">
      <c r="A203" s="516"/>
      <c r="B203" s="517"/>
      <c r="C203" s="517"/>
      <c r="D203" s="517"/>
      <c r="E203" s="517"/>
      <c r="F203" s="517"/>
    </row>
    <row r="204" spans="1:6" s="518" customFormat="1" x14ac:dyDescent="0.25">
      <c r="A204" s="516"/>
      <c r="B204" s="517"/>
      <c r="C204" s="517"/>
      <c r="D204" s="517"/>
      <c r="E204" s="517"/>
      <c r="F204" s="517"/>
    </row>
    <row r="205" spans="1:6" s="518" customFormat="1" x14ac:dyDescent="0.25">
      <c r="A205" s="516"/>
      <c r="B205" s="517"/>
      <c r="C205" s="517"/>
      <c r="D205" s="517"/>
      <c r="E205" s="517"/>
      <c r="F205" s="517"/>
    </row>
    <row r="206" spans="1:6" s="518" customFormat="1" x14ac:dyDescent="0.25">
      <c r="A206" s="516"/>
      <c r="B206" s="517"/>
      <c r="C206" s="517"/>
      <c r="D206" s="517"/>
      <c r="E206" s="517"/>
      <c r="F206" s="517"/>
    </row>
    <row r="207" spans="1:6" s="518" customFormat="1" x14ac:dyDescent="0.25">
      <c r="A207" s="516"/>
      <c r="B207" s="517"/>
      <c r="C207" s="517"/>
      <c r="D207" s="517"/>
      <c r="E207" s="517"/>
      <c r="F207" s="517"/>
    </row>
    <row r="208" spans="1:6" s="518" customFormat="1" x14ac:dyDescent="0.25">
      <c r="A208" s="516"/>
      <c r="B208" s="517"/>
      <c r="C208" s="517"/>
      <c r="D208" s="517"/>
      <c r="E208" s="517"/>
      <c r="F208" s="517"/>
    </row>
    <row r="209" spans="1:6" s="518" customFormat="1" x14ac:dyDescent="0.25">
      <c r="A209" s="516"/>
      <c r="B209" s="517"/>
      <c r="C209" s="517"/>
      <c r="D209" s="517"/>
      <c r="E209" s="517"/>
      <c r="F209" s="517"/>
    </row>
    <row r="210" spans="1:6" s="518" customFormat="1" x14ac:dyDescent="0.25">
      <c r="A210" s="516"/>
      <c r="B210" s="517"/>
      <c r="C210" s="517"/>
      <c r="D210" s="517"/>
      <c r="E210" s="517"/>
      <c r="F210" s="517"/>
    </row>
    <row r="211" spans="1:6" s="518" customFormat="1" x14ac:dyDescent="0.25">
      <c r="A211" s="516"/>
      <c r="B211" s="517"/>
      <c r="C211" s="517"/>
      <c r="D211" s="517"/>
      <c r="E211" s="517"/>
      <c r="F211" s="517"/>
    </row>
    <row r="212" spans="1:6" s="518" customFormat="1" x14ac:dyDescent="0.25">
      <c r="A212" s="516"/>
      <c r="B212" s="517"/>
      <c r="C212" s="517"/>
      <c r="D212" s="517"/>
      <c r="E212" s="517"/>
      <c r="F212" s="517"/>
    </row>
    <row r="213" spans="1:6" s="518" customFormat="1" x14ac:dyDescent="0.25">
      <c r="A213" s="516"/>
      <c r="B213" s="517"/>
      <c r="C213" s="517"/>
      <c r="D213" s="517"/>
      <c r="E213" s="517"/>
      <c r="F213" s="517"/>
    </row>
    <row r="214" spans="1:6" s="518" customFormat="1" x14ac:dyDescent="0.25">
      <c r="A214" s="516"/>
      <c r="B214" s="517"/>
      <c r="C214" s="517"/>
      <c r="D214" s="517"/>
      <c r="E214" s="517"/>
      <c r="F214" s="517"/>
    </row>
    <row r="215" spans="1:6" s="518" customFormat="1" x14ac:dyDescent="0.25">
      <c r="A215" s="516"/>
      <c r="B215" s="517"/>
      <c r="C215" s="517"/>
      <c r="D215" s="517"/>
      <c r="E215" s="517"/>
      <c r="F215" s="517"/>
    </row>
    <row r="216" spans="1:6" s="518" customFormat="1" x14ac:dyDescent="0.25">
      <c r="A216" s="516"/>
      <c r="B216" s="517"/>
      <c r="C216" s="517"/>
      <c r="D216" s="517"/>
      <c r="E216" s="517"/>
      <c r="F216" s="517"/>
    </row>
    <row r="217" spans="1:6" s="518" customFormat="1" x14ac:dyDescent="0.25">
      <c r="A217" s="516"/>
      <c r="B217" s="517"/>
      <c r="C217" s="517"/>
      <c r="D217" s="517"/>
      <c r="E217" s="517"/>
      <c r="F217" s="517"/>
    </row>
    <row r="218" spans="1:6" s="518" customFormat="1" x14ac:dyDescent="0.25">
      <c r="A218" s="516"/>
      <c r="B218" s="517"/>
      <c r="C218" s="517"/>
      <c r="D218" s="517"/>
      <c r="E218" s="517"/>
      <c r="F218" s="517"/>
    </row>
    <row r="219" spans="1:6" s="518" customFormat="1" x14ac:dyDescent="0.25">
      <c r="A219" s="516"/>
      <c r="B219" s="517"/>
      <c r="C219" s="517"/>
      <c r="D219" s="517"/>
      <c r="E219" s="517"/>
      <c r="F219" s="517"/>
    </row>
    <row r="220" spans="1:6" s="518" customFormat="1" x14ac:dyDescent="0.25">
      <c r="A220" s="516"/>
      <c r="B220" s="517"/>
      <c r="C220" s="517"/>
      <c r="D220" s="517"/>
      <c r="E220" s="517"/>
      <c r="F220" s="517"/>
    </row>
    <row r="221" spans="1:6" s="518" customFormat="1" x14ac:dyDescent="0.25">
      <c r="A221" s="516"/>
      <c r="B221" s="517"/>
      <c r="C221" s="517"/>
      <c r="D221" s="517"/>
      <c r="E221" s="517"/>
      <c r="F221" s="517"/>
    </row>
    <row r="222" spans="1:6" s="518" customFormat="1" x14ac:dyDescent="0.25">
      <c r="A222" s="516"/>
      <c r="B222" s="517"/>
      <c r="C222" s="517"/>
      <c r="D222" s="517"/>
      <c r="E222" s="517"/>
      <c r="F222" s="517"/>
    </row>
    <row r="223" spans="1:6" s="518" customFormat="1" x14ac:dyDescent="0.25">
      <c r="A223" s="516"/>
      <c r="B223" s="517"/>
      <c r="C223" s="517"/>
      <c r="D223" s="517"/>
      <c r="E223" s="517"/>
      <c r="F223" s="517"/>
    </row>
    <row r="224" spans="1:6" s="518" customFormat="1" x14ac:dyDescent="0.25">
      <c r="A224" s="516"/>
      <c r="B224" s="517"/>
      <c r="C224" s="517"/>
      <c r="D224" s="517"/>
      <c r="E224" s="517"/>
      <c r="F224" s="517"/>
    </row>
    <row r="225" spans="1:6" s="518" customFormat="1" x14ac:dyDescent="0.25">
      <c r="A225" s="516"/>
      <c r="B225" s="517"/>
      <c r="C225" s="517"/>
      <c r="D225" s="517"/>
      <c r="E225" s="517"/>
      <c r="F225" s="517"/>
    </row>
    <row r="226" spans="1:6" s="518" customFormat="1" x14ac:dyDescent="0.25">
      <c r="A226" s="516"/>
      <c r="B226" s="517"/>
      <c r="C226" s="517"/>
      <c r="D226" s="517"/>
      <c r="E226" s="517"/>
      <c r="F226" s="517"/>
    </row>
    <row r="227" spans="1:6" s="518" customFormat="1" x14ac:dyDescent="0.25">
      <c r="A227" s="516"/>
      <c r="B227" s="517"/>
      <c r="C227" s="517"/>
      <c r="D227" s="517"/>
      <c r="E227" s="517"/>
      <c r="F227" s="517"/>
    </row>
    <row r="228" spans="1:6" s="518" customFormat="1" x14ac:dyDescent="0.25">
      <c r="A228" s="516"/>
      <c r="B228" s="517"/>
      <c r="C228" s="517"/>
      <c r="D228" s="517"/>
      <c r="E228" s="517"/>
      <c r="F228" s="517"/>
    </row>
    <row r="229" spans="1:6" s="518" customFormat="1" x14ac:dyDescent="0.25">
      <c r="A229" s="516"/>
      <c r="B229" s="517"/>
      <c r="C229" s="517"/>
      <c r="D229" s="517"/>
      <c r="E229" s="517"/>
      <c r="F229" s="517"/>
    </row>
    <row r="230" spans="1:6" s="518" customFormat="1" x14ac:dyDescent="0.25">
      <c r="A230" s="516"/>
      <c r="B230" s="517"/>
      <c r="C230" s="517"/>
      <c r="D230" s="517"/>
      <c r="E230" s="517"/>
      <c r="F230" s="517"/>
    </row>
    <row r="231" spans="1:6" s="518" customFormat="1" x14ac:dyDescent="0.25">
      <c r="A231" s="516"/>
      <c r="B231" s="517"/>
      <c r="C231" s="517"/>
      <c r="D231" s="517"/>
      <c r="E231" s="517"/>
      <c r="F231" s="517"/>
    </row>
    <row r="232" spans="1:6" s="518" customFormat="1" x14ac:dyDescent="0.25">
      <c r="A232" s="516"/>
      <c r="B232" s="517"/>
      <c r="C232" s="517"/>
      <c r="D232" s="517"/>
      <c r="E232" s="517"/>
      <c r="F232" s="517"/>
    </row>
    <row r="233" spans="1:6" s="518" customFormat="1" x14ac:dyDescent="0.25">
      <c r="A233" s="516"/>
      <c r="B233" s="517"/>
      <c r="C233" s="517"/>
      <c r="D233" s="517"/>
      <c r="E233" s="517"/>
      <c r="F233" s="517"/>
    </row>
    <row r="234" spans="1:6" s="518" customFormat="1" x14ac:dyDescent="0.25">
      <c r="A234" s="516"/>
      <c r="B234" s="517"/>
      <c r="C234" s="517"/>
      <c r="D234" s="517"/>
      <c r="E234" s="517"/>
      <c r="F234" s="517"/>
    </row>
    <row r="235" spans="1:6" s="518" customFormat="1" x14ac:dyDescent="0.25">
      <c r="A235" s="516"/>
      <c r="B235" s="517"/>
      <c r="C235" s="517"/>
      <c r="D235" s="517"/>
      <c r="E235" s="517"/>
      <c r="F235" s="517"/>
    </row>
    <row r="236" spans="1:6" s="518" customFormat="1" x14ac:dyDescent="0.25">
      <c r="A236" s="516"/>
      <c r="B236" s="517"/>
      <c r="C236" s="517"/>
      <c r="D236" s="517"/>
      <c r="E236" s="517"/>
      <c r="F236" s="517"/>
    </row>
    <row r="237" spans="1:6" s="518" customFormat="1" x14ac:dyDescent="0.25">
      <c r="A237" s="516"/>
      <c r="B237" s="517"/>
      <c r="C237" s="517"/>
      <c r="D237" s="517"/>
      <c r="E237" s="517"/>
      <c r="F237" s="517"/>
    </row>
    <row r="238" spans="1:6" s="518" customFormat="1" x14ac:dyDescent="0.25">
      <c r="A238" s="516"/>
      <c r="B238" s="517"/>
      <c r="C238" s="517"/>
      <c r="D238" s="517"/>
      <c r="E238" s="517"/>
      <c r="F238" s="517"/>
    </row>
    <row r="239" spans="1:6" s="518" customFormat="1" x14ac:dyDescent="0.25">
      <c r="A239" s="516"/>
      <c r="B239" s="517"/>
      <c r="C239" s="517"/>
      <c r="D239" s="517"/>
      <c r="E239" s="517"/>
      <c r="F239" s="517"/>
    </row>
    <row r="240" spans="1:6" s="518" customFormat="1" x14ac:dyDescent="0.25">
      <c r="A240" s="516"/>
      <c r="B240" s="517"/>
      <c r="C240" s="517"/>
      <c r="D240" s="517"/>
      <c r="E240" s="517"/>
      <c r="F240" s="517"/>
    </row>
    <row r="241" spans="1:6" s="518" customFormat="1" x14ac:dyDescent="0.25">
      <c r="A241" s="516"/>
      <c r="B241" s="517"/>
      <c r="C241" s="517"/>
      <c r="D241" s="517"/>
      <c r="E241" s="517"/>
      <c r="F241" s="517"/>
    </row>
    <row r="242" spans="1:6" s="518" customFormat="1" x14ac:dyDescent="0.25">
      <c r="A242" s="516"/>
      <c r="B242" s="517"/>
      <c r="C242" s="517"/>
      <c r="D242" s="517"/>
      <c r="E242" s="517"/>
      <c r="F242" s="517"/>
    </row>
    <row r="243" spans="1:6" s="518" customFormat="1" x14ac:dyDescent="0.25">
      <c r="A243" s="516"/>
      <c r="B243" s="517"/>
      <c r="C243" s="517"/>
      <c r="D243" s="517"/>
      <c r="E243" s="517"/>
      <c r="F243" s="517"/>
    </row>
    <row r="244" spans="1:6" s="518" customFormat="1" x14ac:dyDescent="0.25">
      <c r="A244" s="516"/>
      <c r="B244" s="517"/>
      <c r="C244" s="517"/>
      <c r="D244" s="517"/>
      <c r="E244" s="517"/>
      <c r="F244" s="517"/>
    </row>
    <row r="245" spans="1:6" s="518" customFormat="1" x14ac:dyDescent="0.25">
      <c r="A245" s="516"/>
      <c r="B245" s="517"/>
      <c r="C245" s="517"/>
      <c r="D245" s="517"/>
      <c r="E245" s="517"/>
      <c r="F245" s="517"/>
    </row>
    <row r="246" spans="1:6" s="518" customFormat="1" x14ac:dyDescent="0.25">
      <c r="A246" s="516"/>
      <c r="B246" s="517"/>
      <c r="C246" s="517"/>
      <c r="D246" s="517"/>
      <c r="E246" s="517"/>
      <c r="F246" s="517"/>
    </row>
    <row r="247" spans="1:6" s="518" customFormat="1" x14ac:dyDescent="0.25">
      <c r="A247" s="516"/>
      <c r="B247" s="517"/>
      <c r="C247" s="517"/>
      <c r="D247" s="517"/>
      <c r="E247" s="517"/>
      <c r="F247" s="517"/>
    </row>
    <row r="248" spans="1:6" s="518" customFormat="1" x14ac:dyDescent="0.25">
      <c r="A248" s="516"/>
      <c r="B248" s="517"/>
      <c r="C248" s="517"/>
      <c r="D248" s="517"/>
      <c r="E248" s="517"/>
      <c r="F248" s="517"/>
    </row>
    <row r="249" spans="1:6" s="518" customFormat="1" x14ac:dyDescent="0.25">
      <c r="A249" s="516"/>
      <c r="B249" s="517"/>
      <c r="C249" s="517"/>
      <c r="D249" s="517"/>
      <c r="E249" s="517"/>
      <c r="F249" s="517"/>
    </row>
    <row r="250" spans="1:6" s="518" customFormat="1" x14ac:dyDescent="0.25">
      <c r="A250" s="516"/>
      <c r="B250" s="517"/>
      <c r="C250" s="517"/>
      <c r="D250" s="517"/>
      <c r="E250" s="517"/>
      <c r="F250" s="517"/>
    </row>
    <row r="251" spans="1:6" s="518" customFormat="1" x14ac:dyDescent="0.25">
      <c r="A251" s="516"/>
      <c r="B251" s="517"/>
      <c r="C251" s="517"/>
      <c r="D251" s="517"/>
      <c r="E251" s="517"/>
      <c r="F251" s="517"/>
    </row>
    <row r="252" spans="1:6" s="518" customFormat="1" x14ac:dyDescent="0.25">
      <c r="A252" s="516"/>
      <c r="B252" s="517"/>
      <c r="C252" s="517"/>
      <c r="D252" s="517"/>
      <c r="E252" s="517"/>
      <c r="F252" s="517"/>
    </row>
    <row r="253" spans="1:6" s="518" customFormat="1" x14ac:dyDescent="0.25">
      <c r="A253" s="516"/>
      <c r="B253" s="517"/>
      <c r="C253" s="517"/>
      <c r="D253" s="517"/>
      <c r="E253" s="517"/>
      <c r="F253" s="517"/>
    </row>
    <row r="254" spans="1:6" s="518" customFormat="1" x14ac:dyDescent="0.25">
      <c r="A254" s="516"/>
      <c r="B254" s="517"/>
      <c r="C254" s="517"/>
      <c r="D254" s="517"/>
      <c r="E254" s="517"/>
      <c r="F254" s="517"/>
    </row>
    <row r="255" spans="1:6" s="518" customFormat="1" x14ac:dyDescent="0.25">
      <c r="A255" s="516"/>
      <c r="B255" s="517"/>
      <c r="C255" s="517"/>
      <c r="D255" s="517"/>
      <c r="E255" s="517"/>
      <c r="F255" s="517"/>
    </row>
    <row r="256" spans="1:6" s="518" customFormat="1" x14ac:dyDescent="0.25">
      <c r="A256" s="516"/>
      <c r="B256" s="517"/>
      <c r="C256" s="517"/>
      <c r="D256" s="517"/>
      <c r="E256" s="517"/>
      <c r="F256" s="517"/>
    </row>
    <row r="257" spans="1:6" s="518" customFormat="1" x14ac:dyDescent="0.25">
      <c r="A257" s="516"/>
      <c r="B257" s="517"/>
      <c r="C257" s="517"/>
      <c r="D257" s="517"/>
      <c r="E257" s="517"/>
      <c r="F257" s="517"/>
    </row>
    <row r="258" spans="1:6" s="518" customFormat="1" x14ac:dyDescent="0.25">
      <c r="A258" s="516"/>
      <c r="B258" s="517"/>
      <c r="C258" s="517"/>
      <c r="D258" s="517"/>
      <c r="E258" s="517"/>
      <c r="F258" s="517"/>
    </row>
    <row r="259" spans="1:6" s="518" customFormat="1" x14ac:dyDescent="0.25">
      <c r="A259" s="516"/>
      <c r="B259" s="517"/>
      <c r="C259" s="517"/>
      <c r="D259" s="517"/>
      <c r="E259" s="517"/>
      <c r="F259" s="517"/>
    </row>
    <row r="260" spans="1:6" s="518" customFormat="1" x14ac:dyDescent="0.25">
      <c r="A260" s="516"/>
      <c r="B260" s="517"/>
      <c r="C260" s="517"/>
      <c r="D260" s="517"/>
      <c r="E260" s="517"/>
      <c r="F260" s="517"/>
    </row>
    <row r="261" spans="1:6" s="518" customFormat="1" x14ac:dyDescent="0.25">
      <c r="A261" s="516"/>
      <c r="B261" s="517"/>
      <c r="C261" s="517"/>
      <c r="D261" s="517"/>
      <c r="E261" s="517"/>
      <c r="F261" s="517"/>
    </row>
    <row r="262" spans="1:6" s="518" customFormat="1" x14ac:dyDescent="0.25">
      <c r="A262" s="516"/>
      <c r="B262" s="517"/>
      <c r="C262" s="517"/>
      <c r="D262" s="517"/>
      <c r="E262" s="517"/>
      <c r="F262" s="517"/>
    </row>
    <row r="263" spans="1:6" s="518" customFormat="1" x14ac:dyDescent="0.25">
      <c r="A263" s="516"/>
      <c r="B263" s="517"/>
      <c r="C263" s="517"/>
      <c r="D263" s="517"/>
      <c r="E263" s="517"/>
      <c r="F263" s="517"/>
    </row>
    <row r="264" spans="1:6" s="518" customFormat="1" x14ac:dyDescent="0.25">
      <c r="A264" s="516"/>
      <c r="B264" s="517"/>
      <c r="C264" s="517"/>
      <c r="D264" s="517"/>
      <c r="E264" s="517"/>
      <c r="F264" s="517"/>
    </row>
    <row r="265" spans="1:6" s="518" customFormat="1" x14ac:dyDescent="0.25">
      <c r="A265" s="516"/>
      <c r="B265" s="517"/>
      <c r="C265" s="517"/>
      <c r="D265" s="517"/>
      <c r="E265" s="517"/>
      <c r="F265" s="517"/>
    </row>
    <row r="266" spans="1:6" s="518" customFormat="1" x14ac:dyDescent="0.25">
      <c r="A266" s="516"/>
      <c r="B266" s="517"/>
      <c r="C266" s="517"/>
      <c r="D266" s="517"/>
      <c r="E266" s="517"/>
      <c r="F266" s="517"/>
    </row>
    <row r="267" spans="1:6" s="518" customFormat="1" x14ac:dyDescent="0.25">
      <c r="A267" s="516"/>
      <c r="B267" s="517"/>
      <c r="C267" s="517"/>
      <c r="D267" s="517"/>
      <c r="E267" s="517"/>
      <c r="F267" s="517"/>
    </row>
    <row r="268" spans="1:6" s="518" customFormat="1" x14ac:dyDescent="0.25">
      <c r="A268" s="516"/>
      <c r="B268" s="517"/>
      <c r="C268" s="517"/>
      <c r="D268" s="517"/>
      <c r="E268" s="517"/>
      <c r="F268" s="517"/>
    </row>
    <row r="269" spans="1:6" s="518" customFormat="1" x14ac:dyDescent="0.25">
      <c r="A269" s="516"/>
      <c r="B269" s="517"/>
      <c r="C269" s="517"/>
      <c r="D269" s="517"/>
      <c r="E269" s="517"/>
      <c r="F269" s="517"/>
    </row>
    <row r="270" spans="1:6" s="518" customFormat="1" x14ac:dyDescent="0.25">
      <c r="A270" s="516"/>
      <c r="B270" s="517"/>
      <c r="C270" s="517"/>
      <c r="D270" s="517"/>
      <c r="E270" s="517"/>
      <c r="F270" s="517"/>
    </row>
    <row r="271" spans="1:6" s="518" customFormat="1" x14ac:dyDescent="0.25">
      <c r="A271" s="516"/>
      <c r="B271" s="517"/>
      <c r="C271" s="517"/>
      <c r="D271" s="517"/>
      <c r="E271" s="517"/>
      <c r="F271" s="517"/>
    </row>
    <row r="272" spans="1:6" s="518" customFormat="1" x14ac:dyDescent="0.25">
      <c r="A272" s="516"/>
      <c r="B272" s="517"/>
      <c r="C272" s="517"/>
      <c r="D272" s="517"/>
      <c r="E272" s="517"/>
      <c r="F272" s="517"/>
    </row>
    <row r="273" spans="1:6" s="518" customFormat="1" x14ac:dyDescent="0.25">
      <c r="A273" s="516"/>
      <c r="B273" s="517"/>
      <c r="C273" s="517"/>
      <c r="D273" s="517"/>
      <c r="E273" s="517"/>
      <c r="F273" s="517"/>
    </row>
    <row r="274" spans="1:6" s="518" customFormat="1" x14ac:dyDescent="0.25">
      <c r="A274" s="516"/>
      <c r="B274" s="517"/>
      <c r="C274" s="517"/>
      <c r="D274" s="517"/>
      <c r="E274" s="517"/>
      <c r="F274" s="517"/>
    </row>
    <row r="275" spans="1:6" s="518" customFormat="1" x14ac:dyDescent="0.25">
      <c r="A275" s="516"/>
      <c r="B275" s="517"/>
      <c r="C275" s="517"/>
      <c r="D275" s="517"/>
      <c r="E275" s="517"/>
      <c r="F275" s="517"/>
    </row>
    <row r="276" spans="1:6" s="518" customFormat="1" x14ac:dyDescent="0.25">
      <c r="A276" s="516"/>
      <c r="B276" s="517"/>
      <c r="C276" s="517"/>
      <c r="D276" s="517"/>
      <c r="E276" s="517"/>
      <c r="F276" s="517"/>
    </row>
    <row r="277" spans="1:6" s="518" customFormat="1" x14ac:dyDescent="0.25">
      <c r="A277" s="516"/>
      <c r="B277" s="517"/>
      <c r="C277" s="517"/>
      <c r="D277" s="517"/>
      <c r="E277" s="517"/>
      <c r="F277" s="517"/>
    </row>
    <row r="278" spans="1:6" s="518" customFormat="1" x14ac:dyDescent="0.25">
      <c r="A278" s="516"/>
      <c r="B278" s="517"/>
      <c r="C278" s="517"/>
      <c r="D278" s="517"/>
      <c r="E278" s="517"/>
      <c r="F278" s="517"/>
    </row>
    <row r="279" spans="1:6" s="518" customFormat="1" x14ac:dyDescent="0.25">
      <c r="A279" s="516"/>
      <c r="B279" s="517"/>
      <c r="C279" s="517"/>
      <c r="D279" s="517"/>
      <c r="E279" s="517"/>
      <c r="F279" s="517"/>
    </row>
    <row r="280" spans="1:6" s="518" customFormat="1" x14ac:dyDescent="0.25">
      <c r="A280" s="516"/>
      <c r="B280" s="517"/>
      <c r="C280" s="517"/>
      <c r="D280" s="517"/>
      <c r="E280" s="517"/>
      <c r="F280" s="517"/>
    </row>
    <row r="281" spans="1:6" s="518" customFormat="1" x14ac:dyDescent="0.25">
      <c r="A281" s="516"/>
      <c r="B281" s="517"/>
      <c r="C281" s="517"/>
      <c r="D281" s="517"/>
      <c r="E281" s="517"/>
      <c r="F281" s="517"/>
    </row>
    <row r="282" spans="1:6" s="518" customFormat="1" x14ac:dyDescent="0.25">
      <c r="A282" s="516"/>
      <c r="B282" s="517"/>
      <c r="C282" s="517"/>
      <c r="D282" s="517"/>
      <c r="E282" s="517"/>
      <c r="F282" s="517"/>
    </row>
    <row r="283" spans="1:6" s="518" customFormat="1" x14ac:dyDescent="0.25">
      <c r="A283" s="516"/>
      <c r="B283" s="517"/>
      <c r="C283" s="517"/>
      <c r="D283" s="517"/>
      <c r="E283" s="517"/>
      <c r="F283" s="517"/>
    </row>
    <row r="284" spans="1:6" s="518" customFormat="1" x14ac:dyDescent="0.25">
      <c r="A284" s="516"/>
      <c r="B284" s="517"/>
      <c r="C284" s="517"/>
      <c r="D284" s="517"/>
      <c r="E284" s="517"/>
      <c r="F284" s="517"/>
    </row>
    <row r="285" spans="1:6" s="518" customFormat="1" x14ac:dyDescent="0.25">
      <c r="A285" s="516"/>
      <c r="B285" s="517"/>
      <c r="C285" s="517"/>
      <c r="D285" s="517"/>
      <c r="E285" s="517"/>
      <c r="F285" s="517"/>
    </row>
    <row r="286" spans="1:6" s="518" customFormat="1" x14ac:dyDescent="0.25">
      <c r="A286" s="516"/>
      <c r="B286" s="517"/>
      <c r="C286" s="517"/>
      <c r="D286" s="517"/>
      <c r="E286" s="517"/>
      <c r="F286" s="517"/>
    </row>
    <row r="287" spans="1:6" s="518" customFormat="1" x14ac:dyDescent="0.25">
      <c r="A287" s="516"/>
      <c r="B287" s="517"/>
      <c r="C287" s="517"/>
      <c r="D287" s="517"/>
      <c r="E287" s="517"/>
      <c r="F287" s="517"/>
    </row>
    <row r="288" spans="1:6" s="518" customFormat="1" x14ac:dyDescent="0.25">
      <c r="A288" s="516"/>
      <c r="B288" s="517"/>
      <c r="C288" s="517"/>
      <c r="D288" s="517"/>
      <c r="E288" s="517"/>
      <c r="F288" s="517"/>
    </row>
    <row r="289" spans="1:6" s="518" customFormat="1" x14ac:dyDescent="0.25">
      <c r="A289" s="516"/>
      <c r="B289" s="517"/>
      <c r="C289" s="517"/>
      <c r="D289" s="517"/>
      <c r="E289" s="517"/>
      <c r="F289" s="517"/>
    </row>
    <row r="290" spans="1:6" s="518" customFormat="1" x14ac:dyDescent="0.25">
      <c r="A290" s="516"/>
      <c r="B290" s="517"/>
      <c r="C290" s="517"/>
      <c r="D290" s="517"/>
      <c r="E290" s="517"/>
      <c r="F290" s="517"/>
    </row>
    <row r="291" spans="1:6" s="518" customFormat="1" x14ac:dyDescent="0.25">
      <c r="A291" s="516"/>
      <c r="B291" s="517"/>
      <c r="C291" s="517"/>
      <c r="D291" s="517"/>
      <c r="E291" s="517"/>
      <c r="F291" s="517"/>
    </row>
    <row r="292" spans="1:6" s="518" customFormat="1" x14ac:dyDescent="0.25">
      <c r="A292" s="516"/>
      <c r="B292" s="517"/>
      <c r="C292" s="517"/>
      <c r="D292" s="517"/>
      <c r="E292" s="517"/>
      <c r="F292" s="517"/>
    </row>
    <row r="293" spans="1:6" s="518" customFormat="1" x14ac:dyDescent="0.25">
      <c r="A293" s="516"/>
      <c r="B293" s="517"/>
      <c r="C293" s="517"/>
      <c r="D293" s="517"/>
      <c r="E293" s="517"/>
      <c r="F293" s="517"/>
    </row>
    <row r="294" spans="1:6" s="518" customFormat="1" x14ac:dyDescent="0.25">
      <c r="A294" s="516"/>
      <c r="B294" s="517"/>
      <c r="C294" s="517"/>
      <c r="D294" s="517"/>
      <c r="E294" s="517"/>
      <c r="F294" s="517"/>
    </row>
    <row r="295" spans="1:6" s="518" customFormat="1" x14ac:dyDescent="0.25">
      <c r="A295" s="516"/>
      <c r="B295" s="517"/>
      <c r="C295" s="517"/>
      <c r="D295" s="517"/>
      <c r="E295" s="517"/>
      <c r="F295" s="517"/>
    </row>
    <row r="296" spans="1:6" s="518" customFormat="1" x14ac:dyDescent="0.25">
      <c r="A296" s="516"/>
      <c r="B296" s="517"/>
      <c r="C296" s="517"/>
      <c r="D296" s="517"/>
      <c r="E296" s="517"/>
      <c r="F296" s="517"/>
    </row>
    <row r="297" spans="1:6" s="518" customFormat="1" x14ac:dyDescent="0.25">
      <c r="A297" s="516"/>
      <c r="B297" s="517"/>
      <c r="C297" s="517"/>
      <c r="D297" s="517"/>
      <c r="E297" s="517"/>
      <c r="F297" s="517"/>
    </row>
    <row r="298" spans="1:6" s="518" customFormat="1" x14ac:dyDescent="0.25">
      <c r="A298" s="516"/>
      <c r="B298" s="517"/>
      <c r="C298" s="517"/>
      <c r="D298" s="517"/>
      <c r="E298" s="517"/>
      <c r="F298" s="517"/>
    </row>
    <row r="299" spans="1:6" s="518" customFormat="1" x14ac:dyDescent="0.25">
      <c r="A299" s="516"/>
      <c r="B299" s="517"/>
      <c r="C299" s="517"/>
      <c r="D299" s="517"/>
      <c r="E299" s="517"/>
      <c r="F299" s="517"/>
    </row>
    <row r="300" spans="1:6" s="518" customFormat="1" x14ac:dyDescent="0.25">
      <c r="A300" s="516"/>
      <c r="B300" s="517"/>
      <c r="C300" s="517"/>
      <c r="D300" s="517"/>
      <c r="E300" s="517"/>
      <c r="F300" s="517"/>
    </row>
    <row r="301" spans="1:6" s="518" customFormat="1" x14ac:dyDescent="0.25">
      <c r="A301" s="516"/>
      <c r="B301" s="517"/>
      <c r="C301" s="517"/>
      <c r="D301" s="517"/>
      <c r="E301" s="517"/>
      <c r="F301" s="517"/>
    </row>
    <row r="302" spans="1:6" s="518" customFormat="1" x14ac:dyDescent="0.25">
      <c r="A302" s="516"/>
      <c r="B302" s="517"/>
      <c r="C302" s="517"/>
      <c r="D302" s="517"/>
      <c r="E302" s="517"/>
      <c r="F302" s="517"/>
    </row>
    <row r="303" spans="1:6" s="518" customFormat="1" x14ac:dyDescent="0.25">
      <c r="A303" s="516"/>
      <c r="B303" s="517"/>
      <c r="C303" s="517"/>
      <c r="D303" s="517"/>
      <c r="E303" s="517"/>
      <c r="F303" s="517"/>
    </row>
    <row r="304" spans="1:6" s="518" customFormat="1" x14ac:dyDescent="0.25">
      <c r="A304" s="516"/>
      <c r="B304" s="517"/>
      <c r="C304" s="517"/>
      <c r="D304" s="517"/>
      <c r="E304" s="517"/>
      <c r="F304" s="517"/>
    </row>
    <row r="305" spans="1:6" s="518" customFormat="1" x14ac:dyDescent="0.25">
      <c r="A305" s="516"/>
      <c r="B305" s="517"/>
      <c r="C305" s="517"/>
      <c r="D305" s="517"/>
      <c r="E305" s="517"/>
      <c r="F305" s="517"/>
    </row>
    <row r="306" spans="1:6" s="518" customFormat="1" x14ac:dyDescent="0.25">
      <c r="A306" s="516"/>
      <c r="B306" s="517"/>
      <c r="C306" s="517"/>
      <c r="D306" s="517"/>
      <c r="E306" s="517"/>
      <c r="F306" s="517"/>
    </row>
    <row r="307" spans="1:6" s="518" customFormat="1" x14ac:dyDescent="0.25">
      <c r="A307" s="516"/>
      <c r="B307" s="517"/>
      <c r="C307" s="517"/>
      <c r="D307" s="517"/>
      <c r="E307" s="517"/>
      <c r="F307" s="517"/>
    </row>
    <row r="308" spans="1:6" s="518" customFormat="1" x14ac:dyDescent="0.25">
      <c r="A308" s="516"/>
      <c r="B308" s="517"/>
      <c r="C308" s="517"/>
      <c r="D308" s="517"/>
      <c r="E308" s="517"/>
      <c r="F308" s="517"/>
    </row>
    <row r="309" spans="1:6" s="518" customFormat="1" x14ac:dyDescent="0.25">
      <c r="A309" s="516"/>
      <c r="B309" s="517"/>
      <c r="C309" s="517"/>
      <c r="D309" s="517"/>
      <c r="E309" s="517"/>
      <c r="F309" s="517"/>
    </row>
    <row r="310" spans="1:6" s="518" customFormat="1" x14ac:dyDescent="0.25">
      <c r="A310" s="516"/>
      <c r="B310" s="517"/>
      <c r="C310" s="517"/>
      <c r="D310" s="517"/>
      <c r="E310" s="517"/>
      <c r="F310" s="517"/>
    </row>
    <row r="311" spans="1:6" s="518" customFormat="1" x14ac:dyDescent="0.25">
      <c r="A311" s="516"/>
      <c r="B311" s="517"/>
      <c r="C311" s="517"/>
      <c r="D311" s="517"/>
      <c r="E311" s="517"/>
      <c r="F311" s="517"/>
    </row>
    <row r="312" spans="1:6" s="518" customFormat="1" x14ac:dyDescent="0.25">
      <c r="A312" s="516"/>
      <c r="B312" s="517"/>
      <c r="C312" s="517"/>
      <c r="D312" s="517"/>
      <c r="E312" s="517"/>
      <c r="F312" s="517"/>
    </row>
    <row r="313" spans="1:6" s="518" customFormat="1" x14ac:dyDescent="0.25">
      <c r="A313" s="516"/>
      <c r="B313" s="517"/>
      <c r="C313" s="517"/>
      <c r="D313" s="517"/>
      <c r="E313" s="517"/>
      <c r="F313" s="517"/>
    </row>
    <row r="314" spans="1:6" s="518" customFormat="1" x14ac:dyDescent="0.25">
      <c r="A314" s="516"/>
      <c r="B314" s="517"/>
      <c r="C314" s="517"/>
      <c r="D314" s="517"/>
      <c r="E314" s="517"/>
      <c r="F314" s="517"/>
    </row>
    <row r="315" spans="1:6" s="518" customFormat="1" x14ac:dyDescent="0.25">
      <c r="A315" s="516"/>
      <c r="B315" s="517"/>
      <c r="C315" s="517"/>
      <c r="D315" s="517"/>
      <c r="E315" s="517"/>
      <c r="F315" s="517"/>
    </row>
    <row r="316" spans="1:6" s="518" customFormat="1" x14ac:dyDescent="0.25">
      <c r="A316" s="516"/>
      <c r="B316" s="517"/>
      <c r="C316" s="517"/>
      <c r="D316" s="517"/>
      <c r="E316" s="517"/>
      <c r="F316" s="517"/>
    </row>
    <row r="317" spans="1:6" s="518" customFormat="1" x14ac:dyDescent="0.25">
      <c r="A317" s="516"/>
      <c r="B317" s="517"/>
      <c r="C317" s="517"/>
      <c r="D317" s="517"/>
      <c r="E317" s="517"/>
      <c r="F317" s="517"/>
    </row>
    <row r="318" spans="1:6" s="518" customFormat="1" x14ac:dyDescent="0.25">
      <c r="A318" s="516"/>
      <c r="B318" s="517"/>
      <c r="C318" s="517"/>
      <c r="D318" s="517"/>
      <c r="E318" s="517"/>
      <c r="F318" s="517"/>
    </row>
    <row r="319" spans="1:6" s="518" customFormat="1" x14ac:dyDescent="0.25">
      <c r="A319" s="516"/>
      <c r="B319" s="517"/>
      <c r="C319" s="517"/>
      <c r="D319" s="517"/>
      <c r="E319" s="517"/>
      <c r="F319" s="517"/>
    </row>
    <row r="320" spans="1:6" s="518" customFormat="1" x14ac:dyDescent="0.25">
      <c r="A320" s="516"/>
      <c r="B320" s="517"/>
      <c r="C320" s="517"/>
      <c r="D320" s="517"/>
      <c r="E320" s="517"/>
      <c r="F320" s="517"/>
    </row>
    <row r="321" spans="1:6" s="518" customFormat="1" x14ac:dyDescent="0.25">
      <c r="A321" s="516"/>
      <c r="B321" s="517"/>
      <c r="C321" s="517"/>
      <c r="D321" s="517"/>
      <c r="E321" s="517"/>
      <c r="F321" s="517"/>
    </row>
    <row r="322" spans="1:6" s="518" customFormat="1" x14ac:dyDescent="0.25">
      <c r="A322" s="516"/>
      <c r="B322" s="517"/>
      <c r="C322" s="517"/>
      <c r="D322" s="517"/>
      <c r="E322" s="517"/>
      <c r="F322" s="517"/>
    </row>
    <row r="323" spans="1:6" s="518" customFormat="1" x14ac:dyDescent="0.25">
      <c r="A323" s="516"/>
      <c r="B323" s="517"/>
      <c r="C323" s="517"/>
      <c r="D323" s="517"/>
      <c r="E323" s="517"/>
      <c r="F323" s="517"/>
    </row>
    <row r="324" spans="1:6" s="518" customFormat="1" x14ac:dyDescent="0.25">
      <c r="A324" s="516"/>
      <c r="B324" s="517"/>
      <c r="C324" s="517"/>
      <c r="D324" s="517"/>
      <c r="E324" s="517"/>
      <c r="F324" s="517"/>
    </row>
    <row r="325" spans="1:6" s="518" customFormat="1" x14ac:dyDescent="0.25">
      <c r="A325" s="516"/>
      <c r="B325" s="517"/>
      <c r="C325" s="517"/>
      <c r="D325" s="517"/>
      <c r="E325" s="517"/>
      <c r="F325" s="517"/>
    </row>
    <row r="326" spans="1:6" s="518" customFormat="1" x14ac:dyDescent="0.25">
      <c r="A326" s="516"/>
      <c r="B326" s="517"/>
      <c r="C326" s="517"/>
      <c r="D326" s="517"/>
      <c r="E326" s="517"/>
      <c r="F326" s="517"/>
    </row>
    <row r="327" spans="1:6" s="518" customFormat="1" x14ac:dyDescent="0.25">
      <c r="A327" s="516"/>
      <c r="B327" s="517"/>
      <c r="C327" s="517"/>
      <c r="D327" s="517"/>
      <c r="E327" s="517"/>
      <c r="F327" s="517"/>
    </row>
    <row r="328" spans="1:6" s="518" customFormat="1" x14ac:dyDescent="0.25">
      <c r="A328" s="516"/>
      <c r="B328" s="517"/>
      <c r="C328" s="517"/>
      <c r="D328" s="517"/>
      <c r="E328" s="517"/>
      <c r="F328" s="517"/>
    </row>
    <row r="329" spans="1:6" s="518" customFormat="1" x14ac:dyDescent="0.25">
      <c r="A329" s="516"/>
      <c r="B329" s="517"/>
      <c r="C329" s="517"/>
      <c r="D329" s="517"/>
      <c r="E329" s="517"/>
      <c r="F329" s="517"/>
    </row>
    <row r="330" spans="1:6" s="518" customFormat="1" x14ac:dyDescent="0.25">
      <c r="A330" s="516"/>
      <c r="B330" s="517"/>
      <c r="C330" s="517"/>
      <c r="D330" s="517"/>
      <c r="E330" s="517"/>
      <c r="F330" s="517"/>
    </row>
    <row r="331" spans="1:6" s="518" customFormat="1" x14ac:dyDescent="0.25">
      <c r="A331" s="516"/>
      <c r="B331" s="517"/>
      <c r="C331" s="517"/>
      <c r="D331" s="517"/>
      <c r="E331" s="517"/>
      <c r="F331" s="517"/>
    </row>
    <row r="332" spans="1:6" s="518" customFormat="1" x14ac:dyDescent="0.25">
      <c r="A332" s="516"/>
      <c r="B332" s="517"/>
      <c r="C332" s="517"/>
      <c r="D332" s="517"/>
      <c r="E332" s="517"/>
      <c r="F332" s="517"/>
    </row>
    <row r="333" spans="1:6" s="518" customFormat="1" x14ac:dyDescent="0.25">
      <c r="A333" s="516"/>
      <c r="B333" s="517"/>
      <c r="C333" s="517"/>
      <c r="D333" s="517"/>
      <c r="E333" s="517"/>
      <c r="F333" s="517"/>
    </row>
    <row r="334" spans="1:6" s="518" customFormat="1" x14ac:dyDescent="0.25">
      <c r="A334" s="516"/>
      <c r="B334" s="517"/>
      <c r="C334" s="517"/>
      <c r="D334" s="517"/>
      <c r="E334" s="517"/>
      <c r="F334" s="517"/>
    </row>
    <row r="335" spans="1:6" s="518" customFormat="1" x14ac:dyDescent="0.25">
      <c r="A335" s="516"/>
      <c r="B335" s="517"/>
      <c r="C335" s="517"/>
      <c r="D335" s="517"/>
      <c r="E335" s="517"/>
      <c r="F335" s="517"/>
    </row>
    <row r="336" spans="1:6" s="518" customFormat="1" x14ac:dyDescent="0.25">
      <c r="A336" s="516"/>
      <c r="B336" s="517"/>
      <c r="C336" s="517"/>
      <c r="D336" s="517"/>
      <c r="E336" s="517"/>
      <c r="F336" s="517"/>
    </row>
    <row r="337" spans="1:6" s="518" customFormat="1" x14ac:dyDescent="0.25">
      <c r="A337" s="516"/>
      <c r="B337" s="517"/>
      <c r="C337" s="517"/>
      <c r="D337" s="517"/>
      <c r="E337" s="517"/>
      <c r="F337" s="517"/>
    </row>
    <row r="338" spans="1:6" s="518" customFormat="1" x14ac:dyDescent="0.25">
      <c r="A338" s="516"/>
      <c r="B338" s="517"/>
      <c r="C338" s="517"/>
      <c r="D338" s="517"/>
      <c r="E338" s="517"/>
      <c r="F338" s="517"/>
    </row>
    <row r="339" spans="1:6" s="518" customFormat="1" x14ac:dyDescent="0.25">
      <c r="A339" s="516"/>
      <c r="B339" s="517"/>
      <c r="C339" s="517"/>
      <c r="D339" s="517"/>
      <c r="E339" s="517"/>
      <c r="F339" s="517"/>
    </row>
    <row r="340" spans="1:6" s="518" customFormat="1" x14ac:dyDescent="0.25">
      <c r="A340" s="516"/>
      <c r="B340" s="517"/>
      <c r="C340" s="517"/>
      <c r="D340" s="517"/>
      <c r="E340" s="517"/>
      <c r="F340" s="517"/>
    </row>
    <row r="341" spans="1:6" s="518" customFormat="1" x14ac:dyDescent="0.25">
      <c r="A341" s="516"/>
      <c r="B341" s="517"/>
      <c r="C341" s="517"/>
      <c r="D341" s="517"/>
      <c r="E341" s="517"/>
      <c r="F341" s="517"/>
    </row>
    <row r="342" spans="1:6" s="518" customFormat="1" x14ac:dyDescent="0.25">
      <c r="A342" s="516"/>
      <c r="B342" s="517"/>
      <c r="C342" s="517"/>
      <c r="D342" s="517"/>
      <c r="E342" s="517"/>
      <c r="F342" s="517"/>
    </row>
    <row r="343" spans="1:6" s="518" customFormat="1" x14ac:dyDescent="0.25">
      <c r="A343" s="516"/>
      <c r="B343" s="517"/>
      <c r="C343" s="517"/>
      <c r="D343" s="517"/>
      <c r="E343" s="517"/>
      <c r="F343" s="517"/>
    </row>
    <row r="344" spans="1:6" s="518" customFormat="1" x14ac:dyDescent="0.25">
      <c r="A344" s="516"/>
      <c r="B344" s="517"/>
      <c r="C344" s="517"/>
      <c r="D344" s="517"/>
      <c r="E344" s="517"/>
      <c r="F344" s="517"/>
    </row>
    <row r="345" spans="1:6" s="518" customFormat="1" x14ac:dyDescent="0.25">
      <c r="A345" s="516"/>
      <c r="B345" s="517"/>
      <c r="C345" s="517"/>
      <c r="D345" s="517"/>
      <c r="E345" s="517"/>
      <c r="F345" s="517"/>
    </row>
    <row r="346" spans="1:6" s="518" customFormat="1" x14ac:dyDescent="0.25">
      <c r="A346" s="516"/>
      <c r="B346" s="517"/>
      <c r="C346" s="517"/>
      <c r="D346" s="517"/>
      <c r="E346" s="517"/>
      <c r="F346" s="517"/>
    </row>
    <row r="347" spans="1:6" s="518" customFormat="1" x14ac:dyDescent="0.25">
      <c r="A347" s="516"/>
      <c r="B347" s="517"/>
      <c r="C347" s="517"/>
      <c r="D347" s="517"/>
      <c r="E347" s="517"/>
      <c r="F347" s="517"/>
    </row>
    <row r="348" spans="1:6" s="518" customFormat="1" x14ac:dyDescent="0.25">
      <c r="A348" s="516"/>
      <c r="B348" s="517"/>
      <c r="C348" s="517"/>
      <c r="D348" s="517"/>
      <c r="E348" s="517"/>
      <c r="F348" s="517"/>
    </row>
    <row r="349" spans="1:6" s="518" customFormat="1" x14ac:dyDescent="0.25">
      <c r="A349" s="516"/>
      <c r="B349" s="517"/>
      <c r="C349" s="517"/>
      <c r="D349" s="517"/>
      <c r="E349" s="517"/>
      <c r="F349" s="517"/>
    </row>
    <row r="350" spans="1:6" s="518" customFormat="1" x14ac:dyDescent="0.25">
      <c r="A350" s="516"/>
      <c r="B350" s="517"/>
      <c r="C350" s="517"/>
      <c r="D350" s="517"/>
      <c r="E350" s="517"/>
      <c r="F350" s="517"/>
    </row>
    <row r="351" spans="1:6" s="518" customFormat="1" x14ac:dyDescent="0.25">
      <c r="A351" s="516"/>
      <c r="B351" s="517"/>
      <c r="C351" s="517"/>
      <c r="D351" s="517"/>
      <c r="E351" s="517"/>
      <c r="F351" s="517"/>
    </row>
    <row r="352" spans="1:6" s="518" customFormat="1" x14ac:dyDescent="0.25">
      <c r="A352" s="516"/>
      <c r="B352" s="517"/>
      <c r="C352" s="517"/>
      <c r="D352" s="517"/>
      <c r="E352" s="517"/>
      <c r="F352" s="517"/>
    </row>
    <row r="353" spans="1:6" s="518" customFormat="1" x14ac:dyDescent="0.25">
      <c r="A353" s="516"/>
      <c r="B353" s="517"/>
      <c r="C353" s="517"/>
      <c r="D353" s="517"/>
      <c r="E353" s="517"/>
      <c r="F353" s="517"/>
    </row>
    <row r="354" spans="1:6" s="518" customFormat="1" x14ac:dyDescent="0.25">
      <c r="A354" s="516"/>
      <c r="B354" s="517"/>
      <c r="C354" s="517"/>
      <c r="D354" s="517"/>
      <c r="E354" s="517"/>
      <c r="F354" s="517"/>
    </row>
    <row r="355" spans="1:6" s="518" customFormat="1" x14ac:dyDescent="0.25">
      <c r="A355" s="516"/>
      <c r="B355" s="517"/>
      <c r="C355" s="517"/>
      <c r="D355" s="517"/>
      <c r="E355" s="517"/>
      <c r="F355" s="517"/>
    </row>
    <row r="356" spans="1:6" s="518" customFormat="1" x14ac:dyDescent="0.25">
      <c r="A356" s="516"/>
      <c r="B356" s="517"/>
      <c r="C356" s="517"/>
      <c r="D356" s="517"/>
      <c r="E356" s="517"/>
      <c r="F356" s="517"/>
    </row>
    <row r="357" spans="1:6" s="518" customFormat="1" x14ac:dyDescent="0.25">
      <c r="A357" s="516"/>
      <c r="B357" s="517"/>
      <c r="C357" s="517"/>
      <c r="D357" s="517"/>
      <c r="E357" s="517"/>
      <c r="F357" s="517"/>
    </row>
    <row r="358" spans="1:6" s="518" customFormat="1" x14ac:dyDescent="0.25">
      <c r="A358" s="516"/>
      <c r="B358" s="517"/>
      <c r="C358" s="517"/>
      <c r="D358" s="517"/>
      <c r="E358" s="517"/>
      <c r="F358" s="517"/>
    </row>
    <row r="359" spans="1:6" s="518" customFormat="1" x14ac:dyDescent="0.25">
      <c r="A359" s="516"/>
      <c r="B359" s="517"/>
      <c r="C359" s="517"/>
      <c r="D359" s="517"/>
      <c r="E359" s="517"/>
      <c r="F359" s="517"/>
    </row>
    <row r="360" spans="1:6" s="518" customFormat="1" x14ac:dyDescent="0.25">
      <c r="A360" s="516"/>
      <c r="B360" s="517"/>
      <c r="C360" s="517"/>
      <c r="D360" s="517"/>
      <c r="E360" s="517"/>
      <c r="F360" s="517"/>
    </row>
    <row r="361" spans="1:6" s="518" customFormat="1" x14ac:dyDescent="0.25">
      <c r="A361" s="516"/>
      <c r="B361" s="517"/>
      <c r="C361" s="517"/>
      <c r="D361" s="517"/>
      <c r="E361" s="517"/>
      <c r="F361" s="517"/>
    </row>
    <row r="362" spans="1:6" s="518" customFormat="1" x14ac:dyDescent="0.25">
      <c r="A362" s="516"/>
      <c r="B362" s="517"/>
      <c r="C362" s="517"/>
      <c r="D362" s="517"/>
      <c r="E362" s="517"/>
      <c r="F362" s="517"/>
    </row>
    <row r="363" spans="1:6" s="518" customFormat="1" x14ac:dyDescent="0.25">
      <c r="A363" s="516"/>
      <c r="B363" s="517"/>
      <c r="C363" s="517"/>
      <c r="D363" s="517"/>
      <c r="E363" s="517"/>
      <c r="F363" s="517"/>
    </row>
    <row r="364" spans="1:6" s="518" customFormat="1" x14ac:dyDescent="0.25">
      <c r="A364" s="516"/>
      <c r="B364" s="517"/>
      <c r="C364" s="517"/>
      <c r="D364" s="517"/>
      <c r="E364" s="517"/>
      <c r="F364" s="517"/>
    </row>
    <row r="365" spans="1:6" s="518" customFormat="1" x14ac:dyDescent="0.25">
      <c r="A365" s="516"/>
      <c r="B365" s="517"/>
      <c r="C365" s="517"/>
      <c r="D365" s="517"/>
      <c r="E365" s="517"/>
      <c r="F365" s="517"/>
    </row>
    <row r="366" spans="1:6" s="518" customFormat="1" x14ac:dyDescent="0.25">
      <c r="A366" s="516"/>
      <c r="B366" s="517"/>
      <c r="C366" s="517"/>
      <c r="D366" s="517"/>
      <c r="E366" s="517"/>
      <c r="F366" s="517"/>
    </row>
    <row r="367" spans="1:6" s="518" customFormat="1" x14ac:dyDescent="0.25">
      <c r="A367" s="516"/>
      <c r="B367" s="517"/>
      <c r="C367" s="517"/>
      <c r="D367" s="517"/>
      <c r="E367" s="517"/>
      <c r="F367" s="517"/>
    </row>
    <row r="368" spans="1:6" s="518" customFormat="1" x14ac:dyDescent="0.25">
      <c r="A368" s="516"/>
      <c r="B368" s="517"/>
      <c r="C368" s="517"/>
      <c r="D368" s="517"/>
      <c r="E368" s="517"/>
      <c r="F368" s="517"/>
    </row>
    <row r="369" spans="1:6" s="518" customFormat="1" x14ac:dyDescent="0.25">
      <c r="A369" s="516"/>
      <c r="B369" s="517"/>
      <c r="C369" s="517"/>
      <c r="D369" s="517"/>
      <c r="E369" s="517"/>
      <c r="F369" s="517"/>
    </row>
    <row r="370" spans="1:6" s="518" customFormat="1" x14ac:dyDescent="0.25">
      <c r="A370" s="516"/>
      <c r="B370" s="517"/>
      <c r="C370" s="517"/>
      <c r="D370" s="517"/>
      <c r="E370" s="517"/>
      <c r="F370" s="517"/>
    </row>
    <row r="371" spans="1:6" s="518" customFormat="1" x14ac:dyDescent="0.25">
      <c r="A371" s="516"/>
      <c r="B371" s="517"/>
      <c r="C371" s="517"/>
      <c r="D371" s="517"/>
      <c r="E371" s="517"/>
      <c r="F371" s="517"/>
    </row>
    <row r="372" spans="1:6" s="518" customFormat="1" x14ac:dyDescent="0.25">
      <c r="A372" s="516"/>
      <c r="B372" s="517"/>
      <c r="C372" s="517"/>
      <c r="D372" s="517"/>
      <c r="E372" s="517"/>
      <c r="F372" s="517"/>
    </row>
    <row r="373" spans="1:6" s="518" customFormat="1" x14ac:dyDescent="0.25">
      <c r="A373" s="516"/>
      <c r="B373" s="517"/>
      <c r="C373" s="517"/>
      <c r="D373" s="517"/>
      <c r="E373" s="517"/>
      <c r="F373" s="517"/>
    </row>
    <row r="374" spans="1:6" s="518" customFormat="1" x14ac:dyDescent="0.25">
      <c r="A374" s="516"/>
      <c r="B374" s="517"/>
      <c r="C374" s="517"/>
      <c r="D374" s="517"/>
      <c r="E374" s="517"/>
      <c r="F374" s="517"/>
    </row>
    <row r="375" spans="1:6" s="518" customFormat="1" x14ac:dyDescent="0.25">
      <c r="A375" s="516"/>
      <c r="B375" s="517"/>
      <c r="C375" s="517"/>
      <c r="D375" s="517"/>
      <c r="E375" s="517"/>
      <c r="F375" s="517"/>
    </row>
    <row r="376" spans="1:6" s="518" customFormat="1" x14ac:dyDescent="0.25">
      <c r="A376" s="516"/>
      <c r="B376" s="517"/>
      <c r="C376" s="517"/>
      <c r="D376" s="517"/>
      <c r="E376" s="517"/>
      <c r="F376" s="517"/>
    </row>
    <row r="377" spans="1:6" s="518" customFormat="1" x14ac:dyDescent="0.25">
      <c r="A377" s="516"/>
      <c r="B377" s="517"/>
      <c r="C377" s="517"/>
      <c r="D377" s="517"/>
      <c r="E377" s="517"/>
      <c r="F377" s="517"/>
    </row>
    <row r="378" spans="1:6" s="518" customFormat="1" x14ac:dyDescent="0.25">
      <c r="A378" s="516"/>
      <c r="B378" s="517"/>
      <c r="C378" s="517"/>
      <c r="D378" s="517"/>
      <c r="E378" s="517"/>
      <c r="F378" s="517"/>
    </row>
    <row r="379" spans="1:6" s="518" customFormat="1" x14ac:dyDescent="0.25">
      <c r="A379" s="516"/>
      <c r="B379" s="517"/>
      <c r="C379" s="517"/>
      <c r="D379" s="517"/>
      <c r="E379" s="517"/>
      <c r="F379" s="517"/>
    </row>
    <row r="380" spans="1:6" s="518" customFormat="1" x14ac:dyDescent="0.25">
      <c r="A380" s="516"/>
      <c r="B380" s="517"/>
      <c r="C380" s="517"/>
      <c r="D380" s="517"/>
      <c r="E380" s="517"/>
      <c r="F380" s="517"/>
    </row>
    <row r="381" spans="1:6" s="518" customFormat="1" x14ac:dyDescent="0.25">
      <c r="A381" s="516"/>
      <c r="B381" s="517"/>
      <c r="C381" s="517"/>
      <c r="D381" s="517"/>
      <c r="E381" s="517"/>
      <c r="F381" s="517"/>
    </row>
    <row r="382" spans="1:6" s="518" customFormat="1" x14ac:dyDescent="0.25">
      <c r="A382" s="516"/>
      <c r="B382" s="517"/>
      <c r="C382" s="517"/>
      <c r="D382" s="517"/>
      <c r="E382" s="517"/>
      <c r="F382" s="517"/>
    </row>
    <row r="383" spans="1:6" s="518" customFormat="1" x14ac:dyDescent="0.25">
      <c r="A383" s="516"/>
      <c r="B383" s="517"/>
      <c r="C383" s="517"/>
      <c r="D383" s="517"/>
      <c r="E383" s="517"/>
      <c r="F383" s="517"/>
    </row>
    <row r="384" spans="1:6" s="518" customFormat="1" x14ac:dyDescent="0.25">
      <c r="A384" s="516"/>
      <c r="B384" s="517"/>
      <c r="C384" s="517"/>
      <c r="D384" s="517"/>
      <c r="E384" s="517"/>
      <c r="F384" s="517"/>
    </row>
    <row r="385" spans="1:6" s="518" customFormat="1" x14ac:dyDescent="0.25">
      <c r="A385" s="516"/>
      <c r="B385" s="517"/>
      <c r="C385" s="517"/>
      <c r="D385" s="517"/>
      <c r="E385" s="517"/>
      <c r="F385" s="517"/>
    </row>
    <row r="386" spans="1:6" s="518" customFormat="1" x14ac:dyDescent="0.25">
      <c r="A386" s="516"/>
      <c r="B386" s="517"/>
      <c r="C386" s="517"/>
      <c r="D386" s="517"/>
      <c r="E386" s="517"/>
      <c r="F386" s="517"/>
    </row>
    <row r="387" spans="1:6" s="518" customFormat="1" x14ac:dyDescent="0.25">
      <c r="A387" s="516"/>
      <c r="B387" s="517"/>
      <c r="C387" s="517"/>
      <c r="D387" s="517"/>
      <c r="E387" s="517"/>
      <c r="F387" s="517"/>
    </row>
    <row r="388" spans="1:6" s="518" customFormat="1" x14ac:dyDescent="0.25">
      <c r="A388" s="516"/>
      <c r="B388" s="517"/>
      <c r="C388" s="517"/>
      <c r="D388" s="517"/>
      <c r="E388" s="517"/>
      <c r="F388" s="517"/>
    </row>
    <row r="389" spans="1:6" s="518" customFormat="1" x14ac:dyDescent="0.25">
      <c r="A389" s="516"/>
      <c r="B389" s="517"/>
      <c r="C389" s="517"/>
      <c r="D389" s="517"/>
      <c r="E389" s="517"/>
      <c r="F389" s="517"/>
    </row>
    <row r="390" spans="1:6" s="518" customFormat="1" x14ac:dyDescent="0.25">
      <c r="A390" s="516"/>
      <c r="B390" s="517"/>
      <c r="C390" s="517"/>
      <c r="D390" s="517"/>
      <c r="E390" s="517"/>
      <c r="F390" s="517"/>
    </row>
    <row r="391" spans="1:6" s="518" customFormat="1" x14ac:dyDescent="0.25">
      <c r="A391" s="516"/>
      <c r="B391" s="517"/>
      <c r="C391" s="517"/>
      <c r="D391" s="517"/>
      <c r="E391" s="517"/>
      <c r="F391" s="517"/>
    </row>
    <row r="392" spans="1:6" s="518" customFormat="1" x14ac:dyDescent="0.25">
      <c r="A392" s="516"/>
      <c r="B392" s="517"/>
      <c r="C392" s="517"/>
      <c r="D392" s="517"/>
      <c r="E392" s="517"/>
      <c r="F392" s="517"/>
    </row>
    <row r="393" spans="1:6" s="518" customFormat="1" x14ac:dyDescent="0.25">
      <c r="A393" s="516"/>
      <c r="B393" s="517"/>
      <c r="C393" s="517"/>
      <c r="D393" s="517"/>
      <c r="E393" s="517"/>
      <c r="F393" s="517"/>
    </row>
    <row r="394" spans="1:6" s="518" customFormat="1" x14ac:dyDescent="0.25">
      <c r="A394" s="516"/>
      <c r="B394" s="517"/>
      <c r="C394" s="517"/>
      <c r="D394" s="517"/>
      <c r="E394" s="517"/>
      <c r="F394" s="517"/>
    </row>
    <row r="395" spans="1:6" s="518" customFormat="1" x14ac:dyDescent="0.25">
      <c r="A395" s="516"/>
      <c r="B395" s="517"/>
      <c r="C395" s="517"/>
      <c r="D395" s="517"/>
      <c r="E395" s="517"/>
      <c r="F395" s="517"/>
    </row>
    <row r="396" spans="1:6" s="518" customFormat="1" x14ac:dyDescent="0.25">
      <c r="A396" s="516"/>
      <c r="B396" s="517"/>
      <c r="C396" s="517"/>
      <c r="D396" s="517"/>
      <c r="E396" s="517"/>
      <c r="F396" s="517"/>
    </row>
    <row r="397" spans="1:6" s="518" customFormat="1" x14ac:dyDescent="0.25">
      <c r="A397" s="516"/>
      <c r="B397" s="517"/>
      <c r="C397" s="517"/>
      <c r="D397" s="517"/>
      <c r="E397" s="517"/>
      <c r="F397" s="517"/>
    </row>
    <row r="398" spans="1:6" s="518" customFormat="1" x14ac:dyDescent="0.25">
      <c r="A398" s="516"/>
      <c r="B398" s="517"/>
      <c r="C398" s="517"/>
      <c r="D398" s="517"/>
      <c r="E398" s="517"/>
      <c r="F398" s="517"/>
    </row>
    <row r="399" spans="1:6" s="518" customFormat="1" x14ac:dyDescent="0.25">
      <c r="A399" s="516"/>
      <c r="B399" s="517"/>
      <c r="C399" s="517"/>
      <c r="D399" s="517"/>
      <c r="E399" s="517"/>
      <c r="F399" s="517"/>
    </row>
    <row r="400" spans="1:6" s="518" customFormat="1" x14ac:dyDescent="0.25">
      <c r="A400" s="516"/>
      <c r="B400" s="517"/>
      <c r="C400" s="517"/>
      <c r="D400" s="517"/>
      <c r="E400" s="517"/>
      <c r="F400" s="517"/>
    </row>
    <row r="401" spans="1:6" s="518" customFormat="1" x14ac:dyDescent="0.25">
      <c r="A401" s="516"/>
      <c r="B401" s="517"/>
      <c r="C401" s="517"/>
      <c r="D401" s="517"/>
      <c r="E401" s="517"/>
      <c r="F401" s="517"/>
    </row>
    <row r="402" spans="1:6" s="518" customFormat="1" x14ac:dyDescent="0.25">
      <c r="A402" s="516"/>
      <c r="B402" s="517"/>
      <c r="C402" s="517"/>
      <c r="D402" s="517"/>
      <c r="E402" s="517"/>
      <c r="F402" s="517"/>
    </row>
    <row r="403" spans="1:6" s="518" customFormat="1" x14ac:dyDescent="0.25">
      <c r="A403" s="516"/>
      <c r="B403" s="517"/>
      <c r="C403" s="517"/>
      <c r="D403" s="517"/>
      <c r="E403" s="517"/>
      <c r="F403" s="517"/>
    </row>
    <row r="404" spans="1:6" s="518" customFormat="1" x14ac:dyDescent="0.25">
      <c r="A404" s="516"/>
      <c r="B404" s="517"/>
      <c r="C404" s="517"/>
      <c r="D404" s="517"/>
      <c r="E404" s="517"/>
      <c r="F404" s="517"/>
    </row>
    <row r="405" spans="1:6" s="518" customFormat="1" x14ac:dyDescent="0.25">
      <c r="A405" s="516"/>
      <c r="B405" s="517"/>
      <c r="C405" s="517"/>
      <c r="D405" s="517"/>
      <c r="E405" s="517"/>
      <c r="F405" s="517"/>
    </row>
    <row r="406" spans="1:6" s="518" customFormat="1" x14ac:dyDescent="0.25">
      <c r="A406" s="516"/>
      <c r="B406" s="517"/>
      <c r="C406" s="517"/>
      <c r="D406" s="517"/>
      <c r="E406" s="517"/>
      <c r="F406" s="517"/>
    </row>
    <row r="407" spans="1:6" s="518" customFormat="1" x14ac:dyDescent="0.25">
      <c r="A407" s="516"/>
      <c r="B407" s="517"/>
      <c r="C407" s="517"/>
      <c r="D407" s="517"/>
      <c r="E407" s="517"/>
      <c r="F407" s="517"/>
    </row>
    <row r="408" spans="1:6" s="518" customFormat="1" x14ac:dyDescent="0.25">
      <c r="A408" s="516"/>
      <c r="B408" s="517"/>
      <c r="C408" s="517"/>
      <c r="D408" s="517"/>
      <c r="E408" s="517"/>
      <c r="F408" s="517"/>
    </row>
    <row r="409" spans="1:6" s="518" customFormat="1" x14ac:dyDescent="0.25">
      <c r="A409" s="516"/>
      <c r="B409" s="517"/>
      <c r="C409" s="517"/>
      <c r="D409" s="517"/>
      <c r="E409" s="517"/>
      <c r="F409" s="517"/>
    </row>
    <row r="410" spans="1:6" s="518" customFormat="1" x14ac:dyDescent="0.25">
      <c r="A410" s="516"/>
      <c r="B410" s="517"/>
      <c r="C410" s="517"/>
      <c r="D410" s="517"/>
      <c r="E410" s="517"/>
      <c r="F410" s="517"/>
    </row>
    <row r="411" spans="1:6" s="518" customFormat="1" x14ac:dyDescent="0.25">
      <c r="A411" s="516"/>
      <c r="B411" s="517"/>
      <c r="C411" s="517"/>
      <c r="D411" s="517"/>
      <c r="E411" s="517"/>
      <c r="F411" s="517"/>
    </row>
    <row r="412" spans="1:6" s="518" customFormat="1" x14ac:dyDescent="0.25">
      <c r="A412" s="516"/>
      <c r="B412" s="517"/>
      <c r="C412" s="517"/>
      <c r="D412" s="517"/>
      <c r="E412" s="517"/>
      <c r="F412" s="517"/>
    </row>
    <row r="413" spans="1:6" s="518" customFormat="1" x14ac:dyDescent="0.25">
      <c r="A413" s="516"/>
      <c r="B413" s="517"/>
      <c r="C413" s="517"/>
      <c r="D413" s="517"/>
      <c r="E413" s="517"/>
      <c r="F413" s="517"/>
    </row>
    <row r="414" spans="1:6" s="518" customFormat="1" x14ac:dyDescent="0.25">
      <c r="A414" s="516"/>
      <c r="B414" s="517"/>
      <c r="C414" s="517"/>
      <c r="D414" s="517"/>
      <c r="E414" s="517"/>
      <c r="F414" s="517"/>
    </row>
    <row r="415" spans="1:6" s="518" customFormat="1" x14ac:dyDescent="0.25">
      <c r="A415" s="516"/>
      <c r="B415" s="517"/>
      <c r="C415" s="517"/>
      <c r="D415" s="517"/>
      <c r="E415" s="517"/>
      <c r="F415" s="517"/>
    </row>
    <row r="416" spans="1:6" s="518" customFormat="1" x14ac:dyDescent="0.25">
      <c r="A416" s="516"/>
      <c r="B416" s="517"/>
      <c r="C416" s="517"/>
      <c r="D416" s="517"/>
      <c r="E416" s="517"/>
      <c r="F416" s="517"/>
    </row>
    <row r="417" spans="1:6" s="518" customFormat="1" x14ac:dyDescent="0.25">
      <c r="A417" s="516"/>
      <c r="B417" s="517"/>
      <c r="C417" s="517"/>
      <c r="D417" s="517"/>
      <c r="E417" s="517"/>
      <c r="F417" s="517"/>
    </row>
    <row r="418" spans="1:6" s="518" customFormat="1" x14ac:dyDescent="0.25">
      <c r="A418" s="516"/>
      <c r="B418" s="517"/>
      <c r="C418" s="517"/>
      <c r="D418" s="517"/>
      <c r="E418" s="517"/>
      <c r="F418" s="517"/>
    </row>
    <row r="419" spans="1:6" s="518" customFormat="1" x14ac:dyDescent="0.25">
      <c r="A419" s="516"/>
      <c r="B419" s="517"/>
      <c r="C419" s="517"/>
      <c r="D419" s="517"/>
      <c r="E419" s="517"/>
      <c r="F419" s="517"/>
    </row>
    <row r="420" spans="1:6" s="518" customFormat="1" x14ac:dyDescent="0.25">
      <c r="A420" s="516"/>
      <c r="B420" s="517"/>
      <c r="C420" s="517"/>
      <c r="D420" s="517"/>
      <c r="E420" s="517"/>
      <c r="F420" s="517"/>
    </row>
    <row r="421" spans="1:6" s="518" customFormat="1" x14ac:dyDescent="0.25">
      <c r="A421" s="516"/>
      <c r="B421" s="517"/>
      <c r="C421" s="517"/>
      <c r="D421" s="517"/>
      <c r="E421" s="517"/>
      <c r="F421" s="517"/>
    </row>
    <row r="422" spans="1:6" s="518" customFormat="1" x14ac:dyDescent="0.25">
      <c r="A422" s="516"/>
      <c r="B422" s="517"/>
      <c r="C422" s="517"/>
      <c r="D422" s="517"/>
      <c r="E422" s="517"/>
      <c r="F422" s="517"/>
    </row>
    <row r="423" spans="1:6" s="518" customFormat="1" x14ac:dyDescent="0.25">
      <c r="A423" s="516"/>
      <c r="B423" s="517"/>
      <c r="C423" s="517"/>
      <c r="D423" s="517"/>
      <c r="E423" s="517"/>
      <c r="F423" s="517"/>
    </row>
    <row r="424" spans="1:6" s="518" customFormat="1" x14ac:dyDescent="0.25">
      <c r="A424" s="516"/>
      <c r="B424" s="517"/>
      <c r="C424" s="517"/>
      <c r="D424" s="517"/>
      <c r="E424" s="517"/>
      <c r="F424" s="517"/>
    </row>
    <row r="425" spans="1:6" s="518" customFormat="1" x14ac:dyDescent="0.25">
      <c r="A425" s="516"/>
      <c r="B425" s="517"/>
      <c r="C425" s="517"/>
      <c r="D425" s="517"/>
      <c r="E425" s="517"/>
      <c r="F425" s="517"/>
    </row>
    <row r="426" spans="1:6" s="518" customFormat="1" x14ac:dyDescent="0.25">
      <c r="A426" s="516"/>
      <c r="B426" s="517"/>
      <c r="C426" s="517"/>
      <c r="D426" s="517"/>
      <c r="E426" s="517"/>
      <c r="F426" s="517"/>
    </row>
    <row r="427" spans="1:6" s="518" customFormat="1" x14ac:dyDescent="0.25">
      <c r="A427" s="516"/>
      <c r="B427" s="517"/>
      <c r="C427" s="517"/>
      <c r="D427" s="517"/>
      <c r="E427" s="517"/>
      <c r="F427" s="517"/>
    </row>
    <row r="428" spans="1:6" s="518" customFormat="1" x14ac:dyDescent="0.25">
      <c r="A428" s="516"/>
      <c r="B428" s="517"/>
      <c r="C428" s="517"/>
      <c r="D428" s="517"/>
      <c r="E428" s="517"/>
      <c r="F428" s="517"/>
    </row>
    <row r="429" spans="1:6" s="518" customFormat="1" x14ac:dyDescent="0.25">
      <c r="A429" s="516"/>
      <c r="B429" s="517"/>
      <c r="C429" s="517"/>
      <c r="D429" s="517"/>
      <c r="E429" s="517"/>
      <c r="F429" s="517"/>
    </row>
    <row r="430" spans="1:6" s="518" customFormat="1" x14ac:dyDescent="0.25">
      <c r="A430" s="516"/>
      <c r="B430" s="517"/>
      <c r="C430" s="517"/>
      <c r="D430" s="517"/>
      <c r="E430" s="517"/>
      <c r="F430" s="517"/>
    </row>
    <row r="431" spans="1:6" s="518" customFormat="1" x14ac:dyDescent="0.25">
      <c r="A431" s="516"/>
      <c r="B431" s="517"/>
      <c r="C431" s="517"/>
      <c r="D431" s="517"/>
      <c r="E431" s="517"/>
      <c r="F431" s="517"/>
    </row>
    <row r="432" spans="1:6" s="518" customFormat="1" x14ac:dyDescent="0.25">
      <c r="A432" s="516"/>
      <c r="B432" s="517"/>
      <c r="C432" s="517"/>
      <c r="D432" s="517"/>
      <c r="E432" s="517"/>
      <c r="F432" s="517"/>
    </row>
    <row r="433" spans="1:6" s="518" customFormat="1" x14ac:dyDescent="0.25">
      <c r="A433" s="516"/>
      <c r="B433" s="517"/>
      <c r="C433" s="517"/>
      <c r="D433" s="517"/>
      <c r="E433" s="517"/>
      <c r="F433" s="517"/>
    </row>
    <row r="434" spans="1:6" s="518" customFormat="1" x14ac:dyDescent="0.25">
      <c r="A434" s="516"/>
      <c r="B434" s="517"/>
      <c r="C434" s="517"/>
      <c r="D434" s="517"/>
      <c r="E434" s="517"/>
      <c r="F434" s="517"/>
    </row>
    <row r="435" spans="1:6" s="518" customFormat="1" x14ac:dyDescent="0.25">
      <c r="A435" s="516"/>
      <c r="B435" s="517"/>
      <c r="C435" s="517"/>
      <c r="D435" s="517"/>
      <c r="E435" s="517"/>
      <c r="F435" s="517"/>
    </row>
    <row r="436" spans="1:6" s="518" customFormat="1" x14ac:dyDescent="0.25">
      <c r="A436" s="516"/>
      <c r="B436" s="517"/>
      <c r="C436" s="517"/>
      <c r="D436" s="517"/>
      <c r="E436" s="517"/>
      <c r="F436" s="517"/>
    </row>
    <row r="437" spans="1:6" s="518" customFormat="1" x14ac:dyDescent="0.25">
      <c r="A437" s="516"/>
      <c r="B437" s="517"/>
      <c r="C437" s="517"/>
      <c r="D437" s="517"/>
      <c r="E437" s="517"/>
      <c r="F437" s="517"/>
    </row>
    <row r="438" spans="1:6" s="518" customFormat="1" x14ac:dyDescent="0.25">
      <c r="A438" s="516"/>
      <c r="B438" s="517"/>
      <c r="C438" s="517"/>
      <c r="D438" s="517"/>
      <c r="E438" s="517"/>
      <c r="F438" s="517"/>
    </row>
    <row r="439" spans="1:6" s="518" customFormat="1" x14ac:dyDescent="0.25">
      <c r="A439" s="516"/>
      <c r="B439" s="517"/>
      <c r="C439" s="517"/>
      <c r="D439" s="517"/>
      <c r="E439" s="517"/>
      <c r="F439" s="517"/>
    </row>
    <row r="440" spans="1:6" s="518" customFormat="1" x14ac:dyDescent="0.25">
      <c r="A440" s="516"/>
      <c r="B440" s="517"/>
      <c r="C440" s="517"/>
      <c r="D440" s="517"/>
      <c r="E440" s="517"/>
      <c r="F440" s="517"/>
    </row>
    <row r="441" spans="1:6" s="518" customFormat="1" x14ac:dyDescent="0.25">
      <c r="A441" s="516"/>
      <c r="B441" s="517"/>
      <c r="C441" s="517"/>
      <c r="D441" s="517"/>
      <c r="E441" s="517"/>
      <c r="F441" s="517"/>
    </row>
    <row r="442" spans="1:6" s="518" customFormat="1" x14ac:dyDescent="0.25">
      <c r="A442" s="516"/>
      <c r="B442" s="517"/>
      <c r="C442" s="517"/>
      <c r="D442" s="517"/>
      <c r="E442" s="517"/>
      <c r="F442" s="517"/>
    </row>
    <row r="443" spans="1:6" s="518" customFormat="1" x14ac:dyDescent="0.25">
      <c r="A443" s="516"/>
      <c r="B443" s="517"/>
      <c r="C443" s="517"/>
      <c r="D443" s="517"/>
      <c r="E443" s="517"/>
      <c r="F443" s="517"/>
    </row>
    <row r="444" spans="1:6" s="518" customFormat="1" x14ac:dyDescent="0.25">
      <c r="A444" s="516"/>
      <c r="B444" s="517"/>
      <c r="C444" s="517"/>
      <c r="D444" s="517"/>
      <c r="E444" s="517"/>
      <c r="F444" s="517"/>
    </row>
    <row r="445" spans="1:6" s="518" customFormat="1" x14ac:dyDescent="0.25">
      <c r="A445" s="516"/>
      <c r="B445" s="517"/>
      <c r="C445" s="517"/>
      <c r="D445" s="517"/>
      <c r="E445" s="517"/>
      <c r="F445" s="517"/>
    </row>
    <row r="446" spans="1:6" s="518" customFormat="1" x14ac:dyDescent="0.25">
      <c r="A446" s="516"/>
      <c r="B446" s="517"/>
      <c r="C446" s="517"/>
      <c r="D446" s="517"/>
      <c r="E446" s="517"/>
      <c r="F446" s="517"/>
    </row>
    <row r="447" spans="1:6" s="518" customFormat="1" x14ac:dyDescent="0.25">
      <c r="A447" s="516"/>
      <c r="B447" s="517"/>
      <c r="C447" s="517"/>
      <c r="D447" s="517"/>
      <c r="E447" s="517"/>
      <c r="F447" s="517"/>
    </row>
    <row r="448" spans="1:6" s="518" customFormat="1" x14ac:dyDescent="0.25">
      <c r="A448" s="516"/>
      <c r="B448" s="517"/>
      <c r="C448" s="517"/>
      <c r="D448" s="517"/>
      <c r="E448" s="517"/>
      <c r="F448" s="517"/>
    </row>
    <row r="449" spans="1:6" s="518" customFormat="1" x14ac:dyDescent="0.25">
      <c r="A449" s="516"/>
      <c r="B449" s="517"/>
      <c r="C449" s="517"/>
      <c r="D449" s="517"/>
      <c r="E449" s="517"/>
      <c r="F449" s="517"/>
    </row>
    <row r="450" spans="1:6" s="518" customFormat="1" x14ac:dyDescent="0.25">
      <c r="A450" s="516"/>
      <c r="B450" s="517"/>
      <c r="C450" s="517"/>
      <c r="D450" s="517"/>
      <c r="E450" s="517"/>
      <c r="F450" s="517"/>
    </row>
    <row r="451" spans="1:6" s="518" customFormat="1" x14ac:dyDescent="0.25">
      <c r="A451" s="516"/>
      <c r="B451" s="517"/>
      <c r="C451" s="517"/>
      <c r="D451" s="517"/>
      <c r="E451" s="517"/>
      <c r="F451" s="517"/>
    </row>
    <row r="452" spans="1:6" s="518" customFormat="1" x14ac:dyDescent="0.25">
      <c r="A452" s="516"/>
      <c r="B452" s="517"/>
      <c r="C452" s="517"/>
      <c r="D452" s="517"/>
      <c r="E452" s="517"/>
      <c r="F452" s="517"/>
    </row>
    <row r="453" spans="1:6" s="518" customFormat="1" x14ac:dyDescent="0.25">
      <c r="A453" s="516"/>
      <c r="B453" s="517"/>
      <c r="C453" s="517"/>
      <c r="D453" s="517"/>
      <c r="E453" s="517"/>
      <c r="F453" s="517"/>
    </row>
    <row r="454" spans="1:6" s="518" customFormat="1" x14ac:dyDescent="0.25">
      <c r="A454" s="516"/>
      <c r="B454" s="517"/>
      <c r="C454" s="517"/>
      <c r="D454" s="517"/>
      <c r="E454" s="517"/>
      <c r="F454" s="517"/>
    </row>
    <row r="455" spans="1:6" s="518" customFormat="1" x14ac:dyDescent="0.25">
      <c r="A455" s="516"/>
      <c r="B455" s="517"/>
      <c r="C455" s="517"/>
      <c r="D455" s="517"/>
      <c r="E455" s="517"/>
      <c r="F455" s="517"/>
    </row>
    <row r="456" spans="1:6" s="518" customFormat="1" x14ac:dyDescent="0.25">
      <c r="A456" s="516"/>
      <c r="B456" s="517"/>
      <c r="C456" s="517"/>
      <c r="D456" s="517"/>
      <c r="E456" s="517"/>
      <c r="F456" s="517"/>
    </row>
    <row r="457" spans="1:6" s="518" customFormat="1" x14ac:dyDescent="0.25">
      <c r="A457" s="516"/>
      <c r="B457" s="517"/>
      <c r="C457" s="517"/>
      <c r="D457" s="517"/>
      <c r="E457" s="517"/>
      <c r="F457" s="517"/>
    </row>
    <row r="458" spans="1:6" s="518" customFormat="1" x14ac:dyDescent="0.25">
      <c r="A458" s="516"/>
      <c r="B458" s="517"/>
      <c r="C458" s="517"/>
      <c r="D458" s="517"/>
      <c r="E458" s="517"/>
      <c r="F458" s="517"/>
    </row>
    <row r="459" spans="1:6" s="518" customFormat="1" x14ac:dyDescent="0.25">
      <c r="A459" s="516"/>
      <c r="B459" s="517"/>
      <c r="C459" s="517"/>
      <c r="D459" s="517"/>
      <c r="E459" s="517"/>
      <c r="F459" s="517"/>
    </row>
    <row r="460" spans="1:6" s="518" customFormat="1" x14ac:dyDescent="0.25">
      <c r="A460" s="516"/>
      <c r="B460" s="517"/>
      <c r="C460" s="517"/>
      <c r="D460" s="517"/>
      <c r="E460" s="517"/>
      <c r="F460" s="517"/>
    </row>
    <row r="461" spans="1:6" s="518" customFormat="1" x14ac:dyDescent="0.25">
      <c r="A461" s="516"/>
      <c r="B461" s="517"/>
      <c r="C461" s="517"/>
      <c r="D461" s="517"/>
      <c r="E461" s="517"/>
      <c r="F461" s="517"/>
    </row>
    <row r="462" spans="1:6" s="518" customFormat="1" x14ac:dyDescent="0.25">
      <c r="A462" s="516"/>
      <c r="B462" s="517"/>
      <c r="C462" s="517"/>
      <c r="D462" s="517"/>
      <c r="E462" s="517"/>
      <c r="F462" s="517"/>
    </row>
    <row r="463" spans="1:6" s="518" customFormat="1" x14ac:dyDescent="0.25">
      <c r="A463" s="516"/>
      <c r="B463" s="517"/>
      <c r="C463" s="517"/>
      <c r="D463" s="517"/>
      <c r="E463" s="517"/>
      <c r="F463" s="517"/>
    </row>
    <row r="464" spans="1:6" s="518" customFormat="1" x14ac:dyDescent="0.25">
      <c r="A464" s="516"/>
      <c r="B464" s="517"/>
      <c r="C464" s="517"/>
      <c r="D464" s="517"/>
      <c r="E464" s="517"/>
      <c r="F464" s="517"/>
    </row>
    <row r="465" spans="1:6" s="518" customFormat="1" x14ac:dyDescent="0.25">
      <c r="A465" s="516"/>
      <c r="B465" s="517"/>
      <c r="C465" s="517"/>
      <c r="D465" s="517"/>
      <c r="E465" s="517"/>
      <c r="F465" s="517"/>
    </row>
    <row r="466" spans="1:6" s="518" customFormat="1" x14ac:dyDescent="0.25">
      <c r="A466" s="516"/>
      <c r="B466" s="517"/>
      <c r="C466" s="517"/>
      <c r="D466" s="517"/>
      <c r="E466" s="517"/>
      <c r="F466" s="517"/>
    </row>
    <row r="467" spans="1:6" s="518" customFormat="1" x14ac:dyDescent="0.25">
      <c r="A467" s="516"/>
      <c r="B467" s="517"/>
      <c r="C467" s="517"/>
      <c r="D467" s="517"/>
      <c r="E467" s="517"/>
      <c r="F467" s="517"/>
    </row>
    <row r="468" spans="1:6" s="518" customFormat="1" x14ac:dyDescent="0.25">
      <c r="A468" s="516"/>
      <c r="B468" s="517"/>
      <c r="C468" s="517"/>
      <c r="D468" s="517"/>
      <c r="E468" s="517"/>
      <c r="F468" s="517"/>
    </row>
    <row r="469" spans="1:6" s="518" customFormat="1" x14ac:dyDescent="0.25">
      <c r="A469" s="516"/>
      <c r="B469" s="517"/>
      <c r="C469" s="517"/>
      <c r="D469" s="517"/>
      <c r="E469" s="517"/>
      <c r="F469" s="517"/>
    </row>
    <row r="470" spans="1:6" s="518" customFormat="1" x14ac:dyDescent="0.25">
      <c r="A470" s="516"/>
      <c r="B470" s="517"/>
      <c r="C470" s="517"/>
      <c r="D470" s="517"/>
      <c r="E470" s="517"/>
      <c r="F470" s="517"/>
    </row>
    <row r="471" spans="1:6" s="518" customFormat="1" x14ac:dyDescent="0.25">
      <c r="A471" s="516"/>
      <c r="B471" s="517"/>
      <c r="C471" s="517"/>
      <c r="D471" s="517"/>
      <c r="E471" s="517"/>
      <c r="F471" s="517"/>
    </row>
    <row r="472" spans="1:6" s="518" customFormat="1" x14ac:dyDescent="0.25">
      <c r="A472" s="516"/>
      <c r="B472" s="517"/>
      <c r="C472" s="517"/>
      <c r="D472" s="517"/>
      <c r="E472" s="517"/>
      <c r="F472" s="517"/>
    </row>
    <row r="473" spans="1:6" s="518" customFormat="1" x14ac:dyDescent="0.25">
      <c r="A473" s="516"/>
      <c r="B473" s="517"/>
      <c r="C473" s="517"/>
      <c r="D473" s="517"/>
      <c r="E473" s="517"/>
      <c r="F473" s="517"/>
    </row>
    <row r="474" spans="1:6" s="518" customFormat="1" x14ac:dyDescent="0.25">
      <c r="A474" s="516"/>
      <c r="B474" s="517"/>
      <c r="C474" s="517"/>
      <c r="D474" s="517"/>
      <c r="E474" s="517"/>
      <c r="F474" s="517"/>
    </row>
    <row r="475" spans="1:6" s="518" customFormat="1" x14ac:dyDescent="0.25">
      <c r="A475" s="516"/>
      <c r="B475" s="517"/>
      <c r="C475" s="517"/>
      <c r="D475" s="517"/>
      <c r="E475" s="517"/>
      <c r="F475" s="517"/>
    </row>
    <row r="476" spans="1:6" s="518" customFormat="1" x14ac:dyDescent="0.25">
      <c r="A476" s="516"/>
      <c r="B476" s="517"/>
      <c r="C476" s="517"/>
      <c r="D476" s="517"/>
      <c r="E476" s="517"/>
      <c r="F476" s="517"/>
    </row>
    <row r="477" spans="1:6" s="518" customFormat="1" x14ac:dyDescent="0.25">
      <c r="A477" s="516"/>
      <c r="B477" s="517"/>
      <c r="C477" s="517"/>
      <c r="D477" s="517"/>
      <c r="E477" s="517"/>
      <c r="F477" s="517"/>
    </row>
    <row r="478" spans="1:6" s="518" customFormat="1" x14ac:dyDescent="0.25">
      <c r="A478" s="516"/>
      <c r="B478" s="517"/>
      <c r="C478" s="517"/>
      <c r="D478" s="517"/>
      <c r="E478" s="517"/>
      <c r="F478" s="517"/>
    </row>
    <row r="479" spans="1:6" s="518" customFormat="1" x14ac:dyDescent="0.25">
      <c r="A479" s="516"/>
      <c r="B479" s="517"/>
      <c r="C479" s="517"/>
      <c r="D479" s="517"/>
      <c r="E479" s="517"/>
      <c r="F479" s="517"/>
    </row>
    <row r="480" spans="1:6" s="518" customFormat="1" x14ac:dyDescent="0.25">
      <c r="A480" s="516"/>
      <c r="B480" s="517"/>
      <c r="C480" s="517"/>
      <c r="D480" s="517"/>
      <c r="E480" s="517"/>
      <c r="F480" s="517"/>
    </row>
    <row r="481" spans="1:6" s="518" customFormat="1" x14ac:dyDescent="0.25">
      <c r="A481" s="516"/>
      <c r="B481" s="517"/>
      <c r="C481" s="517"/>
      <c r="D481" s="517"/>
      <c r="E481" s="517"/>
      <c r="F481" s="517"/>
    </row>
    <row r="482" spans="1:6" s="518" customFormat="1" x14ac:dyDescent="0.25">
      <c r="A482" s="516"/>
      <c r="B482" s="517"/>
      <c r="C482" s="517"/>
      <c r="D482" s="517"/>
      <c r="E482" s="517"/>
      <c r="F482" s="517"/>
    </row>
    <row r="483" spans="1:6" s="518" customFormat="1" x14ac:dyDescent="0.25">
      <c r="A483" s="516"/>
      <c r="B483" s="517"/>
      <c r="C483" s="517"/>
      <c r="D483" s="517"/>
      <c r="E483" s="517"/>
      <c r="F483" s="517"/>
    </row>
    <row r="484" spans="1:6" s="518" customFormat="1" x14ac:dyDescent="0.25">
      <c r="A484" s="516"/>
      <c r="B484" s="517"/>
      <c r="C484" s="517"/>
      <c r="D484" s="517"/>
      <c r="E484" s="517"/>
      <c r="F484" s="517"/>
    </row>
    <row r="485" spans="1:6" s="518" customFormat="1" x14ac:dyDescent="0.25">
      <c r="A485" s="516"/>
      <c r="B485" s="517"/>
      <c r="C485" s="517"/>
      <c r="D485" s="517"/>
      <c r="E485" s="517"/>
      <c r="F485" s="517"/>
    </row>
    <row r="486" spans="1:6" s="518" customFormat="1" x14ac:dyDescent="0.25">
      <c r="A486" s="516"/>
      <c r="B486" s="517"/>
      <c r="C486" s="517"/>
      <c r="D486" s="517"/>
      <c r="E486" s="517"/>
      <c r="F486" s="517"/>
    </row>
    <row r="487" spans="1:6" s="518" customFormat="1" x14ac:dyDescent="0.25">
      <c r="A487" s="516"/>
      <c r="B487" s="517"/>
      <c r="C487" s="517"/>
      <c r="D487" s="517"/>
      <c r="E487" s="517"/>
      <c r="F487" s="517"/>
    </row>
    <row r="488" spans="1:6" s="518" customFormat="1" x14ac:dyDescent="0.25">
      <c r="A488" s="516"/>
      <c r="B488" s="517"/>
      <c r="C488" s="517"/>
      <c r="D488" s="517"/>
      <c r="E488" s="517"/>
      <c r="F488" s="517"/>
    </row>
    <row r="489" spans="1:6" s="518" customFormat="1" x14ac:dyDescent="0.25">
      <c r="A489" s="516"/>
      <c r="B489" s="517"/>
      <c r="C489" s="517"/>
      <c r="D489" s="517"/>
      <c r="E489" s="517"/>
      <c r="F489" s="517"/>
    </row>
    <row r="490" spans="1:6" s="518" customFormat="1" x14ac:dyDescent="0.25">
      <c r="A490" s="516"/>
      <c r="B490" s="517"/>
      <c r="C490" s="517"/>
      <c r="D490" s="517"/>
      <c r="E490" s="517"/>
      <c r="F490" s="517"/>
    </row>
    <row r="491" spans="1:6" s="518" customFormat="1" x14ac:dyDescent="0.25">
      <c r="A491" s="516"/>
      <c r="B491" s="517"/>
      <c r="C491" s="517"/>
      <c r="D491" s="517"/>
      <c r="E491" s="517"/>
      <c r="F491" s="517"/>
    </row>
    <row r="492" spans="1:6" s="518" customFormat="1" x14ac:dyDescent="0.25">
      <c r="A492" s="516"/>
      <c r="B492" s="517"/>
      <c r="C492" s="517"/>
      <c r="D492" s="517"/>
      <c r="E492" s="517"/>
      <c r="F492" s="517"/>
    </row>
    <row r="493" spans="1:6" s="518" customFormat="1" x14ac:dyDescent="0.25">
      <c r="A493" s="516"/>
      <c r="B493" s="517"/>
      <c r="C493" s="517"/>
      <c r="D493" s="517"/>
      <c r="E493" s="517"/>
      <c r="F493" s="517"/>
    </row>
    <row r="494" spans="1:6" s="518" customFormat="1" x14ac:dyDescent="0.25">
      <c r="A494" s="516"/>
      <c r="B494" s="517"/>
      <c r="C494" s="517"/>
      <c r="D494" s="517"/>
      <c r="E494" s="517"/>
      <c r="F494" s="517"/>
    </row>
    <row r="495" spans="1:6" s="518" customFormat="1" x14ac:dyDescent="0.25">
      <c r="A495" s="516"/>
      <c r="B495" s="517"/>
      <c r="C495" s="517"/>
      <c r="D495" s="517"/>
      <c r="E495" s="517"/>
      <c r="F495" s="517"/>
    </row>
    <row r="496" spans="1:6" s="518" customFormat="1" x14ac:dyDescent="0.25">
      <c r="A496" s="516"/>
      <c r="B496" s="517"/>
      <c r="C496" s="517"/>
      <c r="D496" s="517"/>
      <c r="E496" s="517"/>
      <c r="F496" s="517"/>
    </row>
    <row r="497" spans="1:6" s="518" customFormat="1" x14ac:dyDescent="0.25">
      <c r="A497" s="516"/>
      <c r="B497" s="517"/>
      <c r="C497" s="517"/>
      <c r="D497" s="517"/>
      <c r="E497" s="517"/>
      <c r="F497" s="517"/>
    </row>
    <row r="498" spans="1:6" s="518" customFormat="1" x14ac:dyDescent="0.25">
      <c r="A498" s="516"/>
      <c r="B498" s="517"/>
      <c r="C498" s="517"/>
      <c r="D498" s="517"/>
      <c r="E498" s="517"/>
      <c r="F498" s="517"/>
    </row>
    <row r="499" spans="1:6" s="518" customFormat="1" x14ac:dyDescent="0.25">
      <c r="A499" s="516"/>
      <c r="B499" s="517"/>
      <c r="C499" s="517"/>
      <c r="D499" s="517"/>
      <c r="E499" s="517"/>
      <c r="F499" s="517"/>
    </row>
    <row r="500" spans="1:6" s="518" customFormat="1" x14ac:dyDescent="0.25">
      <c r="A500" s="516"/>
      <c r="B500" s="517"/>
      <c r="C500" s="517"/>
      <c r="D500" s="517"/>
      <c r="E500" s="517"/>
      <c r="F500" s="517"/>
    </row>
    <row r="501" spans="1:6" s="518" customFormat="1" x14ac:dyDescent="0.25">
      <c r="A501" s="516"/>
      <c r="B501" s="517"/>
      <c r="C501" s="517"/>
      <c r="D501" s="517"/>
      <c r="E501" s="517"/>
      <c r="F501" s="517"/>
    </row>
    <row r="502" spans="1:6" s="518" customFormat="1" x14ac:dyDescent="0.25">
      <c r="A502" s="516"/>
      <c r="B502" s="517"/>
      <c r="C502" s="517"/>
      <c r="D502" s="517"/>
      <c r="E502" s="517"/>
      <c r="F502" s="517"/>
    </row>
    <row r="503" spans="1:6" s="518" customFormat="1" x14ac:dyDescent="0.25">
      <c r="A503" s="516"/>
      <c r="B503" s="517"/>
      <c r="C503" s="517"/>
      <c r="D503" s="517"/>
      <c r="E503" s="517"/>
      <c r="F503" s="517"/>
    </row>
    <row r="504" spans="1:6" s="518" customFormat="1" x14ac:dyDescent="0.25">
      <c r="A504" s="516"/>
      <c r="B504" s="517"/>
      <c r="C504" s="517"/>
      <c r="D504" s="517"/>
      <c r="E504" s="517"/>
      <c r="F504" s="517"/>
    </row>
    <row r="505" spans="1:6" s="518" customFormat="1" x14ac:dyDescent="0.25">
      <c r="A505" s="516"/>
      <c r="B505" s="517"/>
      <c r="C505" s="517"/>
      <c r="D505" s="517"/>
      <c r="E505" s="517"/>
      <c r="F505" s="517"/>
    </row>
    <row r="506" spans="1:6" s="518" customFormat="1" x14ac:dyDescent="0.25">
      <c r="A506" s="516"/>
      <c r="B506" s="517"/>
      <c r="C506" s="517"/>
      <c r="D506" s="517"/>
      <c r="E506" s="517"/>
      <c r="F506" s="517"/>
    </row>
    <row r="507" spans="1:6" s="518" customFormat="1" x14ac:dyDescent="0.25">
      <c r="A507" s="516"/>
      <c r="B507" s="517"/>
      <c r="C507" s="517"/>
      <c r="D507" s="517"/>
      <c r="E507" s="517"/>
      <c r="F507" s="517"/>
    </row>
    <row r="508" spans="1:6" s="518" customFormat="1" x14ac:dyDescent="0.25">
      <c r="A508" s="516"/>
      <c r="B508" s="517"/>
      <c r="C508" s="517"/>
      <c r="D508" s="517"/>
      <c r="E508" s="517"/>
      <c r="F508" s="517"/>
    </row>
    <row r="509" spans="1:6" s="518" customFormat="1" x14ac:dyDescent="0.25">
      <c r="A509" s="516"/>
      <c r="B509" s="517"/>
      <c r="C509" s="517"/>
      <c r="D509" s="517"/>
      <c r="E509" s="517"/>
      <c r="F509" s="517"/>
    </row>
    <row r="510" spans="1:6" s="518" customFormat="1" x14ac:dyDescent="0.25">
      <c r="A510" s="516"/>
      <c r="B510" s="517"/>
      <c r="C510" s="517"/>
      <c r="D510" s="517"/>
      <c r="E510" s="517"/>
      <c r="F510" s="517"/>
    </row>
    <row r="511" spans="1:6" s="518" customFormat="1" x14ac:dyDescent="0.25">
      <c r="A511" s="516"/>
      <c r="B511" s="517"/>
      <c r="C511" s="517"/>
      <c r="D511" s="517"/>
      <c r="E511" s="517"/>
      <c r="F511" s="517"/>
    </row>
    <row r="512" spans="1:6" s="518" customFormat="1" x14ac:dyDescent="0.25">
      <c r="A512" s="516"/>
      <c r="B512" s="517"/>
      <c r="C512" s="517"/>
      <c r="D512" s="517"/>
      <c r="E512" s="517"/>
      <c r="F512" s="517"/>
    </row>
    <row r="513" spans="1:6" s="518" customFormat="1" x14ac:dyDescent="0.25">
      <c r="A513" s="516"/>
      <c r="B513" s="517"/>
      <c r="C513" s="517"/>
      <c r="D513" s="517"/>
      <c r="E513" s="517"/>
      <c r="F513" s="517"/>
    </row>
    <row r="514" spans="1:6" s="518" customFormat="1" x14ac:dyDescent="0.25">
      <c r="A514" s="516"/>
      <c r="B514" s="517"/>
      <c r="C514" s="517"/>
      <c r="D514" s="517"/>
      <c r="E514" s="517"/>
      <c r="F514" s="517"/>
    </row>
    <row r="515" spans="1:6" s="518" customFormat="1" x14ac:dyDescent="0.25">
      <c r="A515" s="516"/>
      <c r="B515" s="517"/>
      <c r="C515" s="517"/>
      <c r="D515" s="517"/>
      <c r="E515" s="517"/>
      <c r="F515" s="517"/>
    </row>
    <row r="516" spans="1:6" s="518" customFormat="1" x14ac:dyDescent="0.25">
      <c r="A516" s="516"/>
      <c r="B516" s="517"/>
      <c r="C516" s="517"/>
      <c r="D516" s="517"/>
      <c r="E516" s="517"/>
      <c r="F516" s="517"/>
    </row>
    <row r="517" spans="1:6" s="518" customFormat="1" x14ac:dyDescent="0.25">
      <c r="A517" s="516"/>
      <c r="B517" s="517"/>
      <c r="C517" s="517"/>
      <c r="D517" s="517"/>
      <c r="E517" s="517"/>
      <c r="F517" s="517"/>
    </row>
    <row r="518" spans="1:6" s="518" customFormat="1" x14ac:dyDescent="0.25">
      <c r="A518" s="516"/>
      <c r="B518" s="517"/>
      <c r="C518" s="517"/>
      <c r="D518" s="517"/>
      <c r="E518" s="517"/>
      <c r="F518" s="517"/>
    </row>
    <row r="519" spans="1:6" s="518" customFormat="1" x14ac:dyDescent="0.25">
      <c r="A519" s="516"/>
      <c r="B519" s="517"/>
      <c r="C519" s="517"/>
      <c r="D519" s="517"/>
      <c r="E519" s="517"/>
      <c r="F519" s="517"/>
    </row>
    <row r="520" spans="1:6" s="518" customFormat="1" x14ac:dyDescent="0.25">
      <c r="A520" s="516"/>
      <c r="B520" s="517"/>
      <c r="C520" s="517"/>
      <c r="D520" s="517"/>
      <c r="E520" s="517"/>
      <c r="F520" s="517"/>
    </row>
    <row r="521" spans="1:6" s="518" customFormat="1" x14ac:dyDescent="0.25">
      <c r="A521" s="516"/>
      <c r="B521" s="517"/>
      <c r="C521" s="517"/>
      <c r="D521" s="517"/>
      <c r="E521" s="517"/>
      <c r="F521" s="517"/>
    </row>
    <row r="522" spans="1:6" s="518" customFormat="1" x14ac:dyDescent="0.25">
      <c r="A522" s="516"/>
      <c r="B522" s="517"/>
      <c r="C522" s="517"/>
      <c r="D522" s="517"/>
      <c r="E522" s="517"/>
      <c r="F522" s="517"/>
    </row>
    <row r="523" spans="1:6" s="518" customFormat="1" x14ac:dyDescent="0.25">
      <c r="A523" s="516"/>
      <c r="B523" s="517"/>
      <c r="C523" s="517"/>
      <c r="D523" s="517"/>
      <c r="E523" s="517"/>
      <c r="F523" s="517"/>
    </row>
    <row r="524" spans="1:6" s="518" customFormat="1" x14ac:dyDescent="0.25">
      <c r="A524" s="516"/>
      <c r="B524" s="517"/>
      <c r="C524" s="517"/>
      <c r="D524" s="517"/>
      <c r="E524" s="517"/>
      <c r="F524" s="517"/>
    </row>
    <row r="525" spans="1:6" s="518" customFormat="1" x14ac:dyDescent="0.25">
      <c r="A525" s="516"/>
      <c r="B525" s="517"/>
      <c r="C525" s="517"/>
      <c r="D525" s="517"/>
      <c r="E525" s="517"/>
      <c r="F525" s="517"/>
    </row>
    <row r="526" spans="1:6" s="518" customFormat="1" x14ac:dyDescent="0.25">
      <c r="A526" s="516"/>
      <c r="B526" s="517"/>
      <c r="C526" s="517"/>
      <c r="D526" s="517"/>
      <c r="E526" s="517"/>
      <c r="F526" s="517"/>
    </row>
    <row r="527" spans="1:6" s="518" customFormat="1" x14ac:dyDescent="0.25">
      <c r="A527" s="516"/>
      <c r="B527" s="517"/>
      <c r="C527" s="517"/>
      <c r="D527" s="517"/>
      <c r="E527" s="517"/>
      <c r="F527" s="517"/>
    </row>
    <row r="528" spans="1:6" s="518" customFormat="1" x14ac:dyDescent="0.25">
      <c r="A528" s="516"/>
      <c r="B528" s="517"/>
      <c r="C528" s="517"/>
      <c r="D528" s="517"/>
      <c r="E528" s="517"/>
      <c r="F528" s="517"/>
    </row>
    <row r="529" spans="1:6" s="518" customFormat="1" x14ac:dyDescent="0.25">
      <c r="A529" s="516"/>
      <c r="B529" s="517"/>
      <c r="C529" s="517"/>
      <c r="D529" s="517"/>
      <c r="E529" s="517"/>
      <c r="F529" s="517"/>
    </row>
    <row r="530" spans="1:6" s="518" customFormat="1" x14ac:dyDescent="0.25">
      <c r="A530" s="516"/>
      <c r="B530" s="517"/>
      <c r="C530" s="517"/>
      <c r="D530" s="517"/>
      <c r="E530" s="517"/>
      <c r="F530" s="517"/>
    </row>
    <row r="531" spans="1:6" s="518" customFormat="1" x14ac:dyDescent="0.25">
      <c r="A531" s="516"/>
      <c r="B531" s="517"/>
      <c r="C531" s="517"/>
      <c r="D531" s="517"/>
      <c r="E531" s="517"/>
      <c r="F531" s="517"/>
    </row>
    <row r="532" spans="1:6" s="518" customFormat="1" x14ac:dyDescent="0.25">
      <c r="A532" s="516"/>
      <c r="B532" s="517"/>
      <c r="C532" s="517"/>
      <c r="D532" s="517"/>
      <c r="E532" s="517"/>
      <c r="F532" s="517"/>
    </row>
    <row r="533" spans="1:6" s="518" customFormat="1" x14ac:dyDescent="0.25">
      <c r="A533" s="516"/>
      <c r="B533" s="517"/>
      <c r="C533" s="517"/>
      <c r="D533" s="517"/>
      <c r="E533" s="517"/>
      <c r="F533" s="517"/>
    </row>
    <row r="534" spans="1:6" s="518" customFormat="1" x14ac:dyDescent="0.25">
      <c r="A534" s="516"/>
      <c r="B534" s="517"/>
      <c r="C534" s="517"/>
      <c r="D534" s="517"/>
      <c r="E534" s="517"/>
      <c r="F534" s="517"/>
    </row>
    <row r="535" spans="1:6" s="518" customFormat="1" x14ac:dyDescent="0.25">
      <c r="A535" s="516"/>
      <c r="B535" s="517"/>
      <c r="C535" s="517"/>
      <c r="D535" s="517"/>
      <c r="E535" s="517"/>
      <c r="F535" s="517"/>
    </row>
    <row r="536" spans="1:6" s="518" customFormat="1" x14ac:dyDescent="0.25">
      <c r="A536" s="516"/>
      <c r="B536" s="517"/>
      <c r="C536" s="517"/>
      <c r="D536" s="517"/>
      <c r="E536" s="517"/>
      <c r="F536" s="517"/>
    </row>
    <row r="537" spans="1:6" s="518" customFormat="1" x14ac:dyDescent="0.25">
      <c r="A537" s="516"/>
      <c r="B537" s="517"/>
      <c r="C537" s="517"/>
      <c r="D537" s="517"/>
      <c r="E537" s="517"/>
      <c r="F537" s="517"/>
    </row>
    <row r="538" spans="1:6" s="518" customFormat="1" x14ac:dyDescent="0.25">
      <c r="A538" s="516"/>
      <c r="B538" s="517"/>
      <c r="C538" s="517"/>
      <c r="D538" s="517"/>
      <c r="E538" s="517"/>
      <c r="F538" s="517"/>
    </row>
    <row r="539" spans="1:6" s="518" customFormat="1" x14ac:dyDescent="0.25">
      <c r="A539" s="516"/>
      <c r="B539" s="517"/>
      <c r="C539" s="517"/>
      <c r="D539" s="517"/>
      <c r="E539" s="517"/>
      <c r="F539" s="517"/>
    </row>
    <row r="540" spans="1:6" s="518" customFormat="1" x14ac:dyDescent="0.25">
      <c r="A540" s="516"/>
      <c r="B540" s="517"/>
      <c r="C540" s="517"/>
      <c r="D540" s="517"/>
      <c r="E540" s="517"/>
      <c r="F540" s="517"/>
    </row>
    <row r="541" spans="1:6" s="518" customFormat="1" x14ac:dyDescent="0.25">
      <c r="A541" s="516"/>
      <c r="B541" s="517"/>
      <c r="C541" s="517"/>
      <c r="D541" s="517"/>
      <c r="E541" s="517"/>
      <c r="F541" s="517"/>
    </row>
    <row r="542" spans="1:6" s="518" customFormat="1" x14ac:dyDescent="0.25">
      <c r="A542" s="516"/>
      <c r="B542" s="517"/>
      <c r="C542" s="517"/>
      <c r="D542" s="517"/>
      <c r="E542" s="517"/>
      <c r="F542" s="517"/>
    </row>
    <row r="543" spans="1:6" s="518" customFormat="1" x14ac:dyDescent="0.25">
      <c r="A543" s="516"/>
      <c r="B543" s="517"/>
      <c r="C543" s="517"/>
      <c r="D543" s="517"/>
      <c r="E543" s="517"/>
      <c r="F543" s="517"/>
    </row>
    <row r="544" spans="1:6" s="518" customFormat="1" x14ac:dyDescent="0.25">
      <c r="A544" s="516"/>
      <c r="B544" s="517"/>
      <c r="C544" s="517"/>
      <c r="D544" s="517"/>
      <c r="E544" s="517"/>
      <c r="F544" s="517"/>
    </row>
    <row r="545" spans="1:6" s="518" customFormat="1" x14ac:dyDescent="0.25">
      <c r="A545" s="516"/>
      <c r="B545" s="517"/>
      <c r="C545" s="517"/>
      <c r="D545" s="517"/>
      <c r="E545" s="517"/>
      <c r="F545" s="517"/>
    </row>
    <row r="546" spans="1:6" s="518" customFormat="1" x14ac:dyDescent="0.25">
      <c r="A546" s="516"/>
      <c r="B546" s="517"/>
      <c r="C546" s="517"/>
      <c r="D546" s="517"/>
      <c r="E546" s="517"/>
      <c r="F546" s="517"/>
    </row>
    <row r="547" spans="1:6" s="518" customFormat="1" x14ac:dyDescent="0.25">
      <c r="A547" s="516"/>
      <c r="B547" s="517"/>
      <c r="C547" s="517"/>
      <c r="D547" s="517"/>
      <c r="E547" s="517"/>
      <c r="F547" s="517"/>
    </row>
    <row r="548" spans="1:6" s="518" customFormat="1" x14ac:dyDescent="0.25">
      <c r="A548" s="516"/>
      <c r="B548" s="517"/>
      <c r="C548" s="517"/>
      <c r="D548" s="517"/>
      <c r="E548" s="517"/>
      <c r="F548" s="517"/>
    </row>
    <row r="549" spans="1:6" s="518" customFormat="1" x14ac:dyDescent="0.25">
      <c r="A549" s="516"/>
      <c r="B549" s="517"/>
      <c r="C549" s="517"/>
      <c r="D549" s="517"/>
      <c r="E549" s="517"/>
      <c r="F549" s="517"/>
    </row>
    <row r="550" spans="1:6" s="518" customFormat="1" x14ac:dyDescent="0.25">
      <c r="A550" s="516"/>
      <c r="B550" s="517"/>
      <c r="C550" s="517"/>
      <c r="D550" s="517"/>
      <c r="E550" s="517"/>
      <c r="F550" s="517"/>
    </row>
    <row r="551" spans="1:6" s="518" customFormat="1" x14ac:dyDescent="0.25">
      <c r="A551" s="516"/>
      <c r="B551" s="517"/>
      <c r="C551" s="517"/>
      <c r="D551" s="517"/>
      <c r="E551" s="517"/>
      <c r="F551" s="517"/>
    </row>
    <row r="552" spans="1:6" s="518" customFormat="1" x14ac:dyDescent="0.25">
      <c r="A552" s="516"/>
      <c r="B552" s="517"/>
      <c r="C552" s="517"/>
      <c r="D552" s="517"/>
      <c r="E552" s="517"/>
      <c r="F552" s="517"/>
    </row>
    <row r="553" spans="1:6" s="518" customFormat="1" x14ac:dyDescent="0.25">
      <c r="A553" s="516"/>
      <c r="B553" s="517"/>
      <c r="C553" s="517"/>
      <c r="D553" s="517"/>
      <c r="E553" s="517"/>
      <c r="F553" s="517"/>
    </row>
    <row r="554" spans="1:6" s="518" customFormat="1" x14ac:dyDescent="0.25">
      <c r="A554" s="516"/>
      <c r="B554" s="517"/>
      <c r="C554" s="517"/>
      <c r="D554" s="517"/>
      <c r="E554" s="517"/>
      <c r="F554" s="517"/>
    </row>
    <row r="555" spans="1:6" s="518" customFormat="1" x14ac:dyDescent="0.25">
      <c r="A555" s="516"/>
      <c r="B555" s="517"/>
      <c r="C555" s="517"/>
      <c r="D555" s="517"/>
      <c r="E555" s="517"/>
      <c r="F555" s="517"/>
    </row>
    <row r="556" spans="1:6" s="518" customFormat="1" x14ac:dyDescent="0.25">
      <c r="A556" s="516"/>
      <c r="B556" s="517"/>
      <c r="C556" s="517"/>
      <c r="D556" s="517"/>
      <c r="E556" s="517"/>
      <c r="F556" s="517"/>
    </row>
    <row r="557" spans="1:6" s="518" customFormat="1" x14ac:dyDescent="0.25">
      <c r="A557" s="516"/>
      <c r="B557" s="517"/>
      <c r="C557" s="517"/>
      <c r="D557" s="517"/>
      <c r="E557" s="517"/>
      <c r="F557" s="517"/>
    </row>
    <row r="558" spans="1:6" s="518" customFormat="1" x14ac:dyDescent="0.25">
      <c r="A558" s="516"/>
      <c r="B558" s="517"/>
      <c r="C558" s="517"/>
      <c r="D558" s="517"/>
      <c r="E558" s="517"/>
      <c r="F558" s="517"/>
    </row>
    <row r="559" spans="1:6" s="518" customFormat="1" x14ac:dyDescent="0.25">
      <c r="A559" s="516"/>
      <c r="B559" s="517"/>
      <c r="C559" s="517"/>
      <c r="D559" s="517"/>
      <c r="E559" s="517"/>
      <c r="F559" s="517"/>
    </row>
    <row r="560" spans="1:6" s="518" customFormat="1" x14ac:dyDescent="0.25">
      <c r="A560" s="516"/>
      <c r="B560" s="517"/>
      <c r="C560" s="517"/>
      <c r="D560" s="517"/>
      <c r="E560" s="517"/>
      <c r="F560" s="517"/>
    </row>
    <row r="561" spans="1:6" s="518" customFormat="1" x14ac:dyDescent="0.25">
      <c r="A561" s="516"/>
      <c r="B561" s="517"/>
      <c r="C561" s="517"/>
      <c r="D561" s="517"/>
      <c r="E561" s="517"/>
      <c r="F561" s="517"/>
    </row>
    <row r="562" spans="1:6" s="518" customFormat="1" x14ac:dyDescent="0.25">
      <c r="A562" s="516"/>
      <c r="B562" s="517"/>
      <c r="C562" s="517"/>
      <c r="D562" s="517"/>
      <c r="E562" s="517"/>
      <c r="F562" s="517"/>
    </row>
    <row r="563" spans="1:6" s="518" customFormat="1" x14ac:dyDescent="0.25">
      <c r="A563" s="516"/>
      <c r="B563" s="517"/>
      <c r="C563" s="517"/>
      <c r="D563" s="517"/>
      <c r="E563" s="517"/>
      <c r="F563" s="517"/>
    </row>
    <row r="564" spans="1:6" s="518" customFormat="1" x14ac:dyDescent="0.25">
      <c r="A564" s="516"/>
      <c r="B564" s="517"/>
      <c r="C564" s="517"/>
      <c r="D564" s="517"/>
      <c r="E564" s="517"/>
      <c r="F564" s="517"/>
    </row>
    <row r="565" spans="1:6" s="518" customFormat="1" x14ac:dyDescent="0.25">
      <c r="A565" s="516"/>
      <c r="B565" s="517"/>
      <c r="C565" s="517"/>
      <c r="D565" s="517"/>
      <c r="E565" s="517"/>
      <c r="F565" s="517"/>
    </row>
    <row r="566" spans="1:6" s="518" customFormat="1" x14ac:dyDescent="0.25">
      <c r="A566" s="516"/>
      <c r="B566" s="517"/>
      <c r="C566" s="517"/>
      <c r="D566" s="517"/>
      <c r="E566" s="517"/>
      <c r="F566" s="517"/>
    </row>
    <row r="567" spans="1:6" s="518" customFormat="1" x14ac:dyDescent="0.25">
      <c r="A567" s="516"/>
      <c r="B567" s="517"/>
      <c r="C567" s="517"/>
      <c r="D567" s="517"/>
      <c r="E567" s="517"/>
      <c r="F567" s="517"/>
    </row>
    <row r="568" spans="1:6" s="518" customFormat="1" x14ac:dyDescent="0.25">
      <c r="A568" s="516"/>
      <c r="B568" s="517"/>
      <c r="C568" s="517"/>
      <c r="D568" s="517"/>
      <c r="E568" s="517"/>
      <c r="F568" s="517"/>
    </row>
    <row r="569" spans="1:6" s="518" customFormat="1" x14ac:dyDescent="0.25">
      <c r="A569" s="516"/>
      <c r="B569" s="517"/>
      <c r="C569" s="517"/>
      <c r="D569" s="517"/>
      <c r="E569" s="517"/>
      <c r="F569" s="517"/>
    </row>
    <row r="570" spans="1:6" s="518" customFormat="1" x14ac:dyDescent="0.25">
      <c r="A570" s="516"/>
      <c r="B570" s="517"/>
      <c r="C570" s="517"/>
      <c r="D570" s="517"/>
      <c r="E570" s="517"/>
      <c r="F570" s="517"/>
    </row>
    <row r="571" spans="1:6" s="518" customFormat="1" x14ac:dyDescent="0.25">
      <c r="A571" s="516"/>
      <c r="B571" s="517"/>
      <c r="C571" s="517"/>
      <c r="D571" s="517"/>
      <c r="E571" s="517"/>
      <c r="F571" s="517"/>
    </row>
    <row r="572" spans="1:6" s="518" customFormat="1" x14ac:dyDescent="0.25">
      <c r="A572" s="516"/>
      <c r="B572" s="517"/>
      <c r="C572" s="517"/>
      <c r="D572" s="517"/>
      <c r="E572" s="517"/>
      <c r="F572" s="517"/>
    </row>
    <row r="573" spans="1:6" s="518" customFormat="1" x14ac:dyDescent="0.25">
      <c r="A573" s="516"/>
      <c r="B573" s="517"/>
      <c r="C573" s="517"/>
      <c r="D573" s="517"/>
      <c r="E573" s="517"/>
      <c r="F573" s="517"/>
    </row>
    <row r="574" spans="1:6" s="518" customFormat="1" x14ac:dyDescent="0.25">
      <c r="A574" s="516"/>
      <c r="B574" s="517"/>
      <c r="C574" s="517"/>
      <c r="D574" s="517"/>
      <c r="E574" s="517"/>
      <c r="F574" s="517"/>
    </row>
    <row r="575" spans="1:6" s="518" customFormat="1" x14ac:dyDescent="0.25">
      <c r="A575" s="516"/>
      <c r="B575" s="517"/>
      <c r="C575" s="517"/>
      <c r="D575" s="517"/>
      <c r="E575" s="517"/>
      <c r="F575" s="517"/>
    </row>
    <row r="576" spans="1:6" s="518" customFormat="1" x14ac:dyDescent="0.25">
      <c r="A576" s="516"/>
      <c r="B576" s="517"/>
      <c r="C576" s="517"/>
      <c r="D576" s="517"/>
      <c r="E576" s="517"/>
      <c r="F576" s="517"/>
    </row>
    <row r="577" spans="1:6" s="518" customFormat="1" x14ac:dyDescent="0.25">
      <c r="A577" s="516"/>
      <c r="B577" s="517"/>
      <c r="C577" s="517"/>
      <c r="D577" s="517"/>
      <c r="E577" s="517"/>
      <c r="F577" s="517"/>
    </row>
    <row r="578" spans="1:6" s="518" customFormat="1" x14ac:dyDescent="0.25">
      <c r="A578" s="516"/>
      <c r="B578" s="517"/>
      <c r="C578" s="517"/>
      <c r="D578" s="517"/>
      <c r="E578" s="517"/>
      <c r="F578" s="517"/>
    </row>
    <row r="579" spans="1:6" s="518" customFormat="1" x14ac:dyDescent="0.25">
      <c r="A579" s="516"/>
      <c r="B579" s="517"/>
      <c r="C579" s="517"/>
      <c r="D579" s="517"/>
      <c r="E579" s="517"/>
      <c r="F579" s="517"/>
    </row>
    <row r="580" spans="1:6" s="518" customFormat="1" x14ac:dyDescent="0.25">
      <c r="A580" s="516"/>
      <c r="B580" s="517"/>
      <c r="C580" s="517"/>
      <c r="D580" s="517"/>
      <c r="E580" s="517"/>
      <c r="F580" s="517"/>
    </row>
    <row r="581" spans="1:6" s="518" customFormat="1" x14ac:dyDescent="0.25">
      <c r="A581" s="516"/>
      <c r="B581" s="517"/>
      <c r="C581" s="517"/>
      <c r="D581" s="517"/>
      <c r="E581" s="517"/>
      <c r="F581" s="517"/>
    </row>
    <row r="582" spans="1:6" s="518" customFormat="1" x14ac:dyDescent="0.25">
      <c r="A582" s="516"/>
      <c r="B582" s="517"/>
      <c r="C582" s="517"/>
      <c r="D582" s="517"/>
      <c r="E582" s="517"/>
      <c r="F582" s="517"/>
    </row>
    <row r="583" spans="1:6" s="518" customFormat="1" x14ac:dyDescent="0.25">
      <c r="A583" s="516"/>
      <c r="B583" s="517"/>
      <c r="C583" s="517"/>
      <c r="D583" s="517"/>
      <c r="E583" s="517"/>
      <c r="F583" s="517"/>
    </row>
    <row r="584" spans="1:6" s="518" customFormat="1" x14ac:dyDescent="0.25">
      <c r="A584" s="516"/>
      <c r="B584" s="517"/>
      <c r="C584" s="517"/>
      <c r="D584" s="517"/>
      <c r="E584" s="517"/>
      <c r="F584" s="517"/>
    </row>
    <row r="585" spans="1:6" s="518" customFormat="1" x14ac:dyDescent="0.25">
      <c r="A585" s="516"/>
      <c r="B585" s="517"/>
      <c r="C585" s="517"/>
      <c r="D585" s="517"/>
      <c r="E585" s="517"/>
      <c r="F585" s="517"/>
    </row>
    <row r="586" spans="1:6" s="518" customFormat="1" x14ac:dyDescent="0.25">
      <c r="A586" s="516"/>
      <c r="B586" s="517"/>
      <c r="C586" s="517"/>
      <c r="D586" s="517"/>
      <c r="E586" s="517"/>
      <c r="F586" s="517"/>
    </row>
    <row r="587" spans="1:6" s="518" customFormat="1" x14ac:dyDescent="0.25">
      <c r="A587" s="516"/>
      <c r="B587" s="517"/>
      <c r="C587" s="517"/>
      <c r="D587" s="517"/>
      <c r="E587" s="517"/>
      <c r="F587" s="517"/>
    </row>
    <row r="588" spans="1:6" s="518" customFormat="1" x14ac:dyDescent="0.25">
      <c r="A588" s="516"/>
      <c r="B588" s="517"/>
      <c r="C588" s="517"/>
      <c r="D588" s="517"/>
      <c r="E588" s="517"/>
      <c r="F588" s="517"/>
    </row>
    <row r="589" spans="1:6" s="518" customFormat="1" x14ac:dyDescent="0.25">
      <c r="A589" s="516"/>
      <c r="B589" s="517"/>
      <c r="C589" s="517"/>
      <c r="D589" s="517"/>
      <c r="E589" s="517"/>
      <c r="F589" s="517"/>
    </row>
    <row r="590" spans="1:6" s="518" customFormat="1" x14ac:dyDescent="0.25">
      <c r="A590" s="516"/>
      <c r="B590" s="517"/>
      <c r="C590" s="517"/>
      <c r="D590" s="517"/>
      <c r="E590" s="517"/>
      <c r="F590" s="517"/>
    </row>
    <row r="591" spans="1:6" s="518" customFormat="1" x14ac:dyDescent="0.25">
      <c r="A591" s="516"/>
      <c r="B591" s="517"/>
      <c r="C591" s="517"/>
      <c r="D591" s="517"/>
      <c r="E591" s="517"/>
      <c r="F591" s="517"/>
    </row>
    <row r="592" spans="1:6" s="518" customFormat="1" x14ac:dyDescent="0.25">
      <c r="A592" s="516"/>
      <c r="B592" s="517"/>
      <c r="C592" s="517"/>
      <c r="D592" s="517"/>
      <c r="E592" s="517"/>
      <c r="F592" s="517"/>
    </row>
    <row r="593" spans="1:6" s="518" customFormat="1" x14ac:dyDescent="0.25">
      <c r="A593" s="516"/>
      <c r="B593" s="517"/>
      <c r="C593" s="517"/>
      <c r="D593" s="517"/>
      <c r="E593" s="517"/>
      <c r="F593" s="517"/>
    </row>
    <row r="594" spans="1:6" s="518" customFormat="1" x14ac:dyDescent="0.25">
      <c r="A594" s="516"/>
      <c r="B594" s="517"/>
      <c r="C594" s="517"/>
      <c r="D594" s="517"/>
      <c r="E594" s="517"/>
      <c r="F594" s="517"/>
    </row>
    <row r="595" spans="1:6" s="518" customFormat="1" x14ac:dyDescent="0.25">
      <c r="A595" s="516"/>
      <c r="B595" s="517"/>
      <c r="C595" s="517"/>
      <c r="D595" s="517"/>
      <c r="E595" s="517"/>
      <c r="F595" s="517"/>
    </row>
    <row r="596" spans="1:6" s="518" customFormat="1" x14ac:dyDescent="0.25">
      <c r="A596" s="516"/>
      <c r="B596" s="517"/>
      <c r="C596" s="517"/>
      <c r="D596" s="517"/>
      <c r="E596" s="517"/>
      <c r="F596" s="517"/>
    </row>
    <row r="597" spans="1:6" s="518" customFormat="1" x14ac:dyDescent="0.25">
      <c r="A597" s="516"/>
      <c r="B597" s="517"/>
      <c r="C597" s="517"/>
      <c r="D597" s="517"/>
      <c r="E597" s="517"/>
      <c r="F597" s="517"/>
    </row>
    <row r="598" spans="1:6" s="518" customFormat="1" x14ac:dyDescent="0.25">
      <c r="A598" s="516"/>
      <c r="B598" s="517"/>
      <c r="C598" s="517"/>
      <c r="D598" s="517"/>
      <c r="E598" s="517"/>
      <c r="F598" s="517"/>
    </row>
    <row r="599" spans="1:6" s="518" customFormat="1" x14ac:dyDescent="0.25">
      <c r="A599" s="516"/>
      <c r="B599" s="517"/>
      <c r="C599" s="517"/>
      <c r="D599" s="517"/>
      <c r="E599" s="517"/>
      <c r="F599" s="517"/>
    </row>
    <row r="600" spans="1:6" s="518" customFormat="1" x14ac:dyDescent="0.25">
      <c r="A600" s="516"/>
      <c r="B600" s="517"/>
      <c r="C600" s="517"/>
      <c r="D600" s="517"/>
      <c r="E600" s="517"/>
      <c r="F600" s="517"/>
    </row>
    <row r="601" spans="1:6" s="518" customFormat="1" x14ac:dyDescent="0.25">
      <c r="A601" s="516"/>
      <c r="B601" s="517"/>
      <c r="C601" s="517"/>
      <c r="D601" s="517"/>
      <c r="E601" s="517"/>
      <c r="F601" s="517"/>
    </row>
    <row r="602" spans="1:6" s="518" customFormat="1" x14ac:dyDescent="0.25">
      <c r="A602" s="516"/>
      <c r="B602" s="517"/>
      <c r="C602" s="517"/>
      <c r="D602" s="517"/>
      <c r="E602" s="517"/>
      <c r="F602" s="517"/>
    </row>
    <row r="603" spans="1:6" s="518" customFormat="1" x14ac:dyDescent="0.25">
      <c r="A603" s="516"/>
      <c r="B603" s="517"/>
      <c r="C603" s="517"/>
      <c r="D603" s="517"/>
      <c r="E603" s="517"/>
      <c r="F603" s="517"/>
    </row>
    <row r="604" spans="1:6" s="518" customFormat="1" x14ac:dyDescent="0.25">
      <c r="A604" s="516"/>
      <c r="B604" s="517"/>
      <c r="C604" s="517"/>
      <c r="D604" s="517"/>
      <c r="E604" s="517"/>
      <c r="F604" s="517"/>
    </row>
    <row r="605" spans="1:6" s="518" customFormat="1" x14ac:dyDescent="0.25">
      <c r="A605" s="516"/>
      <c r="B605" s="517"/>
      <c r="C605" s="517"/>
      <c r="D605" s="517"/>
      <c r="E605" s="517"/>
      <c r="F605" s="517"/>
    </row>
    <row r="606" spans="1:6" s="518" customFormat="1" x14ac:dyDescent="0.25">
      <c r="A606" s="516"/>
      <c r="B606" s="517"/>
      <c r="C606" s="517"/>
      <c r="D606" s="517"/>
      <c r="E606" s="517"/>
      <c r="F606" s="517"/>
    </row>
    <row r="607" spans="1:6" s="518" customFormat="1" x14ac:dyDescent="0.25">
      <c r="A607" s="516"/>
      <c r="B607" s="517"/>
      <c r="C607" s="517"/>
      <c r="D607" s="517"/>
      <c r="E607" s="517"/>
      <c r="F607" s="517"/>
    </row>
    <row r="608" spans="1:6" s="518" customFormat="1" x14ac:dyDescent="0.25">
      <c r="A608" s="516"/>
      <c r="B608" s="517"/>
      <c r="C608" s="517"/>
      <c r="D608" s="517"/>
      <c r="E608" s="517"/>
      <c r="F608" s="517"/>
    </row>
    <row r="609" spans="1:6" s="518" customFormat="1" x14ac:dyDescent="0.25">
      <c r="A609" s="516"/>
      <c r="B609" s="517"/>
      <c r="C609" s="517"/>
      <c r="D609" s="517"/>
      <c r="E609" s="517"/>
      <c r="F609" s="517"/>
    </row>
    <row r="610" spans="1:6" s="518" customFormat="1" x14ac:dyDescent="0.25">
      <c r="A610" s="516"/>
      <c r="B610" s="517"/>
      <c r="C610" s="517"/>
      <c r="D610" s="517"/>
      <c r="E610" s="517"/>
      <c r="F610" s="517"/>
    </row>
    <row r="611" spans="1:6" s="518" customFormat="1" x14ac:dyDescent="0.25">
      <c r="A611" s="516"/>
      <c r="B611" s="517"/>
      <c r="C611" s="517"/>
      <c r="D611" s="517"/>
      <c r="E611" s="517"/>
      <c r="F611" s="517"/>
    </row>
    <row r="612" spans="1:6" s="518" customFormat="1" x14ac:dyDescent="0.25">
      <c r="A612" s="516"/>
      <c r="B612" s="517"/>
      <c r="C612" s="517"/>
      <c r="D612" s="517"/>
      <c r="E612" s="517"/>
      <c r="F612" s="517"/>
    </row>
    <row r="613" spans="1:6" s="518" customFormat="1" x14ac:dyDescent="0.25">
      <c r="A613" s="516"/>
      <c r="B613" s="517"/>
      <c r="C613" s="517"/>
      <c r="D613" s="517"/>
      <c r="E613" s="517"/>
      <c r="F613" s="517"/>
    </row>
    <row r="614" spans="1:6" s="518" customFormat="1" x14ac:dyDescent="0.25">
      <c r="A614" s="516"/>
      <c r="B614" s="517"/>
      <c r="C614" s="517"/>
      <c r="D614" s="517"/>
      <c r="E614" s="517"/>
      <c r="F614" s="517"/>
    </row>
    <row r="615" spans="1:6" s="518" customFormat="1" x14ac:dyDescent="0.25">
      <c r="A615" s="516"/>
      <c r="B615" s="517"/>
      <c r="C615" s="517"/>
      <c r="D615" s="517"/>
      <c r="E615" s="517"/>
      <c r="F615" s="517"/>
    </row>
    <row r="616" spans="1:6" s="518" customFormat="1" x14ac:dyDescent="0.25">
      <c r="A616" s="516"/>
      <c r="B616" s="517"/>
      <c r="C616" s="517"/>
      <c r="D616" s="517"/>
      <c r="E616" s="517"/>
      <c r="F616" s="517"/>
    </row>
    <row r="617" spans="1:6" s="518" customFormat="1" x14ac:dyDescent="0.25">
      <c r="A617" s="516"/>
      <c r="B617" s="517"/>
      <c r="C617" s="517"/>
      <c r="D617" s="517"/>
      <c r="E617" s="517"/>
      <c r="F617" s="517"/>
    </row>
    <row r="618" spans="1:6" s="518" customFormat="1" x14ac:dyDescent="0.25">
      <c r="A618" s="516"/>
      <c r="B618" s="517"/>
      <c r="C618" s="517"/>
      <c r="D618" s="517"/>
      <c r="E618" s="517"/>
      <c r="F618" s="517"/>
    </row>
    <row r="619" spans="1:6" s="518" customFormat="1" x14ac:dyDescent="0.25">
      <c r="A619" s="516"/>
      <c r="B619" s="517"/>
      <c r="C619" s="517"/>
      <c r="D619" s="517"/>
      <c r="E619" s="517"/>
      <c r="F619" s="517"/>
    </row>
    <row r="620" spans="1:6" s="518" customFormat="1" x14ac:dyDescent="0.25">
      <c r="A620" s="516"/>
      <c r="B620" s="517"/>
      <c r="C620" s="517"/>
      <c r="D620" s="517"/>
      <c r="E620" s="517"/>
      <c r="F620" s="517"/>
    </row>
    <row r="621" spans="1:6" s="518" customFormat="1" x14ac:dyDescent="0.25">
      <c r="A621" s="516"/>
      <c r="B621" s="517"/>
      <c r="C621" s="517"/>
      <c r="D621" s="517"/>
      <c r="E621" s="517"/>
      <c r="F621" s="517"/>
    </row>
    <row r="622" spans="1:6" s="518" customFormat="1" x14ac:dyDescent="0.25">
      <c r="A622" s="516"/>
      <c r="B622" s="517"/>
      <c r="C622" s="517"/>
      <c r="D622" s="517"/>
      <c r="E622" s="517"/>
      <c r="F622" s="517"/>
    </row>
    <row r="623" spans="1:6" s="518" customFormat="1" x14ac:dyDescent="0.25">
      <c r="A623" s="516"/>
      <c r="B623" s="517"/>
      <c r="C623" s="517"/>
      <c r="D623" s="517"/>
      <c r="E623" s="517"/>
      <c r="F623" s="517"/>
    </row>
    <row r="624" spans="1:6" s="518" customFormat="1" x14ac:dyDescent="0.25">
      <c r="A624" s="516"/>
      <c r="B624" s="517"/>
      <c r="C624" s="517"/>
      <c r="D624" s="517"/>
      <c r="E624" s="517"/>
      <c r="F624" s="517"/>
    </row>
    <row r="625" spans="1:6" s="518" customFormat="1" x14ac:dyDescent="0.25">
      <c r="A625" s="516"/>
      <c r="B625" s="517"/>
      <c r="C625" s="517"/>
      <c r="D625" s="517"/>
      <c r="E625" s="517"/>
      <c r="F625" s="517"/>
    </row>
    <row r="626" spans="1:6" s="518" customFormat="1" x14ac:dyDescent="0.25">
      <c r="A626" s="516"/>
      <c r="B626" s="517"/>
      <c r="C626" s="517"/>
      <c r="D626" s="517"/>
      <c r="E626" s="517"/>
      <c r="F626" s="517"/>
    </row>
    <row r="627" spans="1:6" s="518" customFormat="1" x14ac:dyDescent="0.25">
      <c r="A627" s="516"/>
      <c r="B627" s="517"/>
      <c r="C627" s="517"/>
      <c r="D627" s="517"/>
      <c r="E627" s="517"/>
      <c r="F627" s="517"/>
    </row>
    <row r="628" spans="1:6" s="518" customFormat="1" x14ac:dyDescent="0.25">
      <c r="A628" s="516"/>
      <c r="B628" s="517"/>
      <c r="C628" s="517"/>
      <c r="D628" s="517"/>
      <c r="E628" s="517"/>
      <c r="F628" s="517"/>
    </row>
    <row r="629" spans="1:6" s="518" customFormat="1" x14ac:dyDescent="0.25">
      <c r="A629" s="516"/>
      <c r="B629" s="517"/>
      <c r="C629" s="517"/>
      <c r="D629" s="517"/>
      <c r="E629" s="517"/>
      <c r="F629" s="517"/>
    </row>
    <row r="630" spans="1:6" s="518" customFormat="1" x14ac:dyDescent="0.25">
      <c r="A630" s="516"/>
      <c r="B630" s="517"/>
      <c r="C630" s="517"/>
      <c r="D630" s="517"/>
      <c r="E630" s="517"/>
      <c r="F630" s="517"/>
    </row>
    <row r="631" spans="1:6" s="518" customFormat="1" x14ac:dyDescent="0.25">
      <c r="A631" s="516"/>
      <c r="B631" s="517"/>
      <c r="C631" s="517"/>
      <c r="D631" s="517"/>
      <c r="E631" s="517"/>
      <c r="F631" s="517"/>
    </row>
    <row r="632" spans="1:6" s="518" customFormat="1" x14ac:dyDescent="0.25">
      <c r="A632" s="516"/>
      <c r="B632" s="517"/>
      <c r="C632" s="517"/>
      <c r="D632" s="517"/>
      <c r="E632" s="517"/>
      <c r="F632" s="517"/>
    </row>
    <row r="633" spans="1:6" s="518" customFormat="1" x14ac:dyDescent="0.25">
      <c r="A633" s="516"/>
      <c r="B633" s="517"/>
      <c r="C633" s="517"/>
      <c r="D633" s="517"/>
      <c r="E633" s="517"/>
      <c r="F633" s="517"/>
    </row>
    <row r="634" spans="1:6" s="518" customFormat="1" x14ac:dyDescent="0.25">
      <c r="A634" s="516"/>
      <c r="B634" s="517"/>
      <c r="C634" s="517"/>
      <c r="D634" s="517"/>
      <c r="E634" s="517"/>
      <c r="F634" s="517"/>
    </row>
    <row r="635" spans="1:6" s="518" customFormat="1" x14ac:dyDescent="0.25">
      <c r="A635" s="516"/>
      <c r="B635" s="517"/>
      <c r="C635" s="517"/>
      <c r="D635" s="517"/>
      <c r="E635" s="517"/>
      <c r="F635" s="517"/>
    </row>
    <row r="636" spans="1:6" s="518" customFormat="1" x14ac:dyDescent="0.25">
      <c r="A636" s="516"/>
      <c r="B636" s="517"/>
      <c r="C636" s="517"/>
      <c r="D636" s="517"/>
      <c r="E636" s="517"/>
      <c r="F636" s="517"/>
    </row>
    <row r="637" spans="1:6" s="518" customFormat="1" x14ac:dyDescent="0.25">
      <c r="A637" s="516"/>
      <c r="B637" s="517"/>
      <c r="C637" s="517"/>
      <c r="D637" s="517"/>
      <c r="E637" s="517"/>
      <c r="F637" s="517"/>
    </row>
    <row r="638" spans="1:6" s="518" customFormat="1" x14ac:dyDescent="0.25">
      <c r="A638" s="516"/>
      <c r="B638" s="517"/>
      <c r="C638" s="517"/>
      <c r="D638" s="517"/>
      <c r="E638" s="517"/>
      <c r="F638" s="517"/>
    </row>
    <row r="639" spans="1:6" s="518" customFormat="1" x14ac:dyDescent="0.25">
      <c r="A639" s="516"/>
      <c r="B639" s="517"/>
      <c r="C639" s="517"/>
      <c r="D639" s="517"/>
      <c r="E639" s="517"/>
      <c r="F639" s="517"/>
    </row>
    <row r="640" spans="1:6" s="518" customFormat="1" x14ac:dyDescent="0.25">
      <c r="A640" s="516"/>
      <c r="B640" s="517"/>
      <c r="C640" s="517"/>
      <c r="D640" s="517"/>
      <c r="E640" s="517"/>
      <c r="F640" s="517"/>
    </row>
    <row r="641" spans="1:6" s="518" customFormat="1" x14ac:dyDescent="0.25">
      <c r="A641" s="516"/>
      <c r="B641" s="517"/>
      <c r="C641" s="517"/>
      <c r="D641" s="517"/>
      <c r="E641" s="517"/>
      <c r="F641" s="517"/>
    </row>
    <row r="642" spans="1:6" s="518" customFormat="1" x14ac:dyDescent="0.25">
      <c r="A642" s="516"/>
      <c r="B642" s="517"/>
      <c r="C642" s="517"/>
      <c r="D642" s="517"/>
      <c r="E642" s="517"/>
      <c r="F642" s="517"/>
    </row>
    <row r="643" spans="1:6" s="518" customFormat="1" x14ac:dyDescent="0.25">
      <c r="A643" s="516"/>
      <c r="B643" s="517"/>
      <c r="C643" s="517"/>
      <c r="D643" s="517"/>
      <c r="E643" s="517"/>
      <c r="F643" s="517"/>
    </row>
    <row r="644" spans="1:6" s="518" customFormat="1" x14ac:dyDescent="0.25">
      <c r="A644" s="516"/>
      <c r="B644" s="517"/>
      <c r="C644" s="517"/>
      <c r="D644" s="517"/>
      <c r="E644" s="517"/>
      <c r="F644" s="517"/>
    </row>
    <row r="645" spans="1:6" s="518" customFormat="1" x14ac:dyDescent="0.25">
      <c r="A645" s="516"/>
      <c r="B645" s="517"/>
      <c r="C645" s="517"/>
      <c r="D645" s="517"/>
      <c r="E645" s="517"/>
      <c r="F645" s="517"/>
    </row>
    <row r="646" spans="1:6" s="518" customFormat="1" x14ac:dyDescent="0.25">
      <c r="A646" s="516"/>
      <c r="B646" s="517"/>
      <c r="C646" s="517"/>
      <c r="D646" s="517"/>
      <c r="E646" s="517"/>
      <c r="F646" s="517"/>
    </row>
    <row r="647" spans="1:6" s="518" customFormat="1" x14ac:dyDescent="0.25">
      <c r="A647" s="516"/>
      <c r="B647" s="517"/>
      <c r="C647" s="517"/>
      <c r="D647" s="517"/>
      <c r="E647" s="517"/>
      <c r="F647" s="517"/>
    </row>
    <row r="648" spans="1:6" s="518" customFormat="1" x14ac:dyDescent="0.25">
      <c r="A648" s="516"/>
      <c r="B648" s="517"/>
      <c r="C648" s="517"/>
      <c r="D648" s="517"/>
      <c r="E648" s="517"/>
      <c r="F648" s="517"/>
    </row>
    <row r="649" spans="1:6" s="518" customFormat="1" x14ac:dyDescent="0.25">
      <c r="A649" s="516"/>
      <c r="B649" s="517"/>
      <c r="C649" s="517"/>
      <c r="D649" s="517"/>
      <c r="E649" s="517"/>
      <c r="F649" s="517"/>
    </row>
    <row r="650" spans="1:6" s="518" customFormat="1" x14ac:dyDescent="0.25">
      <c r="A650" s="516"/>
      <c r="B650" s="517"/>
      <c r="C650" s="517"/>
      <c r="D650" s="517"/>
      <c r="E650" s="517"/>
      <c r="F650" s="517"/>
    </row>
    <row r="651" spans="1:6" s="518" customFormat="1" x14ac:dyDescent="0.25">
      <c r="A651" s="516"/>
      <c r="B651" s="517"/>
      <c r="C651" s="517"/>
      <c r="D651" s="517"/>
      <c r="E651" s="517"/>
      <c r="F651" s="517"/>
    </row>
    <row r="652" spans="1:6" s="518" customFormat="1" x14ac:dyDescent="0.25">
      <c r="A652" s="516"/>
      <c r="B652" s="517"/>
      <c r="C652" s="517"/>
      <c r="D652" s="517"/>
      <c r="E652" s="517"/>
      <c r="F652" s="517"/>
    </row>
    <row r="653" spans="1:6" s="518" customFormat="1" x14ac:dyDescent="0.25">
      <c r="A653" s="516"/>
      <c r="B653" s="517"/>
      <c r="C653" s="517"/>
      <c r="D653" s="517"/>
      <c r="E653" s="517"/>
      <c r="F653" s="517"/>
    </row>
    <row r="654" spans="1:6" s="518" customFormat="1" x14ac:dyDescent="0.25">
      <c r="A654" s="516"/>
      <c r="B654" s="517"/>
      <c r="C654" s="517"/>
      <c r="D654" s="517"/>
      <c r="E654" s="517"/>
      <c r="F654" s="517"/>
    </row>
    <row r="655" spans="1:6" s="518" customFormat="1" x14ac:dyDescent="0.25">
      <c r="A655" s="516"/>
      <c r="B655" s="517"/>
      <c r="C655" s="517"/>
      <c r="D655" s="517"/>
      <c r="E655" s="517"/>
      <c r="F655" s="517"/>
    </row>
    <row r="656" spans="1:6" s="518" customFormat="1" x14ac:dyDescent="0.25">
      <c r="A656" s="516"/>
      <c r="B656" s="517"/>
      <c r="C656" s="517"/>
      <c r="D656" s="517"/>
      <c r="E656" s="517"/>
      <c r="F656" s="517"/>
    </row>
    <row r="657" spans="1:6" s="518" customFormat="1" x14ac:dyDescent="0.25">
      <c r="A657" s="516"/>
      <c r="B657" s="517"/>
      <c r="C657" s="517"/>
      <c r="D657" s="517"/>
      <c r="E657" s="517"/>
      <c r="F657" s="517"/>
    </row>
    <row r="658" spans="1:6" s="518" customFormat="1" x14ac:dyDescent="0.25">
      <c r="A658" s="516"/>
      <c r="B658" s="517"/>
      <c r="C658" s="517"/>
      <c r="D658" s="517"/>
      <c r="E658" s="517"/>
      <c r="F658" s="517"/>
    </row>
    <row r="659" spans="1:6" s="518" customFormat="1" x14ac:dyDescent="0.25">
      <c r="A659" s="516"/>
      <c r="B659" s="517"/>
      <c r="C659" s="517"/>
      <c r="D659" s="517"/>
      <c r="E659" s="517"/>
      <c r="F659" s="517"/>
    </row>
    <row r="660" spans="1:6" s="518" customFormat="1" x14ac:dyDescent="0.25">
      <c r="A660" s="516"/>
      <c r="B660" s="517"/>
      <c r="C660" s="517"/>
      <c r="D660" s="517"/>
      <c r="E660" s="517"/>
      <c r="F660" s="517"/>
    </row>
    <row r="661" spans="1:6" s="518" customFormat="1" x14ac:dyDescent="0.25">
      <c r="A661" s="516"/>
      <c r="B661" s="517"/>
      <c r="C661" s="517"/>
      <c r="D661" s="517"/>
      <c r="E661" s="517"/>
      <c r="F661" s="517"/>
    </row>
    <row r="662" spans="1:6" s="518" customFormat="1" x14ac:dyDescent="0.25">
      <c r="A662" s="516"/>
      <c r="B662" s="517"/>
      <c r="C662" s="517"/>
      <c r="D662" s="517"/>
      <c r="E662" s="517"/>
      <c r="F662" s="517"/>
    </row>
    <row r="663" spans="1:6" s="518" customFormat="1" x14ac:dyDescent="0.25">
      <c r="A663" s="516"/>
      <c r="B663" s="517"/>
      <c r="C663" s="517"/>
      <c r="D663" s="517"/>
      <c r="E663" s="517"/>
      <c r="F663" s="517"/>
    </row>
    <row r="664" spans="1:6" s="518" customFormat="1" x14ac:dyDescent="0.25">
      <c r="A664" s="516"/>
      <c r="B664" s="517"/>
      <c r="C664" s="517"/>
      <c r="D664" s="517"/>
      <c r="E664" s="517"/>
      <c r="F664" s="517"/>
    </row>
    <row r="665" spans="1:6" s="518" customFormat="1" x14ac:dyDescent="0.25">
      <c r="A665" s="516"/>
      <c r="B665" s="517"/>
      <c r="C665" s="517"/>
      <c r="D665" s="517"/>
      <c r="E665" s="517"/>
      <c r="F665" s="517"/>
    </row>
    <row r="666" spans="1:6" s="518" customFormat="1" x14ac:dyDescent="0.25">
      <c r="A666" s="516"/>
      <c r="B666" s="517"/>
      <c r="C666" s="517"/>
      <c r="D666" s="517"/>
      <c r="E666" s="517"/>
      <c r="F666" s="517"/>
    </row>
    <row r="667" spans="1:6" s="518" customFormat="1" x14ac:dyDescent="0.25">
      <c r="A667" s="516"/>
      <c r="B667" s="517"/>
      <c r="C667" s="517"/>
      <c r="D667" s="517"/>
      <c r="E667" s="517"/>
      <c r="F667" s="517"/>
    </row>
    <row r="668" spans="1:6" s="518" customFormat="1" x14ac:dyDescent="0.25">
      <c r="A668" s="516"/>
      <c r="B668" s="517"/>
      <c r="C668" s="517"/>
      <c r="D668" s="517"/>
      <c r="E668" s="517"/>
      <c r="F668" s="517"/>
    </row>
    <row r="669" spans="1:6" s="518" customFormat="1" x14ac:dyDescent="0.25">
      <c r="A669" s="516"/>
      <c r="B669" s="517"/>
      <c r="C669" s="517"/>
      <c r="D669" s="517"/>
      <c r="E669" s="517"/>
      <c r="F669" s="517"/>
    </row>
    <row r="670" spans="1:6" s="518" customFormat="1" x14ac:dyDescent="0.25">
      <c r="A670" s="516"/>
      <c r="B670" s="517"/>
      <c r="C670" s="517"/>
      <c r="D670" s="517"/>
      <c r="E670" s="517"/>
      <c r="F670" s="517"/>
    </row>
    <row r="671" spans="1:6" s="518" customFormat="1" x14ac:dyDescent="0.25">
      <c r="A671" s="516"/>
      <c r="B671" s="517"/>
      <c r="C671" s="517"/>
      <c r="D671" s="517"/>
      <c r="E671" s="517"/>
      <c r="F671" s="517"/>
    </row>
    <row r="672" spans="1:6" s="518" customFormat="1" x14ac:dyDescent="0.25">
      <c r="A672" s="516"/>
      <c r="B672" s="517"/>
      <c r="C672" s="517"/>
      <c r="D672" s="517"/>
      <c r="E672" s="517"/>
      <c r="F672" s="517"/>
    </row>
    <row r="673" spans="1:6" s="518" customFormat="1" x14ac:dyDescent="0.25">
      <c r="A673" s="516"/>
      <c r="B673" s="517"/>
      <c r="C673" s="517"/>
      <c r="D673" s="517"/>
      <c r="E673" s="517"/>
      <c r="F673" s="517"/>
    </row>
    <row r="674" spans="1:6" s="518" customFormat="1" x14ac:dyDescent="0.25">
      <c r="A674" s="516"/>
      <c r="B674" s="517"/>
      <c r="C674" s="517"/>
      <c r="D674" s="517"/>
      <c r="E674" s="517"/>
      <c r="F674" s="517"/>
    </row>
    <row r="675" spans="1:6" s="518" customFormat="1" x14ac:dyDescent="0.25">
      <c r="A675" s="516"/>
      <c r="B675" s="517"/>
      <c r="C675" s="517"/>
      <c r="D675" s="517"/>
      <c r="E675" s="517"/>
      <c r="F675" s="517"/>
    </row>
    <row r="676" spans="1:6" s="518" customFormat="1" x14ac:dyDescent="0.25">
      <c r="A676" s="516"/>
      <c r="B676" s="517"/>
      <c r="C676" s="517"/>
      <c r="D676" s="517"/>
      <c r="E676" s="517"/>
      <c r="F676" s="517"/>
    </row>
    <row r="677" spans="1:6" s="518" customFormat="1" x14ac:dyDescent="0.25">
      <c r="A677" s="516"/>
      <c r="B677" s="517"/>
      <c r="C677" s="517"/>
      <c r="D677" s="517"/>
      <c r="E677" s="517"/>
      <c r="F677" s="517"/>
    </row>
    <row r="678" spans="1:6" s="518" customFormat="1" x14ac:dyDescent="0.25">
      <c r="A678" s="516"/>
      <c r="B678" s="517"/>
      <c r="C678" s="517"/>
      <c r="D678" s="517"/>
      <c r="E678" s="517"/>
      <c r="F678" s="517"/>
    </row>
    <row r="679" spans="1:6" s="518" customFormat="1" x14ac:dyDescent="0.25">
      <c r="A679" s="516"/>
      <c r="B679" s="517"/>
      <c r="C679" s="517"/>
      <c r="D679" s="517"/>
      <c r="E679" s="517"/>
      <c r="F679" s="517"/>
    </row>
    <row r="680" spans="1:6" s="518" customFormat="1" x14ac:dyDescent="0.25">
      <c r="A680" s="516"/>
      <c r="B680" s="517"/>
      <c r="C680" s="517"/>
      <c r="D680" s="517"/>
      <c r="E680" s="517"/>
      <c r="F680" s="517"/>
    </row>
    <row r="681" spans="1:6" s="518" customFormat="1" x14ac:dyDescent="0.25">
      <c r="A681" s="516"/>
      <c r="B681" s="517"/>
      <c r="C681" s="517"/>
      <c r="D681" s="517"/>
      <c r="E681" s="517"/>
      <c r="F681" s="517"/>
    </row>
    <row r="682" spans="1:6" s="518" customFormat="1" x14ac:dyDescent="0.25">
      <c r="A682" s="516"/>
      <c r="B682" s="517"/>
      <c r="C682" s="517"/>
      <c r="D682" s="517"/>
      <c r="E682" s="517"/>
      <c r="F682" s="517"/>
    </row>
    <row r="683" spans="1:6" s="518" customFormat="1" x14ac:dyDescent="0.25">
      <c r="A683" s="516"/>
      <c r="B683" s="517"/>
      <c r="C683" s="517"/>
      <c r="D683" s="517"/>
      <c r="E683" s="517"/>
      <c r="F683" s="517"/>
    </row>
    <row r="684" spans="1:6" s="518" customFormat="1" x14ac:dyDescent="0.25">
      <c r="A684" s="516"/>
      <c r="B684" s="517"/>
      <c r="C684" s="517"/>
      <c r="D684" s="517"/>
      <c r="E684" s="517"/>
      <c r="F684" s="517"/>
    </row>
    <row r="685" spans="1:6" s="518" customFormat="1" x14ac:dyDescent="0.25">
      <c r="A685" s="516"/>
      <c r="B685" s="517"/>
      <c r="C685" s="517"/>
      <c r="D685" s="517"/>
      <c r="E685" s="517"/>
      <c r="F685" s="517"/>
    </row>
    <row r="686" spans="1:6" s="518" customFormat="1" x14ac:dyDescent="0.25">
      <c r="A686" s="516"/>
      <c r="B686" s="517"/>
      <c r="C686" s="517"/>
      <c r="D686" s="517"/>
      <c r="E686" s="517"/>
      <c r="F686" s="517"/>
    </row>
    <row r="687" spans="1:6" s="518" customFormat="1" x14ac:dyDescent="0.25">
      <c r="A687" s="516"/>
      <c r="B687" s="517"/>
      <c r="C687" s="517"/>
      <c r="D687" s="517"/>
      <c r="E687" s="517"/>
      <c r="F687" s="517"/>
    </row>
    <row r="688" spans="1:6" s="518" customFormat="1" x14ac:dyDescent="0.25">
      <c r="A688" s="516"/>
      <c r="B688" s="517"/>
      <c r="C688" s="517"/>
      <c r="D688" s="517"/>
      <c r="E688" s="517"/>
      <c r="F688" s="517"/>
    </row>
    <row r="689" spans="1:6" s="518" customFormat="1" x14ac:dyDescent="0.25">
      <c r="A689" s="516"/>
      <c r="B689" s="517"/>
      <c r="C689" s="517"/>
      <c r="D689" s="517"/>
      <c r="E689" s="517"/>
      <c r="F689" s="517"/>
    </row>
    <row r="690" spans="1:6" s="518" customFormat="1" x14ac:dyDescent="0.25">
      <c r="A690" s="516"/>
      <c r="B690" s="517"/>
      <c r="C690" s="517"/>
      <c r="D690" s="517"/>
      <c r="E690" s="517"/>
      <c r="F690" s="517"/>
    </row>
    <row r="691" spans="1:6" s="518" customFormat="1" x14ac:dyDescent="0.25">
      <c r="A691" s="516"/>
      <c r="B691" s="517"/>
      <c r="C691" s="517"/>
      <c r="D691" s="517"/>
      <c r="E691" s="517"/>
      <c r="F691" s="517"/>
    </row>
    <row r="692" spans="1:6" s="518" customFormat="1" x14ac:dyDescent="0.25">
      <c r="A692" s="516"/>
      <c r="B692" s="517"/>
      <c r="C692" s="517"/>
      <c r="D692" s="517"/>
      <c r="E692" s="517"/>
      <c r="F692" s="517"/>
    </row>
    <row r="693" spans="1:6" s="518" customFormat="1" x14ac:dyDescent="0.25">
      <c r="A693" s="516"/>
      <c r="B693" s="517"/>
      <c r="C693" s="517"/>
      <c r="D693" s="517"/>
      <c r="E693" s="517"/>
      <c r="F693" s="517"/>
    </row>
    <row r="694" spans="1:6" s="518" customFormat="1" x14ac:dyDescent="0.25">
      <c r="A694" s="516"/>
      <c r="B694" s="517"/>
      <c r="C694" s="517"/>
      <c r="D694" s="517"/>
      <c r="E694" s="517"/>
      <c r="F694" s="517"/>
    </row>
    <row r="695" spans="1:6" s="518" customFormat="1" x14ac:dyDescent="0.25">
      <c r="A695" s="516"/>
      <c r="B695" s="517"/>
      <c r="C695" s="517"/>
      <c r="D695" s="517"/>
      <c r="E695" s="517"/>
      <c r="F695" s="517"/>
    </row>
    <row r="696" spans="1:6" s="518" customFormat="1" x14ac:dyDescent="0.25">
      <c r="A696" s="516"/>
      <c r="B696" s="517"/>
      <c r="C696" s="517"/>
      <c r="D696" s="517"/>
      <c r="E696" s="517"/>
      <c r="F696" s="517"/>
    </row>
    <row r="697" spans="1:6" s="518" customFormat="1" x14ac:dyDescent="0.25">
      <c r="A697" s="516"/>
      <c r="B697" s="517"/>
      <c r="C697" s="517"/>
      <c r="D697" s="517"/>
      <c r="E697" s="517"/>
      <c r="F697" s="517"/>
    </row>
    <row r="698" spans="1:6" s="518" customFormat="1" x14ac:dyDescent="0.25">
      <c r="A698" s="516"/>
      <c r="B698" s="517"/>
      <c r="C698" s="517"/>
      <c r="D698" s="517"/>
      <c r="E698" s="517"/>
      <c r="F698" s="517"/>
    </row>
    <row r="699" spans="1:6" s="518" customFormat="1" x14ac:dyDescent="0.25">
      <c r="A699" s="516"/>
      <c r="B699" s="517"/>
      <c r="C699" s="517"/>
      <c r="D699" s="517"/>
      <c r="E699" s="517"/>
      <c r="F699" s="517"/>
    </row>
    <row r="700" spans="1:6" s="518" customFormat="1" x14ac:dyDescent="0.25">
      <c r="A700" s="516"/>
      <c r="B700" s="517"/>
      <c r="C700" s="517"/>
      <c r="D700" s="517"/>
      <c r="E700" s="517"/>
      <c r="F700" s="517"/>
    </row>
    <row r="701" spans="1:6" s="518" customFormat="1" x14ac:dyDescent="0.25">
      <c r="A701" s="516"/>
      <c r="B701" s="517"/>
      <c r="C701" s="517"/>
      <c r="D701" s="517"/>
      <c r="E701" s="517"/>
      <c r="F701" s="517"/>
    </row>
    <row r="702" spans="1:6" s="518" customFormat="1" x14ac:dyDescent="0.25">
      <c r="A702" s="516"/>
      <c r="B702" s="517"/>
      <c r="C702" s="517"/>
      <c r="D702" s="517"/>
      <c r="E702" s="517"/>
      <c r="F702" s="517"/>
    </row>
    <row r="703" spans="1:6" s="518" customFormat="1" x14ac:dyDescent="0.25">
      <c r="A703" s="516"/>
      <c r="B703" s="517"/>
      <c r="C703" s="517"/>
      <c r="D703" s="517"/>
      <c r="E703" s="517"/>
      <c r="F703" s="517"/>
    </row>
    <row r="704" spans="1:6" s="518" customFormat="1" x14ac:dyDescent="0.25">
      <c r="A704" s="516"/>
      <c r="B704" s="517"/>
      <c r="C704" s="517"/>
      <c r="D704" s="517"/>
      <c r="E704" s="517"/>
      <c r="F704" s="517"/>
    </row>
    <row r="705" spans="1:6" s="518" customFormat="1" x14ac:dyDescent="0.25">
      <c r="A705" s="516"/>
      <c r="B705" s="517"/>
      <c r="C705" s="517"/>
      <c r="D705" s="517"/>
      <c r="E705" s="517"/>
      <c r="F705" s="517"/>
    </row>
    <row r="706" spans="1:6" s="518" customFormat="1" x14ac:dyDescent="0.25">
      <c r="A706" s="516"/>
      <c r="B706" s="517"/>
      <c r="C706" s="517"/>
      <c r="D706" s="517"/>
      <c r="E706" s="517"/>
      <c r="F706" s="517"/>
    </row>
    <row r="707" spans="1:6" s="518" customFormat="1" x14ac:dyDescent="0.25">
      <c r="A707" s="516"/>
      <c r="B707" s="517"/>
      <c r="C707" s="517"/>
      <c r="D707" s="517"/>
      <c r="E707" s="517"/>
      <c r="F707" s="517"/>
    </row>
    <row r="708" spans="1:6" s="518" customFormat="1" x14ac:dyDescent="0.25">
      <c r="A708" s="516"/>
      <c r="B708" s="517"/>
      <c r="C708" s="517"/>
      <c r="D708" s="517"/>
      <c r="E708" s="517"/>
      <c r="F708" s="517"/>
    </row>
    <row r="709" spans="1:6" s="518" customFormat="1" x14ac:dyDescent="0.25">
      <c r="A709" s="516"/>
      <c r="B709" s="517"/>
      <c r="C709" s="517"/>
      <c r="D709" s="517"/>
      <c r="E709" s="517"/>
      <c r="F709" s="517"/>
    </row>
    <row r="710" spans="1:6" s="518" customFormat="1" x14ac:dyDescent="0.25">
      <c r="A710" s="516"/>
      <c r="B710" s="517"/>
      <c r="C710" s="517"/>
      <c r="D710" s="517"/>
      <c r="E710" s="517"/>
      <c r="F710" s="517"/>
    </row>
    <row r="711" spans="1:6" s="518" customFormat="1" x14ac:dyDescent="0.25">
      <c r="A711" s="516"/>
      <c r="B711" s="517"/>
      <c r="C711" s="517"/>
      <c r="D711" s="517"/>
      <c r="E711" s="517"/>
      <c r="F711" s="517"/>
    </row>
    <row r="712" spans="1:6" s="518" customFormat="1" x14ac:dyDescent="0.25">
      <c r="A712" s="516"/>
      <c r="B712" s="517"/>
      <c r="C712" s="517"/>
      <c r="D712" s="517"/>
      <c r="E712" s="517"/>
      <c r="F712" s="517"/>
    </row>
    <row r="713" spans="1:6" s="518" customFormat="1" x14ac:dyDescent="0.25">
      <c r="A713" s="516"/>
      <c r="B713" s="517"/>
      <c r="C713" s="517"/>
      <c r="D713" s="517"/>
      <c r="E713" s="517"/>
      <c r="F713" s="517"/>
    </row>
    <row r="714" spans="1:6" s="518" customFormat="1" x14ac:dyDescent="0.25">
      <c r="A714" s="516"/>
      <c r="B714" s="517"/>
      <c r="C714" s="517"/>
      <c r="D714" s="517"/>
      <c r="E714" s="517"/>
      <c r="F714" s="517"/>
    </row>
    <row r="715" spans="1:6" s="518" customFormat="1" x14ac:dyDescent="0.25">
      <c r="A715" s="516"/>
      <c r="B715" s="517"/>
      <c r="C715" s="517"/>
      <c r="D715" s="517"/>
      <c r="E715" s="517"/>
      <c r="F715" s="517"/>
    </row>
    <row r="716" spans="1:6" s="518" customFormat="1" x14ac:dyDescent="0.25">
      <c r="A716" s="516"/>
      <c r="B716" s="517"/>
      <c r="C716" s="517"/>
      <c r="D716" s="517"/>
      <c r="E716" s="517"/>
      <c r="F716" s="517"/>
    </row>
    <row r="717" spans="1:6" s="518" customFormat="1" x14ac:dyDescent="0.25">
      <c r="A717" s="516"/>
      <c r="B717" s="517"/>
      <c r="C717" s="517"/>
      <c r="D717" s="517"/>
      <c r="E717" s="517"/>
      <c r="F717" s="517"/>
    </row>
    <row r="718" spans="1:6" s="518" customFormat="1" x14ac:dyDescent="0.25">
      <c r="A718" s="516"/>
      <c r="B718" s="517"/>
      <c r="C718" s="517"/>
      <c r="D718" s="517"/>
      <c r="E718" s="517"/>
      <c r="F718" s="517"/>
    </row>
    <row r="719" spans="1:6" s="518" customFormat="1" x14ac:dyDescent="0.25">
      <c r="A719" s="516"/>
      <c r="B719" s="517"/>
      <c r="C719" s="517"/>
      <c r="D719" s="517"/>
      <c r="E719" s="517"/>
      <c r="F719" s="517"/>
    </row>
    <row r="720" spans="1:6" s="518" customFormat="1" x14ac:dyDescent="0.25">
      <c r="A720" s="516"/>
      <c r="B720" s="517"/>
      <c r="C720" s="517"/>
      <c r="D720" s="517"/>
      <c r="E720" s="517"/>
      <c r="F720" s="517"/>
    </row>
    <row r="721" spans="1:6" s="518" customFormat="1" x14ac:dyDescent="0.25">
      <c r="A721" s="516"/>
      <c r="B721" s="517"/>
      <c r="C721" s="517"/>
      <c r="D721" s="517"/>
      <c r="E721" s="517"/>
      <c r="F721" s="517"/>
    </row>
    <row r="722" spans="1:6" s="518" customFormat="1" x14ac:dyDescent="0.25">
      <c r="A722" s="516"/>
      <c r="B722" s="517"/>
      <c r="C722" s="517"/>
      <c r="D722" s="517"/>
      <c r="E722" s="517"/>
      <c r="F722" s="517"/>
    </row>
    <row r="723" spans="1:6" s="518" customFormat="1" x14ac:dyDescent="0.25">
      <c r="A723" s="516"/>
      <c r="B723" s="517"/>
      <c r="C723" s="517"/>
      <c r="D723" s="517"/>
      <c r="E723" s="517"/>
      <c r="F723" s="517"/>
    </row>
    <row r="724" spans="1:6" s="518" customFormat="1" x14ac:dyDescent="0.25">
      <c r="A724" s="516"/>
      <c r="B724" s="517"/>
      <c r="C724" s="517"/>
      <c r="D724" s="517"/>
      <c r="E724" s="517"/>
      <c r="F724" s="517"/>
    </row>
    <row r="725" spans="1:6" s="518" customFormat="1" x14ac:dyDescent="0.25">
      <c r="A725" s="516"/>
      <c r="B725" s="517"/>
      <c r="C725" s="517"/>
      <c r="D725" s="517"/>
      <c r="E725" s="517"/>
      <c r="F725" s="517"/>
    </row>
    <row r="726" spans="1:6" s="518" customFormat="1" x14ac:dyDescent="0.25">
      <c r="A726" s="516"/>
      <c r="B726" s="517"/>
      <c r="C726" s="517"/>
      <c r="D726" s="517"/>
      <c r="E726" s="517"/>
      <c r="F726" s="517"/>
    </row>
    <row r="727" spans="1:6" s="518" customFormat="1" x14ac:dyDescent="0.25">
      <c r="A727" s="516"/>
      <c r="B727" s="517"/>
      <c r="C727" s="517"/>
      <c r="D727" s="517"/>
      <c r="E727" s="517"/>
      <c r="F727" s="517"/>
    </row>
    <row r="728" spans="1:6" s="518" customFormat="1" x14ac:dyDescent="0.25">
      <c r="A728" s="516"/>
      <c r="B728" s="517"/>
      <c r="C728" s="517"/>
      <c r="D728" s="517"/>
      <c r="E728" s="517"/>
      <c r="F728" s="517"/>
    </row>
    <row r="729" spans="1:6" s="518" customFormat="1" x14ac:dyDescent="0.25">
      <c r="A729" s="516"/>
      <c r="B729" s="517"/>
      <c r="C729" s="517"/>
      <c r="D729" s="517"/>
      <c r="E729" s="517"/>
      <c r="F729" s="517"/>
    </row>
    <row r="730" spans="1:6" s="518" customFormat="1" x14ac:dyDescent="0.25">
      <c r="A730" s="516"/>
      <c r="B730" s="517"/>
      <c r="C730" s="517"/>
      <c r="D730" s="517"/>
      <c r="E730" s="517"/>
      <c r="F730" s="517"/>
    </row>
    <row r="731" spans="1:6" s="518" customFormat="1" x14ac:dyDescent="0.25">
      <c r="A731" s="516"/>
      <c r="B731" s="517"/>
      <c r="C731" s="517"/>
      <c r="D731" s="517"/>
      <c r="E731" s="517"/>
      <c r="F731" s="517"/>
    </row>
    <row r="732" spans="1:6" s="518" customFormat="1" x14ac:dyDescent="0.25">
      <c r="A732" s="516"/>
      <c r="B732" s="517"/>
      <c r="C732" s="517"/>
      <c r="D732" s="517"/>
      <c r="E732" s="517"/>
      <c r="F732" s="517"/>
    </row>
    <row r="733" spans="1:6" s="518" customFormat="1" x14ac:dyDescent="0.25">
      <c r="A733" s="516"/>
      <c r="B733" s="517"/>
      <c r="C733" s="517"/>
      <c r="D733" s="517"/>
      <c r="E733" s="517"/>
      <c r="F733" s="517"/>
    </row>
    <row r="734" spans="1:6" s="518" customFormat="1" x14ac:dyDescent="0.25">
      <c r="A734" s="516"/>
      <c r="B734" s="517"/>
      <c r="C734" s="517"/>
      <c r="D734" s="517"/>
      <c r="E734" s="517"/>
      <c r="F734" s="517"/>
    </row>
    <row r="735" spans="1:6" s="518" customFormat="1" x14ac:dyDescent="0.25">
      <c r="A735" s="516"/>
      <c r="B735" s="517"/>
      <c r="C735" s="517"/>
      <c r="D735" s="517"/>
      <c r="E735" s="517"/>
      <c r="F735" s="517"/>
    </row>
    <row r="736" spans="1:6" s="518" customFormat="1" x14ac:dyDescent="0.25">
      <c r="A736" s="516"/>
      <c r="B736" s="517"/>
      <c r="C736" s="517"/>
      <c r="D736" s="517"/>
      <c r="E736" s="517"/>
      <c r="F736" s="517"/>
    </row>
    <row r="737" spans="1:6" s="518" customFormat="1" x14ac:dyDescent="0.25">
      <c r="A737" s="516"/>
      <c r="B737" s="517"/>
      <c r="C737" s="517"/>
      <c r="D737" s="517"/>
      <c r="E737" s="517"/>
      <c r="F737" s="517"/>
    </row>
    <row r="738" spans="1:6" s="518" customFormat="1" x14ac:dyDescent="0.25">
      <c r="A738" s="516"/>
      <c r="B738" s="517"/>
      <c r="C738" s="517"/>
      <c r="D738" s="517"/>
      <c r="E738" s="517"/>
      <c r="F738" s="517"/>
    </row>
    <row r="739" spans="1:6" s="518" customFormat="1" x14ac:dyDescent="0.25">
      <c r="A739" s="516"/>
      <c r="B739" s="517"/>
      <c r="C739" s="517"/>
      <c r="D739" s="517"/>
      <c r="E739" s="517"/>
      <c r="F739" s="517"/>
    </row>
    <row r="740" spans="1:6" s="518" customFormat="1" x14ac:dyDescent="0.25">
      <c r="A740" s="516"/>
      <c r="B740" s="517"/>
      <c r="C740" s="517"/>
      <c r="D740" s="517"/>
      <c r="E740" s="517"/>
      <c r="F740" s="517"/>
    </row>
    <row r="741" spans="1:6" s="518" customFormat="1" x14ac:dyDescent="0.25">
      <c r="A741" s="516"/>
      <c r="B741" s="517"/>
      <c r="C741" s="517"/>
      <c r="D741" s="517"/>
      <c r="E741" s="517"/>
      <c r="F741" s="517"/>
    </row>
    <row r="742" spans="1:6" s="518" customFormat="1" x14ac:dyDescent="0.25">
      <c r="A742" s="516"/>
      <c r="B742" s="517"/>
      <c r="C742" s="517"/>
      <c r="D742" s="517"/>
      <c r="E742" s="517"/>
      <c r="F742" s="517"/>
    </row>
    <row r="743" spans="1:6" s="518" customFormat="1" x14ac:dyDescent="0.25">
      <c r="A743" s="516"/>
      <c r="B743" s="517"/>
      <c r="C743" s="517"/>
      <c r="D743" s="517"/>
      <c r="E743" s="517"/>
      <c r="F743" s="517"/>
    </row>
    <row r="744" spans="1:6" s="518" customFormat="1" x14ac:dyDescent="0.25">
      <c r="A744" s="516"/>
      <c r="B744" s="517"/>
      <c r="C744" s="517"/>
      <c r="D744" s="517"/>
      <c r="E744" s="517"/>
      <c r="F744" s="517"/>
    </row>
    <row r="745" spans="1:6" s="518" customFormat="1" x14ac:dyDescent="0.25">
      <c r="A745" s="516"/>
      <c r="B745" s="517"/>
      <c r="C745" s="517"/>
      <c r="D745" s="517"/>
      <c r="E745" s="517"/>
      <c r="F745" s="517"/>
    </row>
    <row r="746" spans="1:6" s="518" customFormat="1" x14ac:dyDescent="0.25">
      <c r="A746" s="516"/>
      <c r="B746" s="517"/>
      <c r="C746" s="517"/>
      <c r="D746" s="517"/>
      <c r="E746" s="517"/>
      <c r="F746" s="517"/>
    </row>
    <row r="747" spans="1:6" s="518" customFormat="1" x14ac:dyDescent="0.25">
      <c r="A747" s="516"/>
      <c r="B747" s="517"/>
      <c r="C747" s="517"/>
      <c r="D747" s="517"/>
      <c r="E747" s="517"/>
      <c r="F747" s="517"/>
    </row>
    <row r="748" spans="1:6" s="518" customFormat="1" x14ac:dyDescent="0.25">
      <c r="A748" s="516"/>
      <c r="B748" s="517"/>
      <c r="C748" s="517"/>
      <c r="D748" s="517"/>
      <c r="E748" s="517"/>
      <c r="F748" s="517"/>
    </row>
    <row r="749" spans="1:6" s="518" customFormat="1" x14ac:dyDescent="0.25">
      <c r="A749" s="516"/>
      <c r="B749" s="517"/>
      <c r="C749" s="517"/>
      <c r="D749" s="517"/>
      <c r="E749" s="517"/>
      <c r="F749" s="517"/>
    </row>
    <row r="750" spans="1:6" s="518" customFormat="1" x14ac:dyDescent="0.25">
      <c r="A750" s="516"/>
      <c r="B750" s="517"/>
      <c r="C750" s="517"/>
      <c r="D750" s="517"/>
      <c r="E750" s="517"/>
      <c r="F750" s="517"/>
    </row>
    <row r="751" spans="1:6" s="518" customFormat="1" x14ac:dyDescent="0.25">
      <c r="A751" s="516"/>
      <c r="B751" s="517"/>
      <c r="C751" s="517"/>
      <c r="D751" s="517"/>
      <c r="E751" s="517"/>
      <c r="F751" s="517"/>
    </row>
    <row r="752" spans="1:6" s="518" customFormat="1" x14ac:dyDescent="0.25">
      <c r="A752" s="516"/>
      <c r="B752" s="517"/>
      <c r="C752" s="517"/>
      <c r="D752" s="517"/>
      <c r="E752" s="517"/>
      <c r="F752" s="517"/>
    </row>
    <row r="753" spans="1:6" s="518" customFormat="1" x14ac:dyDescent="0.25">
      <c r="A753" s="516"/>
      <c r="B753" s="517"/>
      <c r="C753" s="517"/>
      <c r="D753" s="517"/>
      <c r="E753" s="517"/>
      <c r="F753" s="517"/>
    </row>
    <row r="754" spans="1:6" s="518" customFormat="1" x14ac:dyDescent="0.25">
      <c r="A754" s="516"/>
      <c r="B754" s="517"/>
      <c r="C754" s="517"/>
      <c r="D754" s="517"/>
      <c r="E754" s="517"/>
      <c r="F754" s="517"/>
    </row>
    <row r="755" spans="1:6" s="518" customFormat="1" x14ac:dyDescent="0.25">
      <c r="A755" s="516"/>
      <c r="B755" s="517"/>
      <c r="C755" s="517"/>
      <c r="D755" s="517"/>
      <c r="E755" s="517"/>
      <c r="F755" s="517"/>
    </row>
    <row r="756" spans="1:6" s="518" customFormat="1" x14ac:dyDescent="0.25">
      <c r="A756" s="516"/>
      <c r="B756" s="517"/>
      <c r="C756" s="517"/>
      <c r="D756" s="517"/>
      <c r="E756" s="517"/>
      <c r="F756" s="517"/>
    </row>
    <row r="757" spans="1:6" s="518" customFormat="1" x14ac:dyDescent="0.25">
      <c r="A757" s="516"/>
      <c r="B757" s="517"/>
      <c r="C757" s="517"/>
      <c r="D757" s="517"/>
      <c r="E757" s="517"/>
      <c r="F757" s="517"/>
    </row>
    <row r="758" spans="1:6" s="518" customFormat="1" x14ac:dyDescent="0.25">
      <c r="A758" s="516"/>
      <c r="B758" s="517"/>
      <c r="C758" s="517"/>
      <c r="D758" s="517"/>
      <c r="E758" s="517"/>
      <c r="F758" s="517"/>
    </row>
    <row r="759" spans="1:6" s="518" customFormat="1" x14ac:dyDescent="0.25">
      <c r="A759" s="516"/>
      <c r="B759" s="517"/>
      <c r="C759" s="517"/>
      <c r="D759" s="517"/>
      <c r="E759" s="517"/>
      <c r="F759" s="517"/>
    </row>
    <row r="760" spans="1:6" s="518" customFormat="1" x14ac:dyDescent="0.25">
      <c r="A760" s="516"/>
      <c r="B760" s="517"/>
      <c r="C760" s="517"/>
      <c r="D760" s="517"/>
      <c r="E760" s="517"/>
      <c r="F760" s="517"/>
    </row>
    <row r="761" spans="1:6" s="518" customFormat="1" x14ac:dyDescent="0.25">
      <c r="A761" s="516"/>
      <c r="B761" s="517"/>
      <c r="C761" s="517"/>
      <c r="D761" s="517"/>
      <c r="E761" s="517"/>
      <c r="F761" s="517"/>
    </row>
    <row r="762" spans="1:6" s="518" customFormat="1" x14ac:dyDescent="0.25">
      <c r="A762" s="516"/>
      <c r="B762" s="517"/>
      <c r="C762" s="517"/>
      <c r="D762" s="517"/>
      <c r="E762" s="517"/>
      <c r="F762" s="517"/>
    </row>
    <row r="763" spans="1:6" s="518" customFormat="1" x14ac:dyDescent="0.25">
      <c r="A763" s="516"/>
      <c r="B763" s="517"/>
      <c r="C763" s="517"/>
      <c r="D763" s="517"/>
      <c r="E763" s="517"/>
      <c r="F763" s="517"/>
    </row>
    <row r="764" spans="1:6" s="518" customFormat="1" x14ac:dyDescent="0.25">
      <c r="A764" s="516"/>
      <c r="B764" s="517"/>
      <c r="C764" s="517"/>
      <c r="D764" s="517"/>
      <c r="E764" s="517"/>
      <c r="F764" s="517"/>
    </row>
    <row r="765" spans="1:6" s="518" customFormat="1" x14ac:dyDescent="0.25">
      <c r="A765" s="516"/>
      <c r="B765" s="517"/>
      <c r="C765" s="517"/>
      <c r="D765" s="517"/>
      <c r="E765" s="517"/>
      <c r="F765" s="517"/>
    </row>
    <row r="766" spans="1:6" s="518" customFormat="1" x14ac:dyDescent="0.25">
      <c r="A766" s="516"/>
      <c r="B766" s="517"/>
      <c r="C766" s="517"/>
      <c r="D766" s="517"/>
      <c r="E766" s="517"/>
      <c r="F766" s="517"/>
    </row>
    <row r="767" spans="1:6" s="518" customFormat="1" x14ac:dyDescent="0.25">
      <c r="A767" s="516"/>
      <c r="B767" s="517"/>
      <c r="C767" s="517"/>
      <c r="D767" s="517"/>
      <c r="E767" s="517"/>
      <c r="F767" s="517"/>
    </row>
    <row r="768" spans="1:6" s="518" customFormat="1" x14ac:dyDescent="0.25">
      <c r="A768" s="516"/>
      <c r="B768" s="517"/>
      <c r="C768" s="517"/>
      <c r="D768" s="517"/>
      <c r="E768" s="517"/>
      <c r="F768" s="517"/>
    </row>
    <row r="769" spans="1:6" s="518" customFormat="1" x14ac:dyDescent="0.25">
      <c r="A769" s="516"/>
      <c r="B769" s="517"/>
      <c r="C769" s="517"/>
      <c r="D769" s="517"/>
      <c r="E769" s="517"/>
      <c r="F769" s="517"/>
    </row>
    <row r="770" spans="1:6" s="518" customFormat="1" x14ac:dyDescent="0.25">
      <c r="A770" s="516"/>
      <c r="B770" s="517"/>
      <c r="C770" s="517"/>
      <c r="D770" s="517"/>
      <c r="E770" s="517"/>
      <c r="F770" s="517"/>
    </row>
    <row r="771" spans="1:6" s="518" customFormat="1" x14ac:dyDescent="0.25">
      <c r="A771" s="516"/>
      <c r="B771" s="517"/>
      <c r="C771" s="517"/>
      <c r="D771" s="517"/>
      <c r="E771" s="517"/>
      <c r="F771" s="517"/>
    </row>
    <row r="772" spans="1:6" s="518" customFormat="1" x14ac:dyDescent="0.25">
      <c r="A772" s="516"/>
      <c r="B772" s="517"/>
      <c r="C772" s="517"/>
      <c r="D772" s="517"/>
      <c r="E772" s="517"/>
      <c r="F772" s="517"/>
    </row>
    <row r="773" spans="1:6" s="518" customFormat="1" x14ac:dyDescent="0.25">
      <c r="A773" s="516"/>
      <c r="B773" s="517"/>
      <c r="C773" s="517"/>
      <c r="D773" s="517"/>
      <c r="E773" s="517"/>
      <c r="F773" s="517"/>
    </row>
    <row r="774" spans="1:6" s="518" customFormat="1" x14ac:dyDescent="0.25">
      <c r="A774" s="516"/>
      <c r="B774" s="517"/>
      <c r="C774" s="517"/>
      <c r="D774" s="517"/>
      <c r="E774" s="517"/>
      <c r="F774" s="517"/>
    </row>
    <row r="775" spans="1:6" s="518" customFormat="1" x14ac:dyDescent="0.25">
      <c r="A775" s="516"/>
      <c r="B775" s="517"/>
      <c r="C775" s="517"/>
      <c r="D775" s="517"/>
      <c r="E775" s="517"/>
      <c r="F775" s="517"/>
    </row>
    <row r="776" spans="1:6" s="518" customFormat="1" x14ac:dyDescent="0.25">
      <c r="A776" s="516"/>
      <c r="B776" s="517"/>
      <c r="C776" s="517"/>
      <c r="D776" s="517"/>
      <c r="E776" s="517"/>
      <c r="F776" s="517"/>
    </row>
    <row r="777" spans="1:6" s="518" customFormat="1" x14ac:dyDescent="0.25">
      <c r="A777" s="516"/>
      <c r="B777" s="517"/>
      <c r="C777" s="517"/>
      <c r="D777" s="517"/>
      <c r="E777" s="517"/>
      <c r="F777" s="517"/>
    </row>
    <row r="778" spans="1:6" s="518" customFormat="1" x14ac:dyDescent="0.25">
      <c r="A778" s="516"/>
      <c r="B778" s="517"/>
      <c r="C778" s="517"/>
      <c r="D778" s="517"/>
      <c r="E778" s="517"/>
      <c r="F778" s="517"/>
    </row>
    <row r="779" spans="1:6" s="518" customFormat="1" x14ac:dyDescent="0.25">
      <c r="A779" s="516"/>
      <c r="B779" s="517"/>
      <c r="C779" s="517"/>
      <c r="D779" s="517"/>
      <c r="E779" s="517"/>
      <c r="F779" s="517"/>
    </row>
    <row r="780" spans="1:6" s="518" customFormat="1" x14ac:dyDescent="0.25">
      <c r="A780" s="516"/>
      <c r="B780" s="517"/>
      <c r="C780" s="517"/>
      <c r="D780" s="517"/>
      <c r="E780" s="517"/>
      <c r="F780" s="517"/>
    </row>
    <row r="781" spans="1:6" s="518" customFormat="1" x14ac:dyDescent="0.25">
      <c r="A781" s="516"/>
      <c r="B781" s="517"/>
      <c r="C781" s="517"/>
      <c r="D781" s="517"/>
      <c r="E781" s="517"/>
      <c r="F781" s="517"/>
    </row>
    <row r="782" spans="1:6" s="518" customFormat="1" x14ac:dyDescent="0.25">
      <c r="A782" s="516"/>
      <c r="B782" s="517"/>
      <c r="C782" s="517"/>
      <c r="D782" s="517"/>
      <c r="E782" s="517"/>
      <c r="F782" s="517"/>
    </row>
    <row r="783" spans="1:6" s="518" customFormat="1" x14ac:dyDescent="0.25">
      <c r="A783" s="516"/>
      <c r="B783" s="517"/>
      <c r="C783" s="517"/>
      <c r="D783" s="517"/>
      <c r="E783" s="517"/>
      <c r="F783" s="517"/>
    </row>
    <row r="784" spans="1:6" s="518" customFormat="1" x14ac:dyDescent="0.25">
      <c r="A784" s="516"/>
      <c r="B784" s="517"/>
      <c r="C784" s="517"/>
      <c r="D784" s="517"/>
      <c r="E784" s="517"/>
      <c r="F784" s="517"/>
    </row>
    <row r="785" spans="1:6" s="518" customFormat="1" x14ac:dyDescent="0.25">
      <c r="A785" s="516"/>
      <c r="B785" s="517"/>
      <c r="C785" s="517"/>
      <c r="D785" s="517"/>
      <c r="E785" s="517"/>
      <c r="F785" s="517"/>
    </row>
    <row r="786" spans="1:6" s="518" customFormat="1" x14ac:dyDescent="0.25">
      <c r="A786" s="516"/>
      <c r="B786" s="517"/>
      <c r="C786" s="517"/>
      <c r="D786" s="517"/>
      <c r="E786" s="517"/>
      <c r="F786" s="517"/>
    </row>
    <row r="787" spans="1:6" s="518" customFormat="1" x14ac:dyDescent="0.25">
      <c r="A787" s="516"/>
      <c r="B787" s="517"/>
      <c r="C787" s="517"/>
      <c r="D787" s="517"/>
      <c r="E787" s="517"/>
      <c r="F787" s="517"/>
    </row>
    <row r="788" spans="1:6" s="518" customFormat="1" x14ac:dyDescent="0.25">
      <c r="A788" s="516"/>
      <c r="B788" s="517"/>
      <c r="C788" s="517"/>
      <c r="D788" s="517"/>
      <c r="E788" s="517"/>
      <c r="F788" s="517"/>
    </row>
    <row r="789" spans="1:6" s="518" customFormat="1" x14ac:dyDescent="0.25">
      <c r="A789" s="516"/>
      <c r="B789" s="517"/>
      <c r="C789" s="517"/>
      <c r="D789" s="517"/>
      <c r="E789" s="517"/>
      <c r="F789" s="517"/>
    </row>
    <row r="790" spans="1:6" s="518" customFormat="1" x14ac:dyDescent="0.25">
      <c r="A790" s="516"/>
      <c r="B790" s="517"/>
      <c r="C790" s="517"/>
      <c r="D790" s="517"/>
      <c r="E790" s="517"/>
      <c r="F790" s="517"/>
    </row>
    <row r="791" spans="1:6" s="518" customFormat="1" x14ac:dyDescent="0.25">
      <c r="A791" s="516"/>
      <c r="B791" s="517"/>
      <c r="C791" s="517"/>
      <c r="D791" s="517"/>
      <c r="E791" s="517"/>
      <c r="F791" s="517"/>
    </row>
    <row r="792" spans="1:6" s="518" customFormat="1" x14ac:dyDescent="0.25">
      <c r="A792" s="516"/>
      <c r="B792" s="517"/>
      <c r="C792" s="517"/>
      <c r="D792" s="517"/>
      <c r="E792" s="517"/>
      <c r="F792" s="517"/>
    </row>
    <row r="793" spans="1:6" s="518" customFormat="1" x14ac:dyDescent="0.25">
      <c r="A793" s="516"/>
      <c r="B793" s="517"/>
      <c r="C793" s="517"/>
      <c r="D793" s="517"/>
      <c r="E793" s="517"/>
      <c r="F793" s="517"/>
    </row>
    <row r="794" spans="1:6" s="518" customFormat="1" x14ac:dyDescent="0.25">
      <c r="A794" s="516"/>
      <c r="B794" s="517"/>
      <c r="C794" s="517"/>
      <c r="D794" s="517"/>
      <c r="E794" s="517"/>
      <c r="F794" s="517"/>
    </row>
    <row r="795" spans="1:6" s="518" customFormat="1" x14ac:dyDescent="0.25">
      <c r="A795" s="516"/>
      <c r="B795" s="517"/>
      <c r="C795" s="517"/>
      <c r="D795" s="517"/>
      <c r="E795" s="517"/>
      <c r="F795" s="517"/>
    </row>
    <row r="796" spans="1:6" s="518" customFormat="1" x14ac:dyDescent="0.25">
      <c r="A796" s="516"/>
      <c r="B796" s="517"/>
      <c r="C796" s="517"/>
      <c r="D796" s="517"/>
      <c r="E796" s="517"/>
      <c r="F796" s="517"/>
    </row>
    <row r="797" spans="1:6" s="518" customFormat="1" x14ac:dyDescent="0.25">
      <c r="A797" s="516"/>
      <c r="B797" s="517"/>
      <c r="C797" s="517"/>
      <c r="D797" s="517"/>
      <c r="E797" s="517"/>
      <c r="F797" s="517"/>
    </row>
    <row r="798" spans="1:6" s="518" customFormat="1" x14ac:dyDescent="0.25">
      <c r="A798" s="516"/>
      <c r="B798" s="517"/>
      <c r="C798" s="517"/>
      <c r="D798" s="517"/>
      <c r="E798" s="517"/>
      <c r="F798" s="517"/>
    </row>
    <row r="799" spans="1:6" s="518" customFormat="1" x14ac:dyDescent="0.25">
      <c r="A799" s="516"/>
      <c r="B799" s="517"/>
      <c r="C799" s="517"/>
      <c r="D799" s="517"/>
      <c r="E799" s="517"/>
      <c r="F799" s="517"/>
    </row>
    <row r="800" spans="1:6" s="518" customFormat="1" x14ac:dyDescent="0.25">
      <c r="A800" s="516"/>
      <c r="B800" s="517"/>
      <c r="C800" s="517"/>
      <c r="D800" s="517"/>
      <c r="E800" s="517"/>
      <c r="F800" s="517"/>
    </row>
    <row r="801" spans="1:6" s="518" customFormat="1" x14ac:dyDescent="0.25">
      <c r="A801" s="516"/>
      <c r="B801" s="517"/>
      <c r="C801" s="517"/>
      <c r="D801" s="517"/>
      <c r="E801" s="517"/>
      <c r="F801" s="517"/>
    </row>
    <row r="802" spans="1:6" s="518" customFormat="1" x14ac:dyDescent="0.25">
      <c r="A802" s="516"/>
      <c r="B802" s="517"/>
      <c r="C802" s="517"/>
      <c r="D802" s="517"/>
      <c r="E802" s="517"/>
      <c r="F802" s="517"/>
    </row>
    <row r="803" spans="1:6" s="518" customFormat="1" x14ac:dyDescent="0.25">
      <c r="A803" s="516"/>
      <c r="B803" s="517"/>
      <c r="C803" s="517"/>
      <c r="D803" s="517"/>
      <c r="E803" s="517"/>
      <c r="F803" s="517"/>
    </row>
    <row r="804" spans="1:6" s="518" customFormat="1" x14ac:dyDescent="0.25">
      <c r="A804" s="516"/>
      <c r="B804" s="517"/>
      <c r="C804" s="517"/>
      <c r="D804" s="517"/>
      <c r="E804" s="517"/>
      <c r="F804" s="517"/>
    </row>
    <row r="805" spans="1:6" s="518" customFormat="1" x14ac:dyDescent="0.25">
      <c r="A805" s="516"/>
      <c r="B805" s="517"/>
      <c r="C805" s="517"/>
      <c r="D805" s="517"/>
      <c r="E805" s="517"/>
      <c r="F805" s="517"/>
    </row>
    <row r="806" spans="1:6" s="518" customFormat="1" x14ac:dyDescent="0.25">
      <c r="A806" s="516"/>
      <c r="B806" s="517"/>
      <c r="C806" s="517"/>
      <c r="D806" s="517"/>
      <c r="E806" s="517"/>
      <c r="F806" s="517"/>
    </row>
    <row r="807" spans="1:6" s="518" customFormat="1" x14ac:dyDescent="0.25">
      <c r="A807" s="516"/>
      <c r="B807" s="517"/>
      <c r="C807" s="517"/>
      <c r="D807" s="517"/>
      <c r="E807" s="517"/>
      <c r="F807" s="517"/>
    </row>
    <row r="808" spans="1:6" s="518" customFormat="1" x14ac:dyDescent="0.25">
      <c r="A808" s="516"/>
      <c r="B808" s="517"/>
      <c r="C808" s="517"/>
      <c r="D808" s="517"/>
      <c r="E808" s="517"/>
      <c r="F808" s="517"/>
    </row>
    <row r="809" spans="1:6" s="518" customFormat="1" x14ac:dyDescent="0.25">
      <c r="A809" s="516"/>
      <c r="B809" s="517"/>
      <c r="C809" s="517"/>
      <c r="D809" s="517"/>
      <c r="E809" s="517"/>
      <c r="F809" s="517"/>
    </row>
    <row r="810" spans="1:6" s="518" customFormat="1" x14ac:dyDescent="0.25">
      <c r="A810" s="516"/>
      <c r="B810" s="517"/>
      <c r="C810" s="517"/>
      <c r="D810" s="517"/>
      <c r="E810" s="517"/>
      <c r="F810" s="517"/>
    </row>
    <row r="811" spans="1:6" s="518" customFormat="1" x14ac:dyDescent="0.25">
      <c r="A811" s="516"/>
      <c r="B811" s="517"/>
      <c r="C811" s="517"/>
      <c r="D811" s="517"/>
      <c r="E811" s="517"/>
      <c r="F811" s="517"/>
    </row>
    <row r="812" spans="1:6" s="518" customFormat="1" x14ac:dyDescent="0.25">
      <c r="A812" s="516"/>
      <c r="B812" s="517"/>
      <c r="C812" s="517"/>
      <c r="D812" s="517"/>
      <c r="E812" s="517"/>
      <c r="F812" s="517"/>
    </row>
    <row r="813" spans="1:6" s="518" customFormat="1" x14ac:dyDescent="0.25">
      <c r="A813" s="516"/>
      <c r="B813" s="517"/>
      <c r="C813" s="517"/>
      <c r="D813" s="517"/>
      <c r="E813" s="517"/>
      <c r="F813" s="517"/>
    </row>
    <row r="814" spans="1:6" s="518" customFormat="1" x14ac:dyDescent="0.25">
      <c r="A814" s="516"/>
      <c r="B814" s="517"/>
      <c r="C814" s="517"/>
      <c r="D814" s="517"/>
      <c r="E814" s="517"/>
      <c r="F814" s="517"/>
    </row>
    <row r="815" spans="1:6" s="518" customFormat="1" x14ac:dyDescent="0.25">
      <c r="A815" s="516"/>
      <c r="B815" s="517"/>
      <c r="C815" s="517"/>
      <c r="D815" s="517"/>
      <c r="E815" s="517"/>
      <c r="F815" s="517"/>
    </row>
    <row r="816" spans="1:6" s="518" customFormat="1" x14ac:dyDescent="0.25">
      <c r="A816" s="516"/>
      <c r="B816" s="517"/>
      <c r="C816" s="517"/>
      <c r="D816" s="517"/>
      <c r="E816" s="517"/>
      <c r="F816" s="517"/>
    </row>
    <row r="817" spans="1:6" s="518" customFormat="1" x14ac:dyDescent="0.25">
      <c r="A817" s="516"/>
      <c r="B817" s="517"/>
      <c r="C817" s="517"/>
      <c r="D817" s="517"/>
      <c r="E817" s="517"/>
      <c r="F817" s="517"/>
    </row>
    <row r="818" spans="1:6" s="518" customFormat="1" x14ac:dyDescent="0.25">
      <c r="A818" s="516"/>
      <c r="B818" s="517"/>
      <c r="C818" s="517"/>
      <c r="D818" s="517"/>
      <c r="E818" s="517"/>
      <c r="F818" s="517"/>
    </row>
    <row r="819" spans="1:6" s="518" customFormat="1" x14ac:dyDescent="0.25">
      <c r="A819" s="516"/>
      <c r="B819" s="517"/>
      <c r="C819" s="517"/>
      <c r="D819" s="517"/>
      <c r="E819" s="517"/>
      <c r="F819" s="517"/>
    </row>
    <row r="820" spans="1:6" s="518" customFormat="1" x14ac:dyDescent="0.25">
      <c r="A820" s="516"/>
      <c r="B820" s="517"/>
      <c r="C820" s="517"/>
      <c r="D820" s="517"/>
      <c r="E820" s="517"/>
      <c r="F820" s="517"/>
    </row>
    <row r="821" spans="1:6" s="518" customFormat="1" x14ac:dyDescent="0.25">
      <c r="A821" s="516"/>
      <c r="B821" s="517"/>
      <c r="C821" s="517"/>
      <c r="D821" s="517"/>
      <c r="E821" s="517"/>
      <c r="F821" s="517"/>
    </row>
    <row r="822" spans="1:6" s="518" customFormat="1" x14ac:dyDescent="0.25">
      <c r="A822" s="516"/>
      <c r="B822" s="517"/>
      <c r="C822" s="517"/>
      <c r="D822" s="517"/>
      <c r="E822" s="517"/>
      <c r="F822" s="517"/>
    </row>
    <row r="823" spans="1:6" s="518" customFormat="1" x14ac:dyDescent="0.25">
      <c r="A823" s="516"/>
      <c r="B823" s="517"/>
      <c r="C823" s="517"/>
      <c r="D823" s="517"/>
      <c r="E823" s="517"/>
      <c r="F823" s="517"/>
    </row>
    <row r="824" spans="1:6" s="518" customFormat="1" x14ac:dyDescent="0.25">
      <c r="A824" s="516"/>
      <c r="B824" s="517"/>
      <c r="C824" s="517"/>
      <c r="D824" s="517"/>
      <c r="E824" s="517"/>
      <c r="F824" s="517"/>
    </row>
    <row r="825" spans="1:6" s="518" customFormat="1" x14ac:dyDescent="0.25">
      <c r="A825" s="516"/>
      <c r="B825" s="517"/>
      <c r="C825" s="517"/>
      <c r="D825" s="517"/>
      <c r="E825" s="517"/>
      <c r="F825" s="517"/>
    </row>
    <row r="826" spans="1:6" s="518" customFormat="1" x14ac:dyDescent="0.25">
      <c r="A826" s="516"/>
      <c r="B826" s="517"/>
      <c r="C826" s="517"/>
      <c r="D826" s="517"/>
      <c r="E826" s="517"/>
      <c r="F826" s="517"/>
    </row>
    <row r="827" spans="1:6" s="518" customFormat="1" x14ac:dyDescent="0.25">
      <c r="A827" s="516"/>
      <c r="B827" s="517"/>
      <c r="C827" s="517"/>
      <c r="D827" s="517"/>
      <c r="E827" s="517"/>
      <c r="F827" s="517"/>
    </row>
    <row r="828" spans="1:6" s="518" customFormat="1" x14ac:dyDescent="0.25">
      <c r="A828" s="516"/>
      <c r="B828" s="517"/>
      <c r="C828" s="517"/>
      <c r="D828" s="517"/>
      <c r="E828" s="517"/>
      <c r="F828" s="517"/>
    </row>
    <row r="829" spans="1:6" s="518" customFormat="1" x14ac:dyDescent="0.25">
      <c r="A829" s="516"/>
      <c r="B829" s="517"/>
      <c r="C829" s="517"/>
      <c r="D829" s="517"/>
      <c r="E829" s="517"/>
      <c r="F829" s="517"/>
    </row>
    <row r="830" spans="1:6" s="518" customFormat="1" x14ac:dyDescent="0.25">
      <c r="A830" s="516"/>
      <c r="B830" s="517"/>
      <c r="C830" s="517"/>
      <c r="D830" s="517"/>
      <c r="E830" s="517"/>
      <c r="F830" s="517"/>
    </row>
    <row r="831" spans="1:6" s="518" customFormat="1" x14ac:dyDescent="0.25">
      <c r="A831" s="516"/>
      <c r="B831" s="517"/>
      <c r="C831" s="517"/>
      <c r="D831" s="517"/>
      <c r="E831" s="517"/>
      <c r="F831" s="517"/>
    </row>
    <row r="832" spans="1:6" s="518" customFormat="1" x14ac:dyDescent="0.25">
      <c r="A832" s="516"/>
      <c r="B832" s="517"/>
      <c r="C832" s="517"/>
      <c r="D832" s="517"/>
      <c r="E832" s="517"/>
      <c r="F832" s="517"/>
    </row>
    <row r="833" spans="1:6" s="518" customFormat="1" x14ac:dyDescent="0.25">
      <c r="A833" s="516"/>
      <c r="B833" s="517"/>
      <c r="C833" s="517"/>
      <c r="D833" s="517"/>
      <c r="E833" s="517"/>
      <c r="F833" s="517"/>
    </row>
    <row r="834" spans="1:6" s="518" customFormat="1" x14ac:dyDescent="0.25">
      <c r="A834" s="516"/>
      <c r="B834" s="517"/>
      <c r="C834" s="517"/>
      <c r="D834" s="517"/>
      <c r="E834" s="517"/>
      <c r="F834" s="517"/>
    </row>
    <row r="835" spans="1:6" s="518" customFormat="1" x14ac:dyDescent="0.25">
      <c r="A835" s="516"/>
      <c r="B835" s="517"/>
      <c r="C835" s="517"/>
      <c r="D835" s="517"/>
      <c r="E835" s="517"/>
      <c r="F835" s="517"/>
    </row>
    <row r="836" spans="1:6" s="518" customFormat="1" x14ac:dyDescent="0.25">
      <c r="A836" s="516"/>
      <c r="B836" s="517"/>
      <c r="C836" s="517"/>
      <c r="D836" s="517"/>
      <c r="E836" s="517"/>
      <c r="F836" s="517"/>
    </row>
    <row r="837" spans="1:6" s="518" customFormat="1" x14ac:dyDescent="0.25">
      <c r="A837" s="516"/>
      <c r="B837" s="517"/>
      <c r="C837" s="517"/>
      <c r="D837" s="517"/>
      <c r="E837" s="517"/>
      <c r="F837" s="517"/>
    </row>
    <row r="838" spans="1:6" s="518" customFormat="1" x14ac:dyDescent="0.25">
      <c r="A838" s="516"/>
      <c r="B838" s="517"/>
      <c r="C838" s="517"/>
      <c r="D838" s="517"/>
      <c r="E838" s="517"/>
      <c r="F838" s="517"/>
    </row>
    <row r="839" spans="1:6" s="518" customFormat="1" x14ac:dyDescent="0.25">
      <c r="A839" s="516"/>
      <c r="B839" s="517"/>
      <c r="C839" s="517"/>
      <c r="D839" s="517"/>
      <c r="E839" s="517"/>
      <c r="F839" s="517"/>
    </row>
    <row r="840" spans="1:6" s="518" customFormat="1" x14ac:dyDescent="0.25">
      <c r="A840" s="516"/>
      <c r="B840" s="517"/>
      <c r="C840" s="517"/>
      <c r="D840" s="517"/>
      <c r="E840" s="517"/>
      <c r="F840" s="517"/>
    </row>
    <row r="841" spans="1:6" s="518" customFormat="1" x14ac:dyDescent="0.25">
      <c r="A841" s="516"/>
      <c r="B841" s="517"/>
      <c r="C841" s="517"/>
      <c r="D841" s="517"/>
      <c r="E841" s="517"/>
      <c r="F841" s="517"/>
    </row>
    <row r="842" spans="1:6" s="518" customFormat="1" x14ac:dyDescent="0.25">
      <c r="A842" s="516"/>
      <c r="B842" s="517"/>
      <c r="C842" s="517"/>
      <c r="D842" s="517"/>
      <c r="E842" s="517"/>
      <c r="F842" s="517"/>
    </row>
    <row r="843" spans="1:6" s="518" customFormat="1" x14ac:dyDescent="0.25">
      <c r="A843" s="516"/>
      <c r="B843" s="517"/>
      <c r="C843" s="517"/>
      <c r="D843" s="517"/>
      <c r="E843" s="517"/>
      <c r="F843" s="517"/>
    </row>
    <row r="844" spans="1:6" s="518" customFormat="1" x14ac:dyDescent="0.25">
      <c r="A844" s="516"/>
      <c r="B844" s="517"/>
      <c r="C844" s="517"/>
      <c r="D844" s="517"/>
      <c r="E844" s="517"/>
      <c r="F844" s="517"/>
    </row>
    <row r="845" spans="1:6" s="518" customFormat="1" x14ac:dyDescent="0.25">
      <c r="A845" s="516"/>
      <c r="B845" s="517"/>
      <c r="C845" s="517"/>
      <c r="D845" s="517"/>
      <c r="E845" s="517"/>
      <c r="F845" s="517"/>
    </row>
    <row r="846" spans="1:6" s="518" customFormat="1" x14ac:dyDescent="0.25">
      <c r="A846" s="516"/>
      <c r="B846" s="517"/>
      <c r="C846" s="517"/>
      <c r="D846" s="517"/>
      <c r="E846" s="517"/>
      <c r="F846" s="517"/>
    </row>
    <row r="847" spans="1:6" s="518" customFormat="1" x14ac:dyDescent="0.25">
      <c r="A847" s="516"/>
      <c r="B847" s="517"/>
      <c r="C847" s="517"/>
      <c r="D847" s="517"/>
      <c r="E847" s="517"/>
      <c r="F847" s="517"/>
    </row>
    <row r="848" spans="1:6" s="518" customFormat="1" x14ac:dyDescent="0.25">
      <c r="A848" s="516"/>
      <c r="B848" s="517"/>
      <c r="C848" s="517"/>
      <c r="D848" s="517"/>
      <c r="E848" s="517"/>
      <c r="F848" s="517"/>
    </row>
    <row r="849" spans="1:6" s="518" customFormat="1" x14ac:dyDescent="0.25">
      <c r="A849" s="516"/>
      <c r="B849" s="517"/>
      <c r="C849" s="517"/>
      <c r="D849" s="517"/>
      <c r="E849" s="517"/>
      <c r="F849" s="517"/>
    </row>
    <row r="850" spans="1:6" s="518" customFormat="1" x14ac:dyDescent="0.25">
      <c r="A850" s="516"/>
      <c r="B850" s="517"/>
      <c r="C850" s="517"/>
      <c r="D850" s="517"/>
      <c r="E850" s="517"/>
      <c r="F850" s="517"/>
    </row>
    <row r="851" spans="1:6" s="518" customFormat="1" x14ac:dyDescent="0.25">
      <c r="A851" s="516"/>
      <c r="B851" s="517"/>
      <c r="C851" s="517"/>
      <c r="D851" s="517"/>
      <c r="E851" s="517"/>
      <c r="F851" s="517"/>
    </row>
    <row r="852" spans="1:6" s="518" customFormat="1" x14ac:dyDescent="0.25">
      <c r="A852" s="516"/>
      <c r="B852" s="517"/>
      <c r="C852" s="517"/>
      <c r="D852" s="517"/>
      <c r="E852" s="517"/>
      <c r="F852" s="517"/>
    </row>
    <row r="853" spans="1:6" s="518" customFormat="1" x14ac:dyDescent="0.25">
      <c r="A853" s="516"/>
      <c r="B853" s="517"/>
      <c r="C853" s="517"/>
      <c r="D853" s="517"/>
      <c r="E853" s="517"/>
      <c r="F853" s="517"/>
    </row>
    <row r="854" spans="1:6" s="518" customFormat="1" x14ac:dyDescent="0.25">
      <c r="A854" s="516"/>
      <c r="B854" s="517"/>
      <c r="C854" s="517"/>
      <c r="D854" s="517"/>
      <c r="E854" s="517"/>
      <c r="F854" s="517"/>
    </row>
    <row r="855" spans="1:6" s="518" customFormat="1" x14ac:dyDescent="0.25">
      <c r="A855" s="516"/>
      <c r="B855" s="517"/>
      <c r="C855" s="517"/>
      <c r="D855" s="517"/>
      <c r="E855" s="517"/>
      <c r="F855" s="517"/>
    </row>
    <row r="856" spans="1:6" s="518" customFormat="1" x14ac:dyDescent="0.25">
      <c r="A856" s="516"/>
      <c r="B856" s="517"/>
      <c r="C856" s="517"/>
      <c r="D856" s="517"/>
      <c r="E856" s="517"/>
      <c r="F856" s="517"/>
    </row>
    <row r="857" spans="1:6" s="518" customFormat="1" x14ac:dyDescent="0.25">
      <c r="A857" s="516"/>
      <c r="B857" s="517"/>
      <c r="C857" s="517"/>
      <c r="D857" s="517"/>
      <c r="E857" s="517"/>
      <c r="F857" s="517"/>
    </row>
    <row r="858" spans="1:6" s="518" customFormat="1" x14ac:dyDescent="0.25">
      <c r="A858" s="516"/>
      <c r="B858" s="517"/>
      <c r="C858" s="517"/>
      <c r="D858" s="517"/>
      <c r="E858" s="517"/>
      <c r="F858" s="517"/>
    </row>
    <row r="859" spans="1:6" s="518" customFormat="1" x14ac:dyDescent="0.25">
      <c r="A859" s="516"/>
      <c r="B859" s="517"/>
      <c r="C859" s="517"/>
      <c r="D859" s="517"/>
      <c r="E859" s="517"/>
      <c r="F859" s="517"/>
    </row>
    <row r="860" spans="1:6" s="518" customFormat="1" x14ac:dyDescent="0.25">
      <c r="A860" s="516"/>
      <c r="B860" s="517"/>
      <c r="C860" s="517"/>
      <c r="D860" s="517"/>
      <c r="E860" s="517"/>
      <c r="F860" s="517"/>
    </row>
    <row r="861" spans="1:6" s="518" customFormat="1" x14ac:dyDescent="0.25">
      <c r="A861" s="516"/>
      <c r="B861" s="517"/>
      <c r="C861" s="517"/>
      <c r="D861" s="517"/>
      <c r="E861" s="517"/>
      <c r="F861" s="517"/>
    </row>
    <row r="862" spans="1:6" s="518" customFormat="1" x14ac:dyDescent="0.25">
      <c r="A862" s="516"/>
      <c r="B862" s="517"/>
      <c r="C862" s="517"/>
      <c r="D862" s="517"/>
      <c r="E862" s="517"/>
      <c r="F862" s="517"/>
    </row>
    <row r="863" spans="1:6" s="518" customFormat="1" x14ac:dyDescent="0.25">
      <c r="A863" s="516"/>
      <c r="B863" s="517"/>
      <c r="C863" s="517"/>
      <c r="D863" s="517"/>
      <c r="E863" s="517"/>
      <c r="F863" s="517"/>
    </row>
    <row r="864" spans="1:6" s="518" customFormat="1" x14ac:dyDescent="0.25">
      <c r="A864" s="516"/>
      <c r="B864" s="517"/>
      <c r="C864" s="517"/>
      <c r="D864" s="517"/>
      <c r="E864" s="517"/>
      <c r="F864" s="517"/>
    </row>
    <row r="865" spans="1:6" s="518" customFormat="1" x14ac:dyDescent="0.25">
      <c r="A865" s="516"/>
      <c r="B865" s="517"/>
      <c r="C865" s="517"/>
      <c r="D865" s="517"/>
      <c r="E865" s="517"/>
      <c r="F865" s="517"/>
    </row>
    <row r="866" spans="1:6" s="518" customFormat="1" x14ac:dyDescent="0.25">
      <c r="A866" s="516"/>
      <c r="B866" s="517"/>
      <c r="C866" s="517"/>
      <c r="D866" s="517"/>
      <c r="E866" s="517"/>
      <c r="F866" s="517"/>
    </row>
    <row r="867" spans="1:6" s="518" customFormat="1" x14ac:dyDescent="0.25">
      <c r="A867" s="516"/>
      <c r="B867" s="517"/>
      <c r="C867" s="517"/>
      <c r="D867" s="517"/>
      <c r="E867" s="517"/>
      <c r="F867" s="517"/>
    </row>
    <row r="868" spans="1:6" s="518" customFormat="1" x14ac:dyDescent="0.25">
      <c r="A868" s="516"/>
      <c r="B868" s="517"/>
      <c r="C868" s="517"/>
      <c r="D868" s="517"/>
      <c r="E868" s="517"/>
      <c r="F868" s="517"/>
    </row>
    <row r="869" spans="1:6" s="518" customFormat="1" x14ac:dyDescent="0.25">
      <c r="A869" s="516"/>
      <c r="B869" s="517"/>
      <c r="C869" s="517"/>
      <c r="D869" s="517"/>
      <c r="E869" s="517"/>
      <c r="F869" s="517"/>
    </row>
    <row r="870" spans="1:6" s="518" customFormat="1" x14ac:dyDescent="0.25">
      <c r="A870" s="516"/>
      <c r="B870" s="517"/>
      <c r="C870" s="517"/>
      <c r="D870" s="517"/>
      <c r="E870" s="517"/>
      <c r="F870" s="517"/>
    </row>
    <row r="871" spans="1:6" s="518" customFormat="1" x14ac:dyDescent="0.25">
      <c r="A871" s="516"/>
      <c r="B871" s="517"/>
      <c r="C871" s="517"/>
      <c r="D871" s="517"/>
      <c r="E871" s="517"/>
      <c r="F871" s="517"/>
    </row>
    <row r="872" spans="1:6" s="518" customFormat="1" x14ac:dyDescent="0.25">
      <c r="A872" s="516"/>
      <c r="B872" s="517"/>
      <c r="C872" s="517"/>
      <c r="D872" s="517"/>
      <c r="E872" s="517"/>
      <c r="F872" s="517"/>
    </row>
    <row r="873" spans="1:6" s="518" customFormat="1" x14ac:dyDescent="0.25">
      <c r="A873" s="516"/>
      <c r="B873" s="517"/>
      <c r="C873" s="517"/>
      <c r="D873" s="517"/>
      <c r="E873" s="517"/>
      <c r="F873" s="517"/>
    </row>
    <row r="874" spans="1:6" s="518" customFormat="1" x14ac:dyDescent="0.25">
      <c r="A874" s="516"/>
      <c r="B874" s="517"/>
      <c r="C874" s="517"/>
      <c r="D874" s="517"/>
      <c r="E874" s="517"/>
      <c r="F874" s="517"/>
    </row>
    <row r="875" spans="1:6" s="518" customFormat="1" x14ac:dyDescent="0.25">
      <c r="A875" s="516"/>
      <c r="B875" s="517"/>
      <c r="C875" s="517"/>
      <c r="D875" s="517"/>
      <c r="E875" s="517"/>
      <c r="F875" s="517"/>
    </row>
    <row r="876" spans="1:6" s="518" customFormat="1" x14ac:dyDescent="0.25">
      <c r="A876" s="516"/>
      <c r="B876" s="517"/>
      <c r="C876" s="517"/>
      <c r="D876" s="517"/>
      <c r="E876" s="517"/>
      <c r="F876" s="517"/>
    </row>
    <row r="877" spans="1:6" s="518" customFormat="1" x14ac:dyDescent="0.25">
      <c r="A877" s="516"/>
      <c r="B877" s="517"/>
      <c r="C877" s="517"/>
      <c r="D877" s="517"/>
      <c r="E877" s="517"/>
      <c r="F877" s="517"/>
    </row>
    <row r="878" spans="1:6" s="518" customFormat="1" x14ac:dyDescent="0.25">
      <c r="A878" s="516"/>
      <c r="B878" s="517"/>
      <c r="C878" s="517"/>
      <c r="D878" s="517"/>
      <c r="E878" s="517"/>
      <c r="F878" s="517"/>
    </row>
    <row r="879" spans="1:6" s="518" customFormat="1" x14ac:dyDescent="0.25">
      <c r="A879" s="516"/>
      <c r="B879" s="517"/>
      <c r="C879" s="517"/>
      <c r="D879" s="517"/>
      <c r="E879" s="517"/>
      <c r="F879" s="517"/>
    </row>
    <row r="880" spans="1:6" s="518" customFormat="1" x14ac:dyDescent="0.25">
      <c r="A880" s="516"/>
      <c r="B880" s="517"/>
      <c r="C880" s="517"/>
      <c r="D880" s="517"/>
      <c r="E880" s="517"/>
      <c r="F880" s="517"/>
    </row>
    <row r="881" spans="1:6" s="518" customFormat="1" x14ac:dyDescent="0.25">
      <c r="A881" s="516"/>
      <c r="B881" s="517"/>
      <c r="C881" s="517"/>
      <c r="D881" s="517"/>
      <c r="E881" s="517"/>
      <c r="F881" s="517"/>
    </row>
    <row r="882" spans="1:6" s="518" customFormat="1" x14ac:dyDescent="0.25">
      <c r="A882" s="516"/>
      <c r="B882" s="517"/>
      <c r="C882" s="517"/>
      <c r="D882" s="517"/>
      <c r="E882" s="517"/>
      <c r="F882" s="517"/>
    </row>
    <row r="883" spans="1:6" s="518" customFormat="1" x14ac:dyDescent="0.25">
      <c r="A883" s="516"/>
      <c r="B883" s="517"/>
      <c r="C883" s="517"/>
      <c r="D883" s="517"/>
      <c r="E883" s="517"/>
      <c r="F883" s="517"/>
    </row>
    <row r="884" spans="1:6" s="518" customFormat="1" x14ac:dyDescent="0.25">
      <c r="A884" s="516"/>
      <c r="B884" s="517"/>
      <c r="C884" s="517"/>
      <c r="D884" s="517"/>
      <c r="E884" s="517"/>
      <c r="F884" s="517"/>
    </row>
    <row r="885" spans="1:6" s="518" customFormat="1" x14ac:dyDescent="0.25">
      <c r="A885" s="516"/>
      <c r="B885" s="517"/>
      <c r="C885" s="517"/>
      <c r="D885" s="517"/>
      <c r="E885" s="517"/>
      <c r="F885" s="517"/>
    </row>
    <row r="886" spans="1:6" s="518" customFormat="1" x14ac:dyDescent="0.25">
      <c r="A886" s="516"/>
      <c r="B886" s="517"/>
      <c r="C886" s="517"/>
      <c r="D886" s="517"/>
      <c r="E886" s="517"/>
      <c r="F886" s="517"/>
    </row>
    <row r="887" spans="1:6" s="518" customFormat="1" x14ac:dyDescent="0.25">
      <c r="A887" s="516"/>
      <c r="B887" s="517"/>
      <c r="C887" s="517"/>
      <c r="D887" s="517"/>
      <c r="E887" s="517"/>
      <c r="F887" s="517"/>
    </row>
    <row r="888" spans="1:6" s="518" customFormat="1" x14ac:dyDescent="0.25">
      <c r="A888" s="516"/>
      <c r="B888" s="517"/>
      <c r="C888" s="517"/>
      <c r="D888" s="517"/>
      <c r="E888" s="517"/>
      <c r="F888" s="517"/>
    </row>
    <row r="889" spans="1:6" s="518" customFormat="1" x14ac:dyDescent="0.25">
      <c r="A889" s="516"/>
      <c r="B889" s="517"/>
      <c r="C889" s="517"/>
      <c r="D889" s="517"/>
      <c r="E889" s="517"/>
      <c r="F889" s="517"/>
    </row>
    <row r="890" spans="1:6" s="518" customFormat="1" x14ac:dyDescent="0.25">
      <c r="A890" s="516"/>
      <c r="B890" s="517"/>
      <c r="C890" s="517"/>
      <c r="D890" s="517"/>
      <c r="E890" s="517"/>
      <c r="F890" s="517"/>
    </row>
    <row r="891" spans="1:6" s="518" customFormat="1" x14ac:dyDescent="0.25">
      <c r="A891" s="516"/>
      <c r="B891" s="517"/>
      <c r="C891" s="517"/>
      <c r="D891" s="517"/>
      <c r="E891" s="517"/>
      <c r="F891" s="517"/>
    </row>
    <row r="892" spans="1:6" s="518" customFormat="1" x14ac:dyDescent="0.25">
      <c r="A892" s="516"/>
      <c r="B892" s="517"/>
      <c r="C892" s="517"/>
      <c r="D892" s="517"/>
      <c r="E892" s="517"/>
      <c r="F892" s="517"/>
    </row>
    <row r="893" spans="1:6" s="518" customFormat="1" x14ac:dyDescent="0.25">
      <c r="A893" s="516"/>
      <c r="B893" s="517"/>
      <c r="C893" s="517"/>
      <c r="D893" s="517"/>
      <c r="E893" s="517"/>
      <c r="F893" s="517"/>
    </row>
    <row r="894" spans="1:6" s="518" customFormat="1" x14ac:dyDescent="0.25">
      <c r="A894" s="516"/>
      <c r="B894" s="517"/>
      <c r="C894" s="517"/>
      <c r="D894" s="517"/>
      <c r="E894" s="517"/>
      <c r="F894" s="517"/>
    </row>
    <row r="895" spans="1:6" s="518" customFormat="1" x14ac:dyDescent="0.25">
      <c r="A895" s="516"/>
      <c r="B895" s="517"/>
      <c r="C895" s="517"/>
      <c r="D895" s="517"/>
      <c r="E895" s="517"/>
      <c r="F895" s="517"/>
    </row>
    <row r="896" spans="1:6" s="518" customFormat="1" x14ac:dyDescent="0.25">
      <c r="A896" s="516"/>
      <c r="B896" s="517"/>
      <c r="C896" s="517"/>
      <c r="D896" s="517"/>
      <c r="E896" s="517"/>
      <c r="F896" s="517"/>
    </row>
    <row r="897" spans="1:6" s="518" customFormat="1" x14ac:dyDescent="0.25">
      <c r="A897" s="516"/>
      <c r="B897" s="517"/>
      <c r="C897" s="517"/>
      <c r="D897" s="517"/>
      <c r="E897" s="517"/>
      <c r="F897" s="517"/>
    </row>
    <row r="898" spans="1:6" s="518" customFormat="1" x14ac:dyDescent="0.25">
      <c r="A898" s="516"/>
      <c r="B898" s="517"/>
      <c r="C898" s="517"/>
      <c r="D898" s="517"/>
      <c r="E898" s="517"/>
      <c r="F898" s="517"/>
    </row>
    <row r="899" spans="1:6" s="518" customFormat="1" x14ac:dyDescent="0.25">
      <c r="A899" s="516"/>
      <c r="B899" s="517"/>
      <c r="C899" s="517"/>
      <c r="D899" s="517"/>
      <c r="E899" s="517"/>
      <c r="F899" s="517"/>
    </row>
    <row r="900" spans="1:6" s="518" customFormat="1" x14ac:dyDescent="0.25">
      <c r="A900" s="516"/>
      <c r="B900" s="517"/>
      <c r="C900" s="517"/>
      <c r="D900" s="517"/>
      <c r="E900" s="517"/>
      <c r="F900" s="517"/>
    </row>
    <row r="901" spans="1:6" s="518" customFormat="1" x14ac:dyDescent="0.25">
      <c r="A901" s="516"/>
      <c r="B901" s="517"/>
      <c r="C901" s="517"/>
      <c r="D901" s="517"/>
      <c r="E901" s="517"/>
      <c r="F901" s="517"/>
    </row>
    <row r="902" spans="1:6" s="518" customFormat="1" x14ac:dyDescent="0.25">
      <c r="A902" s="516"/>
      <c r="B902" s="517"/>
      <c r="C902" s="517"/>
      <c r="D902" s="517"/>
      <c r="E902" s="517"/>
      <c r="F902" s="517"/>
    </row>
    <row r="903" spans="1:6" s="518" customFormat="1" x14ac:dyDescent="0.25">
      <c r="A903" s="516"/>
      <c r="B903" s="517"/>
      <c r="C903" s="517"/>
      <c r="D903" s="517"/>
      <c r="E903" s="517"/>
      <c r="F903" s="517"/>
    </row>
    <row r="904" spans="1:6" s="518" customFormat="1" x14ac:dyDescent="0.25">
      <c r="A904" s="516"/>
      <c r="B904" s="517"/>
      <c r="C904" s="517"/>
      <c r="D904" s="517"/>
      <c r="E904" s="517"/>
      <c r="F904" s="517"/>
    </row>
    <row r="905" spans="1:6" s="518" customFormat="1" x14ac:dyDescent="0.25">
      <c r="A905" s="516"/>
      <c r="B905" s="517"/>
      <c r="C905" s="517"/>
      <c r="D905" s="517"/>
      <c r="E905" s="517"/>
      <c r="F905" s="517"/>
    </row>
    <row r="906" spans="1:6" s="518" customFormat="1" x14ac:dyDescent="0.25">
      <c r="A906" s="516"/>
      <c r="B906" s="517"/>
      <c r="C906" s="517"/>
      <c r="D906" s="517"/>
      <c r="E906" s="517"/>
      <c r="F906" s="517"/>
    </row>
    <row r="907" spans="1:6" s="518" customFormat="1" x14ac:dyDescent="0.25">
      <c r="A907" s="516"/>
      <c r="B907" s="517"/>
      <c r="C907" s="517"/>
      <c r="D907" s="517"/>
      <c r="E907" s="517"/>
      <c r="F907" s="517"/>
    </row>
    <row r="908" spans="1:6" s="518" customFormat="1" x14ac:dyDescent="0.25">
      <c r="A908" s="516"/>
      <c r="B908" s="517"/>
      <c r="C908" s="517"/>
      <c r="D908" s="517"/>
      <c r="E908" s="517"/>
      <c r="F908" s="517"/>
    </row>
    <row r="909" spans="1:6" s="518" customFormat="1" x14ac:dyDescent="0.25">
      <c r="A909" s="516"/>
      <c r="B909" s="517"/>
      <c r="C909" s="517"/>
      <c r="D909" s="517"/>
      <c r="E909" s="517"/>
      <c r="F909" s="517"/>
    </row>
    <row r="910" spans="1:6" s="518" customFormat="1" x14ac:dyDescent="0.25">
      <c r="A910" s="516"/>
      <c r="B910" s="517"/>
      <c r="C910" s="517"/>
      <c r="D910" s="517"/>
      <c r="E910" s="517"/>
      <c r="F910" s="517"/>
    </row>
    <row r="911" spans="1:6" s="518" customFormat="1" x14ac:dyDescent="0.25">
      <c r="A911" s="516"/>
      <c r="B911" s="517"/>
      <c r="C911" s="517"/>
      <c r="D911" s="517"/>
      <c r="E911" s="517"/>
      <c r="F911" s="517"/>
    </row>
    <row r="912" spans="1:6" s="518" customFormat="1" x14ac:dyDescent="0.25">
      <c r="A912" s="516"/>
      <c r="B912" s="517"/>
      <c r="C912" s="517"/>
      <c r="D912" s="517"/>
      <c r="E912" s="517"/>
      <c r="F912" s="517"/>
    </row>
    <row r="913" spans="1:6" s="518" customFormat="1" x14ac:dyDescent="0.25">
      <c r="A913" s="516"/>
      <c r="B913" s="517"/>
      <c r="C913" s="517"/>
      <c r="D913" s="517"/>
      <c r="E913" s="517"/>
      <c r="F913" s="517"/>
    </row>
    <row r="914" spans="1:6" s="518" customFormat="1" x14ac:dyDescent="0.25">
      <c r="A914" s="516"/>
      <c r="B914" s="517"/>
      <c r="C914" s="517"/>
      <c r="D914" s="517"/>
      <c r="E914" s="517"/>
      <c r="F914" s="517"/>
    </row>
    <row r="915" spans="1:6" s="518" customFormat="1" x14ac:dyDescent="0.25">
      <c r="A915" s="516"/>
      <c r="B915" s="517"/>
      <c r="C915" s="517"/>
      <c r="D915" s="517"/>
      <c r="E915" s="517"/>
      <c r="F915" s="517"/>
    </row>
    <row r="916" spans="1:6" s="518" customFormat="1" x14ac:dyDescent="0.25">
      <c r="A916" s="516"/>
      <c r="B916" s="517"/>
      <c r="C916" s="517"/>
      <c r="D916" s="517"/>
      <c r="E916" s="517"/>
      <c r="F916" s="517"/>
    </row>
    <row r="917" spans="1:6" s="518" customFormat="1" x14ac:dyDescent="0.25">
      <c r="A917" s="516"/>
      <c r="B917" s="517"/>
      <c r="C917" s="517"/>
      <c r="D917" s="517"/>
      <c r="E917" s="517"/>
      <c r="F917" s="517"/>
    </row>
    <row r="918" spans="1:6" s="518" customFormat="1" x14ac:dyDescent="0.25">
      <c r="A918" s="516"/>
      <c r="B918" s="517"/>
      <c r="C918" s="517"/>
      <c r="D918" s="517"/>
      <c r="E918" s="517"/>
      <c r="F918" s="517"/>
    </row>
    <row r="919" spans="1:6" s="518" customFormat="1" x14ac:dyDescent="0.25">
      <c r="A919" s="516"/>
      <c r="B919" s="517"/>
      <c r="C919" s="517"/>
      <c r="D919" s="517"/>
      <c r="E919" s="517"/>
      <c r="F919" s="517"/>
    </row>
    <row r="920" spans="1:6" s="518" customFormat="1" x14ac:dyDescent="0.25">
      <c r="A920" s="516"/>
      <c r="B920" s="517"/>
      <c r="C920" s="517"/>
      <c r="D920" s="517"/>
      <c r="E920" s="517"/>
      <c r="F920" s="517"/>
    </row>
    <row r="921" spans="1:6" s="518" customFormat="1" x14ac:dyDescent="0.25">
      <c r="A921" s="516"/>
      <c r="B921" s="517"/>
      <c r="C921" s="517"/>
      <c r="D921" s="517"/>
      <c r="E921" s="517"/>
      <c r="F921" s="517"/>
    </row>
    <row r="922" spans="1:6" s="518" customFormat="1" x14ac:dyDescent="0.25">
      <c r="A922" s="516"/>
      <c r="B922" s="517"/>
      <c r="C922" s="517"/>
      <c r="D922" s="517"/>
      <c r="E922" s="517"/>
      <c r="F922" s="517"/>
    </row>
    <row r="923" spans="1:6" s="518" customFormat="1" x14ac:dyDescent="0.25">
      <c r="A923" s="516"/>
      <c r="B923" s="517"/>
      <c r="C923" s="517"/>
      <c r="D923" s="517"/>
      <c r="E923" s="517"/>
      <c r="F923" s="517"/>
    </row>
    <row r="924" spans="1:6" s="518" customFormat="1" x14ac:dyDescent="0.25">
      <c r="A924" s="516"/>
      <c r="B924" s="517"/>
      <c r="C924" s="517"/>
      <c r="D924" s="517"/>
      <c r="E924" s="517"/>
      <c r="F924" s="517"/>
    </row>
    <row r="925" spans="1:6" s="518" customFormat="1" x14ac:dyDescent="0.25">
      <c r="A925" s="516"/>
      <c r="B925" s="517"/>
      <c r="C925" s="517"/>
      <c r="D925" s="517"/>
      <c r="E925" s="517"/>
      <c r="F925" s="517"/>
    </row>
    <row r="926" spans="1:6" s="518" customFormat="1" x14ac:dyDescent="0.25">
      <c r="A926" s="516"/>
      <c r="B926" s="517"/>
      <c r="C926" s="517"/>
      <c r="D926" s="517"/>
      <c r="E926" s="517"/>
      <c r="F926" s="517"/>
    </row>
    <row r="927" spans="1:6" s="518" customFormat="1" x14ac:dyDescent="0.25">
      <c r="A927" s="516"/>
      <c r="B927" s="517"/>
      <c r="C927" s="517"/>
      <c r="D927" s="517"/>
      <c r="E927" s="517"/>
      <c r="F927" s="517"/>
    </row>
    <row r="928" spans="1:6" s="518" customFormat="1" x14ac:dyDescent="0.25">
      <c r="A928" s="516"/>
      <c r="B928" s="517"/>
      <c r="C928" s="517"/>
      <c r="D928" s="517"/>
      <c r="E928" s="517"/>
      <c r="F928" s="517"/>
    </row>
    <row r="929" spans="1:6" s="518" customFormat="1" x14ac:dyDescent="0.25">
      <c r="A929" s="516"/>
      <c r="B929" s="517"/>
      <c r="C929" s="517"/>
      <c r="D929" s="517"/>
      <c r="E929" s="517"/>
      <c r="F929" s="517"/>
    </row>
    <row r="930" spans="1:6" s="518" customFormat="1" x14ac:dyDescent="0.25">
      <c r="A930" s="516"/>
      <c r="B930" s="517"/>
      <c r="C930" s="517"/>
      <c r="D930" s="517"/>
      <c r="E930" s="517"/>
      <c r="F930" s="517"/>
    </row>
    <row r="931" spans="1:6" s="518" customFormat="1" x14ac:dyDescent="0.25">
      <c r="A931" s="516"/>
      <c r="B931" s="517"/>
      <c r="C931" s="517"/>
      <c r="D931" s="517"/>
      <c r="E931" s="517"/>
      <c r="F931" s="517"/>
    </row>
    <row r="932" spans="1:6" s="518" customFormat="1" x14ac:dyDescent="0.25">
      <c r="A932" s="516"/>
      <c r="B932" s="517"/>
      <c r="C932" s="517"/>
      <c r="D932" s="517"/>
      <c r="E932" s="517"/>
      <c r="F932" s="517"/>
    </row>
    <row r="933" spans="1:6" s="518" customFormat="1" x14ac:dyDescent="0.25">
      <c r="A933" s="516"/>
      <c r="B933" s="517"/>
      <c r="C933" s="517"/>
      <c r="D933" s="517"/>
      <c r="E933" s="517"/>
      <c r="F933" s="517"/>
    </row>
    <row r="934" spans="1:6" s="518" customFormat="1" x14ac:dyDescent="0.25">
      <c r="A934" s="516"/>
      <c r="B934" s="517"/>
      <c r="C934" s="517"/>
      <c r="D934" s="517"/>
      <c r="E934" s="517"/>
      <c r="F934" s="517"/>
    </row>
    <row r="935" spans="1:6" s="518" customFormat="1" x14ac:dyDescent="0.25">
      <c r="A935" s="516"/>
      <c r="B935" s="517"/>
      <c r="C935" s="517"/>
      <c r="D935" s="517"/>
      <c r="E935" s="517"/>
      <c r="F935" s="517"/>
    </row>
    <row r="936" spans="1:6" s="518" customFormat="1" x14ac:dyDescent="0.25">
      <c r="A936" s="516"/>
      <c r="B936" s="517"/>
      <c r="C936" s="517"/>
      <c r="D936" s="517"/>
      <c r="E936" s="517"/>
      <c r="F936" s="517"/>
    </row>
    <row r="937" spans="1:6" s="518" customFormat="1" x14ac:dyDescent="0.25">
      <c r="A937" s="516"/>
      <c r="B937" s="517"/>
      <c r="C937" s="517"/>
      <c r="D937" s="517"/>
      <c r="E937" s="517"/>
      <c r="F937" s="517"/>
    </row>
    <row r="938" spans="1:6" s="518" customFormat="1" x14ac:dyDescent="0.25">
      <c r="A938" s="516"/>
      <c r="B938" s="517"/>
      <c r="C938" s="517"/>
      <c r="D938" s="517"/>
      <c r="E938" s="517"/>
      <c r="F938" s="517"/>
    </row>
    <row r="939" spans="1:6" s="518" customFormat="1" x14ac:dyDescent="0.25">
      <c r="A939" s="516"/>
      <c r="B939" s="517"/>
      <c r="C939" s="517"/>
      <c r="D939" s="517"/>
      <c r="E939" s="517"/>
      <c r="F939" s="517"/>
    </row>
    <row r="940" spans="1:6" s="518" customFormat="1" x14ac:dyDescent="0.25">
      <c r="A940" s="516"/>
      <c r="B940" s="517"/>
      <c r="C940" s="517"/>
      <c r="D940" s="517"/>
      <c r="E940" s="517"/>
      <c r="F940" s="517"/>
    </row>
    <row r="941" spans="1:6" s="518" customFormat="1" x14ac:dyDescent="0.25">
      <c r="A941" s="516"/>
      <c r="B941" s="517"/>
      <c r="C941" s="517"/>
      <c r="D941" s="517"/>
      <c r="E941" s="517"/>
      <c r="F941" s="517"/>
    </row>
    <row r="942" spans="1:6" s="518" customFormat="1" x14ac:dyDescent="0.25">
      <c r="A942" s="516"/>
      <c r="B942" s="517"/>
      <c r="C942" s="517"/>
      <c r="D942" s="517"/>
      <c r="E942" s="517"/>
      <c r="F942" s="517"/>
    </row>
    <row r="943" spans="1:6" s="518" customFormat="1" x14ac:dyDescent="0.25">
      <c r="A943" s="516"/>
      <c r="B943" s="517"/>
      <c r="C943" s="517"/>
      <c r="D943" s="517"/>
      <c r="E943" s="517"/>
      <c r="F943" s="517"/>
    </row>
    <row r="944" spans="1:6" s="518" customFormat="1" x14ac:dyDescent="0.25">
      <c r="A944" s="516"/>
      <c r="B944" s="517"/>
      <c r="C944" s="517"/>
      <c r="D944" s="517"/>
      <c r="E944" s="517"/>
      <c r="F944" s="517"/>
    </row>
    <row r="945" spans="1:6" s="518" customFormat="1" x14ac:dyDescent="0.25">
      <c r="A945" s="516"/>
      <c r="B945" s="517"/>
      <c r="C945" s="517"/>
      <c r="D945" s="517"/>
      <c r="E945" s="517"/>
      <c r="F945" s="517"/>
    </row>
    <row r="946" spans="1:6" s="518" customFormat="1" x14ac:dyDescent="0.25">
      <c r="A946" s="516"/>
      <c r="B946" s="517"/>
      <c r="C946" s="517"/>
      <c r="D946" s="517"/>
      <c r="E946" s="517"/>
      <c r="F946" s="517"/>
    </row>
    <row r="947" spans="1:6" s="518" customFormat="1" x14ac:dyDescent="0.25">
      <c r="A947" s="516"/>
      <c r="B947" s="517"/>
      <c r="C947" s="517"/>
      <c r="D947" s="517"/>
      <c r="E947" s="517"/>
      <c r="F947" s="517"/>
    </row>
    <row r="948" spans="1:6" s="518" customFormat="1" x14ac:dyDescent="0.25">
      <c r="A948" s="516"/>
      <c r="B948" s="517"/>
      <c r="C948" s="517"/>
      <c r="D948" s="517"/>
      <c r="E948" s="517"/>
      <c r="F948" s="517"/>
    </row>
    <row r="949" spans="1:6" s="518" customFormat="1" x14ac:dyDescent="0.25">
      <c r="A949" s="516"/>
      <c r="B949" s="517"/>
      <c r="C949" s="517"/>
      <c r="D949" s="517"/>
      <c r="E949" s="517"/>
      <c r="F949" s="517"/>
    </row>
    <row r="950" spans="1:6" s="518" customFormat="1" x14ac:dyDescent="0.25">
      <c r="A950" s="516"/>
      <c r="B950" s="517"/>
      <c r="C950" s="517"/>
      <c r="D950" s="517"/>
      <c r="E950" s="517"/>
      <c r="F950" s="517"/>
    </row>
    <row r="951" spans="1:6" s="518" customFormat="1" x14ac:dyDescent="0.25">
      <c r="A951" s="516"/>
      <c r="B951" s="517"/>
      <c r="C951" s="517"/>
      <c r="D951" s="517"/>
      <c r="E951" s="517"/>
      <c r="F951" s="517"/>
    </row>
    <row r="952" spans="1:6" s="518" customFormat="1" x14ac:dyDescent="0.25">
      <c r="A952" s="516"/>
      <c r="B952" s="517"/>
      <c r="C952" s="517"/>
      <c r="D952" s="517"/>
      <c r="E952" s="517"/>
      <c r="F952" s="517"/>
    </row>
    <row r="953" spans="1:6" s="518" customFormat="1" x14ac:dyDescent="0.25">
      <c r="A953" s="516"/>
      <c r="B953" s="517"/>
      <c r="C953" s="517"/>
      <c r="D953" s="517"/>
      <c r="E953" s="517"/>
      <c r="F953" s="517"/>
    </row>
    <row r="954" spans="1:6" s="518" customFormat="1" x14ac:dyDescent="0.25">
      <c r="A954" s="516"/>
      <c r="B954" s="517"/>
      <c r="C954" s="517"/>
      <c r="D954" s="517"/>
      <c r="E954" s="517"/>
      <c r="F954" s="517"/>
    </row>
    <row r="955" spans="1:6" s="518" customFormat="1" x14ac:dyDescent="0.25">
      <c r="A955" s="516"/>
      <c r="B955" s="517"/>
      <c r="C955" s="517"/>
      <c r="D955" s="517"/>
      <c r="E955" s="517"/>
      <c r="F955" s="517"/>
    </row>
    <row r="956" spans="1:6" s="518" customFormat="1" x14ac:dyDescent="0.25">
      <c r="A956" s="516"/>
      <c r="B956" s="517"/>
      <c r="C956" s="517"/>
      <c r="D956" s="517"/>
      <c r="E956" s="517"/>
      <c r="F956" s="517"/>
    </row>
    <row r="957" spans="1:6" s="518" customFormat="1" x14ac:dyDescent="0.25">
      <c r="A957" s="516"/>
      <c r="B957" s="517"/>
      <c r="C957" s="517"/>
      <c r="D957" s="517"/>
      <c r="E957" s="517"/>
      <c r="F957" s="517"/>
    </row>
    <row r="958" spans="1:6" s="518" customFormat="1" x14ac:dyDescent="0.25">
      <c r="A958" s="516"/>
      <c r="B958" s="517"/>
      <c r="C958" s="517"/>
      <c r="D958" s="517"/>
      <c r="E958" s="517"/>
      <c r="F958" s="517"/>
    </row>
    <row r="959" spans="1:6" s="518" customFormat="1" x14ac:dyDescent="0.25">
      <c r="A959" s="516"/>
      <c r="B959" s="517"/>
      <c r="C959" s="517"/>
      <c r="D959" s="517"/>
      <c r="E959" s="517"/>
      <c r="F959" s="517"/>
    </row>
    <row r="960" spans="1:6" s="518" customFormat="1" x14ac:dyDescent="0.25">
      <c r="A960" s="516"/>
      <c r="B960" s="517"/>
      <c r="C960" s="517"/>
      <c r="D960" s="517"/>
      <c r="E960" s="517"/>
      <c r="F960" s="517"/>
    </row>
    <row r="961" spans="1:6" s="518" customFormat="1" x14ac:dyDescent="0.25">
      <c r="A961" s="516"/>
      <c r="B961" s="517"/>
      <c r="C961" s="517"/>
      <c r="D961" s="517"/>
      <c r="E961" s="517"/>
      <c r="F961" s="517"/>
    </row>
    <row r="962" spans="1:6" s="518" customFormat="1" x14ac:dyDescent="0.25">
      <c r="A962" s="516"/>
      <c r="B962" s="517"/>
      <c r="C962" s="517"/>
      <c r="D962" s="517"/>
      <c r="E962" s="517"/>
      <c r="F962" s="517"/>
    </row>
    <row r="963" spans="1:6" s="518" customFormat="1" x14ac:dyDescent="0.25">
      <c r="A963" s="516"/>
      <c r="B963" s="517"/>
      <c r="C963" s="517"/>
      <c r="D963" s="517"/>
      <c r="E963" s="517"/>
      <c r="F963" s="517"/>
    </row>
    <row r="964" spans="1:6" s="518" customFormat="1" x14ac:dyDescent="0.25">
      <c r="A964" s="516"/>
      <c r="B964" s="517"/>
      <c r="C964" s="517"/>
      <c r="D964" s="517"/>
      <c r="E964" s="517"/>
      <c r="F964" s="517"/>
    </row>
    <row r="965" spans="1:6" s="518" customFormat="1" x14ac:dyDescent="0.25">
      <c r="A965" s="516"/>
      <c r="B965" s="517"/>
      <c r="C965" s="517"/>
      <c r="D965" s="517"/>
      <c r="E965" s="517"/>
      <c r="F965" s="517"/>
    </row>
    <row r="966" spans="1:6" s="518" customFormat="1" x14ac:dyDescent="0.25">
      <c r="A966" s="516"/>
      <c r="B966" s="517"/>
      <c r="C966" s="517"/>
      <c r="D966" s="517"/>
      <c r="E966" s="517"/>
      <c r="F966" s="517"/>
    </row>
    <row r="967" spans="1:6" s="518" customFormat="1" x14ac:dyDescent="0.25">
      <c r="A967" s="516"/>
      <c r="B967" s="517"/>
      <c r="C967" s="517"/>
      <c r="D967" s="517"/>
      <c r="E967" s="517"/>
      <c r="F967" s="517"/>
    </row>
    <row r="968" spans="1:6" s="518" customFormat="1" x14ac:dyDescent="0.25">
      <c r="A968" s="516"/>
      <c r="B968" s="517"/>
      <c r="C968" s="517"/>
      <c r="D968" s="517"/>
      <c r="E968" s="517"/>
      <c r="F968" s="517"/>
    </row>
    <row r="969" spans="1:6" s="518" customFormat="1" x14ac:dyDescent="0.25">
      <c r="A969" s="516"/>
      <c r="B969" s="517"/>
      <c r="C969" s="517"/>
      <c r="D969" s="517"/>
      <c r="E969" s="517"/>
      <c r="F969" s="517"/>
    </row>
    <row r="970" spans="1:6" s="518" customFormat="1" x14ac:dyDescent="0.25">
      <c r="A970" s="516"/>
      <c r="B970" s="517"/>
      <c r="C970" s="517"/>
      <c r="D970" s="517"/>
      <c r="E970" s="517"/>
      <c r="F970" s="517"/>
    </row>
    <row r="971" spans="1:6" s="518" customFormat="1" x14ac:dyDescent="0.25">
      <c r="A971" s="516"/>
      <c r="B971" s="517"/>
      <c r="C971" s="517"/>
      <c r="D971" s="517"/>
      <c r="E971" s="517"/>
      <c r="F971" s="517"/>
    </row>
    <row r="972" spans="1:6" s="518" customFormat="1" x14ac:dyDescent="0.25">
      <c r="A972" s="516"/>
      <c r="B972" s="517"/>
      <c r="C972" s="517"/>
      <c r="D972" s="517"/>
      <c r="E972" s="517"/>
      <c r="F972" s="517"/>
    </row>
    <row r="973" spans="1:6" s="518" customFormat="1" x14ac:dyDescent="0.25">
      <c r="A973" s="516"/>
      <c r="B973" s="517"/>
      <c r="C973" s="517"/>
      <c r="D973" s="517"/>
      <c r="E973" s="517"/>
      <c r="F973" s="517"/>
    </row>
    <row r="974" spans="1:6" s="518" customFormat="1" x14ac:dyDescent="0.25">
      <c r="A974" s="516"/>
      <c r="B974" s="517"/>
      <c r="C974" s="517"/>
      <c r="D974" s="517"/>
      <c r="E974" s="517"/>
      <c r="F974" s="517"/>
    </row>
    <row r="975" spans="1:6" s="518" customFormat="1" x14ac:dyDescent="0.25">
      <c r="A975" s="516"/>
      <c r="B975" s="517"/>
      <c r="C975" s="517"/>
      <c r="D975" s="517"/>
      <c r="E975" s="517"/>
      <c r="F975" s="517"/>
    </row>
    <row r="976" spans="1:6" s="518" customFormat="1" x14ac:dyDescent="0.25">
      <c r="A976" s="516"/>
      <c r="B976" s="517"/>
      <c r="C976" s="517"/>
      <c r="D976" s="517"/>
      <c r="E976" s="517"/>
      <c r="F976" s="517"/>
    </row>
    <row r="977" spans="1:6" s="518" customFormat="1" x14ac:dyDescent="0.25">
      <c r="A977" s="516"/>
      <c r="B977" s="517"/>
      <c r="C977" s="517"/>
      <c r="D977" s="517"/>
      <c r="E977" s="517"/>
      <c r="F977" s="517"/>
    </row>
    <row r="978" spans="1:6" s="518" customFormat="1" x14ac:dyDescent="0.25">
      <c r="A978" s="516"/>
      <c r="B978" s="517"/>
      <c r="C978" s="517"/>
      <c r="D978" s="517"/>
      <c r="E978" s="517"/>
      <c r="F978" s="517"/>
    </row>
    <row r="979" spans="1:6" s="518" customFormat="1" x14ac:dyDescent="0.25">
      <c r="A979" s="516"/>
      <c r="B979" s="517"/>
      <c r="C979" s="517"/>
      <c r="D979" s="517"/>
      <c r="E979" s="517"/>
      <c r="F979" s="517"/>
    </row>
    <row r="980" spans="1:6" s="518" customFormat="1" x14ac:dyDescent="0.25">
      <c r="A980" s="516"/>
      <c r="B980" s="517"/>
      <c r="C980" s="517"/>
      <c r="D980" s="517"/>
      <c r="E980" s="517"/>
      <c r="F980" s="517"/>
    </row>
    <row r="981" spans="1:6" s="518" customFormat="1" x14ac:dyDescent="0.25">
      <c r="A981" s="516"/>
      <c r="B981" s="517"/>
      <c r="C981" s="517"/>
      <c r="D981" s="517"/>
      <c r="E981" s="517"/>
      <c r="F981" s="517"/>
    </row>
    <row r="982" spans="1:6" s="518" customFormat="1" x14ac:dyDescent="0.25">
      <c r="A982" s="516"/>
      <c r="B982" s="517"/>
      <c r="C982" s="517"/>
      <c r="D982" s="517"/>
      <c r="E982" s="517"/>
      <c r="F982" s="517"/>
    </row>
    <row r="983" spans="1:6" s="518" customFormat="1" x14ac:dyDescent="0.25">
      <c r="A983" s="516"/>
      <c r="B983" s="517"/>
      <c r="C983" s="517"/>
      <c r="D983" s="517"/>
      <c r="E983" s="517"/>
      <c r="F983" s="517"/>
    </row>
    <row r="984" spans="1:6" s="518" customFormat="1" x14ac:dyDescent="0.25">
      <c r="A984" s="516"/>
      <c r="B984" s="517"/>
      <c r="C984" s="517"/>
      <c r="D984" s="517"/>
      <c r="E984" s="517"/>
      <c r="F984" s="517"/>
    </row>
    <row r="985" spans="1:6" s="518" customFormat="1" x14ac:dyDescent="0.25">
      <c r="A985" s="516"/>
      <c r="B985" s="517"/>
      <c r="C985" s="517"/>
      <c r="D985" s="517"/>
      <c r="E985" s="517"/>
      <c r="F985" s="517"/>
    </row>
    <row r="986" spans="1:6" s="518" customFormat="1" x14ac:dyDescent="0.25">
      <c r="A986" s="516"/>
      <c r="B986" s="517"/>
      <c r="C986" s="517"/>
      <c r="D986" s="517"/>
      <c r="E986" s="517"/>
      <c r="F986" s="517"/>
    </row>
    <row r="987" spans="1:6" s="518" customFormat="1" x14ac:dyDescent="0.25">
      <c r="A987" s="516"/>
      <c r="B987" s="517"/>
      <c r="C987" s="517"/>
      <c r="D987" s="517"/>
      <c r="E987" s="517"/>
      <c r="F987" s="517"/>
    </row>
    <row r="988" spans="1:6" s="518" customFormat="1" x14ac:dyDescent="0.25">
      <c r="A988" s="516"/>
      <c r="B988" s="517"/>
      <c r="C988" s="517"/>
      <c r="D988" s="517"/>
      <c r="E988" s="517"/>
      <c r="F988" s="517"/>
    </row>
    <row r="989" spans="1:6" s="518" customFormat="1" x14ac:dyDescent="0.25">
      <c r="A989" s="516"/>
      <c r="B989" s="517"/>
      <c r="C989" s="517"/>
      <c r="D989" s="517"/>
      <c r="E989" s="517"/>
      <c r="F989" s="517"/>
    </row>
    <row r="990" spans="1:6" s="518" customFormat="1" x14ac:dyDescent="0.25">
      <c r="A990" s="516"/>
      <c r="B990" s="517"/>
      <c r="C990" s="517"/>
      <c r="D990" s="517"/>
      <c r="E990" s="517"/>
      <c r="F990" s="517"/>
    </row>
    <row r="991" spans="1:6" s="518" customFormat="1" x14ac:dyDescent="0.25">
      <c r="A991" s="516"/>
      <c r="B991" s="517"/>
      <c r="C991" s="517"/>
      <c r="D991" s="517"/>
      <c r="E991" s="517"/>
      <c r="F991" s="517"/>
    </row>
    <row r="992" spans="1:6" s="518" customFormat="1" x14ac:dyDescent="0.25">
      <c r="A992" s="516"/>
      <c r="B992" s="517"/>
      <c r="C992" s="517"/>
      <c r="D992" s="517"/>
      <c r="E992" s="517"/>
      <c r="F992" s="517"/>
    </row>
    <row r="993" spans="1:6" s="518" customFormat="1" x14ac:dyDescent="0.25">
      <c r="A993" s="516"/>
      <c r="B993" s="517"/>
      <c r="C993" s="517"/>
      <c r="D993" s="517"/>
      <c r="E993" s="517"/>
      <c r="F993" s="517"/>
    </row>
    <row r="994" spans="1:6" s="518" customFormat="1" x14ac:dyDescent="0.25">
      <c r="A994" s="516"/>
      <c r="B994" s="517"/>
      <c r="C994" s="517"/>
      <c r="D994" s="517"/>
      <c r="E994" s="517"/>
      <c r="F994" s="517"/>
    </row>
    <row r="995" spans="1:6" s="518" customFormat="1" x14ac:dyDescent="0.25">
      <c r="A995" s="516"/>
      <c r="B995" s="517"/>
      <c r="C995" s="517"/>
      <c r="D995" s="517"/>
      <c r="E995" s="517"/>
      <c r="F995" s="517"/>
    </row>
    <row r="996" spans="1:6" s="518" customFormat="1" x14ac:dyDescent="0.25">
      <c r="A996" s="516"/>
      <c r="B996" s="517"/>
      <c r="C996" s="517"/>
      <c r="D996" s="517"/>
      <c r="E996" s="517"/>
      <c r="F996" s="517"/>
    </row>
    <row r="997" spans="1:6" s="518" customFormat="1" x14ac:dyDescent="0.25">
      <c r="A997" s="516"/>
      <c r="B997" s="517"/>
      <c r="C997" s="517"/>
      <c r="D997" s="517"/>
      <c r="E997" s="517"/>
      <c r="F997" s="517"/>
    </row>
    <row r="998" spans="1:6" s="518" customFormat="1" x14ac:dyDescent="0.25">
      <c r="A998" s="516"/>
      <c r="B998" s="517"/>
      <c r="C998" s="517"/>
      <c r="D998" s="517"/>
      <c r="E998" s="517"/>
      <c r="F998" s="517"/>
    </row>
    <row r="999" spans="1:6" s="518" customFormat="1" x14ac:dyDescent="0.25">
      <c r="A999" s="516"/>
      <c r="B999" s="517"/>
      <c r="C999" s="517"/>
      <c r="D999" s="517"/>
      <c r="E999" s="517"/>
      <c r="F999" s="517"/>
    </row>
    <row r="1000" spans="1:6" s="518" customFormat="1" x14ac:dyDescent="0.25">
      <c r="A1000" s="516"/>
      <c r="B1000" s="517"/>
      <c r="C1000" s="517"/>
      <c r="D1000" s="517"/>
      <c r="E1000" s="517"/>
      <c r="F1000" s="517"/>
    </row>
    <row r="1001" spans="1:6" s="518" customFormat="1" x14ac:dyDescent="0.25">
      <c r="A1001" s="516"/>
      <c r="B1001" s="517"/>
      <c r="C1001" s="517"/>
      <c r="D1001" s="517"/>
      <c r="E1001" s="517"/>
      <c r="F1001" s="517"/>
    </row>
    <row r="1002" spans="1:6" s="518" customFormat="1" x14ac:dyDescent="0.25">
      <c r="A1002" s="516"/>
      <c r="B1002" s="517"/>
      <c r="C1002" s="517"/>
      <c r="D1002" s="517"/>
      <c r="E1002" s="517"/>
      <c r="F1002" s="517"/>
    </row>
    <row r="1003" spans="1:6" s="518" customFormat="1" x14ac:dyDescent="0.25">
      <c r="A1003" s="516"/>
      <c r="B1003" s="517"/>
      <c r="C1003" s="517"/>
      <c r="D1003" s="517"/>
      <c r="E1003" s="517"/>
      <c r="F1003" s="517"/>
    </row>
    <row r="1004" spans="1:6" s="518" customFormat="1" x14ac:dyDescent="0.25">
      <c r="A1004" s="516"/>
      <c r="B1004" s="517"/>
      <c r="C1004" s="517"/>
      <c r="D1004" s="517"/>
      <c r="E1004" s="517"/>
      <c r="F1004" s="517"/>
    </row>
    <row r="1005" spans="1:6" s="518" customFormat="1" x14ac:dyDescent="0.25">
      <c r="A1005" s="516"/>
      <c r="B1005" s="517"/>
      <c r="C1005" s="517"/>
      <c r="D1005" s="517"/>
      <c r="E1005" s="517"/>
      <c r="F1005" s="517"/>
    </row>
    <row r="1006" spans="1:6" s="518" customFormat="1" x14ac:dyDescent="0.25">
      <c r="A1006" s="516"/>
      <c r="B1006" s="517"/>
      <c r="C1006" s="517"/>
      <c r="D1006" s="517"/>
      <c r="E1006" s="517"/>
      <c r="F1006" s="517"/>
    </row>
    <row r="1007" spans="1:6" s="518" customFormat="1" x14ac:dyDescent="0.25">
      <c r="A1007" s="516"/>
      <c r="B1007" s="517"/>
      <c r="C1007" s="517"/>
      <c r="D1007" s="517"/>
      <c r="E1007" s="517"/>
      <c r="F1007" s="517"/>
    </row>
    <row r="1008" spans="1:6" s="518" customFormat="1" x14ac:dyDescent="0.25">
      <c r="A1008" s="516"/>
      <c r="B1008" s="517"/>
      <c r="C1008" s="517"/>
      <c r="D1008" s="517"/>
      <c r="E1008" s="517"/>
      <c r="F1008" s="517"/>
    </row>
    <row r="1009" spans="1:6" s="518" customFormat="1" x14ac:dyDescent="0.25">
      <c r="A1009" s="516"/>
      <c r="B1009" s="517"/>
      <c r="C1009" s="517"/>
      <c r="D1009" s="517"/>
      <c r="E1009" s="517"/>
      <c r="F1009" s="517"/>
    </row>
    <row r="1010" spans="1:6" s="518" customFormat="1" x14ac:dyDescent="0.25">
      <c r="A1010" s="516"/>
      <c r="B1010" s="517"/>
      <c r="C1010" s="517"/>
      <c r="D1010" s="517"/>
      <c r="E1010" s="517"/>
      <c r="F1010" s="517"/>
    </row>
    <row r="1011" spans="1:6" s="518" customFormat="1" x14ac:dyDescent="0.25">
      <c r="A1011" s="516"/>
      <c r="B1011" s="517"/>
      <c r="C1011" s="517"/>
      <c r="D1011" s="517"/>
      <c r="E1011" s="517"/>
      <c r="F1011" s="517"/>
    </row>
    <row r="1012" spans="1:6" s="518" customFormat="1" x14ac:dyDescent="0.25">
      <c r="A1012" s="516"/>
      <c r="B1012" s="517"/>
      <c r="C1012" s="517"/>
      <c r="D1012" s="517"/>
      <c r="E1012" s="517"/>
      <c r="F1012" s="517"/>
    </row>
    <row r="1013" spans="1:6" s="518" customFormat="1" x14ac:dyDescent="0.25">
      <c r="A1013" s="516"/>
      <c r="B1013" s="517"/>
      <c r="C1013" s="517"/>
      <c r="D1013" s="517"/>
      <c r="E1013" s="517"/>
      <c r="F1013" s="517"/>
    </row>
    <row r="1014" spans="1:6" s="518" customFormat="1" x14ac:dyDescent="0.25">
      <c r="A1014" s="516"/>
      <c r="B1014" s="517"/>
      <c r="C1014" s="517"/>
      <c r="D1014" s="517"/>
      <c r="E1014" s="517"/>
      <c r="F1014" s="517"/>
    </row>
    <row r="1015" spans="1:6" s="518" customFormat="1" x14ac:dyDescent="0.25">
      <c r="A1015" s="516"/>
      <c r="B1015" s="517"/>
      <c r="C1015" s="517"/>
      <c r="D1015" s="517"/>
      <c r="E1015" s="517"/>
      <c r="F1015" s="517"/>
    </row>
    <row r="1016" spans="1:6" s="518" customFormat="1" x14ac:dyDescent="0.25">
      <c r="A1016" s="516"/>
      <c r="B1016" s="517"/>
      <c r="C1016" s="517"/>
      <c r="D1016" s="517"/>
      <c r="E1016" s="517"/>
      <c r="F1016" s="517"/>
    </row>
    <row r="1017" spans="1:6" s="518" customFormat="1" x14ac:dyDescent="0.25">
      <c r="A1017" s="516"/>
      <c r="B1017" s="517"/>
      <c r="C1017" s="517"/>
      <c r="D1017" s="517"/>
      <c r="E1017" s="517"/>
      <c r="F1017" s="517"/>
    </row>
    <row r="1018" spans="1:6" s="518" customFormat="1" x14ac:dyDescent="0.25">
      <c r="A1018" s="516"/>
      <c r="B1018" s="517"/>
      <c r="C1018" s="517"/>
      <c r="D1018" s="517"/>
      <c r="E1018" s="517"/>
      <c r="F1018" s="517"/>
    </row>
    <row r="1019" spans="1:6" s="518" customFormat="1" x14ac:dyDescent="0.25">
      <c r="A1019" s="516"/>
      <c r="B1019" s="517"/>
      <c r="C1019" s="517"/>
      <c r="D1019" s="517"/>
      <c r="E1019" s="517"/>
      <c r="F1019" s="517"/>
    </row>
    <row r="1020" spans="1:6" s="518" customFormat="1" x14ac:dyDescent="0.25">
      <c r="A1020" s="516"/>
      <c r="B1020" s="517"/>
      <c r="C1020" s="517"/>
      <c r="D1020" s="517"/>
      <c r="E1020" s="517"/>
      <c r="F1020" s="517"/>
    </row>
    <row r="1021" spans="1:6" s="518" customFormat="1" x14ac:dyDescent="0.25">
      <c r="A1021" s="516"/>
      <c r="B1021" s="517"/>
      <c r="C1021" s="517"/>
      <c r="D1021" s="517"/>
      <c r="E1021" s="517"/>
      <c r="F1021" s="517"/>
    </row>
    <row r="1022" spans="1:6" s="518" customFormat="1" x14ac:dyDescent="0.25">
      <c r="A1022" s="516"/>
      <c r="B1022" s="517"/>
      <c r="C1022" s="517"/>
      <c r="D1022" s="517"/>
      <c r="E1022" s="517"/>
      <c r="F1022" s="517"/>
    </row>
    <row r="1023" spans="1:6" s="518" customFormat="1" x14ac:dyDescent="0.25">
      <c r="A1023" s="516"/>
      <c r="B1023" s="517"/>
      <c r="C1023" s="517"/>
      <c r="D1023" s="517"/>
      <c r="E1023" s="517"/>
      <c r="F1023" s="517"/>
    </row>
    <row r="1024" spans="1:6" s="518" customFormat="1" x14ac:dyDescent="0.25">
      <c r="A1024" s="516"/>
      <c r="B1024" s="517"/>
      <c r="C1024" s="517"/>
      <c r="D1024" s="517"/>
      <c r="E1024" s="517"/>
      <c r="F1024" s="517"/>
    </row>
    <row r="1025" spans="1:6" s="518" customFormat="1" x14ac:dyDescent="0.25">
      <c r="A1025" s="516"/>
      <c r="B1025" s="517"/>
      <c r="C1025" s="517"/>
      <c r="D1025" s="517"/>
      <c r="E1025" s="517"/>
      <c r="F1025" s="517"/>
    </row>
    <row r="1026" spans="1:6" s="518" customFormat="1" x14ac:dyDescent="0.25">
      <c r="A1026" s="516"/>
      <c r="B1026" s="517"/>
      <c r="C1026" s="517"/>
      <c r="D1026" s="517"/>
      <c r="E1026" s="517"/>
      <c r="F1026" s="517"/>
    </row>
    <row r="1027" spans="1:6" s="518" customFormat="1" x14ac:dyDescent="0.25">
      <c r="A1027" s="516"/>
      <c r="B1027" s="517"/>
      <c r="C1027" s="517"/>
      <c r="D1027" s="517"/>
      <c r="E1027" s="517"/>
      <c r="F1027" s="517"/>
    </row>
    <row r="1028" spans="1:6" s="518" customFormat="1" x14ac:dyDescent="0.25">
      <c r="A1028" s="516"/>
      <c r="B1028" s="517"/>
      <c r="C1028" s="517"/>
      <c r="D1028" s="517"/>
      <c r="E1028" s="517"/>
      <c r="F1028" s="517"/>
    </row>
    <row r="1029" spans="1:6" s="518" customFormat="1" x14ac:dyDescent="0.25">
      <c r="A1029" s="516"/>
      <c r="B1029" s="517"/>
      <c r="C1029" s="517"/>
      <c r="D1029" s="517"/>
      <c r="E1029" s="517"/>
      <c r="F1029" s="517"/>
    </row>
    <row r="1030" spans="1:6" s="518" customFormat="1" x14ac:dyDescent="0.25">
      <c r="A1030" s="516"/>
      <c r="B1030" s="517"/>
      <c r="C1030" s="517"/>
      <c r="D1030" s="517"/>
      <c r="E1030" s="517"/>
      <c r="F1030" s="517"/>
    </row>
    <row r="1031" spans="1:6" s="518" customFormat="1" x14ac:dyDescent="0.25">
      <c r="A1031" s="516"/>
      <c r="B1031" s="517"/>
      <c r="C1031" s="517"/>
      <c r="D1031" s="517"/>
      <c r="E1031" s="517"/>
      <c r="F1031" s="517"/>
    </row>
    <row r="1032" spans="1:6" s="518" customFormat="1" x14ac:dyDescent="0.25">
      <c r="A1032" s="516"/>
      <c r="B1032" s="517"/>
      <c r="C1032" s="517"/>
      <c r="D1032" s="517"/>
      <c r="E1032" s="517"/>
      <c r="F1032" s="517"/>
    </row>
    <row r="1033" spans="1:6" s="518" customFormat="1" x14ac:dyDescent="0.25">
      <c r="A1033" s="516"/>
      <c r="B1033" s="517"/>
      <c r="C1033" s="517"/>
      <c r="D1033" s="517"/>
      <c r="E1033" s="517"/>
      <c r="F1033" s="517"/>
    </row>
    <row r="1034" spans="1:6" s="518" customFormat="1" x14ac:dyDescent="0.25">
      <c r="A1034" s="516"/>
      <c r="B1034" s="517"/>
      <c r="C1034" s="517"/>
      <c r="D1034" s="517"/>
      <c r="E1034" s="517"/>
      <c r="F1034" s="517"/>
    </row>
    <row r="1035" spans="1:6" s="518" customFormat="1" x14ac:dyDescent="0.25">
      <c r="A1035" s="516"/>
      <c r="B1035" s="517"/>
      <c r="C1035" s="517"/>
      <c r="D1035" s="517"/>
      <c r="E1035" s="517"/>
      <c r="F1035" s="517"/>
    </row>
    <row r="1036" spans="1:6" s="518" customFormat="1" x14ac:dyDescent="0.25">
      <c r="A1036" s="516"/>
      <c r="B1036" s="517"/>
      <c r="C1036" s="517"/>
      <c r="D1036" s="517"/>
      <c r="E1036" s="517"/>
      <c r="F1036" s="517"/>
    </row>
    <row r="1037" spans="1:6" s="518" customFormat="1" x14ac:dyDescent="0.25">
      <c r="A1037" s="516"/>
      <c r="B1037" s="517"/>
      <c r="C1037" s="517"/>
      <c r="D1037" s="517"/>
      <c r="E1037" s="517"/>
      <c r="F1037" s="517"/>
    </row>
    <row r="1038" spans="1:6" s="518" customFormat="1" x14ac:dyDescent="0.25">
      <c r="A1038" s="516"/>
      <c r="B1038" s="517"/>
      <c r="C1038" s="517"/>
      <c r="D1038" s="517"/>
      <c r="E1038" s="517"/>
      <c r="F1038" s="517"/>
    </row>
    <row r="1039" spans="1:6" s="518" customFormat="1" x14ac:dyDescent="0.25">
      <c r="A1039" s="516"/>
      <c r="B1039" s="517"/>
      <c r="C1039" s="517"/>
      <c r="D1039" s="517"/>
      <c r="E1039" s="517"/>
      <c r="F1039" s="517"/>
    </row>
    <row r="1040" spans="1:6" s="518" customFormat="1" x14ac:dyDescent="0.25">
      <c r="A1040" s="516"/>
      <c r="B1040" s="517"/>
      <c r="C1040" s="517"/>
      <c r="D1040" s="517"/>
      <c r="E1040" s="517"/>
      <c r="F1040" s="517"/>
    </row>
    <row r="1041" spans="1:6" s="518" customFormat="1" x14ac:dyDescent="0.25">
      <c r="A1041" s="516"/>
      <c r="B1041" s="517"/>
      <c r="C1041" s="517"/>
      <c r="D1041" s="517"/>
      <c r="E1041" s="517"/>
      <c r="F1041" s="517"/>
    </row>
    <row r="1042" spans="1:6" s="518" customFormat="1" x14ac:dyDescent="0.25">
      <c r="A1042" s="516"/>
      <c r="B1042" s="517"/>
      <c r="C1042" s="517"/>
      <c r="D1042" s="517"/>
      <c r="E1042" s="517"/>
      <c r="F1042" s="517"/>
    </row>
    <row r="1043" spans="1:6" s="518" customFormat="1" x14ac:dyDescent="0.25">
      <c r="A1043" s="516"/>
      <c r="B1043" s="517"/>
      <c r="C1043" s="517"/>
      <c r="D1043" s="517"/>
      <c r="E1043" s="517"/>
      <c r="F1043" s="517"/>
    </row>
    <row r="1044" spans="1:6" s="518" customFormat="1" x14ac:dyDescent="0.25">
      <c r="A1044" s="516"/>
      <c r="B1044" s="517"/>
      <c r="C1044" s="517"/>
      <c r="D1044" s="517"/>
      <c r="E1044" s="517"/>
      <c r="F1044" s="517"/>
    </row>
    <row r="1045" spans="1:6" s="518" customFormat="1" x14ac:dyDescent="0.25">
      <c r="A1045" s="516"/>
      <c r="B1045" s="517"/>
      <c r="C1045" s="517"/>
      <c r="D1045" s="517"/>
      <c r="E1045" s="517"/>
      <c r="F1045" s="517"/>
    </row>
    <row r="1046" spans="1:6" s="518" customFormat="1" x14ac:dyDescent="0.25">
      <c r="A1046" s="516"/>
      <c r="B1046" s="517"/>
      <c r="C1046" s="517"/>
      <c r="D1046" s="517"/>
      <c r="E1046" s="517"/>
      <c r="F1046" s="517"/>
    </row>
    <row r="1047" spans="1:6" s="518" customFormat="1" x14ac:dyDescent="0.25">
      <c r="A1047" s="516"/>
      <c r="B1047" s="517"/>
      <c r="C1047" s="517"/>
      <c r="D1047" s="517"/>
      <c r="E1047" s="517"/>
      <c r="F1047" s="517"/>
    </row>
    <row r="1048" spans="1:6" s="518" customFormat="1" x14ac:dyDescent="0.25">
      <c r="A1048" s="516"/>
      <c r="B1048" s="517"/>
      <c r="C1048" s="517"/>
      <c r="D1048" s="517"/>
      <c r="E1048" s="517"/>
      <c r="F1048" s="517"/>
    </row>
    <row r="1049" spans="1:6" s="518" customFormat="1" x14ac:dyDescent="0.25">
      <c r="A1049" s="516"/>
      <c r="B1049" s="517"/>
      <c r="C1049" s="517"/>
      <c r="D1049" s="517"/>
      <c r="E1049" s="517"/>
      <c r="F1049" s="517"/>
    </row>
    <row r="1050" spans="1:6" s="518" customFormat="1" x14ac:dyDescent="0.25">
      <c r="A1050" s="516"/>
      <c r="B1050" s="517"/>
      <c r="C1050" s="517"/>
      <c r="D1050" s="517"/>
      <c r="E1050" s="517"/>
      <c r="F1050" s="517"/>
    </row>
    <row r="1051" spans="1:6" s="518" customFormat="1" x14ac:dyDescent="0.25">
      <c r="A1051" s="516"/>
      <c r="B1051" s="517"/>
      <c r="C1051" s="517"/>
      <c r="D1051" s="517"/>
      <c r="E1051" s="517"/>
      <c r="F1051" s="517"/>
    </row>
    <row r="1052" spans="1:6" s="518" customFormat="1" x14ac:dyDescent="0.25">
      <c r="A1052" s="516"/>
      <c r="B1052" s="517"/>
      <c r="C1052" s="517"/>
      <c r="D1052" s="517"/>
      <c r="E1052" s="517"/>
      <c r="F1052" s="517"/>
    </row>
    <row r="1053" spans="1:6" s="518" customFormat="1" x14ac:dyDescent="0.25">
      <c r="A1053" s="516"/>
      <c r="B1053" s="517"/>
      <c r="C1053" s="517"/>
      <c r="D1053" s="517"/>
      <c r="E1053" s="517"/>
      <c r="F1053" s="517"/>
    </row>
    <row r="1054" spans="1:6" s="518" customFormat="1" x14ac:dyDescent="0.25">
      <c r="A1054" s="516"/>
      <c r="B1054" s="517"/>
      <c r="C1054" s="517"/>
      <c r="D1054" s="517"/>
      <c r="E1054" s="517"/>
      <c r="F1054" s="517"/>
    </row>
    <row r="1055" spans="1:6" s="518" customFormat="1" x14ac:dyDescent="0.25">
      <c r="A1055" s="516"/>
      <c r="B1055" s="517"/>
      <c r="C1055" s="517"/>
      <c r="D1055" s="517"/>
      <c r="E1055" s="517"/>
      <c r="F1055" s="517"/>
    </row>
    <row r="1056" spans="1:6" s="518" customFormat="1" x14ac:dyDescent="0.25">
      <c r="A1056" s="516"/>
      <c r="B1056" s="517"/>
      <c r="C1056" s="517"/>
      <c r="D1056" s="517"/>
      <c r="E1056" s="517"/>
      <c r="F1056" s="517"/>
    </row>
    <row r="1057" spans="1:6" s="518" customFormat="1" x14ac:dyDescent="0.25">
      <c r="A1057" s="516"/>
      <c r="B1057" s="517"/>
      <c r="C1057" s="517"/>
      <c r="D1057" s="517"/>
      <c r="E1057" s="517"/>
      <c r="F1057" s="517"/>
    </row>
    <row r="1058" spans="1:6" s="518" customFormat="1" x14ac:dyDescent="0.25">
      <c r="A1058" s="516"/>
      <c r="B1058" s="517"/>
      <c r="C1058" s="517"/>
      <c r="D1058" s="517"/>
      <c r="E1058" s="517"/>
      <c r="F1058" s="517"/>
    </row>
    <row r="1059" spans="1:6" s="518" customFormat="1" x14ac:dyDescent="0.25">
      <c r="A1059" s="516"/>
      <c r="B1059" s="517"/>
      <c r="C1059" s="517"/>
      <c r="D1059" s="517"/>
      <c r="E1059" s="517"/>
      <c r="F1059" s="517"/>
    </row>
    <row r="1060" spans="1:6" s="518" customFormat="1" x14ac:dyDescent="0.25">
      <c r="A1060" s="516"/>
      <c r="B1060" s="517"/>
      <c r="C1060" s="517"/>
      <c r="D1060" s="517"/>
      <c r="E1060" s="517"/>
      <c r="F1060" s="517"/>
    </row>
    <row r="1061" spans="1:6" s="518" customFormat="1" x14ac:dyDescent="0.25">
      <c r="A1061" s="516"/>
      <c r="B1061" s="517"/>
      <c r="C1061" s="517"/>
      <c r="D1061" s="517"/>
      <c r="E1061" s="517"/>
      <c r="F1061" s="517"/>
    </row>
    <row r="1062" spans="1:6" s="518" customFormat="1" x14ac:dyDescent="0.25">
      <c r="A1062" s="516"/>
      <c r="B1062" s="517"/>
      <c r="C1062" s="517"/>
      <c r="D1062" s="517"/>
      <c r="E1062" s="517"/>
      <c r="F1062" s="517"/>
    </row>
    <row r="1063" spans="1:6" s="518" customFormat="1" x14ac:dyDescent="0.25">
      <c r="A1063" s="516"/>
      <c r="B1063" s="517"/>
      <c r="C1063" s="517"/>
      <c r="D1063" s="517"/>
      <c r="E1063" s="517"/>
      <c r="F1063" s="517"/>
    </row>
    <row r="1064" spans="1:6" s="518" customFormat="1" x14ac:dyDescent="0.25">
      <c r="A1064" s="516"/>
      <c r="B1064" s="517"/>
      <c r="C1064" s="517"/>
      <c r="D1064" s="517"/>
      <c r="E1064" s="517"/>
      <c r="F1064" s="517"/>
    </row>
    <row r="1065" spans="1:6" s="518" customFormat="1" x14ac:dyDescent="0.25">
      <c r="A1065" s="516"/>
      <c r="B1065" s="517"/>
      <c r="C1065" s="517"/>
      <c r="D1065" s="517"/>
      <c r="E1065" s="517"/>
      <c r="F1065" s="517"/>
    </row>
    <row r="1066" spans="1:6" s="518" customFormat="1" x14ac:dyDescent="0.25">
      <c r="A1066" s="516"/>
      <c r="B1066" s="517"/>
      <c r="C1066" s="517"/>
      <c r="D1066" s="517"/>
      <c r="E1066" s="517"/>
      <c r="F1066" s="517"/>
    </row>
    <row r="1067" spans="1:6" s="518" customFormat="1" x14ac:dyDescent="0.25">
      <c r="A1067" s="516"/>
      <c r="B1067" s="517"/>
      <c r="C1067" s="517"/>
      <c r="D1067" s="517"/>
      <c r="E1067" s="517"/>
      <c r="F1067" s="517"/>
    </row>
    <row r="1068" spans="1:6" s="518" customFormat="1" x14ac:dyDescent="0.25">
      <c r="A1068" s="516"/>
      <c r="B1068" s="517"/>
      <c r="C1068" s="517"/>
      <c r="D1068" s="517"/>
      <c r="E1068" s="517"/>
      <c r="F1068" s="517"/>
    </row>
    <row r="1069" spans="1:6" s="518" customFormat="1" x14ac:dyDescent="0.25">
      <c r="A1069" s="516"/>
      <c r="B1069" s="517"/>
      <c r="C1069" s="517"/>
      <c r="D1069" s="517"/>
      <c r="E1069" s="517"/>
      <c r="F1069" s="517"/>
    </row>
    <row r="1070" spans="1:6" s="518" customFormat="1" x14ac:dyDescent="0.25">
      <c r="A1070" s="516"/>
      <c r="B1070" s="517"/>
      <c r="C1070" s="517"/>
      <c r="D1070" s="517"/>
      <c r="E1070" s="517"/>
      <c r="F1070" s="517"/>
    </row>
    <row r="1071" spans="1:6" s="518" customFormat="1" x14ac:dyDescent="0.25">
      <c r="A1071" s="516"/>
      <c r="B1071" s="517"/>
      <c r="C1071" s="517"/>
      <c r="D1071" s="517"/>
      <c r="E1071" s="517"/>
      <c r="F1071" s="517"/>
    </row>
    <row r="1072" spans="1:6" s="518" customFormat="1" x14ac:dyDescent="0.25">
      <c r="A1072" s="516"/>
      <c r="B1072" s="517"/>
      <c r="C1072" s="517"/>
      <c r="D1072" s="517"/>
      <c r="E1072" s="517"/>
      <c r="F1072" s="517"/>
    </row>
    <row r="1073" spans="1:6" s="518" customFormat="1" x14ac:dyDescent="0.25">
      <c r="A1073" s="516"/>
      <c r="B1073" s="517"/>
      <c r="C1073" s="517"/>
      <c r="D1073" s="517"/>
      <c r="E1073" s="517"/>
      <c r="F1073" s="517"/>
    </row>
    <row r="1074" spans="1:6" s="518" customFormat="1" x14ac:dyDescent="0.25">
      <c r="A1074" s="516"/>
      <c r="B1074" s="517"/>
      <c r="C1074" s="517"/>
      <c r="D1074" s="517"/>
      <c r="E1074" s="517"/>
      <c r="F1074" s="517"/>
    </row>
    <row r="1075" spans="1:6" s="518" customFormat="1" x14ac:dyDescent="0.25">
      <c r="A1075" s="516"/>
      <c r="B1075" s="517"/>
      <c r="C1075" s="517"/>
      <c r="D1075" s="517"/>
      <c r="E1075" s="517"/>
      <c r="F1075" s="517"/>
    </row>
    <row r="1076" spans="1:6" s="518" customFormat="1" x14ac:dyDescent="0.25">
      <c r="A1076" s="516"/>
      <c r="B1076" s="517"/>
      <c r="C1076" s="517"/>
      <c r="D1076" s="517"/>
      <c r="E1076" s="517"/>
      <c r="F1076" s="517"/>
    </row>
    <row r="1077" spans="1:6" s="518" customFormat="1" x14ac:dyDescent="0.25">
      <c r="A1077" s="516"/>
      <c r="B1077" s="517"/>
      <c r="C1077" s="517"/>
      <c r="D1077" s="517"/>
      <c r="E1077" s="517"/>
      <c r="F1077" s="517"/>
    </row>
    <row r="1078" spans="1:6" s="518" customFormat="1" x14ac:dyDescent="0.25">
      <c r="A1078" s="516"/>
      <c r="B1078" s="517"/>
      <c r="C1078" s="517"/>
      <c r="D1078" s="517"/>
      <c r="E1078" s="517"/>
      <c r="F1078" s="517"/>
    </row>
    <row r="1079" spans="1:6" s="518" customFormat="1" x14ac:dyDescent="0.25">
      <c r="A1079" s="516"/>
      <c r="B1079" s="517"/>
      <c r="C1079" s="517"/>
      <c r="D1079" s="517"/>
      <c r="E1079" s="517"/>
      <c r="F1079" s="517"/>
    </row>
    <row r="1080" spans="1:6" s="518" customFormat="1" x14ac:dyDescent="0.25">
      <c r="A1080" s="516"/>
      <c r="B1080" s="517"/>
      <c r="C1080" s="517"/>
      <c r="D1080" s="517"/>
      <c r="E1080" s="517"/>
      <c r="F1080" s="517"/>
    </row>
    <row r="1081" spans="1:6" s="518" customFormat="1" x14ac:dyDescent="0.25">
      <c r="A1081" s="516"/>
      <c r="B1081" s="517"/>
      <c r="C1081" s="517"/>
      <c r="D1081" s="517"/>
      <c r="E1081" s="517"/>
      <c r="F1081" s="517"/>
    </row>
    <row r="1082" spans="1:6" s="518" customFormat="1" x14ac:dyDescent="0.25">
      <c r="A1082" s="516"/>
      <c r="B1082" s="517"/>
      <c r="C1082" s="517"/>
      <c r="D1082" s="517"/>
      <c r="E1082" s="517"/>
      <c r="F1082" s="517"/>
    </row>
    <row r="1083" spans="1:6" s="518" customFormat="1" x14ac:dyDescent="0.25">
      <c r="A1083" s="516"/>
      <c r="B1083" s="517"/>
      <c r="C1083" s="517"/>
      <c r="D1083" s="517"/>
      <c r="E1083" s="517"/>
      <c r="F1083" s="517"/>
    </row>
    <row r="1084" spans="1:6" s="518" customFormat="1" x14ac:dyDescent="0.25">
      <c r="A1084" s="516"/>
      <c r="B1084" s="517"/>
      <c r="C1084" s="517"/>
      <c r="D1084" s="517"/>
      <c r="E1084" s="517"/>
      <c r="F1084" s="517"/>
    </row>
    <row r="1085" spans="1:6" s="518" customFormat="1" x14ac:dyDescent="0.25">
      <c r="A1085" s="516"/>
      <c r="B1085" s="517"/>
      <c r="C1085" s="517"/>
      <c r="D1085" s="517"/>
      <c r="E1085" s="517"/>
      <c r="F1085" s="517"/>
    </row>
    <row r="1086" spans="1:6" s="518" customFormat="1" x14ac:dyDescent="0.25">
      <c r="A1086" s="516"/>
      <c r="B1086" s="517"/>
      <c r="C1086" s="517"/>
      <c r="D1086" s="517"/>
      <c r="E1086" s="517"/>
      <c r="F1086" s="517"/>
    </row>
    <row r="1087" spans="1:6" s="518" customFormat="1" x14ac:dyDescent="0.25">
      <c r="A1087" s="516"/>
      <c r="B1087" s="517"/>
      <c r="C1087" s="517"/>
      <c r="D1087" s="517"/>
      <c r="E1087" s="517"/>
      <c r="F1087" s="517"/>
    </row>
    <row r="1088" spans="1:6" s="518" customFormat="1" x14ac:dyDescent="0.25">
      <c r="A1088" s="516"/>
      <c r="B1088" s="517"/>
      <c r="C1088" s="517"/>
      <c r="D1088" s="517"/>
      <c r="E1088" s="517"/>
      <c r="F1088" s="517"/>
    </row>
    <row r="1089" spans="1:6" s="518" customFormat="1" x14ac:dyDescent="0.25">
      <c r="A1089" s="516"/>
      <c r="B1089" s="517"/>
      <c r="C1089" s="517"/>
      <c r="D1089" s="517"/>
      <c r="E1089" s="517"/>
      <c r="F1089" s="517"/>
    </row>
    <row r="1090" spans="1:6" s="518" customFormat="1" x14ac:dyDescent="0.25">
      <c r="A1090" s="516"/>
      <c r="B1090" s="517"/>
      <c r="C1090" s="517"/>
      <c r="D1090" s="517"/>
      <c r="E1090" s="517"/>
      <c r="F1090" s="517"/>
    </row>
    <row r="1091" spans="1:6" s="518" customFormat="1" x14ac:dyDescent="0.25">
      <c r="A1091" s="516"/>
      <c r="B1091" s="517"/>
      <c r="C1091" s="517"/>
      <c r="D1091" s="517"/>
      <c r="E1091" s="517"/>
      <c r="F1091" s="517"/>
    </row>
    <row r="1092" spans="1:6" s="518" customFormat="1" x14ac:dyDescent="0.25">
      <c r="A1092" s="516"/>
      <c r="B1092" s="517"/>
      <c r="C1092" s="517"/>
      <c r="D1092" s="517"/>
      <c r="E1092" s="517"/>
      <c r="F1092" s="517"/>
    </row>
    <row r="1093" spans="1:6" s="518" customFormat="1" x14ac:dyDescent="0.25">
      <c r="A1093" s="516"/>
      <c r="B1093" s="517"/>
      <c r="C1093" s="517"/>
      <c r="D1093" s="517"/>
      <c r="E1093" s="517"/>
      <c r="F1093" s="517"/>
    </row>
    <row r="1094" spans="1:6" s="518" customFormat="1" x14ac:dyDescent="0.25">
      <c r="A1094" s="516"/>
      <c r="B1094" s="517"/>
      <c r="C1094" s="517"/>
      <c r="D1094" s="517"/>
      <c r="E1094" s="517"/>
      <c r="F1094" s="517"/>
    </row>
    <row r="1095" spans="1:6" s="518" customFormat="1" x14ac:dyDescent="0.25">
      <c r="A1095" s="516"/>
      <c r="B1095" s="517"/>
      <c r="C1095" s="517"/>
      <c r="D1095" s="517"/>
      <c r="E1095" s="517"/>
      <c r="F1095" s="517"/>
    </row>
    <row r="1096" spans="1:6" s="518" customFormat="1" x14ac:dyDescent="0.25">
      <c r="A1096" s="516"/>
      <c r="B1096" s="517"/>
      <c r="C1096" s="517"/>
      <c r="D1096" s="517"/>
      <c r="E1096" s="517"/>
      <c r="F1096" s="517"/>
    </row>
    <row r="1097" spans="1:6" s="518" customFormat="1" x14ac:dyDescent="0.25">
      <c r="A1097" s="516"/>
      <c r="B1097" s="517"/>
      <c r="C1097" s="517"/>
      <c r="D1097" s="517"/>
      <c r="E1097" s="517"/>
      <c r="F1097" s="517"/>
    </row>
    <row r="1098" spans="1:6" s="518" customFormat="1" x14ac:dyDescent="0.25">
      <c r="A1098" s="516"/>
      <c r="B1098" s="517"/>
      <c r="C1098" s="517"/>
      <c r="D1098" s="517"/>
      <c r="E1098" s="517"/>
      <c r="F1098" s="517"/>
    </row>
    <row r="1099" spans="1:6" s="518" customFormat="1" x14ac:dyDescent="0.25">
      <c r="A1099" s="516"/>
      <c r="B1099" s="517"/>
      <c r="C1099" s="517"/>
      <c r="D1099" s="517"/>
      <c r="E1099" s="517"/>
      <c r="F1099" s="517"/>
    </row>
    <row r="1100" spans="1:6" s="518" customFormat="1" x14ac:dyDescent="0.25">
      <c r="A1100" s="516"/>
      <c r="B1100" s="517"/>
      <c r="C1100" s="517"/>
      <c r="D1100" s="517"/>
      <c r="E1100" s="517"/>
      <c r="F1100" s="517"/>
    </row>
    <row r="1101" spans="1:6" s="518" customFormat="1" x14ac:dyDescent="0.25">
      <c r="A1101" s="516"/>
      <c r="B1101" s="517"/>
      <c r="C1101" s="517"/>
      <c r="D1101" s="517"/>
      <c r="E1101" s="517"/>
      <c r="F1101" s="517"/>
    </row>
    <row r="1102" spans="1:6" s="518" customFormat="1" x14ac:dyDescent="0.25">
      <c r="A1102" s="516"/>
      <c r="B1102" s="517"/>
      <c r="C1102" s="517"/>
      <c r="D1102" s="517"/>
      <c r="E1102" s="517"/>
      <c r="F1102" s="517"/>
    </row>
    <row r="1103" spans="1:6" s="518" customFormat="1" x14ac:dyDescent="0.25">
      <c r="A1103" s="516"/>
      <c r="B1103" s="517"/>
      <c r="C1103" s="517"/>
      <c r="D1103" s="517"/>
      <c r="E1103" s="517"/>
      <c r="F1103" s="517"/>
    </row>
    <row r="1104" spans="1:6" s="518" customFormat="1" x14ac:dyDescent="0.25">
      <c r="A1104" s="516"/>
      <c r="B1104" s="517"/>
      <c r="C1104" s="517"/>
      <c r="D1104" s="517"/>
      <c r="E1104" s="517"/>
      <c r="F1104" s="517"/>
    </row>
    <row r="1105" spans="1:6" s="518" customFormat="1" x14ac:dyDescent="0.25">
      <c r="A1105" s="516"/>
      <c r="B1105" s="517"/>
      <c r="C1105" s="517"/>
      <c r="D1105" s="517"/>
      <c r="E1105" s="517"/>
      <c r="F1105" s="517"/>
    </row>
    <row r="1106" spans="1:6" s="518" customFormat="1" x14ac:dyDescent="0.25">
      <c r="A1106" s="516"/>
      <c r="B1106" s="517"/>
      <c r="C1106" s="517"/>
      <c r="D1106" s="517"/>
      <c r="E1106" s="517"/>
      <c r="F1106" s="517"/>
    </row>
    <row r="1107" spans="1:6" s="518" customFormat="1" x14ac:dyDescent="0.25">
      <c r="A1107" s="516"/>
      <c r="B1107" s="517"/>
      <c r="C1107" s="517"/>
      <c r="D1107" s="517"/>
      <c r="E1107" s="517"/>
      <c r="F1107" s="517"/>
    </row>
    <row r="1108" spans="1:6" s="518" customFormat="1" x14ac:dyDescent="0.25">
      <c r="A1108" s="516"/>
      <c r="B1108" s="517"/>
      <c r="C1108" s="517"/>
      <c r="D1108" s="517"/>
      <c r="E1108" s="517"/>
      <c r="F1108" s="517"/>
    </row>
    <row r="1109" spans="1:6" s="518" customFormat="1" x14ac:dyDescent="0.25">
      <c r="A1109" s="516"/>
      <c r="B1109" s="517"/>
      <c r="C1109" s="517"/>
      <c r="D1109" s="517"/>
      <c r="E1109" s="517"/>
      <c r="F1109" s="517"/>
    </row>
    <row r="1110" spans="1:6" s="518" customFormat="1" x14ac:dyDescent="0.25">
      <c r="A1110" s="516"/>
      <c r="B1110" s="517"/>
      <c r="C1110" s="517"/>
      <c r="D1110" s="517"/>
      <c r="E1110" s="517"/>
      <c r="F1110" s="517"/>
    </row>
    <row r="1111" spans="1:6" s="518" customFormat="1" x14ac:dyDescent="0.25">
      <c r="A1111" s="516"/>
      <c r="B1111" s="517"/>
      <c r="C1111" s="517"/>
      <c r="D1111" s="517"/>
      <c r="E1111" s="517"/>
      <c r="F1111" s="517"/>
    </row>
    <row r="1112" spans="1:6" s="518" customFormat="1" x14ac:dyDescent="0.25">
      <c r="A1112" s="516"/>
      <c r="B1112" s="517"/>
      <c r="C1112" s="517"/>
      <c r="D1112" s="517"/>
      <c r="E1112" s="517"/>
      <c r="F1112" s="517"/>
    </row>
    <row r="1113" spans="1:6" s="518" customFormat="1" x14ac:dyDescent="0.25">
      <c r="A1113" s="516"/>
      <c r="B1113" s="517"/>
      <c r="C1113" s="517"/>
      <c r="D1113" s="517"/>
      <c r="E1113" s="517"/>
      <c r="F1113" s="517"/>
    </row>
    <row r="1114" spans="1:6" s="518" customFormat="1" x14ac:dyDescent="0.25">
      <c r="A1114" s="516"/>
      <c r="B1114" s="517"/>
      <c r="C1114" s="517"/>
      <c r="D1114" s="517"/>
      <c r="E1114" s="517"/>
      <c r="F1114" s="517"/>
    </row>
    <row r="1115" spans="1:6" s="518" customFormat="1" x14ac:dyDescent="0.25">
      <c r="A1115" s="516"/>
      <c r="B1115" s="517"/>
      <c r="C1115" s="517"/>
      <c r="D1115" s="517"/>
      <c r="E1115" s="517"/>
      <c r="F1115" s="517"/>
    </row>
    <row r="1116" spans="1:6" s="518" customFormat="1" x14ac:dyDescent="0.25">
      <c r="A1116" s="516"/>
      <c r="B1116" s="517"/>
      <c r="C1116" s="517"/>
      <c r="D1116" s="517"/>
      <c r="E1116" s="517"/>
      <c r="F1116" s="517"/>
    </row>
    <row r="1117" spans="1:6" s="518" customFormat="1" x14ac:dyDescent="0.25">
      <c r="A1117" s="516"/>
      <c r="B1117" s="517"/>
      <c r="C1117" s="517"/>
      <c r="D1117" s="517"/>
      <c r="E1117" s="517"/>
      <c r="F1117" s="517"/>
    </row>
    <row r="1118" spans="1:6" s="518" customFormat="1" x14ac:dyDescent="0.25">
      <c r="A1118" s="516"/>
      <c r="B1118" s="517"/>
      <c r="C1118" s="517"/>
      <c r="D1118" s="517"/>
      <c r="E1118" s="517"/>
      <c r="F1118" s="517"/>
    </row>
    <row r="1119" spans="1:6" s="518" customFormat="1" x14ac:dyDescent="0.25">
      <c r="A1119" s="516"/>
      <c r="B1119" s="517"/>
      <c r="C1119" s="517"/>
      <c r="D1119" s="517"/>
      <c r="E1119" s="517"/>
      <c r="F1119" s="517"/>
    </row>
    <row r="1120" spans="1:6" s="518" customFormat="1" x14ac:dyDescent="0.25">
      <c r="A1120" s="516"/>
      <c r="B1120" s="517"/>
      <c r="C1120" s="517"/>
      <c r="D1120" s="517"/>
      <c r="E1120" s="517"/>
      <c r="F1120" s="517"/>
    </row>
    <row r="1121" spans="1:6" s="518" customFormat="1" x14ac:dyDescent="0.25">
      <c r="A1121" s="516"/>
      <c r="B1121" s="517"/>
      <c r="C1121" s="517"/>
      <c r="D1121" s="517"/>
      <c r="E1121" s="517"/>
      <c r="F1121" s="517"/>
    </row>
    <row r="1122" spans="1:6" s="518" customFormat="1" x14ac:dyDescent="0.25">
      <c r="A1122" s="516"/>
      <c r="B1122" s="517"/>
      <c r="C1122" s="517"/>
      <c r="D1122" s="517"/>
      <c r="E1122" s="517"/>
      <c r="F1122" s="517"/>
    </row>
    <row r="1123" spans="1:6" s="518" customFormat="1" x14ac:dyDescent="0.25">
      <c r="A1123" s="516"/>
      <c r="B1123" s="517"/>
      <c r="C1123" s="517"/>
      <c r="D1123" s="517"/>
      <c r="E1123" s="517"/>
      <c r="F1123" s="517"/>
    </row>
    <row r="1124" spans="1:6" s="518" customFormat="1" x14ac:dyDescent="0.25">
      <c r="A1124" s="516"/>
      <c r="B1124" s="517"/>
      <c r="C1124" s="517"/>
      <c r="D1124" s="517"/>
      <c r="E1124" s="517"/>
      <c r="F1124" s="517"/>
    </row>
    <row r="1125" spans="1:6" s="518" customFormat="1" x14ac:dyDescent="0.25">
      <c r="A1125" s="516"/>
      <c r="B1125" s="517"/>
      <c r="C1125" s="517"/>
      <c r="D1125" s="517"/>
      <c r="E1125" s="517"/>
      <c r="F1125" s="517"/>
    </row>
    <row r="1126" spans="1:6" s="518" customFormat="1" x14ac:dyDescent="0.25">
      <c r="A1126" s="516"/>
      <c r="B1126" s="517"/>
      <c r="C1126" s="517"/>
      <c r="D1126" s="517"/>
      <c r="E1126" s="517"/>
      <c r="F1126" s="517"/>
    </row>
    <row r="1127" spans="1:6" s="518" customFormat="1" x14ac:dyDescent="0.25">
      <c r="A1127" s="516"/>
      <c r="B1127" s="517"/>
      <c r="C1127" s="517"/>
      <c r="D1127" s="517"/>
      <c r="E1127" s="517"/>
      <c r="F1127" s="517"/>
    </row>
    <row r="1128" spans="1:6" s="518" customFormat="1" x14ac:dyDescent="0.25">
      <c r="A1128" s="516"/>
      <c r="B1128" s="517"/>
      <c r="C1128" s="517"/>
      <c r="D1128" s="517"/>
      <c r="E1128" s="517"/>
      <c r="F1128" s="517"/>
    </row>
    <row r="1129" spans="1:6" s="518" customFormat="1" x14ac:dyDescent="0.25">
      <c r="A1129" s="516"/>
      <c r="B1129" s="517"/>
      <c r="C1129" s="517"/>
      <c r="D1129" s="517"/>
      <c r="E1129" s="517"/>
      <c r="F1129" s="517"/>
    </row>
    <row r="1130" spans="1:6" s="518" customFormat="1" x14ac:dyDescent="0.25">
      <c r="A1130" s="516"/>
      <c r="B1130" s="517"/>
      <c r="C1130" s="517"/>
      <c r="D1130" s="517"/>
      <c r="E1130" s="517"/>
      <c r="F1130" s="517"/>
    </row>
    <row r="1131" spans="1:6" s="518" customFormat="1" x14ac:dyDescent="0.25">
      <c r="A1131" s="516"/>
      <c r="B1131" s="517"/>
      <c r="C1131" s="517"/>
      <c r="D1131" s="517"/>
      <c r="E1131" s="517"/>
      <c r="F1131" s="517"/>
    </row>
    <row r="1132" spans="1:6" s="518" customFormat="1" x14ac:dyDescent="0.25">
      <c r="A1132" s="516"/>
      <c r="B1132" s="517"/>
      <c r="C1132" s="517"/>
      <c r="D1132" s="517"/>
      <c r="E1132" s="517"/>
      <c r="F1132" s="517"/>
    </row>
    <row r="1133" spans="1:6" s="518" customFormat="1" x14ac:dyDescent="0.25">
      <c r="A1133" s="516"/>
      <c r="B1133" s="517"/>
      <c r="C1133" s="517"/>
      <c r="D1133" s="517"/>
      <c r="E1133" s="517"/>
      <c r="F1133" s="517"/>
    </row>
    <row r="1134" spans="1:6" s="518" customFormat="1" x14ac:dyDescent="0.25">
      <c r="A1134" s="516"/>
      <c r="B1134" s="517"/>
      <c r="C1134" s="517"/>
      <c r="D1134" s="517"/>
      <c r="E1134" s="517"/>
      <c r="F1134" s="517"/>
    </row>
    <row r="1135" spans="1:6" s="518" customFormat="1" x14ac:dyDescent="0.25">
      <c r="A1135" s="516"/>
      <c r="B1135" s="517"/>
      <c r="C1135" s="517"/>
      <c r="D1135" s="517"/>
      <c r="E1135" s="517"/>
      <c r="F1135" s="517"/>
    </row>
    <row r="1136" spans="1:6" s="518" customFormat="1" x14ac:dyDescent="0.25">
      <c r="A1136" s="516"/>
      <c r="B1136" s="517"/>
      <c r="C1136" s="517"/>
      <c r="D1136" s="517"/>
      <c r="E1136" s="517"/>
      <c r="F1136" s="517"/>
    </row>
    <row r="1137" spans="1:6" s="518" customFormat="1" x14ac:dyDescent="0.25">
      <c r="A1137" s="516"/>
      <c r="B1137" s="517"/>
      <c r="C1137" s="517"/>
      <c r="D1137" s="517"/>
      <c r="E1137" s="517"/>
      <c r="F1137" s="517"/>
    </row>
    <row r="1138" spans="1:6" s="518" customFormat="1" x14ac:dyDescent="0.25">
      <c r="A1138" s="516"/>
      <c r="B1138" s="517"/>
      <c r="C1138" s="517"/>
      <c r="D1138" s="517"/>
      <c r="E1138" s="517"/>
      <c r="F1138" s="517"/>
    </row>
    <row r="1139" spans="1:6" s="518" customFormat="1" x14ac:dyDescent="0.25">
      <c r="A1139" s="516"/>
      <c r="B1139" s="517"/>
      <c r="C1139" s="517"/>
      <c r="D1139" s="517"/>
      <c r="E1139" s="517"/>
      <c r="F1139" s="517"/>
    </row>
    <row r="1140" spans="1:6" s="518" customFormat="1" x14ac:dyDescent="0.25">
      <c r="A1140" s="516"/>
      <c r="B1140" s="517"/>
      <c r="C1140" s="517"/>
      <c r="D1140" s="517"/>
      <c r="E1140" s="517"/>
      <c r="F1140" s="517"/>
    </row>
    <row r="1141" spans="1:6" s="518" customFormat="1" x14ac:dyDescent="0.25">
      <c r="A1141" s="516"/>
      <c r="B1141" s="517"/>
      <c r="C1141" s="517"/>
      <c r="D1141" s="517"/>
      <c r="E1141" s="517"/>
      <c r="F1141" s="517"/>
    </row>
    <row r="1142" spans="1:6" s="518" customFormat="1" x14ac:dyDescent="0.25">
      <c r="A1142" s="516"/>
      <c r="B1142" s="517"/>
      <c r="C1142" s="517"/>
      <c r="D1142" s="517"/>
      <c r="E1142" s="517"/>
      <c r="F1142" s="517"/>
    </row>
    <row r="1143" spans="1:6" s="518" customFormat="1" x14ac:dyDescent="0.25">
      <c r="A1143" s="516"/>
      <c r="B1143" s="517"/>
      <c r="C1143" s="517"/>
      <c r="D1143" s="517"/>
      <c r="E1143" s="517"/>
      <c r="F1143" s="517"/>
    </row>
    <row r="1144" spans="1:6" s="518" customFormat="1" x14ac:dyDescent="0.25">
      <c r="A1144" s="516"/>
      <c r="B1144" s="517"/>
      <c r="C1144" s="517"/>
      <c r="D1144" s="517"/>
      <c r="E1144" s="517"/>
      <c r="F1144" s="517"/>
    </row>
    <row r="1145" spans="1:6" s="518" customFormat="1" x14ac:dyDescent="0.25">
      <c r="A1145" s="516"/>
      <c r="B1145" s="517"/>
      <c r="C1145" s="517"/>
      <c r="D1145" s="517"/>
      <c r="E1145" s="517"/>
      <c r="F1145" s="517"/>
    </row>
    <row r="1146" spans="1:6" s="518" customFormat="1" x14ac:dyDescent="0.25">
      <c r="A1146" s="516"/>
      <c r="B1146" s="517"/>
      <c r="C1146" s="517"/>
      <c r="D1146" s="517"/>
      <c r="E1146" s="517"/>
      <c r="F1146" s="517"/>
    </row>
    <row r="1147" spans="1:6" s="518" customFormat="1" x14ac:dyDescent="0.25">
      <c r="A1147" s="516"/>
      <c r="B1147" s="517"/>
      <c r="C1147" s="517"/>
      <c r="D1147" s="517"/>
      <c r="E1147" s="517"/>
      <c r="F1147" s="517"/>
    </row>
    <row r="1148" spans="1:6" s="518" customFormat="1" x14ac:dyDescent="0.25">
      <c r="A1148" s="516"/>
      <c r="B1148" s="517"/>
      <c r="C1148" s="517"/>
      <c r="D1148" s="517"/>
      <c r="E1148" s="517"/>
      <c r="F1148" s="517"/>
    </row>
    <row r="1149" spans="1:6" s="518" customFormat="1" x14ac:dyDescent="0.25">
      <c r="A1149" s="516"/>
      <c r="B1149" s="517"/>
      <c r="C1149" s="517"/>
      <c r="D1149" s="517"/>
      <c r="E1149" s="517"/>
      <c r="F1149" s="517"/>
    </row>
    <row r="1150" spans="1:6" s="518" customFormat="1" x14ac:dyDescent="0.25">
      <c r="A1150" s="516"/>
      <c r="B1150" s="517"/>
      <c r="C1150" s="517"/>
      <c r="D1150" s="517"/>
      <c r="E1150" s="517"/>
      <c r="F1150" s="517"/>
    </row>
    <row r="1151" spans="1:6" s="518" customFormat="1" x14ac:dyDescent="0.25">
      <c r="A1151" s="516"/>
      <c r="B1151" s="517"/>
      <c r="C1151" s="517"/>
      <c r="D1151" s="517"/>
      <c r="E1151" s="517"/>
      <c r="F1151" s="517"/>
    </row>
    <row r="1152" spans="1:6" s="518" customFormat="1" x14ac:dyDescent="0.25">
      <c r="A1152" s="516"/>
      <c r="B1152" s="517"/>
      <c r="C1152" s="517"/>
      <c r="D1152" s="517"/>
      <c r="E1152" s="517"/>
      <c r="F1152" s="517"/>
    </row>
    <row r="1153" spans="1:6" s="518" customFormat="1" x14ac:dyDescent="0.25">
      <c r="A1153" s="516"/>
      <c r="B1153" s="517"/>
      <c r="C1153" s="517"/>
      <c r="D1153" s="517"/>
      <c r="E1153" s="517"/>
      <c r="F1153" s="517"/>
    </row>
    <row r="1154" spans="1:6" s="518" customFormat="1" x14ac:dyDescent="0.25">
      <c r="A1154" s="516"/>
      <c r="B1154" s="517"/>
      <c r="C1154" s="517"/>
      <c r="D1154" s="517"/>
      <c r="E1154" s="517"/>
      <c r="F1154" s="517"/>
    </row>
    <row r="1155" spans="1:6" s="518" customFormat="1" x14ac:dyDescent="0.25">
      <c r="A1155" s="516"/>
      <c r="B1155" s="517"/>
      <c r="C1155" s="517"/>
      <c r="D1155" s="517"/>
      <c r="E1155" s="517"/>
      <c r="F1155" s="517"/>
    </row>
    <row r="1156" spans="1:6" s="518" customFormat="1" x14ac:dyDescent="0.25">
      <c r="A1156" s="516"/>
      <c r="B1156" s="517"/>
      <c r="C1156" s="517"/>
      <c r="D1156" s="517"/>
      <c r="E1156" s="517"/>
      <c r="F1156" s="517"/>
    </row>
    <row r="1157" spans="1:6" s="518" customFormat="1" x14ac:dyDescent="0.25">
      <c r="A1157" s="516"/>
      <c r="B1157" s="517"/>
      <c r="C1157" s="517"/>
      <c r="D1157" s="517"/>
      <c r="E1157" s="517"/>
      <c r="F1157" s="517"/>
    </row>
    <row r="1158" spans="1:6" s="518" customFormat="1" x14ac:dyDescent="0.25">
      <c r="A1158" s="516"/>
      <c r="B1158" s="517"/>
      <c r="C1158" s="517"/>
      <c r="D1158" s="517"/>
      <c r="E1158" s="517"/>
      <c r="F1158" s="517"/>
    </row>
    <row r="1159" spans="1:6" s="518" customFormat="1" x14ac:dyDescent="0.25">
      <c r="A1159" s="516"/>
      <c r="B1159" s="517"/>
      <c r="C1159" s="517"/>
      <c r="D1159" s="517"/>
      <c r="E1159" s="517"/>
      <c r="F1159" s="517"/>
    </row>
    <row r="1160" spans="1:6" s="518" customFormat="1" x14ac:dyDescent="0.25">
      <c r="A1160" s="516"/>
      <c r="B1160" s="517"/>
      <c r="C1160" s="517"/>
      <c r="D1160" s="517"/>
      <c r="E1160" s="517"/>
      <c r="F1160" s="517"/>
    </row>
    <row r="1161" spans="1:6" s="518" customFormat="1" x14ac:dyDescent="0.25">
      <c r="A1161" s="516"/>
      <c r="B1161" s="517"/>
      <c r="C1161" s="517"/>
      <c r="D1161" s="517"/>
      <c r="E1161" s="517"/>
      <c r="F1161" s="517"/>
    </row>
    <row r="1162" spans="1:6" s="518" customFormat="1" x14ac:dyDescent="0.25">
      <c r="A1162" s="516"/>
      <c r="B1162" s="517"/>
      <c r="C1162" s="517"/>
      <c r="D1162" s="517"/>
      <c r="E1162" s="517"/>
      <c r="F1162" s="517"/>
    </row>
    <row r="1163" spans="1:6" s="518" customFormat="1" x14ac:dyDescent="0.25">
      <c r="A1163" s="516"/>
      <c r="B1163" s="517"/>
      <c r="C1163" s="517"/>
      <c r="D1163" s="517"/>
      <c r="E1163" s="517"/>
      <c r="F1163" s="517"/>
    </row>
    <row r="1164" spans="1:6" s="518" customFormat="1" x14ac:dyDescent="0.25">
      <c r="A1164" s="516"/>
      <c r="B1164" s="517"/>
      <c r="C1164" s="517"/>
      <c r="D1164" s="517"/>
      <c r="E1164" s="517"/>
      <c r="F1164" s="517"/>
    </row>
    <row r="1165" spans="1:6" s="518" customFormat="1" x14ac:dyDescent="0.25">
      <c r="A1165" s="516"/>
      <c r="B1165" s="517"/>
      <c r="C1165" s="517"/>
      <c r="D1165" s="517"/>
      <c r="E1165" s="517"/>
      <c r="F1165" s="517"/>
    </row>
    <row r="1166" spans="1:6" s="518" customFormat="1" x14ac:dyDescent="0.25">
      <c r="A1166" s="516"/>
      <c r="B1166" s="517"/>
      <c r="C1166" s="517"/>
      <c r="D1166" s="517"/>
      <c r="E1166" s="517"/>
      <c r="F1166" s="517"/>
    </row>
    <row r="1167" spans="1:6" s="518" customFormat="1" x14ac:dyDescent="0.25">
      <c r="A1167" s="516"/>
      <c r="B1167" s="517"/>
      <c r="C1167" s="517"/>
      <c r="D1167" s="517"/>
      <c r="E1167" s="517"/>
      <c r="F1167" s="517"/>
    </row>
    <row r="1168" spans="1:6" s="518" customFormat="1" x14ac:dyDescent="0.25">
      <c r="A1168" s="516"/>
      <c r="B1168" s="517"/>
      <c r="C1168" s="517"/>
      <c r="D1168" s="517"/>
      <c r="E1168" s="517"/>
      <c r="F1168" s="517"/>
    </row>
    <row r="1169" spans="1:6" s="518" customFormat="1" x14ac:dyDescent="0.25">
      <c r="A1169" s="516"/>
      <c r="B1169" s="517"/>
      <c r="C1169" s="517"/>
      <c r="D1169" s="517"/>
      <c r="E1169" s="517"/>
      <c r="F1169" s="517"/>
    </row>
    <row r="1170" spans="1:6" s="518" customFormat="1" x14ac:dyDescent="0.25">
      <c r="A1170" s="516"/>
      <c r="B1170" s="517"/>
      <c r="C1170" s="517"/>
      <c r="D1170" s="517"/>
      <c r="E1170" s="517"/>
      <c r="F1170" s="517"/>
    </row>
    <row r="1171" spans="1:6" s="518" customFormat="1" x14ac:dyDescent="0.25">
      <c r="A1171" s="516"/>
      <c r="B1171" s="517"/>
      <c r="C1171" s="517"/>
      <c r="D1171" s="517"/>
      <c r="E1171" s="517"/>
      <c r="F1171" s="517"/>
    </row>
    <row r="1172" spans="1:6" s="518" customFormat="1" x14ac:dyDescent="0.25">
      <c r="A1172" s="516"/>
      <c r="B1172" s="517"/>
      <c r="C1172" s="517"/>
      <c r="D1172" s="517"/>
      <c r="E1172" s="517"/>
      <c r="F1172" s="517"/>
    </row>
    <row r="1173" spans="1:6" s="518" customFormat="1" x14ac:dyDescent="0.25">
      <c r="A1173" s="516"/>
      <c r="B1173" s="517"/>
      <c r="C1173" s="517"/>
      <c r="D1173" s="517"/>
      <c r="E1173" s="517"/>
      <c r="F1173" s="517"/>
    </row>
    <row r="1174" spans="1:6" s="518" customFormat="1" x14ac:dyDescent="0.25">
      <c r="A1174" s="516"/>
      <c r="B1174" s="517"/>
      <c r="C1174" s="517"/>
      <c r="D1174" s="517"/>
      <c r="E1174" s="517"/>
      <c r="F1174" s="517"/>
    </row>
    <row r="1175" spans="1:6" s="518" customFormat="1" x14ac:dyDescent="0.25">
      <c r="A1175" s="516"/>
      <c r="B1175" s="517"/>
      <c r="C1175" s="517"/>
      <c r="D1175" s="517"/>
      <c r="E1175" s="517"/>
      <c r="F1175" s="517"/>
    </row>
    <row r="1176" spans="1:6" s="518" customFormat="1" x14ac:dyDescent="0.25">
      <c r="A1176" s="516"/>
      <c r="B1176" s="517"/>
      <c r="C1176" s="517"/>
      <c r="D1176" s="517"/>
      <c r="E1176" s="517"/>
      <c r="F1176" s="517"/>
    </row>
    <row r="1177" spans="1:6" s="518" customFormat="1" x14ac:dyDescent="0.25">
      <c r="A1177" s="516"/>
      <c r="B1177" s="517"/>
      <c r="C1177" s="517"/>
      <c r="D1177" s="517"/>
      <c r="E1177" s="517"/>
      <c r="F1177" s="517"/>
    </row>
    <row r="1178" spans="1:6" s="518" customFormat="1" x14ac:dyDescent="0.25">
      <c r="A1178" s="516"/>
      <c r="B1178" s="517"/>
      <c r="C1178" s="517"/>
      <c r="D1178" s="517"/>
      <c r="E1178" s="517"/>
      <c r="F1178" s="517"/>
    </row>
    <row r="1179" spans="1:6" s="518" customFormat="1" x14ac:dyDescent="0.25">
      <c r="A1179" s="516"/>
      <c r="B1179" s="517"/>
      <c r="C1179" s="517"/>
      <c r="D1179" s="517"/>
      <c r="E1179" s="517"/>
      <c r="F1179" s="517"/>
    </row>
    <row r="1180" spans="1:6" s="518" customFormat="1" x14ac:dyDescent="0.25">
      <c r="A1180" s="516"/>
      <c r="B1180" s="517"/>
      <c r="C1180" s="517"/>
      <c r="D1180" s="517"/>
      <c r="E1180" s="517"/>
      <c r="F1180" s="517"/>
    </row>
    <row r="1181" spans="1:6" s="518" customFormat="1" x14ac:dyDescent="0.25">
      <c r="A1181" s="516"/>
      <c r="B1181" s="517"/>
      <c r="C1181" s="517"/>
      <c r="D1181" s="517"/>
      <c r="E1181" s="517"/>
      <c r="F1181" s="517"/>
    </row>
    <row r="1182" spans="1:6" s="518" customFormat="1" x14ac:dyDescent="0.25">
      <c r="A1182" s="516"/>
      <c r="B1182" s="517"/>
      <c r="C1182" s="517"/>
      <c r="D1182" s="517"/>
      <c r="E1182" s="517"/>
      <c r="F1182" s="517"/>
    </row>
    <row r="1183" spans="1:6" s="518" customFormat="1" x14ac:dyDescent="0.25">
      <c r="A1183" s="516"/>
      <c r="B1183" s="517"/>
      <c r="C1183" s="517"/>
      <c r="D1183" s="517"/>
      <c r="E1183" s="517"/>
      <c r="F1183" s="517"/>
    </row>
    <row r="1184" spans="1:6" s="518" customFormat="1" x14ac:dyDescent="0.25">
      <c r="A1184" s="516"/>
      <c r="B1184" s="517"/>
      <c r="C1184" s="517"/>
      <c r="D1184" s="517"/>
      <c r="E1184" s="517"/>
      <c r="F1184" s="517"/>
    </row>
    <row r="1185" spans="1:6" s="518" customFormat="1" x14ac:dyDescent="0.25">
      <c r="A1185" s="516"/>
      <c r="B1185" s="517"/>
      <c r="C1185" s="517"/>
      <c r="D1185" s="517"/>
      <c r="E1185" s="517"/>
      <c r="F1185" s="517"/>
    </row>
    <row r="1186" spans="1:6" s="518" customFormat="1" x14ac:dyDescent="0.25">
      <c r="A1186" s="516"/>
      <c r="B1186" s="517"/>
      <c r="C1186" s="517"/>
      <c r="D1186" s="517"/>
      <c r="E1186" s="517"/>
      <c r="F1186" s="517"/>
    </row>
    <row r="1187" spans="1:6" s="518" customFormat="1" x14ac:dyDescent="0.25">
      <c r="A1187" s="516"/>
      <c r="B1187" s="517"/>
      <c r="C1187" s="517"/>
      <c r="D1187" s="517"/>
      <c r="E1187" s="517"/>
      <c r="F1187" s="517"/>
    </row>
    <row r="1188" spans="1:6" s="518" customFormat="1" x14ac:dyDescent="0.25">
      <c r="A1188" s="516"/>
      <c r="B1188" s="517"/>
      <c r="C1188" s="517"/>
      <c r="D1188" s="517"/>
      <c r="E1188" s="517"/>
      <c r="F1188" s="517"/>
    </row>
    <row r="1189" spans="1:6" s="518" customFormat="1" x14ac:dyDescent="0.25">
      <c r="A1189" s="516"/>
      <c r="B1189" s="517"/>
      <c r="C1189" s="517"/>
      <c r="D1189" s="517"/>
      <c r="E1189" s="517"/>
      <c r="F1189" s="517"/>
    </row>
    <row r="1190" spans="1:6" s="518" customFormat="1" x14ac:dyDescent="0.25">
      <c r="A1190" s="516"/>
      <c r="B1190" s="517"/>
      <c r="C1190" s="517"/>
      <c r="D1190" s="517"/>
      <c r="E1190" s="517"/>
      <c r="F1190" s="517"/>
    </row>
    <row r="1191" spans="1:6" s="518" customFormat="1" x14ac:dyDescent="0.25">
      <c r="A1191" s="516"/>
      <c r="B1191" s="517"/>
      <c r="C1191" s="517"/>
      <c r="D1191" s="517"/>
      <c r="E1191" s="517"/>
      <c r="F1191" s="517"/>
    </row>
    <row r="1192" spans="1:6" s="518" customFormat="1" x14ac:dyDescent="0.25">
      <c r="A1192" s="516"/>
      <c r="B1192" s="517"/>
      <c r="C1192" s="517"/>
      <c r="D1192" s="517"/>
      <c r="E1192" s="517"/>
      <c r="F1192" s="517"/>
    </row>
    <row r="1193" spans="1:6" s="518" customFormat="1" x14ac:dyDescent="0.25">
      <c r="A1193" s="516"/>
      <c r="B1193" s="517"/>
      <c r="C1193" s="517"/>
      <c r="D1193" s="517"/>
      <c r="E1193" s="517"/>
      <c r="F1193" s="517"/>
    </row>
    <row r="1194" spans="1:6" s="518" customFormat="1" x14ac:dyDescent="0.25">
      <c r="A1194" s="516"/>
      <c r="B1194" s="517"/>
      <c r="C1194" s="517"/>
      <c r="D1194" s="517"/>
      <c r="E1194" s="517"/>
      <c r="F1194" s="517"/>
    </row>
    <row r="1195" spans="1:6" s="518" customFormat="1" x14ac:dyDescent="0.25">
      <c r="A1195" s="516"/>
      <c r="B1195" s="517"/>
      <c r="C1195" s="517"/>
      <c r="D1195" s="517"/>
      <c r="E1195" s="517"/>
      <c r="F1195" s="517"/>
    </row>
    <row r="1196" spans="1:6" s="518" customFormat="1" x14ac:dyDescent="0.25">
      <c r="A1196" s="516"/>
      <c r="B1196" s="517"/>
      <c r="C1196" s="517"/>
      <c r="D1196" s="517"/>
      <c r="E1196" s="517"/>
      <c r="F1196" s="517"/>
    </row>
    <row r="1197" spans="1:6" s="518" customFormat="1" x14ac:dyDescent="0.25">
      <c r="A1197" s="516"/>
      <c r="B1197" s="517"/>
      <c r="C1197" s="517"/>
      <c r="D1197" s="517"/>
      <c r="E1197" s="517"/>
      <c r="F1197" s="517"/>
    </row>
    <row r="1198" spans="1:6" s="518" customFormat="1" x14ac:dyDescent="0.25">
      <c r="A1198" s="516"/>
      <c r="B1198" s="517"/>
      <c r="C1198" s="517"/>
      <c r="D1198" s="517"/>
      <c r="E1198" s="517"/>
      <c r="F1198" s="517"/>
    </row>
    <row r="1199" spans="1:6" s="518" customFormat="1" x14ac:dyDescent="0.25">
      <c r="A1199" s="516"/>
      <c r="B1199" s="517"/>
      <c r="C1199" s="517"/>
      <c r="D1199" s="517"/>
      <c r="E1199" s="517"/>
      <c r="F1199" s="517"/>
    </row>
    <row r="1200" spans="1:6" s="518" customFormat="1" x14ac:dyDescent="0.25">
      <c r="A1200" s="516"/>
      <c r="B1200" s="517"/>
      <c r="C1200" s="517"/>
      <c r="D1200" s="517"/>
      <c r="E1200" s="517"/>
      <c r="F1200" s="517"/>
    </row>
    <row r="1201" spans="1:6" s="518" customFormat="1" x14ac:dyDescent="0.25">
      <c r="A1201" s="516"/>
      <c r="B1201" s="517"/>
      <c r="C1201" s="517"/>
      <c r="D1201" s="517"/>
      <c r="E1201" s="517"/>
      <c r="F1201" s="517"/>
    </row>
    <row r="1202" spans="1:6" s="518" customFormat="1" x14ac:dyDescent="0.25">
      <c r="A1202" s="516"/>
      <c r="B1202" s="517"/>
      <c r="C1202" s="517"/>
      <c r="D1202" s="517"/>
      <c r="E1202" s="517"/>
      <c r="F1202" s="517"/>
    </row>
    <row r="1203" spans="1:6" s="518" customFormat="1" x14ac:dyDescent="0.25">
      <c r="A1203" s="516"/>
      <c r="B1203" s="517"/>
      <c r="C1203" s="517"/>
      <c r="D1203" s="517"/>
      <c r="E1203" s="517"/>
      <c r="F1203" s="517"/>
    </row>
    <row r="1204" spans="1:6" s="518" customFormat="1" x14ac:dyDescent="0.25">
      <c r="A1204" s="516"/>
      <c r="B1204" s="517"/>
      <c r="C1204" s="517"/>
      <c r="D1204" s="517"/>
      <c r="E1204" s="517"/>
      <c r="F1204" s="517"/>
    </row>
    <row r="1205" spans="1:6" s="518" customFormat="1" x14ac:dyDescent="0.25">
      <c r="A1205" s="516"/>
      <c r="B1205" s="517"/>
      <c r="C1205" s="517"/>
      <c r="D1205" s="517"/>
      <c r="E1205" s="517"/>
      <c r="F1205" s="517"/>
    </row>
    <row r="1206" spans="1:6" s="518" customFormat="1" x14ac:dyDescent="0.25">
      <c r="A1206" s="516"/>
      <c r="B1206" s="517"/>
      <c r="C1206" s="517"/>
      <c r="D1206" s="517"/>
      <c r="E1206" s="517"/>
      <c r="F1206" s="517"/>
    </row>
    <row r="1207" spans="1:6" s="518" customFormat="1" x14ac:dyDescent="0.25">
      <c r="A1207" s="516"/>
      <c r="B1207" s="517"/>
      <c r="C1207" s="517"/>
      <c r="D1207" s="517"/>
      <c r="E1207" s="517"/>
      <c r="F1207" s="517"/>
    </row>
    <row r="1208" spans="1:6" s="518" customFormat="1" x14ac:dyDescent="0.25">
      <c r="A1208" s="516"/>
      <c r="B1208" s="517"/>
      <c r="C1208" s="517"/>
      <c r="D1208" s="517"/>
      <c r="E1208" s="517"/>
      <c r="F1208" s="517"/>
    </row>
    <row r="1209" spans="1:6" s="518" customFormat="1" x14ac:dyDescent="0.25">
      <c r="A1209" s="516"/>
      <c r="B1209" s="517"/>
      <c r="C1209" s="517"/>
      <c r="D1209" s="517"/>
      <c r="E1209" s="517"/>
      <c r="F1209" s="517"/>
    </row>
    <row r="1210" spans="1:6" s="518" customFormat="1" x14ac:dyDescent="0.25">
      <c r="A1210" s="516"/>
      <c r="B1210" s="517"/>
      <c r="C1210" s="517"/>
      <c r="D1210" s="517"/>
      <c r="E1210" s="517"/>
      <c r="F1210" s="517"/>
    </row>
    <row r="1211" spans="1:6" s="518" customFormat="1" x14ac:dyDescent="0.25">
      <c r="A1211" s="516"/>
      <c r="B1211" s="517"/>
      <c r="C1211" s="517"/>
      <c r="D1211" s="517"/>
      <c r="E1211" s="517"/>
      <c r="F1211" s="517"/>
    </row>
    <row r="1212" spans="1:6" s="518" customFormat="1" x14ac:dyDescent="0.25">
      <c r="A1212" s="516"/>
      <c r="B1212" s="517"/>
      <c r="C1212" s="517"/>
      <c r="D1212" s="517"/>
      <c r="E1212" s="517"/>
      <c r="F1212" s="517"/>
    </row>
    <row r="1213" spans="1:6" s="518" customFormat="1" x14ac:dyDescent="0.25">
      <c r="A1213" s="516"/>
      <c r="B1213" s="517"/>
      <c r="C1213" s="517"/>
      <c r="D1213" s="517"/>
      <c r="E1213" s="517"/>
      <c r="F1213" s="517"/>
    </row>
    <row r="1214" spans="1:6" s="518" customFormat="1" x14ac:dyDescent="0.25">
      <c r="A1214" s="516"/>
      <c r="B1214" s="517"/>
      <c r="C1214" s="517"/>
      <c r="D1214" s="517"/>
      <c r="E1214" s="517"/>
      <c r="F1214" s="517"/>
    </row>
    <row r="1215" spans="1:6" s="518" customFormat="1" x14ac:dyDescent="0.25">
      <c r="A1215" s="516"/>
      <c r="B1215" s="517"/>
      <c r="C1215" s="517"/>
      <c r="D1215" s="517"/>
      <c r="E1215" s="517"/>
      <c r="F1215" s="517"/>
    </row>
    <row r="1216" spans="1:6" s="518" customFormat="1" x14ac:dyDescent="0.25">
      <c r="A1216" s="516"/>
      <c r="B1216" s="517"/>
      <c r="C1216" s="517"/>
      <c r="D1216" s="517"/>
      <c r="E1216" s="517"/>
      <c r="F1216" s="517"/>
    </row>
    <row r="1217" spans="1:6" s="518" customFormat="1" x14ac:dyDescent="0.25">
      <c r="A1217" s="516"/>
      <c r="B1217" s="517"/>
      <c r="C1217" s="517"/>
      <c r="D1217" s="517"/>
      <c r="E1217" s="517"/>
      <c r="F1217" s="517"/>
    </row>
    <row r="1218" spans="1:6" s="518" customFormat="1" x14ac:dyDescent="0.25">
      <c r="A1218" s="516"/>
      <c r="B1218" s="517"/>
      <c r="C1218" s="517"/>
      <c r="D1218" s="517"/>
      <c r="E1218" s="517"/>
      <c r="F1218" s="517"/>
    </row>
    <row r="1219" spans="1:6" s="518" customFormat="1" x14ac:dyDescent="0.25">
      <c r="A1219" s="516"/>
      <c r="B1219" s="517"/>
      <c r="C1219" s="517"/>
      <c r="D1219" s="517"/>
      <c r="E1219" s="517"/>
      <c r="F1219" s="517"/>
    </row>
    <row r="1220" spans="1:6" s="518" customFormat="1" x14ac:dyDescent="0.25">
      <c r="A1220" s="516"/>
      <c r="B1220" s="517"/>
      <c r="C1220" s="517"/>
      <c r="D1220" s="517"/>
      <c r="E1220" s="517"/>
      <c r="F1220" s="517"/>
    </row>
    <row r="1221" spans="1:6" s="518" customFormat="1" x14ac:dyDescent="0.25">
      <c r="A1221" s="516"/>
      <c r="B1221" s="517"/>
      <c r="C1221" s="517"/>
      <c r="D1221" s="517"/>
      <c r="E1221" s="517"/>
      <c r="F1221" s="517"/>
    </row>
    <row r="1222" spans="1:6" s="518" customFormat="1" x14ac:dyDescent="0.25">
      <c r="A1222" s="516"/>
      <c r="B1222" s="517"/>
      <c r="C1222" s="517"/>
      <c r="D1222" s="517"/>
      <c r="E1222" s="517"/>
      <c r="F1222" s="517"/>
    </row>
    <row r="1223" spans="1:6" s="518" customFormat="1" x14ac:dyDescent="0.25">
      <c r="A1223" s="516"/>
      <c r="B1223" s="517"/>
      <c r="C1223" s="517"/>
      <c r="D1223" s="517"/>
      <c r="E1223" s="517"/>
      <c r="F1223" s="517"/>
    </row>
    <row r="1224" spans="1:6" s="518" customFormat="1" x14ac:dyDescent="0.25">
      <c r="A1224" s="516"/>
      <c r="B1224" s="517"/>
      <c r="C1224" s="517"/>
      <c r="D1224" s="517"/>
      <c r="E1224" s="517"/>
      <c r="F1224" s="517"/>
    </row>
    <row r="1225" spans="1:6" s="518" customFormat="1" x14ac:dyDescent="0.25">
      <c r="A1225" s="516"/>
      <c r="B1225" s="517"/>
      <c r="C1225" s="517"/>
      <c r="D1225" s="517"/>
      <c r="E1225" s="517"/>
      <c r="F1225" s="517"/>
    </row>
    <row r="1226" spans="1:6" s="518" customFormat="1" x14ac:dyDescent="0.25">
      <c r="A1226" s="516"/>
      <c r="B1226" s="517"/>
      <c r="C1226" s="517"/>
      <c r="D1226" s="517"/>
      <c r="E1226" s="517"/>
      <c r="F1226" s="517"/>
    </row>
    <row r="1227" spans="1:6" s="518" customFormat="1" x14ac:dyDescent="0.25">
      <c r="A1227" s="516"/>
      <c r="B1227" s="517"/>
      <c r="C1227" s="517"/>
      <c r="D1227" s="517"/>
      <c r="E1227" s="517"/>
      <c r="F1227" s="517"/>
    </row>
    <row r="1228" spans="1:6" s="518" customFormat="1" x14ac:dyDescent="0.25">
      <c r="A1228" s="516"/>
      <c r="B1228" s="517"/>
      <c r="C1228" s="517"/>
      <c r="D1228" s="517"/>
      <c r="E1228" s="517"/>
      <c r="F1228" s="517"/>
    </row>
    <row r="1229" spans="1:6" s="518" customFormat="1" x14ac:dyDescent="0.25">
      <c r="A1229" s="516"/>
      <c r="B1229" s="517"/>
      <c r="C1229" s="517"/>
      <c r="D1229" s="517"/>
      <c r="E1229" s="517"/>
      <c r="F1229" s="517"/>
    </row>
    <row r="1230" spans="1:6" s="518" customFormat="1" x14ac:dyDescent="0.25">
      <c r="A1230" s="516"/>
      <c r="B1230" s="517"/>
      <c r="C1230" s="517"/>
      <c r="D1230" s="517"/>
      <c r="E1230" s="517"/>
      <c r="F1230" s="517"/>
    </row>
    <row r="1231" spans="1:6" s="518" customFormat="1" x14ac:dyDescent="0.25">
      <c r="A1231" s="516"/>
      <c r="B1231" s="517"/>
      <c r="C1231" s="517"/>
      <c r="D1231" s="517"/>
      <c r="E1231" s="517"/>
      <c r="F1231" s="517"/>
    </row>
    <row r="1232" spans="1:6" s="518" customFormat="1" x14ac:dyDescent="0.25">
      <c r="A1232" s="516"/>
      <c r="B1232" s="517"/>
      <c r="C1232" s="517"/>
      <c r="D1232" s="517"/>
      <c r="E1232" s="517"/>
      <c r="F1232" s="517"/>
    </row>
    <row r="1233" spans="1:6" s="518" customFormat="1" x14ac:dyDescent="0.25">
      <c r="A1233" s="516"/>
      <c r="B1233" s="517"/>
      <c r="C1233" s="517"/>
      <c r="D1233" s="517"/>
      <c r="E1233" s="517"/>
      <c r="F1233" s="517"/>
    </row>
    <row r="1234" spans="1:6" s="518" customFormat="1" x14ac:dyDescent="0.25">
      <c r="A1234" s="516"/>
      <c r="B1234" s="517"/>
      <c r="C1234" s="517"/>
      <c r="D1234" s="517"/>
      <c r="E1234" s="517"/>
      <c r="F1234" s="517"/>
    </row>
    <row r="1235" spans="1:6" s="518" customFormat="1" x14ac:dyDescent="0.25">
      <c r="A1235" s="516"/>
      <c r="B1235" s="517"/>
      <c r="C1235" s="517"/>
      <c r="D1235" s="517"/>
      <c r="E1235" s="517"/>
      <c r="F1235" s="517"/>
    </row>
    <row r="1236" spans="1:6" s="518" customFormat="1" x14ac:dyDescent="0.25">
      <c r="A1236" s="516"/>
      <c r="B1236" s="517"/>
      <c r="C1236" s="517"/>
      <c r="D1236" s="517"/>
      <c r="E1236" s="517"/>
      <c r="F1236" s="517"/>
    </row>
    <row r="1237" spans="1:6" s="518" customFormat="1" x14ac:dyDescent="0.25">
      <c r="A1237" s="516"/>
      <c r="B1237" s="517"/>
      <c r="C1237" s="517"/>
      <c r="D1237" s="517"/>
      <c r="E1237" s="517"/>
      <c r="F1237" s="517"/>
    </row>
    <row r="1238" spans="1:6" s="518" customFormat="1" x14ac:dyDescent="0.25">
      <c r="A1238" s="516"/>
      <c r="B1238" s="517"/>
      <c r="C1238" s="517"/>
      <c r="D1238" s="517"/>
      <c r="E1238" s="517"/>
      <c r="F1238" s="517"/>
    </row>
    <row r="1239" spans="1:6" s="518" customFormat="1" x14ac:dyDescent="0.25">
      <c r="A1239" s="516"/>
      <c r="B1239" s="517"/>
      <c r="C1239" s="517"/>
      <c r="D1239" s="517"/>
      <c r="E1239" s="517"/>
      <c r="F1239" s="517"/>
    </row>
    <row r="1240" spans="1:6" s="518" customFormat="1" x14ac:dyDescent="0.25">
      <c r="A1240" s="516"/>
      <c r="B1240" s="517"/>
      <c r="C1240" s="517"/>
      <c r="D1240" s="517"/>
      <c r="E1240" s="517"/>
      <c r="F1240" s="517"/>
    </row>
    <row r="1241" spans="1:6" s="518" customFormat="1" x14ac:dyDescent="0.25">
      <c r="A1241" s="516"/>
      <c r="B1241" s="517"/>
      <c r="C1241" s="517"/>
      <c r="D1241" s="517"/>
      <c r="E1241" s="517"/>
      <c r="F1241" s="517"/>
    </row>
    <row r="1242" spans="1:6" s="518" customFormat="1" x14ac:dyDescent="0.25">
      <c r="A1242" s="516"/>
      <c r="B1242" s="517"/>
      <c r="C1242" s="517"/>
      <c r="D1242" s="517"/>
      <c r="E1242" s="517"/>
      <c r="F1242" s="517"/>
    </row>
    <row r="1243" spans="1:6" s="518" customFormat="1" x14ac:dyDescent="0.25">
      <c r="A1243" s="516"/>
      <c r="B1243" s="517"/>
      <c r="C1243" s="517"/>
      <c r="D1243" s="517"/>
      <c r="E1243" s="517"/>
      <c r="F1243" s="517"/>
    </row>
    <row r="1244" spans="1:6" s="518" customFormat="1" x14ac:dyDescent="0.25">
      <c r="A1244" s="516"/>
      <c r="B1244" s="517"/>
      <c r="C1244" s="517"/>
      <c r="D1244" s="517"/>
      <c r="E1244" s="517"/>
      <c r="F1244" s="517"/>
    </row>
    <row r="1245" spans="1:6" s="518" customFormat="1" x14ac:dyDescent="0.25">
      <c r="A1245" s="516"/>
      <c r="B1245" s="517"/>
      <c r="C1245" s="517"/>
      <c r="D1245" s="517"/>
      <c r="E1245" s="517"/>
      <c r="F1245" s="517"/>
    </row>
    <row r="1246" spans="1:6" s="518" customFormat="1" x14ac:dyDescent="0.25">
      <c r="A1246" s="516"/>
      <c r="B1246" s="517"/>
      <c r="C1246" s="517"/>
      <c r="D1246" s="517"/>
      <c r="E1246" s="517"/>
      <c r="F1246" s="517"/>
    </row>
    <row r="1247" spans="1:6" s="518" customFormat="1" x14ac:dyDescent="0.25">
      <c r="A1247" s="516"/>
      <c r="B1247" s="517"/>
      <c r="C1247" s="517"/>
      <c r="D1247" s="517"/>
      <c r="E1247" s="517"/>
      <c r="F1247" s="517"/>
    </row>
    <row r="1248" spans="1:6" s="518" customFormat="1" x14ac:dyDescent="0.25">
      <c r="A1248" s="516"/>
      <c r="B1248" s="517"/>
      <c r="C1248" s="517"/>
      <c r="D1248" s="517"/>
      <c r="E1248" s="517"/>
      <c r="F1248" s="517"/>
    </row>
    <row r="1249" spans="1:6" s="518" customFormat="1" x14ac:dyDescent="0.25">
      <c r="A1249" s="516"/>
      <c r="B1249" s="517"/>
      <c r="C1249" s="517"/>
      <c r="D1249" s="517"/>
      <c r="E1249" s="517"/>
      <c r="F1249" s="517"/>
    </row>
    <row r="1250" spans="1:6" s="518" customFormat="1" x14ac:dyDescent="0.25">
      <c r="A1250" s="516"/>
      <c r="B1250" s="517"/>
      <c r="C1250" s="517"/>
      <c r="D1250" s="517"/>
      <c r="E1250" s="517"/>
      <c r="F1250" s="517"/>
    </row>
    <row r="1251" spans="1:6" s="518" customFormat="1" x14ac:dyDescent="0.25">
      <c r="A1251" s="516"/>
      <c r="B1251" s="517"/>
      <c r="C1251" s="517"/>
      <c r="D1251" s="517"/>
      <c r="E1251" s="517"/>
      <c r="F1251" s="517"/>
    </row>
    <row r="1252" spans="1:6" s="518" customFormat="1" x14ac:dyDescent="0.25">
      <c r="A1252" s="516"/>
      <c r="B1252" s="517"/>
      <c r="C1252" s="517"/>
      <c r="D1252" s="517"/>
      <c r="E1252" s="517"/>
      <c r="F1252" s="517"/>
    </row>
    <row r="1253" spans="1:6" s="518" customFormat="1" x14ac:dyDescent="0.25">
      <c r="A1253" s="516"/>
      <c r="B1253" s="517"/>
      <c r="C1253" s="517"/>
      <c r="D1253" s="517"/>
      <c r="E1253" s="517"/>
      <c r="F1253" s="517"/>
    </row>
    <row r="1254" spans="1:6" s="518" customFormat="1" x14ac:dyDescent="0.25">
      <c r="A1254" s="516"/>
      <c r="B1254" s="517"/>
      <c r="C1254" s="517"/>
      <c r="D1254" s="517"/>
      <c r="E1254" s="517"/>
      <c r="F1254" s="517"/>
    </row>
    <row r="1255" spans="1:6" s="518" customFormat="1" x14ac:dyDescent="0.25">
      <c r="A1255" s="516"/>
      <c r="B1255" s="517"/>
      <c r="C1255" s="517"/>
      <c r="D1255" s="517"/>
      <c r="E1255" s="517"/>
      <c r="F1255" s="517"/>
    </row>
    <row r="1256" spans="1:6" s="518" customFormat="1" x14ac:dyDescent="0.25">
      <c r="A1256" s="516"/>
      <c r="B1256" s="517"/>
      <c r="C1256" s="517"/>
      <c r="D1256" s="517"/>
      <c r="E1256" s="517"/>
      <c r="F1256" s="517"/>
    </row>
    <row r="1257" spans="1:6" s="518" customFormat="1" x14ac:dyDescent="0.25">
      <c r="A1257" s="516"/>
      <c r="B1257" s="517"/>
      <c r="C1257" s="517"/>
      <c r="D1257" s="517"/>
      <c r="E1257" s="517"/>
      <c r="F1257" s="517"/>
    </row>
    <row r="1258" spans="1:6" s="518" customFormat="1" x14ac:dyDescent="0.25">
      <c r="A1258" s="516"/>
      <c r="B1258" s="517"/>
      <c r="C1258" s="517"/>
      <c r="D1258" s="517"/>
      <c r="E1258" s="517"/>
      <c r="F1258" s="517"/>
    </row>
    <row r="1259" spans="1:6" s="518" customFormat="1" x14ac:dyDescent="0.25">
      <c r="A1259" s="516"/>
      <c r="B1259" s="517"/>
      <c r="C1259" s="517"/>
      <c r="D1259" s="517"/>
      <c r="E1259" s="517"/>
      <c r="F1259" s="517"/>
    </row>
    <row r="1260" spans="1:6" s="518" customFormat="1" x14ac:dyDescent="0.25">
      <c r="A1260" s="516"/>
      <c r="B1260" s="517"/>
      <c r="C1260" s="517"/>
      <c r="D1260" s="517"/>
      <c r="E1260" s="517"/>
      <c r="F1260" s="517"/>
    </row>
    <row r="1261" spans="1:6" s="518" customFormat="1" x14ac:dyDescent="0.25">
      <c r="A1261" s="516"/>
      <c r="B1261" s="517"/>
      <c r="C1261" s="517"/>
      <c r="D1261" s="517"/>
      <c r="E1261" s="517"/>
      <c r="F1261" s="517"/>
    </row>
    <row r="1262" spans="1:6" s="518" customFormat="1" x14ac:dyDescent="0.25">
      <c r="A1262" s="516"/>
      <c r="B1262" s="517"/>
      <c r="C1262" s="517"/>
      <c r="D1262" s="517"/>
      <c r="E1262" s="517"/>
      <c r="F1262" s="517"/>
    </row>
    <row r="1263" spans="1:6" s="518" customFormat="1" x14ac:dyDescent="0.25">
      <c r="A1263" s="516"/>
      <c r="B1263" s="517"/>
      <c r="C1263" s="517"/>
      <c r="D1263" s="517"/>
      <c r="E1263" s="517"/>
      <c r="F1263" s="517"/>
    </row>
    <row r="1264" spans="1:6" s="518" customFormat="1" x14ac:dyDescent="0.25">
      <c r="A1264" s="516"/>
      <c r="B1264" s="517"/>
      <c r="C1264" s="517"/>
      <c r="D1264" s="517"/>
      <c r="E1264" s="517"/>
      <c r="F1264" s="517"/>
    </row>
    <row r="1265" spans="1:6" s="518" customFormat="1" x14ac:dyDescent="0.25">
      <c r="A1265" s="516"/>
      <c r="B1265" s="517"/>
      <c r="C1265" s="517"/>
      <c r="D1265" s="517"/>
      <c r="E1265" s="517"/>
      <c r="F1265" s="517"/>
    </row>
    <row r="1266" spans="1:6" s="518" customFormat="1" x14ac:dyDescent="0.25">
      <c r="A1266" s="516"/>
      <c r="B1266" s="517"/>
      <c r="C1266" s="517"/>
      <c r="D1266" s="517"/>
      <c r="E1266" s="517"/>
      <c r="F1266" s="517"/>
    </row>
    <row r="1267" spans="1:6" s="518" customFormat="1" x14ac:dyDescent="0.25">
      <c r="A1267" s="516"/>
      <c r="B1267" s="517"/>
      <c r="C1267" s="517"/>
      <c r="D1267" s="517"/>
      <c r="E1267" s="517"/>
      <c r="F1267" s="517"/>
    </row>
    <row r="1268" spans="1:6" s="518" customFormat="1" x14ac:dyDescent="0.25">
      <c r="A1268" s="516"/>
      <c r="B1268" s="517"/>
      <c r="C1268" s="517"/>
      <c r="D1268" s="517"/>
      <c r="E1268" s="517"/>
      <c r="F1268" s="517"/>
    </row>
    <row r="1269" spans="1:6" s="518" customFormat="1" x14ac:dyDescent="0.25">
      <c r="A1269" s="516"/>
      <c r="B1269" s="517"/>
      <c r="C1269" s="517"/>
      <c r="D1269" s="517"/>
      <c r="E1269" s="517"/>
      <c r="F1269" s="517"/>
    </row>
    <row r="1270" spans="1:6" s="518" customFormat="1" x14ac:dyDescent="0.25">
      <c r="A1270" s="516"/>
      <c r="B1270" s="517"/>
      <c r="C1270" s="517"/>
      <c r="D1270" s="517"/>
      <c r="E1270" s="517"/>
      <c r="F1270" s="517"/>
    </row>
    <row r="1271" spans="1:6" s="518" customFormat="1" x14ac:dyDescent="0.25">
      <c r="A1271" s="516"/>
      <c r="B1271" s="517"/>
      <c r="C1271" s="517"/>
      <c r="D1271" s="517"/>
      <c r="E1271" s="517"/>
      <c r="F1271" s="517"/>
    </row>
    <row r="1272" spans="1:6" s="518" customFormat="1" x14ac:dyDescent="0.25">
      <c r="A1272" s="516"/>
      <c r="B1272" s="517"/>
      <c r="C1272" s="517"/>
      <c r="D1272" s="517"/>
      <c r="E1272" s="517"/>
      <c r="F1272" s="517"/>
    </row>
    <row r="1273" spans="1:6" s="518" customFormat="1" x14ac:dyDescent="0.25">
      <c r="A1273" s="516"/>
      <c r="B1273" s="517"/>
      <c r="C1273" s="517"/>
      <c r="D1273" s="517"/>
      <c r="E1273" s="517"/>
      <c r="F1273" s="517"/>
    </row>
    <row r="1274" spans="1:6" s="518" customFormat="1" x14ac:dyDescent="0.25">
      <c r="A1274" s="516"/>
      <c r="B1274" s="517"/>
      <c r="C1274" s="517"/>
      <c r="D1274" s="517"/>
      <c r="E1274" s="517"/>
      <c r="F1274" s="517"/>
    </row>
    <row r="1275" spans="1:6" s="518" customFormat="1" x14ac:dyDescent="0.25">
      <c r="A1275" s="516"/>
      <c r="B1275" s="517"/>
      <c r="C1275" s="517"/>
      <c r="D1275" s="517"/>
      <c r="E1275" s="517"/>
      <c r="F1275" s="517"/>
    </row>
    <row r="1276" spans="1:6" s="518" customFormat="1" x14ac:dyDescent="0.25">
      <c r="A1276" s="516"/>
      <c r="B1276" s="517"/>
      <c r="C1276" s="517"/>
      <c r="D1276" s="517"/>
      <c r="E1276" s="517"/>
      <c r="F1276" s="517"/>
    </row>
    <row r="1277" spans="1:6" s="518" customFormat="1" x14ac:dyDescent="0.25">
      <c r="A1277" s="516"/>
      <c r="B1277" s="517"/>
      <c r="C1277" s="517"/>
      <c r="D1277" s="517"/>
      <c r="E1277" s="517"/>
      <c r="F1277" s="517"/>
    </row>
    <row r="1278" spans="1:6" s="518" customFormat="1" x14ac:dyDescent="0.25">
      <c r="A1278" s="516"/>
      <c r="B1278" s="517"/>
      <c r="C1278" s="517"/>
      <c r="D1278" s="517"/>
      <c r="E1278" s="517"/>
      <c r="F1278" s="517"/>
    </row>
    <row r="1279" spans="1:6" s="518" customFormat="1" x14ac:dyDescent="0.25">
      <c r="A1279" s="516"/>
      <c r="B1279" s="517"/>
      <c r="C1279" s="517"/>
      <c r="D1279" s="517"/>
      <c r="E1279" s="517"/>
      <c r="F1279" s="517"/>
    </row>
    <row r="1280" spans="1:6" s="518" customFormat="1" x14ac:dyDescent="0.25">
      <c r="A1280" s="516"/>
      <c r="B1280" s="517"/>
      <c r="C1280" s="517"/>
      <c r="D1280" s="517"/>
      <c r="E1280" s="517"/>
      <c r="F1280" s="517"/>
    </row>
    <row r="1281" spans="1:6" s="518" customFormat="1" x14ac:dyDescent="0.25">
      <c r="A1281" s="516"/>
      <c r="B1281" s="517"/>
      <c r="C1281" s="517"/>
      <c r="D1281" s="517"/>
      <c r="E1281" s="517"/>
      <c r="F1281" s="517"/>
    </row>
    <row r="1282" spans="1:6" s="518" customFormat="1" x14ac:dyDescent="0.25">
      <c r="A1282" s="516"/>
      <c r="B1282" s="517"/>
      <c r="C1282" s="517"/>
      <c r="D1282" s="517"/>
      <c r="E1282" s="517"/>
      <c r="F1282" s="517"/>
    </row>
    <row r="1283" spans="1:6" s="518" customFormat="1" x14ac:dyDescent="0.25">
      <c r="A1283" s="516"/>
      <c r="B1283" s="517"/>
      <c r="C1283" s="517"/>
      <c r="D1283" s="517"/>
      <c r="E1283" s="517"/>
      <c r="F1283" s="517"/>
    </row>
    <row r="1284" spans="1:6" s="518" customFormat="1" x14ac:dyDescent="0.25">
      <c r="A1284" s="516"/>
      <c r="B1284" s="517"/>
      <c r="C1284" s="517"/>
      <c r="D1284" s="517"/>
      <c r="E1284" s="517"/>
      <c r="F1284" s="517"/>
    </row>
    <row r="1285" spans="1:6" s="518" customFormat="1" x14ac:dyDescent="0.25">
      <c r="A1285" s="516"/>
      <c r="B1285" s="517"/>
      <c r="C1285" s="517"/>
      <c r="D1285" s="517"/>
      <c r="E1285" s="517"/>
      <c r="F1285" s="517"/>
    </row>
    <row r="1286" spans="1:6" s="518" customFormat="1" x14ac:dyDescent="0.25">
      <c r="A1286" s="516"/>
      <c r="B1286" s="517"/>
      <c r="C1286" s="517"/>
      <c r="D1286" s="517"/>
      <c r="E1286" s="517"/>
      <c r="F1286" s="517"/>
    </row>
    <row r="1287" spans="1:6" s="518" customFormat="1" x14ac:dyDescent="0.25">
      <c r="A1287" s="516"/>
      <c r="B1287" s="517"/>
      <c r="C1287" s="517"/>
      <c r="D1287" s="517"/>
      <c r="E1287" s="517"/>
      <c r="F1287" s="517"/>
    </row>
    <row r="1288" spans="1:6" s="518" customFormat="1" x14ac:dyDescent="0.25">
      <c r="A1288" s="516"/>
      <c r="B1288" s="517"/>
      <c r="C1288" s="517"/>
      <c r="D1288" s="517"/>
      <c r="E1288" s="517"/>
      <c r="F1288" s="517"/>
    </row>
    <row r="1289" spans="1:6" s="518" customFormat="1" x14ac:dyDescent="0.25">
      <c r="A1289" s="516"/>
      <c r="B1289" s="517"/>
      <c r="C1289" s="517"/>
      <c r="D1289" s="517"/>
      <c r="E1289" s="517"/>
      <c r="F1289" s="517"/>
    </row>
    <row r="1290" spans="1:6" s="518" customFormat="1" x14ac:dyDescent="0.25">
      <c r="A1290" s="516"/>
      <c r="B1290" s="517"/>
      <c r="C1290" s="517"/>
      <c r="D1290" s="517"/>
      <c r="E1290" s="517"/>
      <c r="F1290" s="517"/>
    </row>
    <row r="1291" spans="1:6" s="518" customFormat="1" x14ac:dyDescent="0.25">
      <c r="A1291" s="516"/>
      <c r="B1291" s="517"/>
      <c r="C1291" s="517"/>
      <c r="D1291" s="517"/>
      <c r="E1291" s="517"/>
      <c r="F1291" s="517"/>
    </row>
    <row r="1292" spans="1:6" s="518" customFormat="1" x14ac:dyDescent="0.25">
      <c r="A1292" s="516"/>
      <c r="B1292" s="517"/>
      <c r="C1292" s="517"/>
      <c r="D1292" s="517"/>
      <c r="E1292" s="517"/>
      <c r="F1292" s="517"/>
    </row>
    <row r="1293" spans="1:6" s="518" customFormat="1" x14ac:dyDescent="0.25">
      <c r="A1293" s="516"/>
      <c r="B1293" s="517"/>
      <c r="C1293" s="517"/>
      <c r="D1293" s="517"/>
      <c r="E1293" s="517"/>
      <c r="F1293" s="517"/>
    </row>
    <row r="1294" spans="1:6" s="518" customFormat="1" x14ac:dyDescent="0.25">
      <c r="A1294" s="516"/>
      <c r="B1294" s="517"/>
      <c r="C1294" s="517"/>
      <c r="D1294" s="517"/>
      <c r="E1294" s="517"/>
      <c r="F1294" s="517"/>
    </row>
    <row r="1295" spans="1:6" s="518" customFormat="1" x14ac:dyDescent="0.25">
      <c r="A1295" s="516"/>
      <c r="B1295" s="517"/>
      <c r="C1295" s="517"/>
      <c r="D1295" s="517"/>
      <c r="E1295" s="517"/>
      <c r="F1295" s="517"/>
    </row>
    <row r="1296" spans="1:6" s="518" customFormat="1" x14ac:dyDescent="0.25">
      <c r="A1296" s="516"/>
      <c r="B1296" s="517"/>
      <c r="C1296" s="517"/>
      <c r="D1296" s="517"/>
      <c r="E1296" s="517"/>
      <c r="F1296" s="517"/>
    </row>
    <row r="1297" spans="1:6" s="518" customFormat="1" x14ac:dyDescent="0.25">
      <c r="A1297" s="516"/>
      <c r="B1297" s="517"/>
      <c r="C1297" s="517"/>
      <c r="D1297" s="517"/>
      <c r="E1297" s="517"/>
      <c r="F1297" s="517"/>
    </row>
    <row r="1298" spans="1:6" s="518" customFormat="1" x14ac:dyDescent="0.25">
      <c r="A1298" s="516"/>
      <c r="B1298" s="517"/>
      <c r="C1298" s="517"/>
      <c r="D1298" s="517"/>
      <c r="E1298" s="517"/>
      <c r="F1298" s="517"/>
    </row>
    <row r="1299" spans="1:6" s="518" customFormat="1" x14ac:dyDescent="0.25">
      <c r="A1299" s="516"/>
      <c r="B1299" s="517"/>
      <c r="C1299" s="517"/>
      <c r="D1299" s="517"/>
      <c r="E1299" s="517"/>
      <c r="F1299" s="517"/>
    </row>
    <row r="1300" spans="1:6" s="518" customFormat="1" x14ac:dyDescent="0.25">
      <c r="A1300" s="516"/>
      <c r="B1300" s="517"/>
      <c r="C1300" s="517"/>
      <c r="D1300" s="517"/>
      <c r="E1300" s="517"/>
      <c r="F1300" s="517"/>
    </row>
    <row r="1301" spans="1:6" s="518" customFormat="1" x14ac:dyDescent="0.25">
      <c r="A1301" s="516"/>
      <c r="B1301" s="517"/>
      <c r="C1301" s="517"/>
      <c r="D1301" s="517"/>
      <c r="E1301" s="517"/>
      <c r="F1301" s="517"/>
    </row>
    <row r="1302" spans="1:6" s="518" customFormat="1" x14ac:dyDescent="0.25">
      <c r="A1302" s="516"/>
      <c r="B1302" s="517"/>
      <c r="C1302" s="517"/>
      <c r="D1302" s="517"/>
      <c r="E1302" s="517"/>
      <c r="F1302" s="517"/>
    </row>
    <row r="1303" spans="1:6" s="518" customFormat="1" x14ac:dyDescent="0.25">
      <c r="A1303" s="516"/>
      <c r="B1303" s="517"/>
      <c r="C1303" s="517"/>
      <c r="D1303" s="517"/>
      <c r="E1303" s="517"/>
      <c r="F1303" s="517"/>
    </row>
    <row r="1304" spans="1:6" s="518" customFormat="1" x14ac:dyDescent="0.25">
      <c r="A1304" s="516"/>
      <c r="B1304" s="517"/>
      <c r="C1304" s="517"/>
      <c r="D1304" s="517"/>
      <c r="E1304" s="517"/>
      <c r="F1304" s="517"/>
    </row>
    <row r="1305" spans="1:6" s="518" customFormat="1" x14ac:dyDescent="0.25">
      <c r="A1305" s="516"/>
      <c r="B1305" s="517"/>
      <c r="C1305" s="517"/>
      <c r="D1305" s="517"/>
      <c r="E1305" s="517"/>
      <c r="F1305" s="517"/>
    </row>
    <row r="1306" spans="1:6" s="518" customFormat="1" x14ac:dyDescent="0.25">
      <c r="A1306" s="516"/>
      <c r="B1306" s="517"/>
      <c r="C1306" s="517"/>
      <c r="D1306" s="517"/>
      <c r="E1306" s="517"/>
      <c r="F1306" s="517"/>
    </row>
    <row r="1307" spans="1:6" s="518" customFormat="1" x14ac:dyDescent="0.25">
      <c r="A1307" s="516"/>
      <c r="B1307" s="517"/>
      <c r="C1307" s="517"/>
      <c r="D1307" s="517"/>
      <c r="E1307" s="517"/>
      <c r="F1307" s="517"/>
    </row>
    <row r="1308" spans="1:6" s="518" customFormat="1" x14ac:dyDescent="0.25">
      <c r="A1308" s="516"/>
      <c r="B1308" s="517"/>
      <c r="C1308" s="517"/>
      <c r="D1308" s="517"/>
      <c r="E1308" s="517"/>
      <c r="F1308" s="517"/>
    </row>
    <row r="1309" spans="1:6" s="518" customFormat="1" x14ac:dyDescent="0.25">
      <c r="A1309" s="516"/>
      <c r="B1309" s="517"/>
      <c r="C1309" s="517"/>
      <c r="D1309" s="517"/>
      <c r="E1309" s="517"/>
      <c r="F1309" s="517"/>
    </row>
    <row r="1310" spans="1:6" s="518" customFormat="1" x14ac:dyDescent="0.25">
      <c r="A1310" s="516"/>
      <c r="B1310" s="517"/>
      <c r="C1310" s="517"/>
      <c r="D1310" s="517"/>
      <c r="E1310" s="517"/>
      <c r="F1310" s="517"/>
    </row>
    <row r="1311" spans="1:6" s="518" customFormat="1" x14ac:dyDescent="0.25">
      <c r="A1311" s="516"/>
      <c r="B1311" s="517"/>
      <c r="C1311" s="517"/>
      <c r="D1311" s="517"/>
      <c r="E1311" s="517"/>
      <c r="F1311" s="517"/>
    </row>
    <row r="1312" spans="1:6" s="518" customFormat="1" x14ac:dyDescent="0.25">
      <c r="A1312" s="516"/>
      <c r="B1312" s="517"/>
      <c r="C1312" s="517"/>
      <c r="D1312" s="517"/>
      <c r="E1312" s="517"/>
      <c r="F1312" s="517"/>
    </row>
    <row r="1313" spans="1:6" s="518" customFormat="1" x14ac:dyDescent="0.25">
      <c r="A1313" s="516"/>
      <c r="B1313" s="517"/>
      <c r="C1313" s="517"/>
      <c r="D1313" s="517"/>
      <c r="E1313" s="517"/>
      <c r="F1313" s="517"/>
    </row>
    <row r="1314" spans="1:6" s="518" customFormat="1" x14ac:dyDescent="0.25">
      <c r="A1314" s="516"/>
      <c r="B1314" s="517"/>
      <c r="C1314" s="517"/>
      <c r="D1314" s="517"/>
      <c r="E1314" s="517"/>
      <c r="F1314" s="517"/>
    </row>
    <row r="1315" spans="1:6" s="518" customFormat="1" x14ac:dyDescent="0.25">
      <c r="A1315" s="516"/>
      <c r="B1315" s="517"/>
      <c r="C1315" s="517"/>
      <c r="D1315" s="517"/>
      <c r="E1315" s="517"/>
      <c r="F1315" s="517"/>
    </row>
    <row r="1316" spans="1:6" s="518" customFormat="1" x14ac:dyDescent="0.25">
      <c r="A1316" s="516"/>
      <c r="B1316" s="517"/>
      <c r="C1316" s="517"/>
      <c r="D1316" s="517"/>
      <c r="E1316" s="517"/>
      <c r="F1316" s="517"/>
    </row>
    <row r="1317" spans="1:6" s="518" customFormat="1" x14ac:dyDescent="0.25">
      <c r="A1317" s="516"/>
      <c r="B1317" s="517"/>
      <c r="C1317" s="517"/>
      <c r="D1317" s="517"/>
      <c r="E1317" s="517"/>
      <c r="F1317" s="517"/>
    </row>
    <row r="1318" spans="1:6" s="518" customFormat="1" x14ac:dyDescent="0.25">
      <c r="A1318" s="516"/>
      <c r="B1318" s="517"/>
      <c r="C1318" s="517"/>
      <c r="D1318" s="517"/>
      <c r="E1318" s="517"/>
      <c r="F1318" s="517"/>
    </row>
    <row r="1319" spans="1:6" s="518" customFormat="1" x14ac:dyDescent="0.25">
      <c r="A1319" s="516"/>
      <c r="B1319" s="517"/>
      <c r="C1319" s="517"/>
      <c r="D1319" s="517"/>
      <c r="E1319" s="517"/>
      <c r="F1319" s="517"/>
    </row>
    <row r="1320" spans="1:6" s="518" customFormat="1" x14ac:dyDescent="0.25">
      <c r="A1320" s="516"/>
      <c r="B1320" s="517"/>
      <c r="C1320" s="517"/>
      <c r="D1320" s="517"/>
      <c r="E1320" s="517"/>
      <c r="F1320" s="517"/>
    </row>
    <row r="1321" spans="1:6" s="518" customFormat="1" x14ac:dyDescent="0.25">
      <c r="A1321" s="516"/>
      <c r="B1321" s="517"/>
      <c r="C1321" s="517"/>
      <c r="D1321" s="517"/>
      <c r="E1321" s="517"/>
      <c r="F1321" s="517"/>
    </row>
    <row r="1322" spans="1:6" s="518" customFormat="1" x14ac:dyDescent="0.25">
      <c r="A1322" s="516"/>
      <c r="B1322" s="517"/>
      <c r="C1322" s="517"/>
      <c r="D1322" s="517"/>
      <c r="E1322" s="517"/>
      <c r="F1322" s="517"/>
    </row>
    <row r="1323" spans="1:6" s="518" customFormat="1" x14ac:dyDescent="0.25">
      <c r="A1323" s="516"/>
      <c r="B1323" s="517"/>
      <c r="C1323" s="517"/>
      <c r="D1323" s="517"/>
      <c r="E1323" s="517"/>
      <c r="F1323" s="517"/>
    </row>
    <row r="1324" spans="1:6" s="518" customFormat="1" x14ac:dyDescent="0.25">
      <c r="A1324" s="516"/>
      <c r="B1324" s="517"/>
      <c r="C1324" s="517"/>
      <c r="D1324" s="517"/>
      <c r="E1324" s="517"/>
      <c r="F1324" s="517"/>
    </row>
    <row r="1325" spans="1:6" s="518" customFormat="1" x14ac:dyDescent="0.25">
      <c r="A1325" s="516"/>
      <c r="B1325" s="517"/>
      <c r="C1325" s="517"/>
      <c r="D1325" s="517"/>
      <c r="E1325" s="517"/>
      <c r="F1325" s="517"/>
    </row>
    <row r="1326" spans="1:6" s="518" customFormat="1" x14ac:dyDescent="0.25">
      <c r="A1326" s="516"/>
      <c r="B1326" s="517"/>
      <c r="C1326" s="517"/>
      <c r="D1326" s="517"/>
      <c r="E1326" s="517"/>
      <c r="F1326" s="517"/>
    </row>
    <row r="1327" spans="1:6" s="518" customFormat="1" x14ac:dyDescent="0.25">
      <c r="A1327" s="516"/>
      <c r="B1327" s="517"/>
      <c r="C1327" s="517"/>
      <c r="D1327" s="517"/>
      <c r="E1327" s="517"/>
      <c r="F1327" s="517"/>
    </row>
    <row r="1328" spans="1:6" s="518" customFormat="1" x14ac:dyDescent="0.25">
      <c r="A1328" s="516"/>
      <c r="B1328" s="517"/>
      <c r="C1328" s="517"/>
      <c r="D1328" s="517"/>
      <c r="E1328" s="517"/>
      <c r="F1328" s="517"/>
    </row>
    <row r="1329" spans="1:6" s="518" customFormat="1" x14ac:dyDescent="0.25">
      <c r="A1329" s="516"/>
      <c r="B1329" s="517"/>
      <c r="C1329" s="517"/>
      <c r="D1329" s="517"/>
      <c r="E1329" s="517"/>
      <c r="F1329" s="517"/>
    </row>
    <row r="1330" spans="1:6" s="518" customFormat="1" x14ac:dyDescent="0.25">
      <c r="A1330" s="516"/>
      <c r="B1330" s="517"/>
      <c r="C1330" s="517"/>
      <c r="D1330" s="517"/>
      <c r="E1330" s="517"/>
      <c r="F1330" s="517"/>
    </row>
    <row r="1331" spans="1:6" s="518" customFormat="1" x14ac:dyDescent="0.25">
      <c r="A1331" s="516"/>
      <c r="B1331" s="517"/>
      <c r="C1331" s="517"/>
      <c r="D1331" s="517"/>
      <c r="E1331" s="517"/>
      <c r="F1331" s="517"/>
    </row>
    <row r="1332" spans="1:6" s="518" customFormat="1" x14ac:dyDescent="0.25">
      <c r="A1332" s="516"/>
      <c r="B1332" s="517"/>
      <c r="C1332" s="517"/>
      <c r="D1332" s="517"/>
      <c r="E1332" s="517"/>
      <c r="F1332" s="517"/>
    </row>
    <row r="1333" spans="1:6" s="518" customFormat="1" x14ac:dyDescent="0.25">
      <c r="A1333" s="516"/>
      <c r="B1333" s="517"/>
      <c r="C1333" s="517"/>
      <c r="D1333" s="517"/>
      <c r="E1333" s="517"/>
      <c r="F1333" s="517"/>
    </row>
    <row r="1334" spans="1:6" s="518" customFormat="1" x14ac:dyDescent="0.25">
      <c r="A1334" s="516"/>
      <c r="B1334" s="517"/>
      <c r="C1334" s="517"/>
      <c r="D1334" s="517"/>
      <c r="E1334" s="517"/>
      <c r="F1334" s="517"/>
    </row>
    <row r="1335" spans="1:6" s="518" customFormat="1" x14ac:dyDescent="0.25">
      <c r="A1335" s="516"/>
      <c r="B1335" s="517"/>
      <c r="C1335" s="517"/>
      <c r="D1335" s="517"/>
      <c r="E1335" s="517"/>
      <c r="F1335" s="517"/>
    </row>
    <row r="1336" spans="1:6" s="518" customFormat="1" x14ac:dyDescent="0.25">
      <c r="A1336" s="516"/>
      <c r="B1336" s="517"/>
      <c r="C1336" s="517"/>
      <c r="D1336" s="517"/>
      <c r="E1336" s="517"/>
      <c r="F1336" s="517"/>
    </row>
    <row r="1337" spans="1:6" s="518" customFormat="1" x14ac:dyDescent="0.25">
      <c r="A1337" s="516"/>
      <c r="B1337" s="517"/>
      <c r="C1337" s="517"/>
      <c r="D1337" s="517"/>
      <c r="E1337" s="517"/>
      <c r="F1337" s="517"/>
    </row>
    <row r="1338" spans="1:6" s="518" customFormat="1" x14ac:dyDescent="0.25">
      <c r="A1338" s="516"/>
      <c r="B1338" s="517"/>
      <c r="C1338" s="517"/>
      <c r="D1338" s="517"/>
      <c r="E1338" s="517"/>
      <c r="F1338" s="517"/>
    </row>
    <row r="1339" spans="1:6" s="518" customFormat="1" x14ac:dyDescent="0.25">
      <c r="A1339" s="516"/>
      <c r="B1339" s="517"/>
      <c r="C1339" s="517"/>
      <c r="D1339" s="517"/>
      <c r="E1339" s="517"/>
      <c r="F1339" s="517"/>
    </row>
    <row r="1340" spans="1:6" s="518" customFormat="1" x14ac:dyDescent="0.25">
      <c r="A1340" s="516"/>
      <c r="B1340" s="517"/>
      <c r="C1340" s="517"/>
      <c r="D1340" s="517"/>
      <c r="E1340" s="517"/>
      <c r="F1340" s="517"/>
    </row>
    <row r="1341" spans="1:6" s="518" customFormat="1" x14ac:dyDescent="0.25">
      <c r="A1341" s="516"/>
      <c r="B1341" s="517"/>
      <c r="C1341" s="517"/>
      <c r="D1341" s="517"/>
      <c r="E1341" s="517"/>
      <c r="F1341" s="517"/>
    </row>
    <row r="1342" spans="1:6" s="518" customFormat="1" x14ac:dyDescent="0.25">
      <c r="A1342" s="516"/>
      <c r="B1342" s="517"/>
      <c r="C1342" s="517"/>
      <c r="D1342" s="517"/>
      <c r="E1342" s="517"/>
      <c r="F1342" s="517"/>
    </row>
    <row r="1343" spans="1:6" s="518" customFormat="1" x14ac:dyDescent="0.25">
      <c r="A1343" s="516"/>
      <c r="B1343" s="517"/>
      <c r="C1343" s="517"/>
      <c r="D1343" s="517"/>
      <c r="E1343" s="517"/>
      <c r="F1343" s="517"/>
    </row>
    <row r="1344" spans="1:6" s="518" customFormat="1" x14ac:dyDescent="0.25">
      <c r="A1344" s="516"/>
      <c r="B1344" s="517"/>
      <c r="C1344" s="517"/>
      <c r="D1344" s="517"/>
      <c r="E1344" s="517"/>
      <c r="F1344" s="517"/>
    </row>
    <row r="1345" spans="1:6" s="518" customFormat="1" x14ac:dyDescent="0.25">
      <c r="A1345" s="516"/>
      <c r="B1345" s="517"/>
      <c r="C1345" s="517"/>
      <c r="D1345" s="517"/>
      <c r="E1345" s="517"/>
      <c r="F1345" s="517"/>
    </row>
    <row r="1346" spans="1:6" s="518" customFormat="1" x14ac:dyDescent="0.25">
      <c r="A1346" s="516"/>
      <c r="B1346" s="517"/>
      <c r="C1346" s="517"/>
      <c r="D1346" s="517"/>
      <c r="E1346" s="517"/>
      <c r="F1346" s="517"/>
    </row>
    <row r="1347" spans="1:6" s="518" customFormat="1" x14ac:dyDescent="0.25">
      <c r="A1347" s="516"/>
      <c r="B1347" s="517"/>
      <c r="C1347" s="517"/>
      <c r="D1347" s="517"/>
      <c r="E1347" s="517"/>
      <c r="F1347" s="517"/>
    </row>
    <row r="1348" spans="1:6" s="518" customFormat="1" x14ac:dyDescent="0.25">
      <c r="A1348" s="516"/>
      <c r="B1348" s="517"/>
      <c r="C1348" s="517"/>
      <c r="D1348" s="517"/>
      <c r="E1348" s="517"/>
      <c r="F1348" s="517"/>
    </row>
    <row r="1349" spans="1:6" s="518" customFormat="1" x14ac:dyDescent="0.25">
      <c r="A1349" s="516"/>
      <c r="B1349" s="517"/>
      <c r="C1349" s="517"/>
      <c r="D1349" s="517"/>
      <c r="E1349" s="517"/>
      <c r="F1349" s="517"/>
    </row>
    <row r="1350" spans="1:6" s="518" customFormat="1" x14ac:dyDescent="0.25">
      <c r="A1350" s="516"/>
      <c r="B1350" s="517"/>
      <c r="C1350" s="517"/>
      <c r="D1350" s="517"/>
      <c r="E1350" s="517"/>
      <c r="F1350" s="517"/>
    </row>
    <row r="1351" spans="1:6" s="518" customFormat="1" x14ac:dyDescent="0.25">
      <c r="A1351" s="516"/>
      <c r="B1351" s="517"/>
      <c r="C1351" s="517"/>
      <c r="D1351" s="517"/>
      <c r="E1351" s="517"/>
      <c r="F1351" s="517"/>
    </row>
    <row r="1352" spans="1:6" s="518" customFormat="1" x14ac:dyDescent="0.25">
      <c r="A1352" s="516"/>
      <c r="B1352" s="517"/>
      <c r="C1352" s="517"/>
      <c r="D1352" s="517"/>
      <c r="E1352" s="517"/>
      <c r="F1352" s="517"/>
    </row>
    <row r="1353" spans="1:6" s="518" customFormat="1" x14ac:dyDescent="0.25">
      <c r="A1353" s="516"/>
      <c r="B1353" s="517"/>
      <c r="C1353" s="517"/>
      <c r="D1353" s="517"/>
      <c r="E1353" s="517"/>
      <c r="F1353" s="517"/>
    </row>
    <row r="1354" spans="1:6" s="518" customFormat="1" x14ac:dyDescent="0.25">
      <c r="A1354" s="516"/>
      <c r="B1354" s="517"/>
      <c r="C1354" s="517"/>
      <c r="D1354" s="517"/>
      <c r="E1354" s="517"/>
      <c r="F1354" s="517"/>
    </row>
    <row r="1355" spans="1:6" s="518" customFormat="1" x14ac:dyDescent="0.25">
      <c r="A1355" s="516"/>
      <c r="B1355" s="517"/>
      <c r="C1355" s="517"/>
      <c r="D1355" s="517"/>
      <c r="E1355" s="517"/>
      <c r="F1355" s="517"/>
    </row>
    <row r="1356" spans="1:6" s="518" customFormat="1" x14ac:dyDescent="0.25">
      <c r="A1356" s="516"/>
      <c r="B1356" s="517"/>
      <c r="C1356" s="517"/>
      <c r="D1356" s="517"/>
      <c r="E1356" s="517"/>
      <c r="F1356" s="517"/>
    </row>
    <row r="1357" spans="1:6" s="518" customFormat="1" x14ac:dyDescent="0.25">
      <c r="A1357" s="516"/>
      <c r="B1357" s="517"/>
      <c r="C1357" s="517"/>
      <c r="D1357" s="517"/>
      <c r="E1357" s="517"/>
      <c r="F1357" s="517"/>
    </row>
    <row r="1358" spans="1:6" s="518" customFormat="1" x14ac:dyDescent="0.25">
      <c r="A1358" s="516"/>
      <c r="B1358" s="517"/>
      <c r="C1358" s="517"/>
      <c r="D1358" s="517"/>
      <c r="E1358" s="517"/>
      <c r="F1358" s="517"/>
    </row>
    <row r="1359" spans="1:6" s="518" customFormat="1" x14ac:dyDescent="0.25">
      <c r="A1359" s="516"/>
      <c r="B1359" s="517"/>
      <c r="C1359" s="517"/>
      <c r="D1359" s="517"/>
      <c r="E1359" s="517"/>
      <c r="F1359" s="517"/>
    </row>
    <row r="1360" spans="1:6" s="518" customFormat="1" x14ac:dyDescent="0.25">
      <c r="A1360" s="516"/>
      <c r="B1360" s="517"/>
      <c r="C1360" s="517"/>
      <c r="D1360" s="517"/>
      <c r="E1360" s="517"/>
      <c r="F1360" s="517"/>
    </row>
    <row r="1361" spans="1:6" s="518" customFormat="1" x14ac:dyDescent="0.25">
      <c r="A1361" s="516"/>
      <c r="B1361" s="517"/>
      <c r="C1361" s="517"/>
      <c r="D1361" s="517"/>
      <c r="E1361" s="517"/>
      <c r="F1361" s="517"/>
    </row>
    <row r="1362" spans="1:6" s="518" customFormat="1" x14ac:dyDescent="0.25">
      <c r="A1362" s="516"/>
      <c r="B1362" s="517"/>
      <c r="C1362" s="517"/>
      <c r="D1362" s="517"/>
      <c r="E1362" s="517"/>
      <c r="F1362" s="517"/>
    </row>
    <row r="1363" spans="1:6" s="518" customFormat="1" x14ac:dyDescent="0.25">
      <c r="A1363" s="516"/>
      <c r="B1363" s="517"/>
      <c r="C1363" s="517"/>
      <c r="D1363" s="517"/>
      <c r="E1363" s="517"/>
      <c r="F1363" s="517"/>
    </row>
    <row r="1364" spans="1:6" s="518" customFormat="1" x14ac:dyDescent="0.25">
      <c r="A1364" s="516"/>
      <c r="B1364" s="517"/>
      <c r="C1364" s="517"/>
      <c r="D1364" s="517"/>
      <c r="E1364" s="517"/>
      <c r="F1364" s="517"/>
    </row>
    <row r="1365" spans="1:6" s="518" customFormat="1" x14ac:dyDescent="0.25">
      <c r="A1365" s="516"/>
      <c r="B1365" s="517"/>
      <c r="C1365" s="517"/>
      <c r="D1365" s="517"/>
      <c r="E1365" s="517"/>
      <c r="F1365" s="517"/>
    </row>
    <row r="1366" spans="1:6" s="518" customFormat="1" x14ac:dyDescent="0.25">
      <c r="A1366" s="516"/>
      <c r="B1366" s="517"/>
      <c r="C1366" s="517"/>
      <c r="D1366" s="517"/>
      <c r="E1366" s="517"/>
      <c r="F1366" s="517"/>
    </row>
    <row r="1367" spans="1:6" s="518" customFormat="1" x14ac:dyDescent="0.25">
      <c r="A1367" s="516"/>
      <c r="B1367" s="517"/>
      <c r="C1367" s="517"/>
      <c r="D1367" s="517"/>
      <c r="E1367" s="517"/>
      <c r="F1367" s="517"/>
    </row>
    <row r="1368" spans="1:6" s="518" customFormat="1" x14ac:dyDescent="0.25">
      <c r="A1368" s="516"/>
      <c r="B1368" s="517"/>
      <c r="C1368" s="517"/>
      <c r="D1368" s="517"/>
      <c r="E1368" s="517"/>
      <c r="F1368" s="517"/>
    </row>
    <row r="1369" spans="1:6" s="518" customFormat="1" x14ac:dyDescent="0.25">
      <c r="A1369" s="516"/>
      <c r="B1369" s="517"/>
      <c r="C1369" s="517"/>
      <c r="D1369" s="517"/>
      <c r="E1369" s="517"/>
      <c r="F1369" s="517"/>
    </row>
    <row r="1370" spans="1:6" s="518" customFormat="1" x14ac:dyDescent="0.25">
      <c r="A1370" s="516"/>
      <c r="B1370" s="517"/>
      <c r="C1370" s="517"/>
      <c r="D1370" s="517"/>
      <c r="E1370" s="517"/>
      <c r="F1370" s="517"/>
    </row>
    <row r="1371" spans="1:6" s="518" customFormat="1" x14ac:dyDescent="0.25">
      <c r="A1371" s="516"/>
      <c r="B1371" s="517"/>
      <c r="C1371" s="517"/>
      <c r="D1371" s="517"/>
      <c r="E1371" s="517"/>
      <c r="F1371" s="517"/>
    </row>
    <row r="1372" spans="1:6" s="518" customFormat="1" x14ac:dyDescent="0.25">
      <c r="A1372" s="516"/>
      <c r="B1372" s="517"/>
      <c r="C1372" s="517"/>
      <c r="D1372" s="517"/>
      <c r="E1372" s="517"/>
      <c r="F1372" s="517"/>
    </row>
    <row r="1373" spans="1:6" s="518" customFormat="1" x14ac:dyDescent="0.25">
      <c r="A1373" s="516"/>
      <c r="B1373" s="517"/>
      <c r="C1373" s="517"/>
      <c r="D1373" s="517"/>
      <c r="E1373" s="517"/>
      <c r="F1373" s="517"/>
    </row>
    <row r="1374" spans="1:6" s="518" customFormat="1" x14ac:dyDescent="0.25">
      <c r="A1374" s="516"/>
      <c r="B1374" s="517"/>
      <c r="C1374" s="517"/>
      <c r="D1374" s="517"/>
      <c r="E1374" s="517"/>
      <c r="F1374" s="517"/>
    </row>
    <row r="1375" spans="1:6" s="518" customFormat="1" x14ac:dyDescent="0.25">
      <c r="A1375" s="516"/>
      <c r="B1375" s="517"/>
      <c r="C1375" s="517"/>
      <c r="D1375" s="517"/>
      <c r="E1375" s="517"/>
      <c r="F1375" s="517"/>
    </row>
    <row r="1376" spans="1:6" s="518" customFormat="1" x14ac:dyDescent="0.25">
      <c r="A1376" s="516"/>
      <c r="B1376" s="517"/>
      <c r="C1376" s="517"/>
      <c r="D1376" s="517"/>
      <c r="E1376" s="517"/>
      <c r="F1376" s="517"/>
    </row>
    <row r="1377" spans="1:6" s="518" customFormat="1" x14ac:dyDescent="0.25">
      <c r="A1377" s="516"/>
      <c r="B1377" s="517"/>
      <c r="C1377" s="517"/>
      <c r="D1377" s="517"/>
      <c r="E1377" s="517"/>
      <c r="F1377" s="517"/>
    </row>
    <row r="1378" spans="1:6" s="518" customFormat="1" x14ac:dyDescent="0.25">
      <c r="A1378" s="516"/>
      <c r="B1378" s="517"/>
      <c r="C1378" s="517"/>
      <c r="D1378" s="517"/>
      <c r="E1378" s="517"/>
      <c r="F1378" s="517"/>
    </row>
    <row r="1379" spans="1:6" s="518" customFormat="1" x14ac:dyDescent="0.25">
      <c r="A1379" s="516"/>
      <c r="B1379" s="517"/>
      <c r="C1379" s="517"/>
      <c r="D1379" s="517"/>
      <c r="E1379" s="517"/>
      <c r="F1379" s="517"/>
    </row>
    <row r="1380" spans="1:6" s="518" customFormat="1" x14ac:dyDescent="0.25">
      <c r="A1380" s="516"/>
      <c r="B1380" s="517"/>
      <c r="C1380" s="517"/>
      <c r="D1380" s="517"/>
      <c r="E1380" s="517"/>
      <c r="F1380" s="517"/>
    </row>
    <row r="1381" spans="1:6" s="518" customFormat="1" x14ac:dyDescent="0.25">
      <c r="A1381" s="516"/>
      <c r="B1381" s="517"/>
      <c r="C1381" s="517"/>
      <c r="D1381" s="517"/>
      <c r="E1381" s="517"/>
      <c r="F1381" s="517"/>
    </row>
    <row r="1382" spans="1:6" s="518" customFormat="1" x14ac:dyDescent="0.25">
      <c r="A1382" s="516"/>
      <c r="B1382" s="517"/>
      <c r="C1382" s="517"/>
      <c r="D1382" s="517"/>
      <c r="E1382" s="517"/>
      <c r="F1382" s="517"/>
    </row>
    <row r="1383" spans="1:6" s="518" customFormat="1" x14ac:dyDescent="0.25">
      <c r="A1383" s="516"/>
      <c r="B1383" s="517"/>
      <c r="C1383" s="517"/>
      <c r="D1383" s="517"/>
      <c r="E1383" s="517"/>
      <c r="F1383" s="517"/>
    </row>
    <row r="1384" spans="1:6" s="518" customFormat="1" x14ac:dyDescent="0.25">
      <c r="A1384" s="516"/>
      <c r="B1384" s="517"/>
      <c r="C1384" s="517"/>
      <c r="D1384" s="517"/>
      <c r="E1384" s="517"/>
      <c r="F1384" s="517"/>
    </row>
    <row r="1385" spans="1:6" s="518" customFormat="1" x14ac:dyDescent="0.25">
      <c r="A1385" s="516"/>
      <c r="B1385" s="517"/>
      <c r="C1385" s="517"/>
      <c r="D1385" s="517"/>
      <c r="E1385" s="517"/>
      <c r="F1385" s="517"/>
    </row>
    <row r="1386" spans="1:6" s="518" customFormat="1" x14ac:dyDescent="0.25">
      <c r="A1386" s="516"/>
      <c r="B1386" s="517"/>
      <c r="C1386" s="517"/>
      <c r="D1386" s="517"/>
      <c r="E1386" s="517"/>
      <c r="F1386" s="517"/>
    </row>
    <row r="1387" spans="1:6" s="518" customFormat="1" x14ac:dyDescent="0.25">
      <c r="A1387" s="516"/>
      <c r="B1387" s="517"/>
      <c r="C1387" s="517"/>
      <c r="D1387" s="517"/>
      <c r="E1387" s="517"/>
      <c r="F1387" s="517"/>
    </row>
    <row r="1388" spans="1:6" s="518" customFormat="1" x14ac:dyDescent="0.25">
      <c r="A1388" s="516"/>
      <c r="B1388" s="517"/>
      <c r="C1388" s="517"/>
      <c r="D1388" s="517"/>
      <c r="E1388" s="517"/>
      <c r="F1388" s="517"/>
    </row>
    <row r="1389" spans="1:6" s="518" customFormat="1" x14ac:dyDescent="0.25">
      <c r="A1389" s="516"/>
      <c r="B1389" s="517"/>
      <c r="C1389" s="517"/>
      <c r="D1389" s="517"/>
      <c r="E1389" s="517"/>
      <c r="F1389" s="517"/>
    </row>
    <row r="1390" spans="1:6" s="518" customFormat="1" x14ac:dyDescent="0.25">
      <c r="A1390" s="516"/>
      <c r="B1390" s="517"/>
      <c r="C1390" s="517"/>
      <c r="D1390" s="517"/>
      <c r="E1390" s="517"/>
      <c r="F1390" s="517"/>
    </row>
    <row r="1391" spans="1:6" s="518" customFormat="1" x14ac:dyDescent="0.25">
      <c r="A1391" s="516"/>
      <c r="B1391" s="517"/>
      <c r="C1391" s="517"/>
      <c r="D1391" s="517"/>
      <c r="E1391" s="517"/>
      <c r="F1391" s="517"/>
    </row>
    <row r="1392" spans="1:6" s="518" customFormat="1" x14ac:dyDescent="0.25">
      <c r="A1392" s="516"/>
      <c r="B1392" s="517"/>
      <c r="C1392" s="517"/>
      <c r="D1392" s="517"/>
      <c r="E1392" s="517"/>
      <c r="F1392" s="517"/>
    </row>
    <row r="1393" spans="1:6" s="518" customFormat="1" x14ac:dyDescent="0.25">
      <c r="A1393" s="516"/>
      <c r="B1393" s="517"/>
      <c r="C1393" s="517"/>
      <c r="D1393" s="517"/>
      <c r="E1393" s="517"/>
      <c r="F1393" s="517"/>
    </row>
    <row r="1394" spans="1:6" s="518" customFormat="1" x14ac:dyDescent="0.25">
      <c r="A1394" s="516"/>
      <c r="B1394" s="517"/>
      <c r="C1394" s="517"/>
      <c r="D1394" s="517"/>
      <c r="E1394" s="517"/>
      <c r="F1394" s="517"/>
    </row>
    <row r="1395" spans="1:6" s="518" customFormat="1" x14ac:dyDescent="0.25">
      <c r="A1395" s="516"/>
      <c r="B1395" s="517"/>
      <c r="C1395" s="517"/>
      <c r="D1395" s="517"/>
      <c r="E1395" s="517"/>
      <c r="F1395" s="517"/>
    </row>
    <row r="1396" spans="1:6" s="518" customFormat="1" x14ac:dyDescent="0.25">
      <c r="A1396" s="516"/>
      <c r="B1396" s="517"/>
      <c r="C1396" s="517"/>
      <c r="D1396" s="517"/>
      <c r="E1396" s="517"/>
      <c r="F1396" s="517"/>
    </row>
    <row r="1397" spans="1:6" s="518" customFormat="1" x14ac:dyDescent="0.25">
      <c r="A1397" s="516"/>
      <c r="B1397" s="517"/>
      <c r="C1397" s="517"/>
      <c r="D1397" s="517"/>
      <c r="E1397" s="517"/>
      <c r="F1397" s="517"/>
    </row>
    <row r="1398" spans="1:6" s="518" customFormat="1" x14ac:dyDescent="0.25">
      <c r="A1398" s="516"/>
      <c r="B1398" s="517"/>
      <c r="C1398" s="517"/>
      <c r="D1398" s="517"/>
      <c r="E1398" s="517"/>
      <c r="F1398" s="517"/>
    </row>
    <row r="1399" spans="1:6" s="518" customFormat="1" x14ac:dyDescent="0.25">
      <c r="A1399" s="516"/>
      <c r="B1399" s="517"/>
      <c r="C1399" s="517"/>
      <c r="D1399" s="517"/>
      <c r="E1399" s="517"/>
      <c r="F1399" s="517"/>
    </row>
    <row r="1400" spans="1:6" s="518" customFormat="1" x14ac:dyDescent="0.25">
      <c r="A1400" s="516"/>
      <c r="B1400" s="517"/>
      <c r="C1400" s="517"/>
      <c r="D1400" s="517"/>
      <c r="E1400" s="517"/>
      <c r="F1400" s="517"/>
    </row>
    <row r="1401" spans="1:6" s="518" customFormat="1" x14ac:dyDescent="0.25">
      <c r="A1401" s="516"/>
      <c r="B1401" s="517"/>
      <c r="C1401" s="517"/>
      <c r="D1401" s="517"/>
      <c r="E1401" s="517"/>
      <c r="F1401" s="517"/>
    </row>
    <row r="1402" spans="1:6" s="518" customFormat="1" x14ac:dyDescent="0.25">
      <c r="A1402" s="516"/>
      <c r="B1402" s="517"/>
      <c r="C1402" s="517"/>
      <c r="D1402" s="517"/>
      <c r="E1402" s="517"/>
      <c r="F1402" s="517"/>
    </row>
    <row r="1403" spans="1:6" s="518" customFormat="1" x14ac:dyDescent="0.25">
      <c r="A1403" s="516"/>
      <c r="B1403" s="517"/>
      <c r="C1403" s="517"/>
      <c r="D1403" s="517"/>
      <c r="E1403" s="517"/>
      <c r="F1403" s="517"/>
    </row>
    <row r="1404" spans="1:6" s="518" customFormat="1" x14ac:dyDescent="0.25">
      <c r="A1404" s="516"/>
      <c r="B1404" s="517"/>
      <c r="C1404" s="517"/>
      <c r="D1404" s="517"/>
      <c r="E1404" s="517"/>
      <c r="F1404" s="517"/>
    </row>
    <row r="1405" spans="1:6" s="518" customFormat="1" x14ac:dyDescent="0.25">
      <c r="A1405" s="516"/>
      <c r="B1405" s="517"/>
      <c r="C1405" s="517"/>
      <c r="D1405" s="517"/>
      <c r="E1405" s="517"/>
      <c r="F1405" s="517"/>
    </row>
    <row r="1406" spans="1:6" s="518" customFormat="1" x14ac:dyDescent="0.25">
      <c r="A1406" s="516"/>
      <c r="B1406" s="517"/>
      <c r="C1406" s="517"/>
      <c r="D1406" s="517"/>
      <c r="E1406" s="517"/>
      <c r="F1406" s="517"/>
    </row>
    <row r="1407" spans="1:6" s="518" customFormat="1" x14ac:dyDescent="0.25">
      <c r="A1407" s="516"/>
      <c r="B1407" s="517"/>
      <c r="C1407" s="517"/>
      <c r="D1407" s="517"/>
      <c r="E1407" s="517"/>
      <c r="F1407" s="517"/>
    </row>
    <row r="1408" spans="1:6" s="518" customFormat="1" x14ac:dyDescent="0.25">
      <c r="A1408" s="516"/>
      <c r="B1408" s="517"/>
      <c r="C1408" s="517"/>
      <c r="D1408" s="517"/>
      <c r="E1408" s="517"/>
      <c r="F1408" s="517"/>
    </row>
    <row r="1409" spans="1:6" s="518" customFormat="1" x14ac:dyDescent="0.25">
      <c r="A1409" s="516"/>
      <c r="B1409" s="517"/>
      <c r="C1409" s="517"/>
      <c r="D1409" s="517"/>
      <c r="E1409" s="517"/>
      <c r="F1409" s="517"/>
    </row>
    <row r="1410" spans="1:6" s="518" customFormat="1" x14ac:dyDescent="0.25">
      <c r="A1410" s="516"/>
      <c r="B1410" s="517"/>
      <c r="C1410" s="517"/>
      <c r="D1410" s="517"/>
      <c r="E1410" s="517"/>
      <c r="F1410" s="517"/>
    </row>
    <row r="1411" spans="1:6" s="518" customFormat="1" x14ac:dyDescent="0.25">
      <c r="A1411" s="516"/>
      <c r="B1411" s="517"/>
      <c r="C1411" s="517"/>
      <c r="D1411" s="517"/>
      <c r="E1411" s="517"/>
      <c r="F1411" s="517"/>
    </row>
    <row r="1412" spans="1:6" s="518" customFormat="1" x14ac:dyDescent="0.25">
      <c r="A1412" s="516"/>
      <c r="B1412" s="517"/>
      <c r="C1412" s="517"/>
      <c r="D1412" s="517"/>
      <c r="E1412" s="517"/>
      <c r="F1412" s="517"/>
    </row>
    <row r="1413" spans="1:6" s="518" customFormat="1" x14ac:dyDescent="0.25">
      <c r="A1413" s="516"/>
      <c r="B1413" s="517"/>
      <c r="C1413" s="517"/>
      <c r="D1413" s="517"/>
      <c r="E1413" s="517"/>
      <c r="F1413" s="517"/>
    </row>
    <row r="1414" spans="1:6" s="518" customFormat="1" x14ac:dyDescent="0.25">
      <c r="A1414" s="516"/>
      <c r="B1414" s="517"/>
      <c r="C1414" s="517"/>
      <c r="D1414" s="517"/>
      <c r="E1414" s="517"/>
      <c r="F1414" s="517"/>
    </row>
    <row r="1415" spans="1:6" s="518" customFormat="1" x14ac:dyDescent="0.25">
      <c r="A1415" s="516"/>
      <c r="B1415" s="517"/>
      <c r="C1415" s="517"/>
      <c r="D1415" s="517"/>
      <c r="E1415" s="517"/>
      <c r="F1415" s="517"/>
    </row>
    <row r="1416" spans="1:6" s="518" customFormat="1" x14ac:dyDescent="0.25">
      <c r="A1416" s="516"/>
      <c r="B1416" s="517"/>
      <c r="C1416" s="517"/>
      <c r="D1416" s="517"/>
      <c r="E1416" s="517"/>
      <c r="F1416" s="517"/>
    </row>
    <row r="1417" spans="1:6" s="518" customFormat="1" x14ac:dyDescent="0.25">
      <c r="A1417" s="516"/>
      <c r="B1417" s="517"/>
      <c r="C1417" s="517"/>
      <c r="D1417" s="517"/>
      <c r="E1417" s="517"/>
      <c r="F1417" s="517"/>
    </row>
    <row r="1418" spans="1:6" s="518" customFormat="1" x14ac:dyDescent="0.25">
      <c r="A1418" s="516"/>
      <c r="B1418" s="517"/>
      <c r="C1418" s="517"/>
      <c r="D1418" s="517"/>
      <c r="E1418" s="517"/>
      <c r="F1418" s="517"/>
    </row>
    <row r="1419" spans="1:6" s="518" customFormat="1" x14ac:dyDescent="0.25">
      <c r="A1419" s="516"/>
      <c r="B1419" s="517"/>
      <c r="C1419" s="517"/>
      <c r="D1419" s="517"/>
      <c r="E1419" s="517"/>
      <c r="F1419" s="517"/>
    </row>
    <row r="1420" spans="1:6" s="518" customFormat="1" x14ac:dyDescent="0.25">
      <c r="A1420" s="516"/>
      <c r="B1420" s="517"/>
      <c r="C1420" s="517"/>
      <c r="D1420" s="517"/>
      <c r="E1420" s="517"/>
      <c r="F1420" s="517"/>
    </row>
    <row r="1421" spans="1:6" s="518" customFormat="1" x14ac:dyDescent="0.25">
      <c r="A1421" s="516"/>
      <c r="B1421" s="517"/>
      <c r="C1421" s="517"/>
      <c r="D1421" s="517"/>
      <c r="E1421" s="517"/>
      <c r="F1421" s="517"/>
    </row>
    <row r="1422" spans="1:6" s="518" customFormat="1" x14ac:dyDescent="0.25">
      <c r="A1422" s="516"/>
      <c r="B1422" s="517"/>
      <c r="C1422" s="517"/>
      <c r="D1422" s="517"/>
      <c r="E1422" s="517"/>
      <c r="F1422" s="517"/>
    </row>
    <row r="1423" spans="1:6" s="518" customFormat="1" x14ac:dyDescent="0.25">
      <c r="A1423" s="516"/>
      <c r="B1423" s="517"/>
      <c r="C1423" s="517"/>
      <c r="D1423" s="517"/>
      <c r="E1423" s="517"/>
      <c r="F1423" s="517"/>
    </row>
    <row r="1424" spans="1:6" s="518" customFormat="1" x14ac:dyDescent="0.25">
      <c r="A1424" s="516"/>
      <c r="B1424" s="517"/>
      <c r="C1424" s="517"/>
      <c r="D1424" s="517"/>
      <c r="E1424" s="517"/>
      <c r="F1424" s="517"/>
    </row>
    <row r="1425" spans="1:6" s="518" customFormat="1" x14ac:dyDescent="0.25">
      <c r="A1425" s="516"/>
      <c r="B1425" s="517"/>
      <c r="C1425" s="517"/>
      <c r="D1425" s="517"/>
      <c r="E1425" s="517"/>
      <c r="F1425" s="517"/>
    </row>
    <row r="1426" spans="1:6" s="518" customFormat="1" x14ac:dyDescent="0.25">
      <c r="A1426" s="516"/>
      <c r="B1426" s="517"/>
      <c r="C1426" s="517"/>
      <c r="D1426" s="517"/>
      <c r="E1426" s="517"/>
      <c r="F1426" s="517"/>
    </row>
    <row r="1427" spans="1:6" s="518" customFormat="1" x14ac:dyDescent="0.25">
      <c r="A1427" s="516"/>
      <c r="B1427" s="517"/>
      <c r="C1427" s="517"/>
      <c r="D1427" s="517"/>
      <c r="E1427" s="517"/>
      <c r="F1427" s="517"/>
    </row>
    <row r="1428" spans="1:6" s="518" customFormat="1" x14ac:dyDescent="0.25">
      <c r="A1428" s="516"/>
      <c r="B1428" s="517"/>
      <c r="C1428" s="517"/>
      <c r="D1428" s="517"/>
      <c r="E1428" s="517"/>
      <c r="F1428" s="517"/>
    </row>
    <row r="1429" spans="1:6" s="518" customFormat="1" x14ac:dyDescent="0.25">
      <c r="A1429" s="516"/>
      <c r="B1429" s="517"/>
      <c r="C1429" s="517"/>
      <c r="D1429" s="517"/>
      <c r="E1429" s="517"/>
      <c r="F1429" s="517"/>
    </row>
    <row r="1430" spans="1:6" s="518" customFormat="1" x14ac:dyDescent="0.25">
      <c r="A1430" s="516"/>
      <c r="B1430" s="517"/>
      <c r="C1430" s="517"/>
      <c r="D1430" s="517"/>
      <c r="E1430" s="517"/>
      <c r="F1430" s="517"/>
    </row>
    <row r="1431" spans="1:6" s="518" customFormat="1" x14ac:dyDescent="0.25">
      <c r="A1431" s="516"/>
      <c r="B1431" s="517"/>
      <c r="C1431" s="517"/>
      <c r="D1431" s="517"/>
      <c r="E1431" s="517"/>
      <c r="F1431" s="517"/>
    </row>
    <row r="1432" spans="1:6" s="518" customFormat="1" x14ac:dyDescent="0.25">
      <c r="A1432" s="516"/>
      <c r="B1432" s="517"/>
      <c r="C1432" s="517"/>
      <c r="D1432" s="517"/>
      <c r="E1432" s="517"/>
      <c r="F1432" s="517"/>
    </row>
    <row r="1433" spans="1:6" s="518" customFormat="1" x14ac:dyDescent="0.25">
      <c r="A1433" s="516"/>
      <c r="B1433" s="517"/>
      <c r="C1433" s="517"/>
      <c r="D1433" s="517"/>
      <c r="E1433" s="517"/>
      <c r="F1433" s="517"/>
    </row>
    <row r="1434" spans="1:6" s="518" customFormat="1" x14ac:dyDescent="0.25">
      <c r="A1434" s="516"/>
      <c r="B1434" s="517"/>
      <c r="C1434" s="517"/>
      <c r="D1434" s="517"/>
      <c r="E1434" s="517"/>
      <c r="F1434" s="517"/>
    </row>
    <row r="1435" spans="1:6" s="518" customFormat="1" x14ac:dyDescent="0.25">
      <c r="A1435" s="516"/>
      <c r="B1435" s="517"/>
      <c r="C1435" s="517"/>
      <c r="D1435" s="517"/>
      <c r="E1435" s="517"/>
      <c r="F1435" s="517"/>
    </row>
    <row r="1436" spans="1:6" s="518" customFormat="1" x14ac:dyDescent="0.25">
      <c r="A1436" s="516"/>
      <c r="B1436" s="517"/>
      <c r="C1436" s="517"/>
      <c r="D1436" s="517"/>
      <c r="E1436" s="517"/>
      <c r="F1436" s="517"/>
    </row>
    <row r="1437" spans="1:6" s="518" customFormat="1" x14ac:dyDescent="0.25">
      <c r="A1437" s="516"/>
      <c r="B1437" s="517"/>
      <c r="C1437" s="517"/>
      <c r="D1437" s="517"/>
      <c r="E1437" s="517"/>
      <c r="F1437" s="517"/>
    </row>
    <row r="1438" spans="1:6" s="518" customFormat="1" x14ac:dyDescent="0.25">
      <c r="A1438" s="516"/>
      <c r="B1438" s="517"/>
      <c r="C1438" s="517"/>
      <c r="D1438" s="517"/>
      <c r="E1438" s="517"/>
      <c r="F1438" s="517"/>
    </row>
    <row r="1439" spans="1:6" s="518" customFormat="1" x14ac:dyDescent="0.25">
      <c r="A1439" s="516"/>
      <c r="B1439" s="517"/>
      <c r="C1439" s="517"/>
      <c r="D1439" s="517"/>
      <c r="E1439" s="517"/>
      <c r="F1439" s="517"/>
    </row>
    <row r="1440" spans="1:6" s="518" customFormat="1" x14ac:dyDescent="0.25">
      <c r="A1440" s="516"/>
      <c r="B1440" s="517"/>
      <c r="C1440" s="517"/>
      <c r="D1440" s="517"/>
      <c r="E1440" s="517"/>
      <c r="F1440" s="517"/>
    </row>
    <row r="1441" spans="1:6" s="518" customFormat="1" x14ac:dyDescent="0.25">
      <c r="A1441" s="516"/>
      <c r="B1441" s="517"/>
      <c r="C1441" s="517"/>
      <c r="D1441" s="517"/>
      <c r="E1441" s="517"/>
      <c r="F1441" s="517"/>
    </row>
    <row r="1442" spans="1:6" s="518" customFormat="1" x14ac:dyDescent="0.25">
      <c r="A1442" s="516"/>
      <c r="B1442" s="517"/>
      <c r="C1442" s="517"/>
      <c r="D1442" s="517"/>
      <c r="E1442" s="517"/>
      <c r="F1442" s="517"/>
    </row>
    <row r="1443" spans="1:6" s="518" customFormat="1" x14ac:dyDescent="0.25">
      <c r="A1443" s="516"/>
      <c r="B1443" s="517"/>
      <c r="C1443" s="517"/>
      <c r="D1443" s="517"/>
      <c r="E1443" s="517"/>
      <c r="F1443" s="517"/>
    </row>
    <row r="1444" spans="1:6" s="518" customFormat="1" x14ac:dyDescent="0.25">
      <c r="A1444" s="516"/>
      <c r="B1444" s="517"/>
      <c r="C1444" s="517"/>
      <c r="D1444" s="517"/>
      <c r="E1444" s="517"/>
      <c r="F1444" s="517"/>
    </row>
    <row r="1445" spans="1:6" s="518" customFormat="1" x14ac:dyDescent="0.25">
      <c r="A1445" s="516"/>
      <c r="B1445" s="517"/>
      <c r="C1445" s="517"/>
      <c r="D1445" s="517"/>
      <c r="E1445" s="517"/>
      <c r="F1445" s="517"/>
    </row>
    <row r="1446" spans="1:6" s="518" customFormat="1" x14ac:dyDescent="0.25">
      <c r="A1446" s="516"/>
      <c r="B1446" s="517"/>
      <c r="C1446" s="517"/>
      <c r="D1446" s="517"/>
      <c r="E1446" s="517"/>
      <c r="F1446" s="517"/>
    </row>
    <row r="1447" spans="1:6" s="518" customFormat="1" x14ac:dyDescent="0.25">
      <c r="A1447" s="516"/>
      <c r="B1447" s="517"/>
      <c r="C1447" s="517"/>
      <c r="D1447" s="517"/>
      <c r="E1447" s="517"/>
      <c r="F1447" s="517"/>
    </row>
    <row r="1448" spans="1:6" s="518" customFormat="1" x14ac:dyDescent="0.25">
      <c r="A1448" s="516"/>
      <c r="B1448" s="517"/>
      <c r="C1448" s="517"/>
      <c r="D1448" s="517"/>
      <c r="E1448" s="517"/>
      <c r="F1448" s="517"/>
    </row>
    <row r="1449" spans="1:6" s="518" customFormat="1" x14ac:dyDescent="0.25">
      <c r="A1449" s="516"/>
      <c r="B1449" s="517"/>
      <c r="C1449" s="517"/>
      <c r="D1449" s="517"/>
      <c r="E1449" s="517"/>
      <c r="F1449" s="517"/>
    </row>
    <row r="1450" spans="1:6" s="518" customFormat="1" x14ac:dyDescent="0.25">
      <c r="A1450" s="516"/>
      <c r="B1450" s="517"/>
      <c r="C1450" s="517"/>
      <c r="D1450" s="517"/>
      <c r="E1450" s="517"/>
      <c r="F1450" s="517"/>
    </row>
    <row r="1451" spans="1:6" s="518" customFormat="1" x14ac:dyDescent="0.25">
      <c r="A1451" s="516"/>
      <c r="B1451" s="517"/>
      <c r="C1451" s="517"/>
      <c r="D1451" s="517"/>
      <c r="E1451" s="517"/>
      <c r="F1451" s="517"/>
    </row>
    <row r="1452" spans="1:6" s="518" customFormat="1" x14ac:dyDescent="0.25">
      <c r="A1452" s="516"/>
      <c r="B1452" s="517"/>
      <c r="C1452" s="517"/>
      <c r="D1452" s="517"/>
      <c r="E1452" s="517"/>
      <c r="F1452" s="517"/>
    </row>
    <row r="1453" spans="1:6" s="518" customFormat="1" x14ac:dyDescent="0.25">
      <c r="A1453" s="516"/>
      <c r="B1453" s="517"/>
      <c r="C1453" s="517"/>
      <c r="D1453" s="517"/>
      <c r="E1453" s="517"/>
      <c r="F1453" s="517"/>
    </row>
    <row r="1454" spans="1:6" s="518" customFormat="1" x14ac:dyDescent="0.25">
      <c r="A1454" s="516"/>
      <c r="B1454" s="517"/>
      <c r="C1454" s="517"/>
      <c r="D1454" s="517"/>
      <c r="E1454" s="517"/>
      <c r="F1454" s="517"/>
    </row>
    <row r="1455" spans="1:6" s="518" customFormat="1" x14ac:dyDescent="0.25">
      <c r="A1455" s="516"/>
      <c r="B1455" s="517"/>
      <c r="C1455" s="517"/>
      <c r="D1455" s="517"/>
      <c r="E1455" s="517"/>
      <c r="F1455" s="517"/>
    </row>
    <row r="1456" spans="1:6" s="518" customFormat="1" x14ac:dyDescent="0.25">
      <c r="A1456" s="516"/>
      <c r="B1456" s="517"/>
      <c r="C1456" s="517"/>
      <c r="D1456" s="517"/>
      <c r="E1456" s="517"/>
      <c r="F1456" s="517"/>
    </row>
    <row r="1457" spans="1:6" s="518" customFormat="1" x14ac:dyDescent="0.25">
      <c r="A1457" s="516"/>
      <c r="B1457" s="517"/>
      <c r="C1457" s="517"/>
      <c r="D1457" s="517"/>
      <c r="E1457" s="517"/>
      <c r="F1457" s="517"/>
    </row>
    <row r="1458" spans="1:6" s="518" customFormat="1" x14ac:dyDescent="0.25">
      <c r="A1458" s="516"/>
      <c r="B1458" s="517"/>
      <c r="C1458" s="517"/>
      <c r="D1458" s="517"/>
      <c r="E1458" s="517"/>
      <c r="F1458" s="517"/>
    </row>
    <row r="1459" spans="1:6" s="518" customFormat="1" x14ac:dyDescent="0.25">
      <c r="A1459" s="516"/>
      <c r="B1459" s="517"/>
      <c r="C1459" s="517"/>
      <c r="D1459" s="517"/>
      <c r="E1459" s="517"/>
      <c r="F1459" s="517"/>
    </row>
    <row r="1460" spans="1:6" s="518" customFormat="1" x14ac:dyDescent="0.25">
      <c r="A1460" s="516"/>
      <c r="B1460" s="517"/>
      <c r="C1460" s="517"/>
      <c r="D1460" s="517"/>
      <c r="E1460" s="517"/>
      <c r="F1460" s="517"/>
    </row>
    <row r="1461" spans="1:6" s="518" customFormat="1" x14ac:dyDescent="0.25">
      <c r="A1461" s="516"/>
      <c r="B1461" s="517"/>
      <c r="C1461" s="517"/>
      <c r="D1461" s="517"/>
      <c r="E1461" s="517"/>
      <c r="F1461" s="517"/>
    </row>
    <row r="1462" spans="1:6" s="518" customFormat="1" x14ac:dyDescent="0.25">
      <c r="A1462" s="516"/>
      <c r="B1462" s="517"/>
      <c r="C1462" s="517"/>
      <c r="D1462" s="517"/>
      <c r="E1462" s="517"/>
      <c r="F1462" s="517"/>
    </row>
    <row r="1463" spans="1:6" s="518" customFormat="1" x14ac:dyDescent="0.25">
      <c r="A1463" s="516"/>
      <c r="B1463" s="517"/>
      <c r="C1463" s="517"/>
      <c r="D1463" s="517"/>
      <c r="E1463" s="517"/>
      <c r="F1463" s="517"/>
    </row>
    <row r="1464" spans="1:6" s="518" customFormat="1" x14ac:dyDescent="0.25">
      <c r="A1464" s="516"/>
      <c r="B1464" s="517"/>
      <c r="C1464" s="517"/>
      <c r="D1464" s="517"/>
      <c r="E1464" s="517"/>
      <c r="F1464" s="517"/>
    </row>
    <row r="1465" spans="1:6" s="518" customFormat="1" x14ac:dyDescent="0.25">
      <c r="A1465" s="516"/>
      <c r="B1465" s="517"/>
      <c r="C1465" s="517"/>
      <c r="D1465" s="517"/>
      <c r="E1465" s="517"/>
      <c r="F1465" s="517"/>
    </row>
    <row r="1466" spans="1:6" s="518" customFormat="1" x14ac:dyDescent="0.25">
      <c r="A1466" s="516"/>
      <c r="B1466" s="517"/>
      <c r="C1466" s="517"/>
      <c r="D1466" s="517"/>
      <c r="E1466" s="517"/>
      <c r="F1466" s="517"/>
    </row>
    <row r="1467" spans="1:6" s="518" customFormat="1" x14ac:dyDescent="0.25">
      <c r="A1467" s="516"/>
      <c r="B1467" s="517"/>
      <c r="C1467" s="517"/>
      <c r="D1467" s="517"/>
      <c r="E1467" s="517"/>
      <c r="F1467" s="517"/>
    </row>
    <row r="1468" spans="1:6" s="518" customFormat="1" x14ac:dyDescent="0.25">
      <c r="A1468" s="516"/>
      <c r="B1468" s="517"/>
      <c r="C1468" s="517"/>
      <c r="D1468" s="517"/>
      <c r="E1468" s="517"/>
      <c r="F1468" s="517"/>
    </row>
    <row r="1469" spans="1:6" s="518" customFormat="1" x14ac:dyDescent="0.25">
      <c r="A1469" s="516"/>
      <c r="B1469" s="517"/>
      <c r="C1469" s="517"/>
      <c r="D1469" s="517"/>
      <c r="E1469" s="517"/>
      <c r="F1469" s="517"/>
    </row>
    <row r="1470" spans="1:6" s="518" customFormat="1" x14ac:dyDescent="0.25">
      <c r="A1470" s="516"/>
      <c r="B1470" s="517"/>
      <c r="C1470" s="517"/>
      <c r="D1470" s="517"/>
      <c r="E1470" s="517"/>
      <c r="F1470" s="517"/>
    </row>
    <row r="1471" spans="1:6" s="518" customFormat="1" x14ac:dyDescent="0.25">
      <c r="A1471" s="516"/>
      <c r="B1471" s="517"/>
      <c r="C1471" s="517"/>
      <c r="D1471" s="517"/>
      <c r="E1471" s="517"/>
      <c r="F1471" s="517"/>
    </row>
    <row r="1472" spans="1:6" s="518" customFormat="1" x14ac:dyDescent="0.25">
      <c r="A1472" s="516"/>
      <c r="B1472" s="517"/>
      <c r="C1472" s="517"/>
      <c r="D1472" s="517"/>
      <c r="E1472" s="517"/>
      <c r="F1472" s="517"/>
    </row>
    <row r="1473" spans="1:6" s="518" customFormat="1" x14ac:dyDescent="0.25">
      <c r="A1473" s="516"/>
      <c r="B1473" s="517"/>
      <c r="C1473" s="517"/>
      <c r="D1473" s="517"/>
      <c r="E1473" s="517"/>
      <c r="F1473" s="517"/>
    </row>
    <row r="1474" spans="1:6" s="518" customFormat="1" x14ac:dyDescent="0.25">
      <c r="A1474" s="516"/>
      <c r="B1474" s="517"/>
      <c r="C1474" s="517"/>
      <c r="D1474" s="517"/>
      <c r="E1474" s="517"/>
      <c r="F1474" s="517"/>
    </row>
    <row r="1475" spans="1:6" s="518" customFormat="1" x14ac:dyDescent="0.25">
      <c r="A1475" s="516"/>
      <c r="B1475" s="517"/>
      <c r="C1475" s="517"/>
      <c r="D1475" s="517"/>
      <c r="E1475" s="517"/>
      <c r="F1475" s="517"/>
    </row>
    <row r="1476" spans="1:6" s="518" customFormat="1" x14ac:dyDescent="0.25">
      <c r="A1476" s="516"/>
      <c r="B1476" s="517"/>
      <c r="C1476" s="517"/>
      <c r="D1476" s="517"/>
      <c r="E1476" s="517"/>
      <c r="F1476" s="517"/>
    </row>
    <row r="1477" spans="1:6" s="518" customFormat="1" x14ac:dyDescent="0.25">
      <c r="A1477" s="516"/>
      <c r="B1477" s="517"/>
      <c r="C1477" s="517"/>
      <c r="D1477" s="517"/>
      <c r="E1477" s="517"/>
      <c r="F1477" s="517"/>
    </row>
    <row r="1478" spans="1:6" s="518" customFormat="1" x14ac:dyDescent="0.25">
      <c r="A1478" s="516"/>
      <c r="B1478" s="517"/>
      <c r="C1478" s="517"/>
      <c r="D1478" s="517"/>
      <c r="E1478" s="517"/>
      <c r="F1478" s="517"/>
    </row>
    <row r="1479" spans="1:6" s="518" customFormat="1" x14ac:dyDescent="0.25">
      <c r="A1479" s="516"/>
      <c r="B1479" s="517"/>
      <c r="C1479" s="517"/>
      <c r="D1479" s="517"/>
      <c r="E1479" s="517"/>
      <c r="F1479" s="517"/>
    </row>
    <row r="1480" spans="1:6" s="518" customFormat="1" x14ac:dyDescent="0.25">
      <c r="A1480" s="516"/>
      <c r="B1480" s="517"/>
      <c r="C1480" s="517"/>
      <c r="D1480" s="517"/>
      <c r="E1480" s="517"/>
      <c r="F1480" s="517"/>
    </row>
    <row r="1481" spans="1:6" s="518" customFormat="1" x14ac:dyDescent="0.25">
      <c r="A1481" s="516"/>
      <c r="B1481" s="517"/>
      <c r="C1481" s="517"/>
      <c r="D1481" s="517"/>
      <c r="E1481" s="517"/>
      <c r="F1481" s="517"/>
    </row>
    <row r="1482" spans="1:6" s="518" customFormat="1" x14ac:dyDescent="0.25">
      <c r="A1482" s="516"/>
      <c r="B1482" s="517"/>
      <c r="C1482" s="517"/>
      <c r="D1482" s="517"/>
      <c r="E1482" s="517"/>
      <c r="F1482" s="517"/>
    </row>
    <row r="1483" spans="1:6" s="518" customFormat="1" x14ac:dyDescent="0.25">
      <c r="A1483" s="516"/>
      <c r="B1483" s="517"/>
      <c r="C1483" s="517"/>
      <c r="D1483" s="517"/>
      <c r="E1483" s="517"/>
      <c r="F1483" s="517"/>
    </row>
    <row r="1484" spans="1:6" s="518" customFormat="1" x14ac:dyDescent="0.25">
      <c r="A1484" s="516"/>
      <c r="B1484" s="517"/>
      <c r="C1484" s="517"/>
      <c r="D1484" s="517"/>
      <c r="E1484" s="517"/>
      <c r="F1484" s="517"/>
    </row>
    <row r="1485" spans="1:6" s="518" customFormat="1" x14ac:dyDescent="0.25">
      <c r="A1485" s="516"/>
      <c r="B1485" s="517"/>
      <c r="C1485" s="517"/>
      <c r="D1485" s="517"/>
      <c r="E1485" s="517"/>
      <c r="F1485" s="517"/>
    </row>
    <row r="1486" spans="1:6" s="518" customFormat="1" x14ac:dyDescent="0.25">
      <c r="A1486" s="516"/>
      <c r="B1486" s="517"/>
      <c r="C1486" s="517"/>
      <c r="D1486" s="517"/>
      <c r="E1486" s="517"/>
      <c r="F1486" s="517"/>
    </row>
    <row r="1487" spans="1:6" s="518" customFormat="1" x14ac:dyDescent="0.25">
      <c r="A1487" s="516"/>
      <c r="B1487" s="517"/>
      <c r="C1487" s="517"/>
      <c r="D1487" s="517"/>
      <c r="E1487" s="517"/>
      <c r="F1487" s="517"/>
    </row>
    <row r="1488" spans="1:6" s="518" customFormat="1" x14ac:dyDescent="0.25">
      <c r="A1488" s="516"/>
      <c r="B1488" s="517"/>
      <c r="C1488" s="517"/>
      <c r="D1488" s="517"/>
      <c r="E1488" s="517"/>
      <c r="F1488" s="517"/>
    </row>
    <row r="1489" spans="1:6" s="518" customFormat="1" x14ac:dyDescent="0.25">
      <c r="A1489" s="516"/>
      <c r="B1489" s="517"/>
      <c r="C1489" s="517"/>
      <c r="D1489" s="517"/>
      <c r="E1489" s="517"/>
      <c r="F1489" s="517"/>
    </row>
    <row r="1490" spans="1:6" s="518" customFormat="1" x14ac:dyDescent="0.25">
      <c r="A1490" s="516"/>
      <c r="B1490" s="517"/>
      <c r="C1490" s="517"/>
      <c r="D1490" s="517"/>
      <c r="E1490" s="517"/>
      <c r="F1490" s="517"/>
    </row>
    <row r="1491" spans="1:6" s="518" customFormat="1" x14ac:dyDescent="0.25">
      <c r="A1491" s="516"/>
      <c r="B1491" s="517"/>
      <c r="C1491" s="517"/>
      <c r="D1491" s="517"/>
      <c r="E1491" s="517"/>
      <c r="F1491" s="517"/>
    </row>
    <row r="1492" spans="1:6" s="518" customFormat="1" x14ac:dyDescent="0.25">
      <c r="A1492" s="516"/>
      <c r="B1492" s="517"/>
      <c r="C1492" s="517"/>
      <c r="D1492" s="517"/>
      <c r="E1492" s="517"/>
      <c r="F1492" s="517"/>
    </row>
    <row r="1493" spans="1:6" s="518" customFormat="1" x14ac:dyDescent="0.25">
      <c r="A1493" s="516"/>
      <c r="B1493" s="517"/>
      <c r="C1493" s="517"/>
      <c r="D1493" s="517"/>
      <c r="E1493" s="517"/>
      <c r="F1493" s="517"/>
    </row>
    <row r="1494" spans="1:6" s="518" customFormat="1" x14ac:dyDescent="0.25">
      <c r="A1494" s="516"/>
      <c r="B1494" s="517"/>
      <c r="C1494" s="517"/>
      <c r="D1494" s="517"/>
      <c r="E1494" s="517"/>
      <c r="F1494" s="517"/>
    </row>
    <row r="1495" spans="1:6" s="518" customFormat="1" x14ac:dyDescent="0.25">
      <c r="A1495" s="516"/>
      <c r="B1495" s="517"/>
      <c r="C1495" s="517"/>
      <c r="D1495" s="517"/>
      <c r="E1495" s="517"/>
      <c r="F1495" s="517"/>
    </row>
    <row r="1496" spans="1:6" s="518" customFormat="1" x14ac:dyDescent="0.25">
      <c r="A1496" s="516"/>
      <c r="B1496" s="517"/>
      <c r="C1496" s="517"/>
      <c r="D1496" s="517"/>
      <c r="E1496" s="517"/>
      <c r="F1496" s="517"/>
    </row>
    <row r="1497" spans="1:6" s="518" customFormat="1" x14ac:dyDescent="0.25">
      <c r="A1497" s="516"/>
      <c r="B1497" s="517"/>
      <c r="C1497" s="517"/>
      <c r="D1497" s="517"/>
      <c r="E1497" s="517"/>
      <c r="F1497" s="517"/>
    </row>
    <row r="1498" spans="1:6" s="518" customFormat="1" x14ac:dyDescent="0.25">
      <c r="A1498" s="516"/>
      <c r="B1498" s="517"/>
      <c r="C1498" s="517"/>
      <c r="D1498" s="517"/>
      <c r="E1498" s="517"/>
      <c r="F1498" s="517"/>
    </row>
    <row r="1499" spans="1:6" s="518" customFormat="1" x14ac:dyDescent="0.25">
      <c r="A1499" s="516"/>
      <c r="B1499" s="517"/>
      <c r="C1499" s="517"/>
      <c r="D1499" s="517"/>
      <c r="E1499" s="517"/>
      <c r="F1499" s="517"/>
    </row>
    <row r="1500" spans="1:6" s="518" customFormat="1" x14ac:dyDescent="0.25">
      <c r="A1500" s="516"/>
      <c r="B1500" s="517"/>
      <c r="C1500" s="517"/>
      <c r="D1500" s="517"/>
      <c r="E1500" s="517"/>
      <c r="F1500" s="517"/>
    </row>
    <row r="1501" spans="1:6" s="518" customFormat="1" x14ac:dyDescent="0.25">
      <c r="A1501" s="516"/>
      <c r="B1501" s="517"/>
      <c r="C1501" s="517"/>
      <c r="D1501" s="517"/>
      <c r="E1501" s="517"/>
      <c r="F1501" s="517"/>
    </row>
    <row r="1502" spans="1:6" s="518" customFormat="1" x14ac:dyDescent="0.25">
      <c r="A1502" s="516"/>
      <c r="B1502" s="517"/>
      <c r="C1502" s="517"/>
      <c r="D1502" s="517"/>
      <c r="E1502" s="517"/>
      <c r="F1502" s="517"/>
    </row>
    <row r="1503" spans="1:6" s="518" customFormat="1" x14ac:dyDescent="0.25">
      <c r="A1503" s="516"/>
      <c r="B1503" s="517"/>
      <c r="C1503" s="517"/>
      <c r="D1503" s="517"/>
      <c r="E1503" s="517"/>
      <c r="F1503" s="517"/>
    </row>
    <row r="1504" spans="1:6" s="518" customFormat="1" x14ac:dyDescent="0.25">
      <c r="A1504" s="516"/>
      <c r="B1504" s="517"/>
      <c r="C1504" s="517"/>
      <c r="D1504" s="517"/>
      <c r="E1504" s="517"/>
      <c r="F1504" s="517"/>
    </row>
    <row r="1505" spans="1:6" s="518" customFormat="1" x14ac:dyDescent="0.25">
      <c r="A1505" s="516"/>
      <c r="B1505" s="517"/>
      <c r="C1505" s="517"/>
      <c r="D1505" s="517"/>
      <c r="E1505" s="517"/>
      <c r="F1505" s="517"/>
    </row>
    <row r="1506" spans="1:6" s="518" customFormat="1" x14ac:dyDescent="0.25">
      <c r="A1506" s="516"/>
      <c r="B1506" s="517"/>
      <c r="C1506" s="517"/>
      <c r="D1506" s="517"/>
      <c r="E1506" s="517"/>
      <c r="F1506" s="517"/>
    </row>
    <row r="1507" spans="1:6" s="518" customFormat="1" x14ac:dyDescent="0.25">
      <c r="A1507" s="516"/>
      <c r="B1507" s="517"/>
      <c r="C1507" s="517"/>
      <c r="D1507" s="517"/>
      <c r="E1507" s="517"/>
      <c r="F1507" s="517"/>
    </row>
    <row r="1508" spans="1:6" s="518" customFormat="1" x14ac:dyDescent="0.25">
      <c r="A1508" s="516"/>
      <c r="B1508" s="517"/>
      <c r="C1508" s="517"/>
      <c r="D1508" s="517"/>
      <c r="E1508" s="517"/>
      <c r="F1508" s="517"/>
    </row>
    <row r="1509" spans="1:6" s="518" customFormat="1" x14ac:dyDescent="0.25">
      <c r="A1509" s="516"/>
      <c r="B1509" s="517"/>
      <c r="C1509" s="517"/>
      <c r="D1509" s="517"/>
      <c r="E1509" s="517"/>
      <c r="F1509" s="517"/>
    </row>
    <row r="1510" spans="1:6" s="518" customFormat="1" x14ac:dyDescent="0.25">
      <c r="A1510" s="516"/>
      <c r="B1510" s="517"/>
      <c r="C1510" s="517"/>
      <c r="D1510" s="517"/>
      <c r="E1510" s="517"/>
      <c r="F1510" s="517"/>
    </row>
    <row r="1511" spans="1:6" s="518" customFormat="1" x14ac:dyDescent="0.25">
      <c r="A1511" s="516"/>
      <c r="B1511" s="517"/>
      <c r="C1511" s="517"/>
      <c r="D1511" s="517"/>
      <c r="E1511" s="517"/>
      <c r="F1511" s="517"/>
    </row>
    <row r="1512" spans="1:6" s="518" customFormat="1" x14ac:dyDescent="0.25">
      <c r="A1512" s="516"/>
      <c r="B1512" s="517"/>
      <c r="C1512" s="517"/>
      <c r="D1512" s="517"/>
      <c r="E1512" s="517"/>
      <c r="F1512" s="517"/>
    </row>
    <row r="1513" spans="1:6" s="518" customFormat="1" x14ac:dyDescent="0.25">
      <c r="A1513" s="516"/>
      <c r="B1513" s="517"/>
      <c r="C1513" s="517"/>
      <c r="D1513" s="517"/>
      <c r="E1513" s="517"/>
      <c r="F1513" s="517"/>
    </row>
    <row r="1514" spans="1:6" s="518" customFormat="1" x14ac:dyDescent="0.25">
      <c r="A1514" s="516"/>
      <c r="B1514" s="517"/>
      <c r="C1514" s="517"/>
      <c r="D1514" s="517"/>
      <c r="E1514" s="517"/>
      <c r="F1514" s="517"/>
    </row>
    <row r="1515" spans="1:6" s="518" customFormat="1" x14ac:dyDescent="0.25">
      <c r="A1515" s="516"/>
      <c r="B1515" s="517"/>
      <c r="C1515" s="517"/>
      <c r="D1515" s="517"/>
      <c r="E1515" s="517"/>
      <c r="F1515" s="517"/>
    </row>
    <row r="1516" spans="1:6" s="518" customFormat="1" x14ac:dyDescent="0.25">
      <c r="A1516" s="516"/>
      <c r="B1516" s="517"/>
      <c r="C1516" s="517"/>
      <c r="D1516" s="517"/>
      <c r="E1516" s="517"/>
      <c r="F1516" s="517"/>
    </row>
    <row r="1517" spans="1:6" s="518" customFormat="1" x14ac:dyDescent="0.25">
      <c r="A1517" s="516"/>
      <c r="B1517" s="517"/>
      <c r="C1517" s="517"/>
      <c r="D1517" s="517"/>
      <c r="E1517" s="517"/>
      <c r="F1517" s="517"/>
    </row>
    <row r="1518" spans="1:6" s="518" customFormat="1" x14ac:dyDescent="0.25">
      <c r="A1518" s="516"/>
      <c r="B1518" s="517"/>
      <c r="C1518" s="517"/>
      <c r="D1518" s="517"/>
      <c r="E1518" s="517"/>
      <c r="F1518" s="517"/>
    </row>
    <row r="1519" spans="1:6" s="518" customFormat="1" x14ac:dyDescent="0.25">
      <c r="A1519" s="516"/>
      <c r="B1519" s="517"/>
      <c r="C1519" s="517"/>
      <c r="D1519" s="517"/>
      <c r="E1519" s="517"/>
      <c r="F1519" s="517"/>
    </row>
    <row r="1520" spans="1:6" s="518" customFormat="1" x14ac:dyDescent="0.25">
      <c r="A1520" s="516"/>
      <c r="B1520" s="517"/>
      <c r="C1520" s="517"/>
      <c r="D1520" s="517"/>
      <c r="E1520" s="517"/>
      <c r="F1520" s="517"/>
    </row>
    <row r="1521" spans="1:6" s="518" customFormat="1" x14ac:dyDescent="0.25">
      <c r="A1521" s="516"/>
      <c r="B1521" s="517"/>
      <c r="C1521" s="517"/>
      <c r="D1521" s="517"/>
      <c r="E1521" s="517"/>
      <c r="F1521" s="517"/>
    </row>
    <row r="1522" spans="1:6" s="518" customFormat="1" x14ac:dyDescent="0.25">
      <c r="A1522" s="516"/>
      <c r="B1522" s="517"/>
      <c r="C1522" s="517"/>
      <c r="D1522" s="517"/>
      <c r="E1522" s="517"/>
      <c r="F1522" s="517"/>
    </row>
    <row r="1523" spans="1:6" s="518" customFormat="1" x14ac:dyDescent="0.25">
      <c r="A1523" s="516"/>
      <c r="B1523" s="517"/>
      <c r="C1523" s="517"/>
      <c r="D1523" s="517"/>
      <c r="E1523" s="517"/>
      <c r="F1523" s="517"/>
    </row>
    <row r="1524" spans="1:6" s="518" customFormat="1" x14ac:dyDescent="0.25">
      <c r="A1524" s="516"/>
      <c r="B1524" s="517"/>
      <c r="C1524" s="517"/>
      <c r="D1524" s="517"/>
      <c r="E1524" s="517"/>
      <c r="F1524" s="517"/>
    </row>
    <row r="1525" spans="1:6" s="518" customFormat="1" x14ac:dyDescent="0.25">
      <c r="A1525" s="516"/>
      <c r="B1525" s="517"/>
      <c r="C1525" s="517"/>
      <c r="D1525" s="517"/>
      <c r="E1525" s="517"/>
      <c r="F1525" s="517"/>
    </row>
    <row r="1526" spans="1:6" s="518" customFormat="1" x14ac:dyDescent="0.25">
      <c r="A1526" s="516"/>
      <c r="B1526" s="517"/>
      <c r="C1526" s="517"/>
      <c r="D1526" s="517"/>
      <c r="E1526" s="517"/>
      <c r="F1526" s="517"/>
    </row>
    <row r="1527" spans="1:6" s="518" customFormat="1" x14ac:dyDescent="0.25">
      <c r="A1527" s="516"/>
      <c r="B1527" s="517"/>
      <c r="C1527" s="517"/>
      <c r="D1527" s="517"/>
      <c r="E1527" s="517"/>
      <c r="F1527" s="517"/>
    </row>
    <row r="1528" spans="1:6" s="518" customFormat="1" x14ac:dyDescent="0.25">
      <c r="A1528" s="516"/>
      <c r="B1528" s="517"/>
      <c r="C1528" s="517"/>
      <c r="D1528" s="517"/>
      <c r="E1528" s="517"/>
      <c r="F1528" s="517"/>
    </row>
    <row r="1529" spans="1:6" s="518" customFormat="1" x14ac:dyDescent="0.25">
      <c r="A1529" s="516"/>
      <c r="B1529" s="517"/>
      <c r="C1529" s="517"/>
      <c r="D1529" s="517"/>
      <c r="E1529" s="517"/>
      <c r="F1529" s="517"/>
    </row>
    <row r="1530" spans="1:6" s="518" customFormat="1" x14ac:dyDescent="0.25">
      <c r="A1530" s="516"/>
      <c r="B1530" s="517"/>
      <c r="C1530" s="517"/>
      <c r="D1530" s="517"/>
      <c r="E1530" s="517"/>
      <c r="F1530" s="517"/>
    </row>
    <row r="1531" spans="1:6" s="518" customFormat="1" x14ac:dyDescent="0.25">
      <c r="A1531" s="516"/>
      <c r="B1531" s="517"/>
      <c r="C1531" s="517"/>
      <c r="D1531" s="517"/>
      <c r="E1531" s="517"/>
      <c r="F1531" s="517"/>
    </row>
    <row r="1532" spans="1:6" s="518" customFormat="1" x14ac:dyDescent="0.25">
      <c r="A1532" s="516"/>
      <c r="B1532" s="517"/>
      <c r="C1532" s="517"/>
      <c r="D1532" s="517"/>
      <c r="E1532" s="517"/>
      <c r="F1532" s="517"/>
    </row>
    <row r="1533" spans="1:6" s="518" customFormat="1" x14ac:dyDescent="0.25">
      <c r="A1533" s="516"/>
      <c r="B1533" s="517"/>
      <c r="C1533" s="517"/>
      <c r="D1533" s="517"/>
      <c r="E1533" s="517"/>
      <c r="F1533" s="517"/>
    </row>
    <row r="1534" spans="1:6" s="518" customFormat="1" x14ac:dyDescent="0.25">
      <c r="A1534" s="516"/>
      <c r="B1534" s="517"/>
      <c r="C1534" s="517"/>
      <c r="D1534" s="517"/>
      <c r="E1534" s="517"/>
      <c r="F1534" s="517"/>
    </row>
    <row r="1535" spans="1:6" s="518" customFormat="1" x14ac:dyDescent="0.25">
      <c r="A1535" s="516"/>
      <c r="B1535" s="517"/>
      <c r="C1535" s="517"/>
      <c r="D1535" s="517"/>
      <c r="E1535" s="517"/>
      <c r="F1535" s="517"/>
    </row>
    <row r="1536" spans="1:6" s="518" customFormat="1" x14ac:dyDescent="0.25">
      <c r="A1536" s="516"/>
      <c r="B1536" s="517"/>
      <c r="C1536" s="517"/>
      <c r="D1536" s="517"/>
      <c r="E1536" s="517"/>
      <c r="F1536" s="517"/>
    </row>
    <row r="1537" spans="1:6" s="518" customFormat="1" x14ac:dyDescent="0.25">
      <c r="A1537" s="516"/>
      <c r="B1537" s="517"/>
      <c r="C1537" s="517"/>
      <c r="D1537" s="517"/>
      <c r="E1537" s="517"/>
      <c r="F1537" s="517"/>
    </row>
    <row r="1538" spans="1:6" s="518" customFormat="1" x14ac:dyDescent="0.25">
      <c r="A1538" s="516"/>
      <c r="B1538" s="517"/>
      <c r="C1538" s="517"/>
      <c r="D1538" s="517"/>
      <c r="E1538" s="517"/>
      <c r="F1538" s="517"/>
    </row>
    <row r="1539" spans="1:6" s="518" customFormat="1" x14ac:dyDescent="0.25">
      <c r="A1539" s="516"/>
      <c r="B1539" s="517"/>
      <c r="C1539" s="517"/>
      <c r="D1539" s="517"/>
      <c r="E1539" s="517"/>
      <c r="F1539" s="517"/>
    </row>
    <row r="1540" spans="1:6" s="518" customFormat="1" x14ac:dyDescent="0.25">
      <c r="A1540" s="516"/>
      <c r="B1540" s="517"/>
      <c r="C1540" s="517"/>
      <c r="D1540" s="517"/>
      <c r="E1540" s="517"/>
      <c r="F1540" s="517"/>
    </row>
    <row r="1541" spans="1:6" s="518" customFormat="1" x14ac:dyDescent="0.25">
      <c r="A1541" s="516"/>
      <c r="B1541" s="517"/>
      <c r="C1541" s="517"/>
      <c r="D1541" s="517"/>
      <c r="E1541" s="517"/>
      <c r="F1541" s="517"/>
    </row>
    <row r="1542" spans="1:6" s="518" customFormat="1" x14ac:dyDescent="0.25">
      <c r="A1542" s="516"/>
      <c r="B1542" s="517"/>
      <c r="C1542" s="517"/>
      <c r="D1542" s="517"/>
      <c r="E1542" s="517"/>
      <c r="F1542" s="517"/>
    </row>
    <row r="1543" spans="1:6" s="518" customFormat="1" x14ac:dyDescent="0.25">
      <c r="A1543" s="516"/>
      <c r="B1543" s="517"/>
      <c r="C1543" s="517"/>
      <c r="D1543" s="517"/>
      <c r="E1543" s="517"/>
      <c r="F1543" s="517"/>
    </row>
    <row r="1544" spans="1:6" s="518" customFormat="1" x14ac:dyDescent="0.25">
      <c r="A1544" s="516"/>
      <c r="B1544" s="517"/>
      <c r="C1544" s="517"/>
      <c r="D1544" s="517"/>
      <c r="E1544" s="517"/>
      <c r="F1544" s="517"/>
    </row>
    <row r="1545" spans="1:6" s="518" customFormat="1" x14ac:dyDescent="0.25">
      <c r="A1545" s="516"/>
      <c r="B1545" s="517"/>
      <c r="C1545" s="517"/>
      <c r="D1545" s="517"/>
      <c r="E1545" s="517"/>
      <c r="F1545" s="517"/>
    </row>
    <row r="1546" spans="1:6" s="518" customFormat="1" x14ac:dyDescent="0.25">
      <c r="A1546" s="516"/>
      <c r="B1546" s="517"/>
      <c r="C1546" s="517"/>
      <c r="D1546" s="517"/>
      <c r="E1546" s="517"/>
      <c r="F1546" s="517"/>
    </row>
    <row r="1547" spans="1:6" s="518" customFormat="1" x14ac:dyDescent="0.25">
      <c r="A1547" s="516"/>
      <c r="B1547" s="517"/>
      <c r="C1547" s="517"/>
      <c r="D1547" s="517"/>
      <c r="E1547" s="517"/>
      <c r="F1547" s="517"/>
    </row>
    <row r="1548" spans="1:6" s="518" customFormat="1" x14ac:dyDescent="0.25">
      <c r="A1548" s="516"/>
      <c r="B1548" s="517"/>
      <c r="C1548" s="517"/>
      <c r="D1548" s="517"/>
      <c r="E1548" s="517"/>
      <c r="F1548" s="517"/>
    </row>
    <row r="1549" spans="1:6" s="518" customFormat="1" x14ac:dyDescent="0.25">
      <c r="A1549" s="516"/>
      <c r="B1549" s="517"/>
      <c r="C1549" s="517"/>
      <c r="D1549" s="517"/>
      <c r="E1549" s="517"/>
      <c r="F1549" s="517"/>
    </row>
    <row r="1550" spans="1:6" s="518" customFormat="1" x14ac:dyDescent="0.25">
      <c r="A1550" s="516"/>
      <c r="B1550" s="517"/>
      <c r="C1550" s="517"/>
      <c r="D1550" s="517"/>
      <c r="E1550" s="517"/>
      <c r="F1550" s="517"/>
    </row>
    <row r="1551" spans="1:6" s="518" customFormat="1" x14ac:dyDescent="0.25">
      <c r="A1551" s="516"/>
      <c r="B1551" s="517"/>
      <c r="C1551" s="517"/>
      <c r="D1551" s="517"/>
      <c r="E1551" s="517"/>
      <c r="F1551" s="517"/>
    </row>
    <row r="1552" spans="1:6" s="518" customFormat="1" x14ac:dyDescent="0.25">
      <c r="A1552" s="516"/>
      <c r="B1552" s="517"/>
      <c r="C1552" s="517"/>
      <c r="D1552" s="517"/>
      <c r="E1552" s="517"/>
      <c r="F1552" s="517"/>
    </row>
    <row r="1553" spans="1:6" s="518" customFormat="1" x14ac:dyDescent="0.25">
      <c r="A1553" s="516"/>
      <c r="B1553" s="517"/>
      <c r="C1553" s="517"/>
      <c r="D1553" s="517"/>
      <c r="E1553" s="517"/>
      <c r="F1553" s="517"/>
    </row>
    <row r="1554" spans="1:6" s="518" customFormat="1" x14ac:dyDescent="0.25">
      <c r="A1554" s="516"/>
      <c r="B1554" s="517"/>
      <c r="C1554" s="517"/>
      <c r="D1554" s="517"/>
      <c r="E1554" s="517"/>
      <c r="F1554" s="517"/>
    </row>
    <row r="1555" spans="1:6" s="518" customFormat="1" x14ac:dyDescent="0.25">
      <c r="A1555" s="516"/>
      <c r="B1555" s="517"/>
      <c r="C1555" s="517"/>
      <c r="D1555" s="517"/>
      <c r="E1555" s="517"/>
      <c r="F1555" s="517"/>
    </row>
    <row r="1556" spans="1:6" s="518" customFormat="1" x14ac:dyDescent="0.25">
      <c r="A1556" s="516"/>
      <c r="B1556" s="517"/>
      <c r="C1556" s="517"/>
      <c r="D1556" s="517"/>
      <c r="E1556" s="517"/>
      <c r="F1556" s="517"/>
    </row>
    <row r="1557" spans="1:6" s="518" customFormat="1" x14ac:dyDescent="0.25">
      <c r="A1557" s="516"/>
      <c r="B1557" s="517"/>
      <c r="C1557" s="517"/>
      <c r="D1557" s="517"/>
      <c r="E1557" s="517"/>
      <c r="F1557" s="517"/>
    </row>
    <row r="1558" spans="1:6" s="518" customFormat="1" x14ac:dyDescent="0.25">
      <c r="A1558" s="516"/>
      <c r="B1558" s="517"/>
      <c r="C1558" s="517"/>
      <c r="D1558" s="517"/>
      <c r="E1558" s="517"/>
      <c r="F1558" s="517"/>
    </row>
    <row r="1559" spans="1:6" s="518" customFormat="1" x14ac:dyDescent="0.25">
      <c r="A1559" s="516"/>
      <c r="B1559" s="517"/>
      <c r="C1559" s="517"/>
      <c r="D1559" s="517"/>
      <c r="E1559" s="517"/>
      <c r="F1559" s="517"/>
    </row>
    <row r="1560" spans="1:6" s="518" customFormat="1" x14ac:dyDescent="0.25">
      <c r="A1560" s="516"/>
      <c r="B1560" s="517"/>
      <c r="C1560" s="517"/>
      <c r="D1560" s="517"/>
      <c r="E1560" s="517"/>
      <c r="F1560" s="517"/>
    </row>
    <row r="1561" spans="1:6" s="518" customFormat="1" x14ac:dyDescent="0.25">
      <c r="A1561" s="516"/>
      <c r="B1561" s="517"/>
      <c r="C1561" s="517"/>
      <c r="D1561" s="517"/>
      <c r="E1561" s="517"/>
      <c r="F1561" s="517"/>
    </row>
    <row r="1562" spans="1:6" s="518" customFormat="1" x14ac:dyDescent="0.25">
      <c r="A1562" s="516"/>
      <c r="B1562" s="517"/>
      <c r="C1562" s="517"/>
      <c r="D1562" s="517"/>
      <c r="E1562" s="517"/>
      <c r="F1562" s="517"/>
    </row>
    <row r="1563" spans="1:6" s="518" customFormat="1" x14ac:dyDescent="0.25">
      <c r="A1563" s="516"/>
      <c r="B1563" s="517"/>
      <c r="C1563" s="517"/>
      <c r="D1563" s="517"/>
      <c r="E1563" s="517"/>
      <c r="F1563" s="517"/>
    </row>
    <row r="1564" spans="1:6" s="518" customFormat="1" x14ac:dyDescent="0.25">
      <c r="A1564" s="516"/>
      <c r="B1564" s="517"/>
      <c r="C1564" s="517"/>
      <c r="D1564" s="517"/>
      <c r="E1564" s="517"/>
      <c r="F1564" s="517"/>
    </row>
    <row r="1565" spans="1:6" s="518" customFormat="1" x14ac:dyDescent="0.25">
      <c r="A1565" s="516"/>
      <c r="B1565" s="517"/>
      <c r="C1565" s="517"/>
      <c r="D1565" s="517"/>
      <c r="E1565" s="517"/>
      <c r="F1565" s="517"/>
    </row>
    <row r="1566" spans="1:6" s="518" customFormat="1" x14ac:dyDescent="0.25">
      <c r="A1566" s="516"/>
      <c r="B1566" s="517"/>
      <c r="C1566" s="517"/>
      <c r="D1566" s="517"/>
      <c r="E1566" s="517"/>
      <c r="F1566" s="517"/>
    </row>
    <row r="1567" spans="1:6" s="518" customFormat="1" x14ac:dyDescent="0.25">
      <c r="A1567" s="516"/>
      <c r="B1567" s="517"/>
      <c r="C1567" s="517"/>
      <c r="D1567" s="517"/>
      <c r="E1567" s="517"/>
      <c r="F1567" s="517"/>
    </row>
    <row r="1568" spans="1:6" s="518" customFormat="1" x14ac:dyDescent="0.25">
      <c r="A1568" s="516"/>
      <c r="B1568" s="517"/>
      <c r="C1568" s="517"/>
      <c r="D1568" s="517"/>
      <c r="E1568" s="517"/>
      <c r="F1568" s="517"/>
    </row>
    <row r="1569" spans="1:6" s="518" customFormat="1" x14ac:dyDescent="0.25">
      <c r="A1569" s="516"/>
      <c r="B1569" s="517"/>
      <c r="C1569" s="517"/>
      <c r="D1569" s="517"/>
      <c r="E1569" s="517"/>
      <c r="F1569" s="517"/>
    </row>
    <row r="1570" spans="1:6" s="518" customFormat="1" x14ac:dyDescent="0.25">
      <c r="A1570" s="516"/>
      <c r="B1570" s="517"/>
      <c r="C1570" s="517"/>
      <c r="D1570" s="517"/>
      <c r="E1570" s="517"/>
      <c r="F1570" s="517"/>
    </row>
    <row r="1571" spans="1:6" s="518" customFormat="1" x14ac:dyDescent="0.25">
      <c r="A1571" s="516"/>
      <c r="B1571" s="517"/>
      <c r="C1571" s="517"/>
      <c r="D1571" s="517"/>
      <c r="E1571" s="517"/>
      <c r="F1571" s="517"/>
    </row>
    <row r="1572" spans="1:6" s="518" customFormat="1" x14ac:dyDescent="0.25">
      <c r="A1572" s="516"/>
      <c r="B1572" s="517"/>
      <c r="C1572" s="517"/>
      <c r="D1572" s="517"/>
      <c r="E1572" s="517"/>
      <c r="F1572" s="517"/>
    </row>
    <row r="1573" spans="1:6" s="518" customFormat="1" x14ac:dyDescent="0.25">
      <c r="A1573" s="516"/>
      <c r="B1573" s="517"/>
      <c r="C1573" s="517"/>
      <c r="D1573" s="517"/>
      <c r="E1573" s="517"/>
      <c r="F1573" s="517"/>
    </row>
    <row r="1574" spans="1:6" s="518" customFormat="1" x14ac:dyDescent="0.25">
      <c r="A1574" s="516"/>
      <c r="B1574" s="517"/>
      <c r="C1574" s="517"/>
      <c r="D1574" s="517"/>
      <c r="E1574" s="517"/>
      <c r="F1574" s="517"/>
    </row>
    <row r="1575" spans="1:6" s="518" customFormat="1" x14ac:dyDescent="0.25">
      <c r="A1575" s="516"/>
      <c r="B1575" s="517"/>
      <c r="C1575" s="517"/>
      <c r="D1575" s="517"/>
      <c r="E1575" s="517"/>
      <c r="F1575" s="517"/>
    </row>
    <row r="1576" spans="1:6" s="518" customFormat="1" x14ac:dyDescent="0.25">
      <c r="A1576" s="516"/>
      <c r="B1576" s="517"/>
      <c r="C1576" s="517"/>
      <c r="D1576" s="517"/>
      <c r="E1576" s="517"/>
      <c r="F1576" s="517"/>
    </row>
    <row r="1577" spans="1:6" s="518" customFormat="1" x14ac:dyDescent="0.25">
      <c r="A1577" s="516"/>
      <c r="B1577" s="517"/>
      <c r="C1577" s="517"/>
      <c r="D1577" s="517"/>
      <c r="E1577" s="517"/>
      <c r="F1577" s="517"/>
    </row>
    <row r="1578" spans="1:6" s="518" customFormat="1" x14ac:dyDescent="0.25">
      <c r="A1578" s="516"/>
      <c r="B1578" s="517"/>
      <c r="C1578" s="517"/>
      <c r="D1578" s="517"/>
      <c r="E1578" s="517"/>
      <c r="F1578" s="517"/>
    </row>
    <row r="1579" spans="1:6" s="518" customFormat="1" x14ac:dyDescent="0.25">
      <c r="A1579" s="516"/>
      <c r="B1579" s="517"/>
      <c r="C1579" s="517"/>
      <c r="D1579" s="517"/>
      <c r="E1579" s="517"/>
      <c r="F1579" s="517"/>
    </row>
    <row r="1580" spans="1:6" s="518" customFormat="1" x14ac:dyDescent="0.25">
      <c r="A1580" s="516"/>
      <c r="B1580" s="517"/>
      <c r="C1580" s="517"/>
      <c r="D1580" s="517"/>
      <c r="E1580" s="517"/>
      <c r="F1580" s="517"/>
    </row>
    <row r="1581" spans="1:6" s="518" customFormat="1" x14ac:dyDescent="0.25">
      <c r="A1581" s="516"/>
      <c r="B1581" s="517"/>
      <c r="C1581" s="517"/>
      <c r="D1581" s="517"/>
      <c r="E1581" s="517"/>
      <c r="F1581" s="517"/>
    </row>
    <row r="1582" spans="1:6" s="518" customFormat="1" x14ac:dyDescent="0.25">
      <c r="A1582" s="516"/>
      <c r="B1582" s="517"/>
      <c r="C1582" s="517"/>
      <c r="D1582" s="517"/>
      <c r="E1582" s="517"/>
      <c r="F1582" s="517"/>
    </row>
    <row r="1583" spans="1:6" s="518" customFormat="1" x14ac:dyDescent="0.25">
      <c r="A1583" s="516"/>
      <c r="B1583" s="517"/>
      <c r="C1583" s="517"/>
      <c r="D1583" s="517"/>
      <c r="E1583" s="517"/>
      <c r="F1583" s="517"/>
    </row>
    <row r="1584" spans="1:6" s="518" customFormat="1" x14ac:dyDescent="0.25">
      <c r="A1584" s="516"/>
      <c r="B1584" s="517"/>
      <c r="C1584" s="517"/>
      <c r="D1584" s="517"/>
      <c r="E1584" s="517"/>
      <c r="F1584" s="517"/>
    </row>
    <row r="1585" spans="1:6" s="518" customFormat="1" x14ac:dyDescent="0.25">
      <c r="A1585" s="516"/>
      <c r="B1585" s="517"/>
      <c r="C1585" s="517"/>
      <c r="D1585" s="517"/>
      <c r="E1585" s="517"/>
      <c r="F1585" s="517"/>
    </row>
    <row r="1586" spans="1:6" s="518" customFormat="1" x14ac:dyDescent="0.25">
      <c r="A1586" s="516"/>
      <c r="B1586" s="517"/>
      <c r="C1586" s="517"/>
      <c r="D1586" s="517"/>
      <c r="E1586" s="517"/>
      <c r="F1586" s="517"/>
    </row>
    <row r="1587" spans="1:6" s="518" customFormat="1" x14ac:dyDescent="0.25">
      <c r="A1587" s="516"/>
      <c r="B1587" s="517"/>
      <c r="C1587" s="517"/>
      <c r="D1587" s="517"/>
      <c r="E1587" s="517"/>
      <c r="F1587" s="517"/>
    </row>
    <row r="1588" spans="1:6" s="518" customFormat="1" x14ac:dyDescent="0.25">
      <c r="A1588" s="516"/>
      <c r="B1588" s="517"/>
      <c r="C1588" s="517"/>
      <c r="D1588" s="517"/>
      <c r="E1588" s="517"/>
      <c r="F1588" s="517"/>
    </row>
    <row r="1589" spans="1:6" s="518" customFormat="1" x14ac:dyDescent="0.25">
      <c r="A1589" s="516"/>
      <c r="B1589" s="517"/>
      <c r="C1589" s="517"/>
      <c r="D1589" s="517"/>
      <c r="E1589" s="517"/>
      <c r="F1589" s="517"/>
    </row>
    <row r="1590" spans="1:6" s="518" customFormat="1" x14ac:dyDescent="0.25">
      <c r="A1590" s="516"/>
      <c r="B1590" s="517"/>
      <c r="C1590" s="517"/>
      <c r="D1590" s="517"/>
      <c r="E1590" s="517"/>
      <c r="F1590" s="517"/>
    </row>
    <row r="1591" spans="1:6" s="518" customFormat="1" x14ac:dyDescent="0.25">
      <c r="A1591" s="516"/>
      <c r="B1591" s="517"/>
      <c r="C1591" s="517"/>
      <c r="D1591" s="517"/>
      <c r="E1591" s="517"/>
      <c r="F1591" s="517"/>
    </row>
    <row r="1592" spans="1:6" s="518" customFormat="1" x14ac:dyDescent="0.25">
      <c r="A1592" s="516"/>
      <c r="B1592" s="517"/>
      <c r="C1592" s="517"/>
      <c r="D1592" s="517"/>
      <c r="E1592" s="517"/>
      <c r="F1592" s="517"/>
    </row>
    <row r="1593" spans="1:6" s="518" customFormat="1" x14ac:dyDescent="0.25">
      <c r="A1593" s="516"/>
      <c r="B1593" s="517"/>
      <c r="C1593" s="517"/>
      <c r="D1593" s="517"/>
      <c r="E1593" s="517"/>
      <c r="F1593" s="517"/>
    </row>
    <row r="1594" spans="1:6" s="518" customFormat="1" x14ac:dyDescent="0.25">
      <c r="A1594" s="516"/>
      <c r="B1594" s="517"/>
      <c r="C1594" s="517"/>
      <c r="D1594" s="517"/>
      <c r="E1594" s="517"/>
      <c r="F1594" s="517"/>
    </row>
    <row r="1595" spans="1:6" s="518" customFormat="1" x14ac:dyDescent="0.25">
      <c r="A1595" s="516"/>
      <c r="B1595" s="517"/>
      <c r="C1595" s="517"/>
      <c r="D1595" s="517"/>
      <c r="E1595" s="517"/>
      <c r="F1595" s="517"/>
    </row>
    <row r="1596" spans="1:6" s="518" customFormat="1" x14ac:dyDescent="0.25">
      <c r="A1596" s="516"/>
      <c r="B1596" s="517"/>
      <c r="C1596" s="517"/>
      <c r="D1596" s="517"/>
      <c r="E1596" s="517"/>
      <c r="F1596" s="517"/>
    </row>
    <row r="1597" spans="1:6" s="518" customFormat="1" x14ac:dyDescent="0.25">
      <c r="A1597" s="516"/>
      <c r="B1597" s="517"/>
      <c r="C1597" s="517"/>
      <c r="D1597" s="517"/>
      <c r="E1597" s="517"/>
      <c r="F1597" s="517"/>
    </row>
    <row r="1598" spans="1:6" s="518" customFormat="1" x14ac:dyDescent="0.25">
      <c r="A1598" s="516"/>
      <c r="B1598" s="517"/>
      <c r="C1598" s="517"/>
      <c r="D1598" s="517"/>
      <c r="E1598" s="517"/>
      <c r="F1598" s="517"/>
    </row>
    <row r="1599" spans="1:6" s="518" customFormat="1" x14ac:dyDescent="0.25">
      <c r="A1599" s="516"/>
      <c r="B1599" s="517"/>
      <c r="C1599" s="517"/>
      <c r="D1599" s="517"/>
      <c r="E1599" s="517"/>
      <c r="F1599" s="517"/>
    </row>
    <row r="1600" spans="1:6" s="518" customFormat="1" x14ac:dyDescent="0.25">
      <c r="A1600" s="516"/>
      <c r="B1600" s="517"/>
      <c r="C1600" s="517"/>
      <c r="D1600" s="517"/>
      <c r="E1600" s="517"/>
      <c r="F1600" s="517"/>
    </row>
    <row r="1601" spans="1:6" s="518" customFormat="1" x14ac:dyDescent="0.25">
      <c r="A1601" s="516"/>
      <c r="B1601" s="517"/>
      <c r="C1601" s="517"/>
      <c r="D1601" s="517"/>
      <c r="E1601" s="517"/>
      <c r="F1601" s="517"/>
    </row>
    <row r="1602" spans="1:6" s="518" customFormat="1" x14ac:dyDescent="0.25">
      <c r="A1602" s="516"/>
      <c r="B1602" s="517"/>
      <c r="C1602" s="517"/>
      <c r="D1602" s="517"/>
      <c r="E1602" s="517"/>
      <c r="F1602" s="517"/>
    </row>
    <row r="1603" spans="1:6" s="518" customFormat="1" x14ac:dyDescent="0.25">
      <c r="A1603" s="516"/>
      <c r="B1603" s="517"/>
      <c r="C1603" s="517"/>
      <c r="D1603" s="517"/>
      <c r="E1603" s="517"/>
      <c r="F1603" s="517"/>
    </row>
    <row r="1604" spans="1:6" s="518" customFormat="1" x14ac:dyDescent="0.25">
      <c r="A1604" s="516"/>
      <c r="B1604" s="517"/>
      <c r="C1604" s="517"/>
      <c r="D1604" s="517"/>
      <c r="E1604" s="517"/>
      <c r="F1604" s="517"/>
    </row>
    <row r="1605" spans="1:6" s="518" customFormat="1" x14ac:dyDescent="0.25">
      <c r="A1605" s="516"/>
      <c r="B1605" s="517"/>
      <c r="C1605" s="517"/>
      <c r="D1605" s="517"/>
      <c r="E1605" s="517"/>
      <c r="F1605" s="517"/>
    </row>
    <row r="1606" spans="1:6" s="518" customFormat="1" x14ac:dyDescent="0.25">
      <c r="A1606" s="516"/>
      <c r="B1606" s="517"/>
      <c r="C1606" s="517"/>
      <c r="D1606" s="517"/>
      <c r="E1606" s="517"/>
      <c r="F1606" s="517"/>
    </row>
    <row r="1607" spans="1:6" s="518" customFormat="1" x14ac:dyDescent="0.25">
      <c r="A1607" s="516"/>
      <c r="B1607" s="517"/>
      <c r="C1607" s="517"/>
      <c r="D1607" s="517"/>
      <c r="E1607" s="517"/>
      <c r="F1607" s="517"/>
    </row>
    <row r="1608" spans="1:6" s="518" customFormat="1" x14ac:dyDescent="0.25">
      <c r="A1608" s="516"/>
      <c r="B1608" s="517"/>
      <c r="C1608" s="517"/>
      <c r="D1608" s="517"/>
      <c r="E1608" s="517"/>
      <c r="F1608" s="517"/>
    </row>
    <row r="1609" spans="1:6" s="518" customFormat="1" x14ac:dyDescent="0.25">
      <c r="A1609" s="516"/>
      <c r="B1609" s="517"/>
      <c r="C1609" s="517"/>
      <c r="D1609" s="517"/>
      <c r="E1609" s="517"/>
      <c r="F1609" s="517"/>
    </row>
    <row r="1610" spans="1:6" s="518" customFormat="1" x14ac:dyDescent="0.25">
      <c r="A1610" s="516"/>
      <c r="B1610" s="517"/>
      <c r="C1610" s="517"/>
      <c r="D1610" s="517"/>
      <c r="E1610" s="517"/>
      <c r="F1610" s="517"/>
    </row>
    <row r="1611" spans="1:6" s="518" customFormat="1" x14ac:dyDescent="0.25">
      <c r="A1611" s="516"/>
      <c r="B1611" s="517"/>
      <c r="C1611" s="517"/>
      <c r="D1611" s="517"/>
      <c r="E1611" s="517"/>
      <c r="F1611" s="517"/>
    </row>
    <row r="1612" spans="1:6" s="518" customFormat="1" x14ac:dyDescent="0.25">
      <c r="A1612" s="516"/>
      <c r="B1612" s="517"/>
      <c r="C1612" s="517"/>
      <c r="D1612" s="517"/>
      <c r="E1612" s="517"/>
      <c r="F1612" s="517"/>
    </row>
    <row r="1613" spans="1:6" s="518" customFormat="1" x14ac:dyDescent="0.25">
      <c r="A1613" s="516"/>
      <c r="B1613" s="517"/>
      <c r="C1613" s="517"/>
      <c r="D1613" s="517"/>
      <c r="E1613" s="517"/>
      <c r="F1613" s="517"/>
    </row>
    <row r="1614" spans="1:6" s="518" customFormat="1" x14ac:dyDescent="0.25">
      <c r="A1614" s="516"/>
      <c r="B1614" s="517"/>
      <c r="C1614" s="517"/>
      <c r="D1614" s="517"/>
      <c r="E1614" s="517"/>
      <c r="F1614" s="517"/>
    </row>
    <row r="1615" spans="1:6" s="518" customFormat="1" x14ac:dyDescent="0.25">
      <c r="A1615" s="516"/>
      <c r="B1615" s="517"/>
      <c r="C1615" s="517"/>
      <c r="D1615" s="517"/>
      <c r="E1615" s="517"/>
      <c r="F1615" s="517"/>
    </row>
    <row r="1616" spans="1:6" s="518" customFormat="1" x14ac:dyDescent="0.25">
      <c r="A1616" s="516"/>
      <c r="B1616" s="517"/>
      <c r="C1616" s="517"/>
      <c r="D1616" s="517"/>
      <c r="E1616" s="517"/>
      <c r="F1616" s="517"/>
    </row>
    <row r="1617" spans="1:6" s="518" customFormat="1" x14ac:dyDescent="0.25">
      <c r="A1617" s="516"/>
      <c r="B1617" s="517"/>
      <c r="C1617" s="517"/>
      <c r="D1617" s="517"/>
      <c r="E1617" s="517"/>
      <c r="F1617" s="517"/>
    </row>
    <row r="1618" spans="1:6" s="518" customFormat="1" x14ac:dyDescent="0.25">
      <c r="A1618" s="516"/>
      <c r="B1618" s="517"/>
      <c r="C1618" s="517"/>
      <c r="D1618" s="517"/>
      <c r="E1618" s="517"/>
      <c r="F1618" s="517"/>
    </row>
    <row r="1619" spans="1:6" s="518" customFormat="1" x14ac:dyDescent="0.25">
      <c r="A1619" s="516"/>
      <c r="B1619" s="517"/>
      <c r="C1619" s="517"/>
      <c r="D1619" s="517"/>
      <c r="E1619" s="517"/>
      <c r="F1619" s="517"/>
    </row>
    <row r="1620" spans="1:6" s="518" customFormat="1" x14ac:dyDescent="0.25">
      <c r="A1620" s="516"/>
      <c r="B1620" s="517"/>
      <c r="C1620" s="517"/>
      <c r="D1620" s="517"/>
      <c r="E1620" s="517"/>
      <c r="F1620" s="517"/>
    </row>
    <row r="1621" spans="1:6" s="518" customFormat="1" x14ac:dyDescent="0.25">
      <c r="A1621" s="516"/>
      <c r="B1621" s="517"/>
      <c r="C1621" s="517"/>
      <c r="D1621" s="517"/>
      <c r="E1621" s="517"/>
      <c r="F1621" s="517"/>
    </row>
    <row r="1622" spans="1:6" s="518" customFormat="1" x14ac:dyDescent="0.25">
      <c r="A1622" s="516"/>
      <c r="B1622" s="517"/>
      <c r="C1622" s="517"/>
      <c r="D1622" s="517"/>
      <c r="E1622" s="517"/>
      <c r="F1622" s="517"/>
    </row>
    <row r="1623" spans="1:6" s="518" customFormat="1" x14ac:dyDescent="0.25">
      <c r="A1623" s="516"/>
      <c r="B1623" s="517"/>
      <c r="C1623" s="517"/>
      <c r="D1623" s="517"/>
      <c r="E1623" s="517"/>
      <c r="F1623" s="517"/>
    </row>
    <row r="1624" spans="1:6" s="518" customFormat="1" x14ac:dyDescent="0.25">
      <c r="A1624" s="516"/>
      <c r="B1624" s="517"/>
      <c r="C1624" s="517"/>
      <c r="D1624" s="517"/>
      <c r="E1624" s="517"/>
      <c r="F1624" s="517"/>
    </row>
    <row r="1625" spans="1:6" s="518" customFormat="1" x14ac:dyDescent="0.25">
      <c r="A1625" s="516"/>
      <c r="B1625" s="517"/>
      <c r="C1625" s="517"/>
      <c r="D1625" s="517"/>
      <c r="E1625" s="517"/>
      <c r="F1625" s="517"/>
    </row>
    <row r="1626" spans="1:6" s="518" customFormat="1" x14ac:dyDescent="0.25">
      <c r="A1626" s="516"/>
      <c r="B1626" s="517"/>
      <c r="C1626" s="517"/>
      <c r="D1626" s="517"/>
      <c r="E1626" s="517"/>
      <c r="F1626" s="517"/>
    </row>
    <row r="1627" spans="1:6" s="518" customFormat="1" x14ac:dyDescent="0.25">
      <c r="A1627" s="516"/>
      <c r="B1627" s="517"/>
      <c r="C1627" s="517"/>
      <c r="D1627" s="517"/>
      <c r="E1627" s="517"/>
      <c r="F1627" s="517"/>
    </row>
    <row r="1628" spans="1:6" s="518" customFormat="1" x14ac:dyDescent="0.25">
      <c r="A1628" s="516"/>
      <c r="B1628" s="517"/>
      <c r="C1628" s="517"/>
      <c r="D1628" s="517"/>
      <c r="E1628" s="517"/>
      <c r="F1628" s="517"/>
    </row>
    <row r="1629" spans="1:6" s="518" customFormat="1" x14ac:dyDescent="0.25">
      <c r="A1629" s="516"/>
      <c r="B1629" s="517"/>
      <c r="C1629" s="517"/>
      <c r="D1629" s="517"/>
      <c r="E1629" s="517"/>
      <c r="F1629" s="517"/>
    </row>
    <row r="1630" spans="1:6" s="518" customFormat="1" x14ac:dyDescent="0.25">
      <c r="A1630" s="516"/>
      <c r="B1630" s="517"/>
      <c r="C1630" s="517"/>
      <c r="D1630" s="517"/>
      <c r="E1630" s="517"/>
      <c r="F1630" s="517"/>
    </row>
    <row r="1631" spans="1:6" s="518" customFormat="1" x14ac:dyDescent="0.25">
      <c r="A1631" s="516"/>
      <c r="B1631" s="517"/>
      <c r="C1631" s="517"/>
      <c r="D1631" s="517"/>
      <c r="E1631" s="517"/>
      <c r="F1631" s="517"/>
    </row>
    <row r="1632" spans="1:6" s="518" customFormat="1" x14ac:dyDescent="0.25">
      <c r="A1632" s="516"/>
      <c r="B1632" s="517"/>
      <c r="C1632" s="517"/>
      <c r="D1632" s="517"/>
      <c r="E1632" s="517"/>
      <c r="F1632" s="517"/>
    </row>
    <row r="1633" spans="1:6" s="518" customFormat="1" x14ac:dyDescent="0.25">
      <c r="A1633" s="516"/>
      <c r="B1633" s="517"/>
      <c r="C1633" s="517"/>
      <c r="D1633" s="517"/>
      <c r="E1633" s="517"/>
      <c r="F1633" s="517"/>
    </row>
    <row r="1634" spans="1:6" s="518" customFormat="1" x14ac:dyDescent="0.25">
      <c r="A1634" s="516"/>
      <c r="B1634" s="517"/>
      <c r="C1634" s="517"/>
      <c r="D1634" s="517"/>
      <c r="E1634" s="517"/>
      <c r="F1634" s="517"/>
    </row>
    <row r="1635" spans="1:6" s="518" customFormat="1" x14ac:dyDescent="0.25">
      <c r="A1635" s="516"/>
      <c r="B1635" s="517"/>
      <c r="C1635" s="517"/>
      <c r="D1635" s="517"/>
      <c r="E1635" s="517"/>
      <c r="F1635" s="517"/>
    </row>
    <row r="1636" spans="1:6" s="518" customFormat="1" x14ac:dyDescent="0.25">
      <c r="A1636" s="516"/>
      <c r="B1636" s="517"/>
      <c r="C1636" s="517"/>
      <c r="D1636" s="517"/>
      <c r="E1636" s="517"/>
      <c r="F1636" s="517"/>
    </row>
    <row r="1637" spans="1:6" s="518" customFormat="1" x14ac:dyDescent="0.25">
      <c r="A1637" s="516"/>
      <c r="B1637" s="517"/>
      <c r="C1637" s="517"/>
      <c r="D1637" s="517"/>
      <c r="E1637" s="517"/>
      <c r="F1637" s="517"/>
    </row>
    <row r="1638" spans="1:6" s="518" customFormat="1" x14ac:dyDescent="0.25">
      <c r="A1638" s="516"/>
      <c r="B1638" s="517"/>
      <c r="C1638" s="517"/>
      <c r="D1638" s="517"/>
      <c r="E1638" s="517"/>
      <c r="F1638" s="517"/>
    </row>
    <row r="1639" spans="1:6" s="518" customFormat="1" x14ac:dyDescent="0.25">
      <c r="A1639" s="516"/>
      <c r="B1639" s="517"/>
      <c r="C1639" s="517"/>
      <c r="D1639" s="517"/>
      <c r="E1639" s="517"/>
      <c r="F1639" s="517"/>
    </row>
    <row r="1640" spans="1:6" s="518" customFormat="1" x14ac:dyDescent="0.25">
      <c r="A1640" s="516"/>
      <c r="B1640" s="517"/>
      <c r="C1640" s="517"/>
      <c r="D1640" s="517"/>
      <c r="E1640" s="517"/>
      <c r="F1640" s="517"/>
    </row>
    <row r="1641" spans="1:6" s="518" customFormat="1" x14ac:dyDescent="0.25">
      <c r="A1641" s="516"/>
      <c r="B1641" s="517"/>
      <c r="C1641" s="517"/>
      <c r="D1641" s="517"/>
      <c r="E1641" s="517"/>
      <c r="F1641" s="517"/>
    </row>
    <row r="1642" spans="1:6" s="518" customFormat="1" x14ac:dyDescent="0.25">
      <c r="A1642" s="516"/>
      <c r="B1642" s="517"/>
      <c r="C1642" s="517"/>
      <c r="D1642" s="517"/>
      <c r="E1642" s="517"/>
      <c r="F1642" s="517"/>
    </row>
    <row r="1643" spans="1:6" s="518" customFormat="1" x14ac:dyDescent="0.25">
      <c r="A1643" s="516"/>
      <c r="B1643" s="517"/>
      <c r="C1643" s="517"/>
      <c r="D1643" s="517"/>
      <c r="E1643" s="517"/>
      <c r="F1643" s="517"/>
    </row>
    <row r="1644" spans="1:6" s="518" customFormat="1" x14ac:dyDescent="0.25">
      <c r="A1644" s="516"/>
      <c r="B1644" s="517"/>
      <c r="C1644" s="517"/>
      <c r="D1644" s="517"/>
      <c r="E1644" s="517"/>
      <c r="F1644" s="517"/>
    </row>
    <row r="1645" spans="1:6" s="518" customFormat="1" x14ac:dyDescent="0.25">
      <c r="A1645" s="516"/>
      <c r="B1645" s="517"/>
      <c r="C1645" s="517"/>
      <c r="D1645" s="517"/>
      <c r="E1645" s="517"/>
      <c r="F1645" s="517"/>
    </row>
    <row r="1646" spans="1:6" s="518" customFormat="1" x14ac:dyDescent="0.25">
      <c r="A1646" s="516"/>
      <c r="B1646" s="517"/>
      <c r="C1646" s="517"/>
      <c r="D1646" s="517"/>
      <c r="E1646" s="517"/>
      <c r="F1646" s="517"/>
    </row>
    <row r="1647" spans="1:6" s="518" customFormat="1" x14ac:dyDescent="0.25">
      <c r="A1647" s="516"/>
      <c r="B1647" s="517"/>
      <c r="C1647" s="517"/>
      <c r="D1647" s="517"/>
      <c r="E1647" s="517"/>
      <c r="F1647" s="517"/>
    </row>
    <row r="1648" spans="1:6" s="518" customFormat="1" x14ac:dyDescent="0.25">
      <c r="A1648" s="516"/>
      <c r="B1648" s="517"/>
      <c r="C1648" s="517"/>
      <c r="D1648" s="517"/>
      <c r="E1648" s="517"/>
      <c r="F1648" s="517"/>
    </row>
    <row r="1649" spans="1:6" s="518" customFormat="1" x14ac:dyDescent="0.25">
      <c r="A1649" s="516"/>
      <c r="B1649" s="517"/>
      <c r="C1649" s="517"/>
      <c r="D1649" s="517"/>
      <c r="E1649" s="517"/>
      <c r="F1649" s="517"/>
    </row>
    <row r="1650" spans="1:6" s="518" customFormat="1" x14ac:dyDescent="0.25">
      <c r="A1650" s="516"/>
      <c r="B1650" s="517"/>
      <c r="C1650" s="517"/>
      <c r="D1650" s="517"/>
      <c r="E1650" s="517"/>
      <c r="F1650" s="517"/>
    </row>
    <row r="1651" spans="1:6" s="518" customFormat="1" x14ac:dyDescent="0.25">
      <c r="A1651" s="516"/>
      <c r="B1651" s="517"/>
      <c r="C1651" s="517"/>
      <c r="D1651" s="517"/>
      <c r="E1651" s="517"/>
      <c r="F1651" s="517"/>
    </row>
    <row r="1652" spans="1:6" s="518" customFormat="1" x14ac:dyDescent="0.25">
      <c r="A1652" s="516"/>
      <c r="B1652" s="517"/>
      <c r="C1652" s="517"/>
      <c r="D1652" s="517"/>
      <c r="E1652" s="517"/>
      <c r="F1652" s="517"/>
    </row>
    <row r="1653" spans="1:6" s="518" customFormat="1" x14ac:dyDescent="0.25">
      <c r="A1653" s="516"/>
      <c r="B1653" s="517"/>
      <c r="C1653" s="517"/>
      <c r="D1653" s="517"/>
      <c r="E1653" s="517"/>
      <c r="F1653" s="517"/>
    </row>
    <row r="1654" spans="1:6" s="518" customFormat="1" x14ac:dyDescent="0.25">
      <c r="A1654" s="516"/>
      <c r="B1654" s="517"/>
      <c r="C1654" s="517"/>
      <c r="D1654" s="517"/>
      <c r="E1654" s="517"/>
      <c r="F1654" s="517"/>
    </row>
    <row r="1655" spans="1:6" s="518" customFormat="1" x14ac:dyDescent="0.25">
      <c r="A1655" s="516"/>
      <c r="B1655" s="517"/>
      <c r="C1655" s="517"/>
      <c r="D1655" s="517"/>
      <c r="E1655" s="517"/>
      <c r="F1655" s="517"/>
    </row>
    <row r="1656" spans="1:6" s="518" customFormat="1" x14ac:dyDescent="0.25">
      <c r="A1656" s="516"/>
      <c r="B1656" s="517"/>
      <c r="C1656" s="517"/>
      <c r="D1656" s="517"/>
      <c r="E1656" s="517"/>
      <c r="F1656" s="517"/>
    </row>
    <row r="1657" spans="1:6" s="518" customFormat="1" x14ac:dyDescent="0.25">
      <c r="A1657" s="516"/>
      <c r="B1657" s="517"/>
      <c r="C1657" s="517"/>
      <c r="D1657" s="517"/>
      <c r="E1657" s="517"/>
      <c r="F1657" s="517"/>
    </row>
    <row r="1658" spans="1:6" s="518" customFormat="1" x14ac:dyDescent="0.25">
      <c r="A1658" s="516"/>
      <c r="B1658" s="517"/>
      <c r="C1658" s="517"/>
      <c r="D1658" s="517"/>
      <c r="E1658" s="517"/>
      <c r="F1658" s="517"/>
    </row>
    <row r="1659" spans="1:6" s="518" customFormat="1" x14ac:dyDescent="0.25">
      <c r="A1659" s="516"/>
      <c r="B1659" s="517"/>
      <c r="C1659" s="517"/>
      <c r="D1659" s="517"/>
      <c r="E1659" s="517"/>
      <c r="F1659" s="517"/>
    </row>
    <row r="1660" spans="1:6" s="518" customFormat="1" x14ac:dyDescent="0.25">
      <c r="A1660" s="516"/>
      <c r="B1660" s="517"/>
      <c r="C1660" s="517"/>
      <c r="D1660" s="517"/>
      <c r="E1660" s="517"/>
      <c r="F1660" s="517"/>
    </row>
    <row r="1661" spans="1:6" s="518" customFormat="1" x14ac:dyDescent="0.25">
      <c r="A1661" s="516"/>
      <c r="B1661" s="517"/>
      <c r="C1661" s="517"/>
      <c r="D1661" s="517"/>
      <c r="E1661" s="517"/>
      <c r="F1661" s="517"/>
    </row>
    <row r="1662" spans="1:6" s="518" customFormat="1" x14ac:dyDescent="0.25">
      <c r="A1662" s="516"/>
      <c r="B1662" s="517"/>
      <c r="C1662" s="517"/>
      <c r="D1662" s="517"/>
      <c r="E1662" s="517"/>
      <c r="F1662" s="517"/>
    </row>
    <row r="1663" spans="1:6" s="518" customFormat="1" x14ac:dyDescent="0.25">
      <c r="A1663" s="516"/>
      <c r="B1663" s="517"/>
      <c r="C1663" s="517"/>
      <c r="D1663" s="517"/>
      <c r="E1663" s="517"/>
      <c r="F1663" s="517"/>
    </row>
    <row r="1664" spans="1:6" s="518" customFormat="1" x14ac:dyDescent="0.25">
      <c r="A1664" s="516"/>
      <c r="B1664" s="517"/>
      <c r="C1664" s="517"/>
      <c r="D1664" s="517"/>
      <c r="E1664" s="517"/>
      <c r="F1664" s="517"/>
    </row>
    <row r="1665" spans="1:6" s="518" customFormat="1" x14ac:dyDescent="0.25">
      <c r="A1665" s="516"/>
      <c r="B1665" s="517"/>
      <c r="C1665" s="517"/>
      <c r="D1665" s="517"/>
      <c r="E1665" s="517"/>
      <c r="F1665" s="517"/>
    </row>
    <row r="1666" spans="1:6" s="518" customFormat="1" x14ac:dyDescent="0.25">
      <c r="A1666" s="516"/>
      <c r="B1666" s="517"/>
      <c r="C1666" s="517"/>
      <c r="D1666" s="517"/>
      <c r="E1666" s="517"/>
      <c r="F1666" s="517"/>
    </row>
    <row r="1667" spans="1:6" s="518" customFormat="1" x14ac:dyDescent="0.25">
      <c r="A1667" s="516"/>
      <c r="B1667" s="517"/>
      <c r="C1667" s="517"/>
      <c r="D1667" s="517"/>
      <c r="E1667" s="517"/>
      <c r="F1667" s="517"/>
    </row>
    <row r="1668" spans="1:6" s="518" customFormat="1" x14ac:dyDescent="0.25">
      <c r="A1668" s="516"/>
      <c r="B1668" s="517"/>
      <c r="C1668" s="517"/>
      <c r="D1668" s="517"/>
      <c r="E1668" s="517"/>
      <c r="F1668" s="517"/>
    </row>
    <row r="1669" spans="1:6" s="518" customFormat="1" x14ac:dyDescent="0.25">
      <c r="A1669" s="516"/>
      <c r="B1669" s="517"/>
      <c r="C1669" s="517"/>
      <c r="D1669" s="517"/>
      <c r="E1669" s="517"/>
      <c r="F1669" s="517"/>
    </row>
    <row r="1670" spans="1:6" s="518" customFormat="1" x14ac:dyDescent="0.25">
      <c r="A1670" s="516"/>
      <c r="B1670" s="517"/>
      <c r="C1670" s="517"/>
      <c r="D1670" s="517"/>
      <c r="E1670" s="517"/>
      <c r="F1670" s="517"/>
    </row>
    <row r="1671" spans="1:6" s="518" customFormat="1" x14ac:dyDescent="0.25">
      <c r="A1671" s="516"/>
      <c r="B1671" s="517"/>
      <c r="C1671" s="517"/>
      <c r="D1671" s="517"/>
      <c r="E1671" s="517"/>
      <c r="F1671" s="517"/>
    </row>
    <row r="1672" spans="1:6" s="518" customFormat="1" x14ac:dyDescent="0.25">
      <c r="A1672" s="516"/>
      <c r="B1672" s="517"/>
      <c r="C1672" s="517"/>
      <c r="D1672" s="517"/>
      <c r="E1672" s="517"/>
      <c r="F1672" s="517"/>
    </row>
    <row r="1673" spans="1:6" s="518" customFormat="1" x14ac:dyDescent="0.25">
      <c r="A1673" s="516"/>
      <c r="B1673" s="517"/>
      <c r="C1673" s="517"/>
      <c r="D1673" s="517"/>
      <c r="E1673" s="517"/>
      <c r="F1673" s="517"/>
    </row>
    <row r="1674" spans="1:6" s="518" customFormat="1" x14ac:dyDescent="0.25">
      <c r="A1674" s="516"/>
      <c r="B1674" s="517"/>
      <c r="C1674" s="517"/>
      <c r="D1674" s="517"/>
      <c r="E1674" s="517"/>
      <c r="F1674" s="517"/>
    </row>
    <row r="1675" spans="1:6" s="518" customFormat="1" x14ac:dyDescent="0.25">
      <c r="A1675" s="516"/>
      <c r="B1675" s="517"/>
      <c r="C1675" s="517"/>
      <c r="D1675" s="517"/>
      <c r="E1675" s="517"/>
      <c r="F1675" s="517"/>
    </row>
    <row r="1676" spans="1:6" s="518" customFormat="1" x14ac:dyDescent="0.25">
      <c r="A1676" s="516"/>
      <c r="B1676" s="517"/>
      <c r="C1676" s="517"/>
      <c r="D1676" s="517"/>
      <c r="E1676" s="517"/>
      <c r="F1676" s="517"/>
    </row>
    <row r="1677" spans="1:6" s="518" customFormat="1" x14ac:dyDescent="0.25">
      <c r="A1677" s="516"/>
      <c r="B1677" s="517"/>
      <c r="C1677" s="517"/>
      <c r="D1677" s="517"/>
      <c r="E1677" s="517"/>
      <c r="F1677" s="517"/>
    </row>
    <row r="1678" spans="1:6" s="518" customFormat="1" x14ac:dyDescent="0.25">
      <c r="A1678" s="516"/>
      <c r="B1678" s="517"/>
      <c r="C1678" s="517"/>
      <c r="D1678" s="517"/>
      <c r="E1678" s="517"/>
      <c r="F1678" s="517"/>
    </row>
    <row r="1679" spans="1:6" s="518" customFormat="1" x14ac:dyDescent="0.25">
      <c r="A1679" s="516"/>
      <c r="B1679" s="517"/>
      <c r="C1679" s="517"/>
      <c r="D1679" s="517"/>
      <c r="E1679" s="517"/>
      <c r="F1679" s="517"/>
    </row>
    <row r="1680" spans="1:6" s="518" customFormat="1" x14ac:dyDescent="0.25">
      <c r="A1680" s="516"/>
      <c r="B1680" s="517"/>
      <c r="C1680" s="517"/>
      <c r="D1680" s="517"/>
      <c r="E1680" s="517"/>
      <c r="F1680" s="517"/>
    </row>
    <row r="1681" spans="1:6" s="518" customFormat="1" x14ac:dyDescent="0.25">
      <c r="A1681" s="516"/>
      <c r="B1681" s="517"/>
      <c r="C1681" s="517"/>
      <c r="D1681" s="517"/>
      <c r="E1681" s="517"/>
      <c r="F1681" s="517"/>
    </row>
    <row r="1682" spans="1:6" s="518" customFormat="1" x14ac:dyDescent="0.25">
      <c r="A1682" s="516"/>
      <c r="B1682" s="517"/>
      <c r="C1682" s="517"/>
      <c r="D1682" s="517"/>
      <c r="E1682" s="517"/>
      <c r="F1682" s="517"/>
    </row>
    <row r="1683" spans="1:6" s="518" customFormat="1" x14ac:dyDescent="0.25">
      <c r="A1683" s="516"/>
      <c r="B1683" s="517"/>
      <c r="C1683" s="517"/>
      <c r="D1683" s="517"/>
      <c r="E1683" s="517"/>
      <c r="F1683" s="517"/>
    </row>
    <row r="1684" spans="1:6" s="518" customFormat="1" x14ac:dyDescent="0.25">
      <c r="A1684" s="516"/>
      <c r="B1684" s="517"/>
      <c r="C1684" s="517"/>
      <c r="D1684" s="517"/>
      <c r="E1684" s="517"/>
      <c r="F1684" s="517"/>
    </row>
    <row r="1685" spans="1:6" s="518" customFormat="1" x14ac:dyDescent="0.25">
      <c r="A1685" s="516"/>
      <c r="B1685" s="517"/>
      <c r="C1685" s="517"/>
      <c r="D1685" s="517"/>
      <c r="E1685" s="517"/>
      <c r="F1685" s="517"/>
    </row>
    <row r="1686" spans="1:6" s="518" customFormat="1" x14ac:dyDescent="0.25">
      <c r="A1686" s="516"/>
      <c r="B1686" s="517"/>
      <c r="C1686" s="517"/>
      <c r="D1686" s="517"/>
      <c r="E1686" s="517"/>
      <c r="F1686" s="517"/>
    </row>
    <row r="1687" spans="1:6" s="518" customFormat="1" x14ac:dyDescent="0.25">
      <c r="A1687" s="516"/>
      <c r="B1687" s="517"/>
      <c r="C1687" s="517"/>
      <c r="D1687" s="517"/>
      <c r="E1687" s="517"/>
      <c r="F1687" s="517"/>
    </row>
    <row r="1688" spans="1:6" s="518" customFormat="1" x14ac:dyDescent="0.25">
      <c r="A1688" s="516"/>
      <c r="B1688" s="517"/>
      <c r="C1688" s="517"/>
      <c r="D1688" s="517"/>
      <c r="E1688" s="517"/>
      <c r="F1688" s="517"/>
    </row>
    <row r="1689" spans="1:6" s="518" customFormat="1" x14ac:dyDescent="0.25">
      <c r="A1689" s="516"/>
      <c r="B1689" s="517"/>
      <c r="C1689" s="517"/>
      <c r="D1689" s="517"/>
      <c r="E1689" s="517"/>
      <c r="F1689" s="517"/>
    </row>
    <row r="1690" spans="1:6" s="518" customFormat="1" x14ac:dyDescent="0.25">
      <c r="A1690" s="516"/>
      <c r="B1690" s="517"/>
      <c r="C1690" s="517"/>
      <c r="D1690" s="517"/>
      <c r="E1690" s="517"/>
      <c r="F1690" s="517"/>
    </row>
    <row r="1691" spans="1:6" s="518" customFormat="1" x14ac:dyDescent="0.25">
      <c r="A1691" s="516"/>
      <c r="B1691" s="517"/>
      <c r="C1691" s="517"/>
      <c r="D1691" s="517"/>
      <c r="E1691" s="517"/>
      <c r="F1691" s="517"/>
    </row>
    <row r="1692" spans="1:6" s="518" customFormat="1" x14ac:dyDescent="0.25">
      <c r="A1692" s="516"/>
      <c r="B1692" s="517"/>
      <c r="C1692" s="517"/>
      <c r="D1692" s="517"/>
      <c r="E1692" s="517"/>
      <c r="F1692" s="517"/>
    </row>
    <row r="1693" spans="1:6" s="518" customFormat="1" x14ac:dyDescent="0.25">
      <c r="A1693" s="516"/>
      <c r="B1693" s="517"/>
      <c r="C1693" s="517"/>
      <c r="D1693" s="517"/>
      <c r="E1693" s="517"/>
      <c r="F1693" s="517"/>
    </row>
    <row r="1694" spans="1:6" s="518" customFormat="1" x14ac:dyDescent="0.25">
      <c r="A1694" s="516"/>
      <c r="B1694" s="517"/>
      <c r="C1694" s="517"/>
      <c r="D1694" s="517"/>
      <c r="E1694" s="517"/>
      <c r="F1694" s="517"/>
    </row>
    <row r="1695" spans="1:6" s="518" customFormat="1" x14ac:dyDescent="0.25">
      <c r="A1695" s="516"/>
      <c r="B1695" s="517"/>
      <c r="C1695" s="517"/>
      <c r="D1695" s="517"/>
      <c r="E1695" s="517"/>
      <c r="F1695" s="517"/>
    </row>
    <row r="1696" spans="1:6" s="518" customFormat="1" x14ac:dyDescent="0.25">
      <c r="A1696" s="516"/>
      <c r="B1696" s="517"/>
      <c r="C1696" s="517"/>
      <c r="D1696" s="517"/>
      <c r="E1696" s="517"/>
      <c r="F1696" s="517"/>
    </row>
    <row r="1697" spans="1:6" s="518" customFormat="1" x14ac:dyDescent="0.25">
      <c r="A1697" s="516"/>
      <c r="B1697" s="517"/>
      <c r="C1697" s="517"/>
      <c r="D1697" s="517"/>
      <c r="E1697" s="517"/>
      <c r="F1697" s="517"/>
    </row>
    <row r="1698" spans="1:6" s="518" customFormat="1" x14ac:dyDescent="0.25">
      <c r="A1698" s="516"/>
      <c r="B1698" s="517"/>
      <c r="C1698" s="517"/>
      <c r="D1698" s="517"/>
      <c r="E1698" s="517"/>
      <c r="F1698" s="517"/>
    </row>
    <row r="1699" spans="1:6" s="518" customFormat="1" x14ac:dyDescent="0.25">
      <c r="A1699" s="516"/>
      <c r="B1699" s="517"/>
      <c r="C1699" s="517"/>
      <c r="D1699" s="517"/>
      <c r="E1699" s="517"/>
      <c r="F1699" s="517"/>
    </row>
    <row r="1700" spans="1:6" s="518" customFormat="1" x14ac:dyDescent="0.25">
      <c r="A1700" s="516"/>
      <c r="B1700" s="517"/>
      <c r="C1700" s="517"/>
      <c r="D1700" s="517"/>
      <c r="E1700" s="517"/>
      <c r="F1700" s="517"/>
    </row>
    <row r="1701" spans="1:6" s="518" customFormat="1" x14ac:dyDescent="0.25">
      <c r="A1701" s="516"/>
      <c r="B1701" s="517"/>
      <c r="C1701" s="517"/>
      <c r="D1701" s="517"/>
      <c r="E1701" s="517"/>
      <c r="F1701" s="517"/>
    </row>
    <row r="1702" spans="1:6" s="518" customFormat="1" x14ac:dyDescent="0.25">
      <c r="A1702" s="516"/>
      <c r="B1702" s="517"/>
      <c r="C1702" s="517"/>
      <c r="D1702" s="517"/>
      <c r="E1702" s="517"/>
      <c r="F1702" s="517"/>
    </row>
    <row r="1703" spans="1:6" s="518" customFormat="1" x14ac:dyDescent="0.25">
      <c r="A1703" s="516"/>
      <c r="B1703" s="517"/>
      <c r="C1703" s="517"/>
      <c r="D1703" s="517"/>
      <c r="E1703" s="517"/>
      <c r="F1703" s="517"/>
    </row>
    <row r="1704" spans="1:6" s="518" customFormat="1" x14ac:dyDescent="0.25">
      <c r="A1704" s="516"/>
      <c r="B1704" s="517"/>
      <c r="C1704" s="517"/>
      <c r="D1704" s="517"/>
      <c r="E1704" s="517"/>
      <c r="F1704" s="517"/>
    </row>
    <row r="1705" spans="1:6" s="518" customFormat="1" x14ac:dyDescent="0.25">
      <c r="A1705" s="516"/>
      <c r="B1705" s="517"/>
      <c r="C1705" s="517"/>
      <c r="D1705" s="517"/>
      <c r="E1705" s="517"/>
      <c r="F1705" s="517"/>
    </row>
    <row r="1706" spans="1:6" s="518" customFormat="1" x14ac:dyDescent="0.25">
      <c r="A1706" s="516"/>
      <c r="B1706" s="517"/>
      <c r="C1706" s="517"/>
      <c r="D1706" s="517"/>
      <c r="E1706" s="517"/>
      <c r="F1706" s="517"/>
    </row>
    <row r="1707" spans="1:6" s="518" customFormat="1" x14ac:dyDescent="0.25">
      <c r="A1707" s="516"/>
      <c r="B1707" s="517"/>
      <c r="C1707" s="517"/>
      <c r="D1707" s="517"/>
      <c r="E1707" s="517"/>
      <c r="F1707" s="517"/>
    </row>
    <row r="1708" spans="1:6" s="518" customFormat="1" x14ac:dyDescent="0.25">
      <c r="A1708" s="516"/>
      <c r="B1708" s="517"/>
      <c r="C1708" s="517"/>
      <c r="D1708" s="517"/>
      <c r="E1708" s="517"/>
      <c r="F1708" s="517"/>
    </row>
    <row r="1709" spans="1:6" s="518" customFormat="1" x14ac:dyDescent="0.25">
      <c r="A1709" s="516"/>
      <c r="B1709" s="517"/>
      <c r="C1709" s="517"/>
      <c r="D1709" s="517"/>
      <c r="E1709" s="517"/>
      <c r="F1709" s="517"/>
    </row>
    <row r="1710" spans="1:6" s="518" customFormat="1" x14ac:dyDescent="0.25">
      <c r="A1710" s="516"/>
      <c r="B1710" s="517"/>
      <c r="C1710" s="517"/>
      <c r="D1710" s="517"/>
      <c r="E1710" s="517"/>
      <c r="F1710" s="517"/>
    </row>
    <row r="1711" spans="1:6" s="518" customFormat="1" x14ac:dyDescent="0.25">
      <c r="A1711" s="516"/>
      <c r="B1711" s="517"/>
      <c r="C1711" s="517"/>
      <c r="D1711" s="517"/>
      <c r="E1711" s="517"/>
      <c r="F1711" s="517"/>
    </row>
    <row r="1712" spans="1:6" s="518" customFormat="1" x14ac:dyDescent="0.25">
      <c r="A1712" s="516"/>
      <c r="B1712" s="517"/>
      <c r="C1712" s="517"/>
      <c r="D1712" s="517"/>
      <c r="E1712" s="517"/>
      <c r="F1712" s="517"/>
    </row>
    <row r="1713" spans="1:6" s="518" customFormat="1" x14ac:dyDescent="0.25">
      <c r="A1713" s="516"/>
      <c r="B1713" s="517"/>
      <c r="C1713" s="517"/>
      <c r="D1713" s="517"/>
      <c r="E1713" s="517"/>
      <c r="F1713" s="517"/>
    </row>
    <row r="1714" spans="1:6" s="518" customFormat="1" x14ac:dyDescent="0.25">
      <c r="A1714" s="516"/>
      <c r="B1714" s="517"/>
      <c r="C1714" s="517"/>
      <c r="D1714" s="517"/>
      <c r="E1714" s="517"/>
      <c r="F1714" s="517"/>
    </row>
    <row r="1715" spans="1:6" s="518" customFormat="1" x14ac:dyDescent="0.25">
      <c r="A1715" s="516"/>
      <c r="B1715" s="517"/>
      <c r="C1715" s="517"/>
      <c r="D1715" s="517"/>
      <c r="E1715" s="517"/>
      <c r="F1715" s="517"/>
    </row>
    <row r="1716" spans="1:6" s="518" customFormat="1" x14ac:dyDescent="0.25">
      <c r="A1716" s="516"/>
      <c r="B1716" s="517"/>
      <c r="C1716" s="517"/>
      <c r="D1716" s="517"/>
      <c r="E1716" s="517"/>
      <c r="F1716" s="517"/>
    </row>
    <row r="1717" spans="1:6" s="518" customFormat="1" x14ac:dyDescent="0.25">
      <c r="A1717" s="516"/>
      <c r="B1717" s="517"/>
      <c r="C1717" s="517"/>
      <c r="D1717" s="517"/>
      <c r="E1717" s="517"/>
      <c r="F1717" s="517"/>
    </row>
    <row r="1718" spans="1:6" s="518" customFormat="1" x14ac:dyDescent="0.25">
      <c r="A1718" s="516"/>
      <c r="B1718" s="517"/>
      <c r="C1718" s="517"/>
      <c r="D1718" s="517"/>
      <c r="E1718" s="517"/>
      <c r="F1718" s="517"/>
    </row>
    <row r="1719" spans="1:6" s="518" customFormat="1" x14ac:dyDescent="0.25">
      <c r="A1719" s="516"/>
      <c r="B1719" s="517"/>
      <c r="C1719" s="517"/>
      <c r="D1719" s="517"/>
      <c r="E1719" s="517"/>
      <c r="F1719" s="517"/>
    </row>
    <row r="1720" spans="1:6" s="518" customFormat="1" x14ac:dyDescent="0.25">
      <c r="A1720" s="516"/>
      <c r="B1720" s="517"/>
      <c r="C1720" s="517"/>
      <c r="D1720" s="517"/>
      <c r="E1720" s="517"/>
      <c r="F1720" s="517"/>
    </row>
    <row r="1721" spans="1:6" s="518" customFormat="1" x14ac:dyDescent="0.25">
      <c r="A1721" s="516"/>
      <c r="B1721" s="517"/>
      <c r="C1721" s="517"/>
      <c r="D1721" s="517"/>
      <c r="E1721" s="517"/>
      <c r="F1721" s="517"/>
    </row>
    <row r="1722" spans="1:6" s="518" customFormat="1" x14ac:dyDescent="0.25">
      <c r="A1722" s="516"/>
      <c r="B1722" s="517"/>
      <c r="C1722" s="517"/>
      <c r="D1722" s="517"/>
      <c r="E1722" s="517"/>
      <c r="F1722" s="517"/>
    </row>
    <row r="1723" spans="1:6" s="518" customFormat="1" x14ac:dyDescent="0.25">
      <c r="A1723" s="516"/>
      <c r="B1723" s="517"/>
      <c r="C1723" s="517"/>
      <c r="D1723" s="517"/>
      <c r="E1723" s="517"/>
      <c r="F1723" s="517"/>
    </row>
    <row r="1724" spans="1:6" s="518" customFormat="1" x14ac:dyDescent="0.25">
      <c r="A1724" s="516"/>
      <c r="B1724" s="517"/>
      <c r="C1724" s="517"/>
      <c r="D1724" s="517"/>
      <c r="E1724" s="517"/>
      <c r="F1724" s="517"/>
    </row>
    <row r="1725" spans="1:6" s="518" customFormat="1" x14ac:dyDescent="0.25">
      <c r="A1725" s="516"/>
      <c r="B1725" s="517"/>
      <c r="C1725" s="517"/>
      <c r="D1725" s="517"/>
      <c r="E1725" s="517"/>
      <c r="F1725" s="517"/>
    </row>
    <row r="1726" spans="1:6" s="518" customFormat="1" x14ac:dyDescent="0.25">
      <c r="A1726" s="516"/>
      <c r="B1726" s="517"/>
      <c r="C1726" s="517"/>
      <c r="D1726" s="517"/>
      <c r="E1726" s="517"/>
      <c r="F1726" s="517"/>
    </row>
    <row r="1727" spans="1:6" s="518" customFormat="1" x14ac:dyDescent="0.25">
      <c r="A1727" s="516"/>
      <c r="B1727" s="517"/>
      <c r="C1727" s="517"/>
      <c r="D1727" s="517"/>
      <c r="E1727" s="517"/>
      <c r="F1727" s="517"/>
    </row>
    <row r="1728" spans="1:6" s="518" customFormat="1" x14ac:dyDescent="0.25">
      <c r="A1728" s="516"/>
      <c r="B1728" s="517"/>
      <c r="C1728" s="517"/>
      <c r="D1728" s="517"/>
      <c r="E1728" s="517"/>
      <c r="F1728" s="517"/>
    </row>
    <row r="1729" spans="1:6" s="518" customFormat="1" x14ac:dyDescent="0.25">
      <c r="A1729" s="516"/>
      <c r="B1729" s="517"/>
      <c r="C1729" s="517"/>
      <c r="D1729" s="517"/>
      <c r="E1729" s="517"/>
      <c r="F1729" s="517"/>
    </row>
    <row r="1730" spans="1:6" s="518" customFormat="1" x14ac:dyDescent="0.25">
      <c r="A1730" s="516"/>
      <c r="B1730" s="517"/>
      <c r="C1730" s="517"/>
      <c r="D1730" s="517"/>
      <c r="E1730" s="517"/>
      <c r="F1730" s="517"/>
    </row>
    <row r="1731" spans="1:6" s="518" customFormat="1" x14ac:dyDescent="0.25">
      <c r="A1731" s="516"/>
      <c r="B1731" s="517"/>
      <c r="C1731" s="517"/>
      <c r="D1731" s="517"/>
      <c r="E1731" s="517"/>
      <c r="F1731" s="517"/>
    </row>
    <row r="1732" spans="1:6" s="518" customFormat="1" x14ac:dyDescent="0.25">
      <c r="A1732" s="516"/>
      <c r="B1732" s="517"/>
      <c r="C1732" s="517"/>
      <c r="D1732" s="517"/>
      <c r="E1732" s="517"/>
      <c r="F1732" s="517"/>
    </row>
    <row r="1733" spans="1:6" s="518" customFormat="1" x14ac:dyDescent="0.25">
      <c r="A1733" s="516"/>
      <c r="B1733" s="517"/>
      <c r="C1733" s="517"/>
      <c r="D1733" s="517"/>
      <c r="E1733" s="517"/>
      <c r="F1733" s="517"/>
    </row>
    <row r="1734" spans="1:6" s="518" customFormat="1" x14ac:dyDescent="0.25">
      <c r="A1734" s="516"/>
      <c r="B1734" s="517"/>
      <c r="C1734" s="517"/>
      <c r="D1734" s="517"/>
      <c r="E1734" s="517"/>
      <c r="F1734" s="517"/>
    </row>
    <row r="1735" spans="1:6" s="518" customFormat="1" x14ac:dyDescent="0.25">
      <c r="A1735" s="516"/>
      <c r="B1735" s="517"/>
      <c r="C1735" s="517"/>
      <c r="D1735" s="517"/>
      <c r="E1735" s="517"/>
      <c r="F1735" s="517"/>
    </row>
    <row r="1736" spans="1:6" s="518" customFormat="1" x14ac:dyDescent="0.25">
      <c r="A1736" s="516"/>
      <c r="B1736" s="517"/>
      <c r="C1736" s="517"/>
      <c r="D1736" s="517"/>
      <c r="E1736" s="517"/>
      <c r="F1736" s="517"/>
    </row>
    <row r="1737" spans="1:6" s="518" customFormat="1" x14ac:dyDescent="0.25">
      <c r="A1737" s="516"/>
      <c r="B1737" s="517"/>
      <c r="C1737" s="517"/>
      <c r="D1737" s="517"/>
      <c r="E1737" s="517"/>
      <c r="F1737" s="517"/>
    </row>
    <row r="1738" spans="1:6" s="518" customFormat="1" x14ac:dyDescent="0.25">
      <c r="A1738" s="516"/>
      <c r="B1738" s="517"/>
      <c r="C1738" s="517"/>
      <c r="D1738" s="517"/>
      <c r="E1738" s="517"/>
      <c r="F1738" s="517"/>
    </row>
    <row r="1739" spans="1:6" s="518" customFormat="1" x14ac:dyDescent="0.25">
      <c r="A1739" s="516"/>
      <c r="B1739" s="517"/>
      <c r="C1739" s="517"/>
      <c r="D1739" s="517"/>
      <c r="E1739" s="517"/>
      <c r="F1739" s="517"/>
    </row>
    <row r="1740" spans="1:6" s="518" customFormat="1" x14ac:dyDescent="0.25">
      <c r="A1740" s="516"/>
      <c r="B1740" s="517"/>
      <c r="C1740" s="517"/>
      <c r="D1740" s="517"/>
      <c r="E1740" s="517"/>
      <c r="F1740" s="517"/>
    </row>
    <row r="1741" spans="1:6" s="518" customFormat="1" x14ac:dyDescent="0.25">
      <c r="A1741" s="516"/>
      <c r="B1741" s="517"/>
      <c r="C1741" s="517"/>
      <c r="D1741" s="517"/>
      <c r="E1741" s="517"/>
      <c r="F1741" s="517"/>
    </row>
    <row r="1742" spans="1:6" s="518" customFormat="1" x14ac:dyDescent="0.25">
      <c r="A1742" s="516"/>
      <c r="B1742" s="517"/>
      <c r="C1742" s="517"/>
      <c r="D1742" s="517"/>
      <c r="E1742" s="517"/>
      <c r="F1742" s="517"/>
    </row>
    <row r="1743" spans="1:6" s="518" customFormat="1" x14ac:dyDescent="0.25">
      <c r="A1743" s="516"/>
      <c r="B1743" s="517"/>
      <c r="C1743" s="517"/>
      <c r="D1743" s="517"/>
      <c r="E1743" s="517"/>
      <c r="F1743" s="517"/>
    </row>
    <row r="1744" spans="1:6" s="518" customFormat="1" x14ac:dyDescent="0.25">
      <c r="A1744" s="516"/>
      <c r="B1744" s="517"/>
      <c r="C1744" s="517"/>
      <c r="D1744" s="517"/>
      <c r="E1744" s="517"/>
      <c r="F1744" s="517"/>
    </row>
    <row r="1745" spans="1:6" s="518" customFormat="1" x14ac:dyDescent="0.25">
      <c r="A1745" s="516"/>
      <c r="B1745" s="517"/>
      <c r="C1745" s="517"/>
      <c r="D1745" s="517"/>
      <c r="E1745" s="517"/>
      <c r="F1745" s="517"/>
    </row>
    <row r="1746" spans="1:6" s="518" customFormat="1" x14ac:dyDescent="0.25">
      <c r="A1746" s="516"/>
      <c r="B1746" s="517"/>
      <c r="C1746" s="517"/>
      <c r="D1746" s="517"/>
      <c r="E1746" s="517"/>
      <c r="F1746" s="517"/>
    </row>
    <row r="1747" spans="1:6" s="518" customFormat="1" x14ac:dyDescent="0.25">
      <c r="A1747" s="516"/>
      <c r="B1747" s="517"/>
      <c r="C1747" s="517"/>
      <c r="D1747" s="517"/>
      <c r="E1747" s="517"/>
      <c r="F1747" s="517"/>
    </row>
    <row r="1748" spans="1:6" s="518" customFormat="1" x14ac:dyDescent="0.25">
      <c r="A1748" s="516"/>
      <c r="B1748" s="517"/>
      <c r="C1748" s="517"/>
      <c r="D1748" s="517"/>
      <c r="E1748" s="517"/>
      <c r="F1748" s="517"/>
    </row>
    <row r="1749" spans="1:6" s="518" customFormat="1" x14ac:dyDescent="0.25">
      <c r="A1749" s="516"/>
      <c r="B1749" s="517"/>
      <c r="C1749" s="517"/>
      <c r="D1749" s="517"/>
      <c r="E1749" s="517"/>
      <c r="F1749" s="517"/>
    </row>
    <row r="1750" spans="1:6" s="518" customFormat="1" x14ac:dyDescent="0.25">
      <c r="A1750" s="516"/>
      <c r="B1750" s="517"/>
      <c r="C1750" s="517"/>
      <c r="D1750" s="517"/>
      <c r="E1750" s="517"/>
      <c r="F1750" s="517"/>
    </row>
    <row r="1751" spans="1:6" s="518" customFormat="1" x14ac:dyDescent="0.25">
      <c r="A1751" s="516"/>
      <c r="B1751" s="517"/>
      <c r="C1751" s="517"/>
      <c r="D1751" s="517"/>
      <c r="E1751" s="517"/>
      <c r="F1751" s="517"/>
    </row>
    <row r="1752" spans="1:6" s="518" customFormat="1" x14ac:dyDescent="0.25">
      <c r="A1752" s="516"/>
      <c r="B1752" s="517"/>
      <c r="C1752" s="517"/>
      <c r="D1752" s="517"/>
      <c r="E1752" s="517"/>
      <c r="F1752" s="517"/>
    </row>
    <row r="1753" spans="1:6" s="518" customFormat="1" x14ac:dyDescent="0.25">
      <c r="A1753" s="516"/>
      <c r="B1753" s="517"/>
      <c r="C1753" s="517"/>
      <c r="D1753" s="517"/>
      <c r="E1753" s="517"/>
      <c r="F1753" s="517"/>
    </row>
    <row r="1754" spans="1:6" s="518" customFormat="1" x14ac:dyDescent="0.25">
      <c r="A1754" s="516"/>
      <c r="B1754" s="517"/>
      <c r="C1754" s="517"/>
      <c r="D1754" s="517"/>
      <c r="E1754" s="517"/>
      <c r="F1754" s="517"/>
    </row>
    <row r="1755" spans="1:6" s="518" customFormat="1" x14ac:dyDescent="0.25">
      <c r="A1755" s="516"/>
      <c r="B1755" s="517"/>
      <c r="C1755" s="517"/>
      <c r="D1755" s="517"/>
      <c r="E1755" s="517"/>
      <c r="F1755" s="517"/>
    </row>
    <row r="1756" spans="1:6" s="518" customFormat="1" x14ac:dyDescent="0.25">
      <c r="A1756" s="516"/>
      <c r="B1756" s="517"/>
      <c r="C1756" s="517"/>
      <c r="D1756" s="517"/>
      <c r="E1756" s="517"/>
      <c r="F1756" s="517"/>
    </row>
    <row r="1757" spans="1:6" s="518" customFormat="1" x14ac:dyDescent="0.25">
      <c r="A1757" s="516"/>
      <c r="B1757" s="517"/>
      <c r="C1757" s="517"/>
      <c r="D1757" s="517"/>
      <c r="E1757" s="517"/>
      <c r="F1757" s="517"/>
    </row>
    <row r="1758" spans="1:6" s="518" customFormat="1" x14ac:dyDescent="0.25">
      <c r="A1758" s="516"/>
      <c r="B1758" s="517"/>
      <c r="C1758" s="517"/>
      <c r="D1758" s="517"/>
      <c r="E1758" s="517"/>
      <c r="F1758" s="517"/>
    </row>
    <row r="1759" spans="1:6" s="518" customFormat="1" x14ac:dyDescent="0.25">
      <c r="A1759" s="516"/>
      <c r="B1759" s="517"/>
      <c r="C1759" s="517"/>
      <c r="D1759" s="517"/>
      <c r="E1759" s="517"/>
      <c r="F1759" s="517"/>
    </row>
    <row r="1760" spans="1:6" s="518" customFormat="1" x14ac:dyDescent="0.25">
      <c r="A1760" s="516"/>
      <c r="B1760" s="517"/>
      <c r="C1760" s="517"/>
      <c r="D1760" s="517"/>
      <c r="E1760" s="517"/>
      <c r="F1760" s="517"/>
    </row>
    <row r="1761" spans="1:6" s="518" customFormat="1" x14ac:dyDescent="0.25">
      <c r="A1761" s="516"/>
      <c r="B1761" s="517"/>
      <c r="C1761" s="517"/>
      <c r="D1761" s="517"/>
      <c r="E1761" s="517"/>
      <c r="F1761" s="517"/>
    </row>
    <row r="1762" spans="1:6" s="518" customFormat="1" x14ac:dyDescent="0.25">
      <c r="A1762" s="516"/>
      <c r="B1762" s="517"/>
      <c r="C1762" s="517"/>
      <c r="D1762" s="517"/>
      <c r="E1762" s="517"/>
      <c r="F1762" s="517"/>
    </row>
    <row r="1763" spans="1:6" s="518" customFormat="1" x14ac:dyDescent="0.25">
      <c r="A1763" s="516"/>
      <c r="B1763" s="517"/>
      <c r="C1763" s="517"/>
      <c r="D1763" s="517"/>
      <c r="E1763" s="517"/>
      <c r="F1763" s="517"/>
    </row>
    <row r="1764" spans="1:6" s="518" customFormat="1" x14ac:dyDescent="0.25">
      <c r="A1764" s="516"/>
      <c r="B1764" s="517"/>
      <c r="C1764" s="517"/>
      <c r="D1764" s="517"/>
      <c r="E1764" s="517"/>
      <c r="F1764" s="517"/>
    </row>
    <row r="1765" spans="1:6" s="518" customFormat="1" x14ac:dyDescent="0.25">
      <c r="A1765" s="516"/>
      <c r="B1765" s="517"/>
      <c r="C1765" s="517"/>
      <c r="D1765" s="517"/>
      <c r="E1765" s="517"/>
      <c r="F1765" s="517"/>
    </row>
    <row r="1766" spans="1:6" s="518" customFormat="1" x14ac:dyDescent="0.25">
      <c r="A1766" s="516"/>
      <c r="B1766" s="517"/>
      <c r="C1766" s="517"/>
      <c r="D1766" s="517"/>
      <c r="E1766" s="517"/>
      <c r="F1766" s="517"/>
    </row>
    <row r="1767" spans="1:6" s="518" customFormat="1" x14ac:dyDescent="0.25">
      <c r="A1767" s="516"/>
      <c r="B1767" s="517"/>
      <c r="C1767" s="517"/>
      <c r="D1767" s="517"/>
      <c r="E1767" s="517"/>
      <c r="F1767" s="517"/>
    </row>
    <row r="1768" spans="1:6" s="518" customFormat="1" x14ac:dyDescent="0.25">
      <c r="A1768" s="516"/>
      <c r="B1768" s="517"/>
      <c r="C1768" s="517"/>
      <c r="D1768" s="517"/>
      <c r="E1768" s="517"/>
      <c r="F1768" s="517"/>
    </row>
    <row r="1769" spans="1:6" s="518" customFormat="1" x14ac:dyDescent="0.25">
      <c r="A1769" s="516"/>
      <c r="B1769" s="517"/>
      <c r="C1769" s="517"/>
      <c r="D1769" s="517"/>
      <c r="E1769" s="517"/>
      <c r="F1769" s="517"/>
    </row>
    <row r="1770" spans="1:6" s="518" customFormat="1" x14ac:dyDescent="0.25">
      <c r="A1770" s="516"/>
      <c r="B1770" s="517"/>
      <c r="C1770" s="517"/>
      <c r="D1770" s="517"/>
      <c r="E1770" s="517"/>
      <c r="F1770" s="517"/>
    </row>
    <row r="1771" spans="1:6" s="518" customFormat="1" x14ac:dyDescent="0.25">
      <c r="A1771" s="516"/>
      <c r="B1771" s="517"/>
      <c r="C1771" s="517"/>
      <c r="D1771" s="517"/>
      <c r="E1771" s="517"/>
      <c r="F1771" s="517"/>
    </row>
    <row r="1772" spans="1:6" s="518" customFormat="1" x14ac:dyDescent="0.25">
      <c r="A1772" s="516"/>
      <c r="B1772" s="517"/>
      <c r="C1772" s="517"/>
      <c r="D1772" s="517"/>
      <c r="E1772" s="517"/>
      <c r="F1772" s="517"/>
    </row>
    <row r="1773" spans="1:6" s="518" customFormat="1" x14ac:dyDescent="0.25">
      <c r="A1773" s="516"/>
      <c r="B1773" s="517"/>
      <c r="C1773" s="517"/>
      <c r="D1773" s="517"/>
      <c r="E1773" s="517"/>
      <c r="F1773" s="517"/>
    </row>
    <row r="1774" spans="1:6" s="518" customFormat="1" x14ac:dyDescent="0.25">
      <c r="A1774" s="516"/>
      <c r="B1774" s="517"/>
      <c r="C1774" s="517"/>
      <c r="D1774" s="517"/>
      <c r="E1774" s="517"/>
      <c r="F1774" s="517"/>
    </row>
    <row r="1775" spans="1:6" s="518" customFormat="1" x14ac:dyDescent="0.25">
      <c r="A1775" s="516"/>
      <c r="B1775" s="517"/>
      <c r="C1775" s="517"/>
      <c r="D1775" s="517"/>
      <c r="E1775" s="517"/>
      <c r="F1775" s="517"/>
    </row>
    <row r="1776" spans="1:6" s="518" customFormat="1" x14ac:dyDescent="0.25">
      <c r="A1776" s="516"/>
      <c r="B1776" s="517"/>
      <c r="C1776" s="517"/>
      <c r="D1776" s="517"/>
      <c r="E1776" s="517"/>
      <c r="F1776" s="517"/>
    </row>
    <row r="1777" spans="1:6" s="518" customFormat="1" x14ac:dyDescent="0.25">
      <c r="A1777" s="516"/>
      <c r="B1777" s="517"/>
      <c r="C1777" s="517"/>
      <c r="D1777" s="517"/>
      <c r="E1777" s="517"/>
      <c r="F1777" s="517"/>
    </row>
    <row r="1778" spans="1:6" s="518" customFormat="1" x14ac:dyDescent="0.25">
      <c r="A1778" s="516"/>
      <c r="B1778" s="517"/>
      <c r="C1778" s="517"/>
      <c r="D1778" s="517"/>
      <c r="E1778" s="517"/>
      <c r="F1778" s="517"/>
    </row>
    <row r="1779" spans="1:6" s="518" customFormat="1" x14ac:dyDescent="0.25">
      <c r="A1779" s="516"/>
      <c r="B1779" s="517"/>
      <c r="C1779" s="517"/>
      <c r="D1779" s="517"/>
      <c r="E1779" s="517"/>
      <c r="F1779" s="517"/>
    </row>
    <row r="1780" spans="1:6" s="518" customFormat="1" x14ac:dyDescent="0.25">
      <c r="A1780" s="516"/>
      <c r="B1780" s="517"/>
      <c r="C1780" s="517"/>
      <c r="D1780" s="517"/>
      <c r="E1780" s="517"/>
      <c r="F1780" s="517"/>
    </row>
    <row r="1781" spans="1:6" s="518" customFormat="1" x14ac:dyDescent="0.25">
      <c r="A1781" s="516"/>
      <c r="B1781" s="517"/>
      <c r="C1781" s="517"/>
      <c r="D1781" s="517"/>
      <c r="E1781" s="517"/>
      <c r="F1781" s="517"/>
    </row>
    <row r="1782" spans="1:6" s="518" customFormat="1" x14ac:dyDescent="0.25">
      <c r="A1782" s="516"/>
      <c r="B1782" s="517"/>
      <c r="C1782" s="517"/>
      <c r="D1782" s="517"/>
      <c r="E1782" s="517"/>
      <c r="F1782" s="517"/>
    </row>
    <row r="1783" spans="1:6" s="518" customFormat="1" x14ac:dyDescent="0.25">
      <c r="A1783" s="516"/>
      <c r="B1783" s="517"/>
      <c r="C1783" s="517"/>
      <c r="D1783" s="517"/>
      <c r="E1783" s="517"/>
      <c r="F1783" s="517"/>
    </row>
    <row r="1784" spans="1:6" s="518" customFormat="1" x14ac:dyDescent="0.25">
      <c r="A1784" s="516"/>
      <c r="B1784" s="517"/>
      <c r="C1784" s="517"/>
      <c r="D1784" s="517"/>
      <c r="E1784" s="517"/>
      <c r="F1784" s="517"/>
    </row>
    <row r="1785" spans="1:6" s="518" customFormat="1" x14ac:dyDescent="0.25">
      <c r="A1785" s="516"/>
      <c r="B1785" s="517"/>
      <c r="C1785" s="517"/>
      <c r="D1785" s="517"/>
      <c r="E1785" s="517"/>
      <c r="F1785" s="517"/>
    </row>
    <row r="1786" spans="1:6" s="518" customFormat="1" x14ac:dyDescent="0.25">
      <c r="A1786" s="516"/>
      <c r="B1786" s="517"/>
      <c r="C1786" s="517"/>
      <c r="D1786" s="517"/>
      <c r="E1786" s="517"/>
      <c r="F1786" s="517"/>
    </row>
    <row r="1787" spans="1:6" s="518" customFormat="1" x14ac:dyDescent="0.25">
      <c r="A1787" s="516"/>
      <c r="B1787" s="517"/>
      <c r="C1787" s="517"/>
      <c r="D1787" s="517"/>
      <c r="E1787" s="517"/>
      <c r="F1787" s="517"/>
    </row>
    <row r="1788" spans="1:6" s="518" customFormat="1" x14ac:dyDescent="0.25">
      <c r="A1788" s="516"/>
      <c r="B1788" s="517"/>
      <c r="C1788" s="517"/>
      <c r="D1788" s="517"/>
      <c r="E1788" s="517"/>
      <c r="F1788" s="517"/>
    </row>
    <row r="1789" spans="1:6" s="518" customFormat="1" x14ac:dyDescent="0.25">
      <c r="A1789" s="516"/>
      <c r="B1789" s="517"/>
      <c r="C1789" s="517"/>
      <c r="D1789" s="517"/>
      <c r="E1789" s="517"/>
      <c r="F1789" s="517"/>
    </row>
    <row r="1790" spans="1:6" s="518" customFormat="1" x14ac:dyDescent="0.25">
      <c r="A1790" s="516"/>
      <c r="B1790" s="517"/>
      <c r="C1790" s="517"/>
      <c r="D1790" s="517"/>
      <c r="E1790" s="517"/>
      <c r="F1790" s="517"/>
    </row>
    <row r="1791" spans="1:6" s="518" customFormat="1" x14ac:dyDescent="0.25">
      <c r="A1791" s="516"/>
      <c r="B1791" s="517"/>
      <c r="C1791" s="517"/>
      <c r="D1791" s="517"/>
      <c r="E1791" s="517"/>
      <c r="F1791" s="517"/>
    </row>
    <row r="1792" spans="1:6" s="518" customFormat="1" x14ac:dyDescent="0.25">
      <c r="A1792" s="516"/>
      <c r="B1792" s="517"/>
      <c r="C1792" s="517"/>
      <c r="D1792" s="517"/>
      <c r="E1792" s="517"/>
      <c r="F1792" s="517"/>
    </row>
    <row r="1793" spans="1:6" s="518" customFormat="1" x14ac:dyDescent="0.25">
      <c r="A1793" s="516"/>
      <c r="B1793" s="517"/>
      <c r="C1793" s="517"/>
      <c r="D1793" s="517"/>
      <c r="E1793" s="517"/>
      <c r="F1793" s="517"/>
    </row>
    <row r="1794" spans="1:6" s="518" customFormat="1" x14ac:dyDescent="0.25">
      <c r="A1794" s="516"/>
      <c r="B1794" s="517"/>
      <c r="C1794" s="517"/>
      <c r="D1794" s="517"/>
      <c r="E1794" s="517"/>
      <c r="F1794" s="517"/>
    </row>
    <row r="1795" spans="1:6" s="518" customFormat="1" x14ac:dyDescent="0.25">
      <c r="A1795" s="516"/>
      <c r="B1795" s="517"/>
      <c r="C1795" s="517"/>
      <c r="D1795" s="517"/>
      <c r="E1795" s="517"/>
      <c r="F1795" s="517"/>
    </row>
    <row r="1796" spans="1:6" s="518" customFormat="1" x14ac:dyDescent="0.25">
      <c r="A1796" s="516"/>
      <c r="B1796" s="517"/>
      <c r="C1796" s="517"/>
      <c r="D1796" s="517"/>
      <c r="E1796" s="517"/>
      <c r="F1796" s="517"/>
    </row>
    <row r="1797" spans="1:6" s="518" customFormat="1" x14ac:dyDescent="0.25">
      <c r="A1797" s="516"/>
      <c r="B1797" s="517"/>
      <c r="C1797" s="517"/>
      <c r="D1797" s="517"/>
      <c r="E1797" s="517"/>
      <c r="F1797" s="517"/>
    </row>
    <row r="1798" spans="1:6" s="518" customFormat="1" x14ac:dyDescent="0.25">
      <c r="A1798" s="516"/>
      <c r="B1798" s="517"/>
      <c r="C1798" s="517"/>
      <c r="D1798" s="517"/>
      <c r="E1798" s="517"/>
      <c r="F1798" s="517"/>
    </row>
    <row r="1799" spans="1:6" s="518" customFormat="1" x14ac:dyDescent="0.25">
      <c r="A1799" s="516"/>
      <c r="B1799" s="517"/>
      <c r="C1799" s="517"/>
      <c r="D1799" s="517"/>
      <c r="E1799" s="517"/>
      <c r="F1799" s="517"/>
    </row>
    <row r="1800" spans="1:6" s="518" customFormat="1" x14ac:dyDescent="0.25">
      <c r="A1800" s="516"/>
      <c r="B1800" s="517"/>
      <c r="C1800" s="517"/>
      <c r="D1800" s="517"/>
      <c r="E1800" s="517"/>
      <c r="F1800" s="517"/>
    </row>
    <row r="1801" spans="1:6" s="518" customFormat="1" x14ac:dyDescent="0.25">
      <c r="A1801" s="516"/>
      <c r="B1801" s="517"/>
      <c r="C1801" s="517"/>
      <c r="D1801" s="517"/>
      <c r="E1801" s="517"/>
      <c r="F1801" s="517"/>
    </row>
    <row r="1802" spans="1:6" s="518" customFormat="1" x14ac:dyDescent="0.25">
      <c r="A1802" s="516"/>
      <c r="B1802" s="517"/>
      <c r="C1802" s="517"/>
      <c r="D1802" s="517"/>
      <c r="E1802" s="517"/>
      <c r="F1802" s="517"/>
    </row>
    <row r="1803" spans="1:6" s="518" customFormat="1" x14ac:dyDescent="0.25">
      <c r="A1803" s="516"/>
      <c r="B1803" s="517"/>
      <c r="C1803" s="517"/>
      <c r="D1803" s="517"/>
      <c r="E1803" s="517"/>
      <c r="F1803" s="517"/>
    </row>
    <row r="1804" spans="1:6" s="518" customFormat="1" x14ac:dyDescent="0.25">
      <c r="A1804" s="516"/>
      <c r="B1804" s="517"/>
      <c r="C1804" s="517"/>
      <c r="D1804" s="517"/>
      <c r="E1804" s="517"/>
      <c r="F1804" s="517"/>
    </row>
    <row r="1805" spans="1:6" s="518" customFormat="1" x14ac:dyDescent="0.25">
      <c r="A1805" s="516"/>
      <c r="B1805" s="517"/>
      <c r="C1805" s="517"/>
      <c r="D1805" s="517"/>
      <c r="E1805" s="517"/>
      <c r="F1805" s="517"/>
    </row>
    <row r="1806" spans="1:6" s="518" customFormat="1" x14ac:dyDescent="0.25">
      <c r="A1806" s="516"/>
      <c r="B1806" s="517"/>
      <c r="C1806" s="517"/>
      <c r="D1806" s="517"/>
      <c r="E1806" s="517"/>
      <c r="F1806" s="517"/>
    </row>
    <row r="1807" spans="1:6" s="518" customFormat="1" x14ac:dyDescent="0.25">
      <c r="A1807" s="516"/>
      <c r="B1807" s="517"/>
      <c r="C1807" s="517"/>
      <c r="D1807" s="517"/>
      <c r="E1807" s="517"/>
      <c r="F1807" s="517"/>
    </row>
    <row r="1808" spans="1:6" s="518" customFormat="1" x14ac:dyDescent="0.25">
      <c r="A1808" s="516"/>
      <c r="B1808" s="517"/>
      <c r="C1808" s="517"/>
      <c r="D1808" s="517"/>
      <c r="E1808" s="517"/>
      <c r="F1808" s="517"/>
    </row>
    <row r="1809" spans="1:6" s="518" customFormat="1" x14ac:dyDescent="0.25">
      <c r="A1809" s="516"/>
      <c r="B1809" s="517"/>
      <c r="C1809" s="517"/>
      <c r="D1809" s="517"/>
      <c r="E1809" s="517"/>
      <c r="F1809" s="517"/>
    </row>
    <row r="1810" spans="1:6" s="518" customFormat="1" x14ac:dyDescent="0.25">
      <c r="A1810" s="516"/>
      <c r="B1810" s="517"/>
      <c r="C1810" s="517"/>
      <c r="D1810" s="517"/>
      <c r="E1810" s="517"/>
      <c r="F1810" s="517"/>
    </row>
    <row r="1811" spans="1:6" s="518" customFormat="1" x14ac:dyDescent="0.25">
      <c r="A1811" s="516"/>
      <c r="B1811" s="517"/>
      <c r="C1811" s="517"/>
      <c r="D1811" s="517"/>
      <c r="E1811" s="517"/>
      <c r="F1811" s="517"/>
    </row>
    <row r="1812" spans="1:6" s="518" customFormat="1" x14ac:dyDescent="0.25">
      <c r="A1812" s="516"/>
      <c r="B1812" s="517"/>
      <c r="C1812" s="517"/>
      <c r="D1812" s="517"/>
      <c r="E1812" s="517"/>
      <c r="F1812" s="517"/>
    </row>
    <row r="1813" spans="1:6" s="518" customFormat="1" x14ac:dyDescent="0.25">
      <c r="A1813" s="516"/>
      <c r="B1813" s="517"/>
      <c r="C1813" s="517"/>
      <c r="D1813" s="517"/>
      <c r="E1813" s="517"/>
      <c r="F1813" s="517"/>
    </row>
    <row r="1814" spans="1:6" s="518" customFormat="1" x14ac:dyDescent="0.25">
      <c r="A1814" s="516"/>
      <c r="B1814" s="517"/>
      <c r="C1814" s="517"/>
      <c r="D1814" s="517"/>
      <c r="E1814" s="517"/>
      <c r="F1814" s="517"/>
    </row>
    <row r="1815" spans="1:6" s="518" customFormat="1" x14ac:dyDescent="0.25">
      <c r="A1815" s="516"/>
      <c r="B1815" s="517"/>
      <c r="C1815" s="517"/>
      <c r="D1815" s="517"/>
      <c r="E1815" s="517"/>
      <c r="F1815" s="517"/>
    </row>
    <row r="1816" spans="1:6" s="518" customFormat="1" x14ac:dyDescent="0.25">
      <c r="A1816" s="516"/>
      <c r="B1816" s="517"/>
      <c r="C1816" s="517"/>
      <c r="D1816" s="517"/>
      <c r="E1816" s="517"/>
      <c r="F1816" s="517"/>
    </row>
    <row r="1817" spans="1:6" s="518" customFormat="1" x14ac:dyDescent="0.25">
      <c r="A1817" s="516"/>
      <c r="B1817" s="517"/>
      <c r="C1817" s="517"/>
      <c r="D1817" s="517"/>
      <c r="E1817" s="517"/>
      <c r="F1817" s="517"/>
    </row>
    <row r="1818" spans="1:6" s="518" customFormat="1" x14ac:dyDescent="0.25">
      <c r="A1818" s="516"/>
      <c r="B1818" s="517"/>
      <c r="C1818" s="517"/>
      <c r="D1818" s="517"/>
      <c r="E1818" s="517"/>
      <c r="F1818" s="517"/>
    </row>
    <row r="1819" spans="1:6" s="518" customFormat="1" x14ac:dyDescent="0.25">
      <c r="A1819" s="516"/>
      <c r="B1819" s="517"/>
      <c r="C1819" s="517"/>
      <c r="D1819" s="517"/>
      <c r="E1819" s="517"/>
      <c r="F1819" s="517"/>
    </row>
    <row r="1820" spans="1:6" s="518" customFormat="1" x14ac:dyDescent="0.25">
      <c r="A1820" s="516"/>
      <c r="B1820" s="517"/>
      <c r="C1820" s="517"/>
      <c r="D1820" s="517"/>
      <c r="E1820" s="517"/>
      <c r="F1820" s="517"/>
    </row>
    <row r="1821" spans="1:6" s="518" customFormat="1" x14ac:dyDescent="0.25">
      <c r="A1821" s="516"/>
      <c r="B1821" s="517"/>
      <c r="C1821" s="517"/>
      <c r="D1821" s="517"/>
      <c r="E1821" s="517"/>
      <c r="F1821" s="517"/>
    </row>
    <row r="1822" spans="1:6" s="518" customFormat="1" x14ac:dyDescent="0.25">
      <c r="A1822" s="516"/>
      <c r="B1822" s="517"/>
      <c r="C1822" s="517"/>
      <c r="D1822" s="517"/>
      <c r="E1822" s="517"/>
      <c r="F1822" s="517"/>
    </row>
    <row r="1823" spans="1:6" s="518" customFormat="1" x14ac:dyDescent="0.25">
      <c r="A1823" s="516"/>
      <c r="B1823" s="517"/>
      <c r="C1823" s="517"/>
      <c r="D1823" s="517"/>
      <c r="E1823" s="517"/>
      <c r="F1823" s="517"/>
    </row>
    <row r="1824" spans="1:6" s="518" customFormat="1" x14ac:dyDescent="0.25">
      <c r="A1824" s="516"/>
      <c r="B1824" s="517"/>
      <c r="C1824" s="517"/>
      <c r="D1824" s="517"/>
      <c r="E1824" s="517"/>
      <c r="F1824" s="517"/>
    </row>
    <row r="1825" spans="1:6" s="518" customFormat="1" x14ac:dyDescent="0.25">
      <c r="A1825" s="516"/>
      <c r="B1825" s="517"/>
      <c r="C1825" s="517"/>
      <c r="D1825" s="517"/>
      <c r="E1825" s="517"/>
      <c r="F1825" s="517"/>
    </row>
    <row r="1826" spans="1:6" s="518" customFormat="1" x14ac:dyDescent="0.25">
      <c r="A1826" s="516"/>
      <c r="B1826" s="517"/>
      <c r="C1826" s="517"/>
      <c r="D1826" s="517"/>
      <c r="E1826" s="517"/>
      <c r="F1826" s="517"/>
    </row>
    <row r="1827" spans="1:6" s="518" customFormat="1" x14ac:dyDescent="0.25">
      <c r="A1827" s="516"/>
      <c r="B1827" s="517"/>
      <c r="C1827" s="517"/>
      <c r="D1827" s="517"/>
      <c r="E1827" s="517"/>
      <c r="F1827" s="517"/>
    </row>
    <row r="1828" spans="1:6" s="518" customFormat="1" x14ac:dyDescent="0.25">
      <c r="A1828" s="516"/>
      <c r="B1828" s="517"/>
      <c r="C1828" s="517"/>
      <c r="D1828" s="517"/>
      <c r="E1828" s="517"/>
      <c r="F1828" s="517"/>
    </row>
    <row r="1829" spans="1:6" s="518" customFormat="1" x14ac:dyDescent="0.25">
      <c r="A1829" s="516"/>
      <c r="B1829" s="517"/>
      <c r="C1829" s="517"/>
      <c r="D1829" s="517"/>
      <c r="E1829" s="517"/>
      <c r="F1829" s="517"/>
    </row>
    <row r="1830" spans="1:6" s="518" customFormat="1" x14ac:dyDescent="0.25">
      <c r="A1830" s="516"/>
      <c r="B1830" s="517"/>
      <c r="C1830" s="517"/>
      <c r="D1830" s="517"/>
      <c r="E1830" s="517"/>
      <c r="F1830" s="517"/>
    </row>
    <row r="1831" spans="1:6" s="518" customFormat="1" x14ac:dyDescent="0.25">
      <c r="A1831" s="516"/>
      <c r="B1831" s="517"/>
      <c r="C1831" s="517"/>
      <c r="D1831" s="517"/>
      <c r="E1831" s="517"/>
      <c r="F1831" s="517"/>
    </row>
    <row r="1832" spans="1:6" s="518" customFormat="1" x14ac:dyDescent="0.25">
      <c r="A1832" s="516"/>
      <c r="B1832" s="517"/>
      <c r="C1832" s="517"/>
      <c r="D1832" s="517"/>
      <c r="E1832" s="517"/>
      <c r="F1832" s="517"/>
    </row>
    <row r="1833" spans="1:6" s="518" customFormat="1" x14ac:dyDescent="0.25">
      <c r="A1833" s="516"/>
      <c r="B1833" s="517"/>
      <c r="C1833" s="517"/>
      <c r="D1833" s="517"/>
      <c r="E1833" s="517"/>
      <c r="F1833" s="517"/>
    </row>
    <row r="1834" spans="1:6" s="518" customFormat="1" x14ac:dyDescent="0.25">
      <c r="A1834" s="516"/>
      <c r="B1834" s="517"/>
      <c r="C1834" s="517"/>
      <c r="D1834" s="517"/>
      <c r="E1834" s="517"/>
      <c r="F1834" s="517"/>
    </row>
    <row r="1835" spans="1:6" s="518" customFormat="1" x14ac:dyDescent="0.25">
      <c r="A1835" s="516"/>
      <c r="B1835" s="517"/>
      <c r="C1835" s="517"/>
      <c r="D1835" s="517"/>
      <c r="E1835" s="517"/>
      <c r="F1835" s="517"/>
    </row>
    <row r="1836" spans="1:6" s="518" customFormat="1" x14ac:dyDescent="0.25">
      <c r="A1836" s="516"/>
      <c r="B1836" s="517"/>
      <c r="C1836" s="517"/>
      <c r="D1836" s="517"/>
      <c r="E1836" s="517"/>
      <c r="F1836" s="517"/>
    </row>
    <row r="1837" spans="1:6" s="518" customFormat="1" x14ac:dyDescent="0.25">
      <c r="A1837" s="516"/>
      <c r="B1837" s="517"/>
      <c r="C1837" s="517"/>
      <c r="D1837" s="517"/>
      <c r="E1837" s="517"/>
      <c r="F1837" s="517"/>
    </row>
    <row r="1838" spans="1:6" s="518" customFormat="1" x14ac:dyDescent="0.25">
      <c r="A1838" s="516"/>
      <c r="B1838" s="517"/>
      <c r="C1838" s="517"/>
      <c r="D1838" s="517"/>
      <c r="E1838" s="517"/>
      <c r="F1838" s="517"/>
    </row>
    <row r="1839" spans="1:6" s="518" customFormat="1" x14ac:dyDescent="0.25">
      <c r="A1839" s="516"/>
      <c r="B1839" s="517"/>
      <c r="C1839" s="517"/>
      <c r="D1839" s="517"/>
      <c r="E1839" s="517"/>
      <c r="F1839" s="517"/>
    </row>
    <row r="1840" spans="1:6" s="518" customFormat="1" x14ac:dyDescent="0.25">
      <c r="A1840" s="516"/>
      <c r="B1840" s="517"/>
      <c r="C1840" s="517"/>
      <c r="D1840" s="517"/>
      <c r="E1840" s="517"/>
      <c r="F1840" s="517"/>
    </row>
    <row r="1841" spans="1:6" s="518" customFormat="1" x14ac:dyDescent="0.25">
      <c r="A1841" s="516"/>
      <c r="B1841" s="517"/>
      <c r="C1841" s="517"/>
      <c r="D1841" s="517"/>
      <c r="E1841" s="517"/>
      <c r="F1841" s="517"/>
    </row>
    <row r="1842" spans="1:6" s="518" customFormat="1" x14ac:dyDescent="0.25">
      <c r="A1842" s="516"/>
      <c r="B1842" s="517"/>
      <c r="C1842" s="517"/>
      <c r="D1842" s="517"/>
      <c r="E1842" s="517"/>
      <c r="F1842" s="517"/>
    </row>
    <row r="1843" spans="1:6" s="518" customFormat="1" x14ac:dyDescent="0.25">
      <c r="A1843" s="516"/>
      <c r="B1843" s="517"/>
      <c r="C1843" s="517"/>
      <c r="D1843" s="517"/>
      <c r="E1843" s="517"/>
      <c r="F1843" s="517"/>
    </row>
    <row r="1844" spans="1:6" s="518" customFormat="1" x14ac:dyDescent="0.25">
      <c r="A1844" s="516"/>
      <c r="B1844" s="517"/>
      <c r="C1844" s="517"/>
      <c r="D1844" s="517"/>
      <c r="E1844" s="517"/>
      <c r="F1844" s="517"/>
    </row>
    <row r="1845" spans="1:6" s="518" customFormat="1" x14ac:dyDescent="0.25">
      <c r="A1845" s="516"/>
      <c r="B1845" s="517"/>
      <c r="C1845" s="517"/>
      <c r="D1845" s="517"/>
      <c r="E1845" s="517"/>
      <c r="F1845" s="517"/>
    </row>
    <row r="1846" spans="1:6" s="518" customFormat="1" x14ac:dyDescent="0.25">
      <c r="A1846" s="516"/>
      <c r="B1846" s="517"/>
      <c r="C1846" s="517"/>
      <c r="D1846" s="517"/>
      <c r="E1846" s="517"/>
      <c r="F1846" s="517"/>
    </row>
    <row r="1847" spans="1:6" s="518" customFormat="1" x14ac:dyDescent="0.25">
      <c r="A1847" s="516"/>
      <c r="B1847" s="517"/>
      <c r="C1847" s="517"/>
      <c r="D1847" s="517"/>
      <c r="E1847" s="517"/>
      <c r="F1847" s="517"/>
    </row>
    <row r="1848" spans="1:6" s="518" customFormat="1" x14ac:dyDescent="0.25">
      <c r="A1848" s="516"/>
      <c r="B1848" s="517"/>
      <c r="C1848" s="517"/>
      <c r="D1848" s="517"/>
      <c r="E1848" s="517"/>
      <c r="F1848" s="517"/>
    </row>
    <row r="1849" spans="1:6" s="518" customFormat="1" x14ac:dyDescent="0.25">
      <c r="A1849" s="516"/>
      <c r="B1849" s="517"/>
      <c r="C1849" s="517"/>
      <c r="D1849" s="517"/>
      <c r="E1849" s="517"/>
      <c r="F1849" s="517"/>
    </row>
    <row r="1850" spans="1:6" s="518" customFormat="1" x14ac:dyDescent="0.25">
      <c r="A1850" s="516"/>
      <c r="B1850" s="517"/>
      <c r="C1850" s="517"/>
      <c r="D1850" s="517"/>
      <c r="E1850" s="517"/>
      <c r="F1850" s="517"/>
    </row>
    <row r="1851" spans="1:6" s="518" customFormat="1" x14ac:dyDescent="0.25">
      <c r="A1851" s="516"/>
      <c r="B1851" s="517"/>
      <c r="C1851" s="517"/>
      <c r="D1851" s="517"/>
      <c r="E1851" s="517"/>
      <c r="F1851" s="517"/>
    </row>
    <row r="1852" spans="1:6" s="518" customFormat="1" x14ac:dyDescent="0.25">
      <c r="A1852" s="516"/>
      <c r="B1852" s="517"/>
      <c r="C1852" s="517"/>
      <c r="D1852" s="517"/>
      <c r="E1852" s="517"/>
      <c r="F1852" s="517"/>
    </row>
    <row r="1853" spans="1:6" s="518" customFormat="1" x14ac:dyDescent="0.25">
      <c r="A1853" s="516"/>
      <c r="B1853" s="517"/>
      <c r="C1853" s="517"/>
      <c r="D1853" s="517"/>
      <c r="E1853" s="517"/>
      <c r="F1853" s="517"/>
    </row>
    <row r="1854" spans="1:6" s="518" customFormat="1" x14ac:dyDescent="0.25">
      <c r="A1854" s="516"/>
      <c r="B1854" s="517"/>
      <c r="C1854" s="517"/>
      <c r="D1854" s="517"/>
      <c r="E1854" s="517"/>
      <c r="F1854" s="517"/>
    </row>
    <row r="1855" spans="1:6" s="518" customFormat="1" x14ac:dyDescent="0.25">
      <c r="A1855" s="516"/>
      <c r="B1855" s="517"/>
      <c r="C1855" s="517"/>
      <c r="D1855" s="517"/>
      <c r="E1855" s="517"/>
      <c r="F1855" s="517"/>
    </row>
    <row r="1856" spans="1:6" s="518" customFormat="1" x14ac:dyDescent="0.25">
      <c r="A1856" s="516"/>
      <c r="B1856" s="517"/>
      <c r="C1856" s="517"/>
      <c r="D1856" s="517"/>
      <c r="E1856" s="517"/>
      <c r="F1856" s="517"/>
    </row>
    <row r="1857" spans="1:6" s="518" customFormat="1" x14ac:dyDescent="0.25">
      <c r="A1857" s="516"/>
      <c r="B1857" s="517"/>
      <c r="C1857" s="517"/>
      <c r="D1857" s="517"/>
      <c r="E1857" s="517"/>
      <c r="F1857" s="517"/>
    </row>
    <row r="1858" spans="1:6" s="518" customFormat="1" x14ac:dyDescent="0.25">
      <c r="A1858" s="516"/>
      <c r="B1858" s="517"/>
      <c r="C1858" s="517"/>
      <c r="D1858" s="517"/>
      <c r="E1858" s="517"/>
      <c r="F1858" s="517"/>
    </row>
    <row r="1859" spans="1:6" s="518" customFormat="1" x14ac:dyDescent="0.25">
      <c r="A1859" s="516"/>
      <c r="B1859" s="517"/>
      <c r="C1859" s="517"/>
      <c r="D1859" s="517"/>
      <c r="E1859" s="517"/>
      <c r="F1859" s="517"/>
    </row>
    <row r="1860" spans="1:6" s="518" customFormat="1" x14ac:dyDescent="0.25">
      <c r="A1860" s="516"/>
      <c r="B1860" s="517"/>
      <c r="C1860" s="517"/>
      <c r="D1860" s="517"/>
      <c r="E1860" s="517"/>
      <c r="F1860" s="517"/>
    </row>
    <row r="1861" spans="1:6" s="518" customFormat="1" x14ac:dyDescent="0.25">
      <c r="A1861" s="516"/>
      <c r="B1861" s="517"/>
      <c r="C1861" s="517"/>
      <c r="D1861" s="517"/>
      <c r="E1861" s="517"/>
      <c r="F1861" s="517"/>
    </row>
    <row r="1862" spans="1:6" s="518" customFormat="1" x14ac:dyDescent="0.25">
      <c r="A1862" s="516"/>
      <c r="B1862" s="517"/>
      <c r="C1862" s="517"/>
      <c r="D1862" s="517"/>
      <c r="E1862" s="517"/>
      <c r="F1862" s="517"/>
    </row>
    <row r="1863" spans="1:6" s="518" customFormat="1" x14ac:dyDescent="0.25">
      <c r="A1863" s="516"/>
      <c r="B1863" s="517"/>
      <c r="C1863" s="517"/>
      <c r="D1863" s="517"/>
      <c r="E1863" s="517"/>
      <c r="F1863" s="517"/>
    </row>
    <row r="1864" spans="1:6" s="518" customFormat="1" x14ac:dyDescent="0.25">
      <c r="A1864" s="516"/>
      <c r="B1864" s="517"/>
      <c r="C1864" s="517"/>
      <c r="D1864" s="517"/>
      <c r="E1864" s="517"/>
      <c r="F1864" s="517"/>
    </row>
    <row r="1865" spans="1:6" s="518" customFormat="1" x14ac:dyDescent="0.25">
      <c r="A1865" s="516"/>
      <c r="B1865" s="517"/>
      <c r="C1865" s="517"/>
      <c r="D1865" s="517"/>
      <c r="E1865" s="517"/>
      <c r="F1865" s="517"/>
    </row>
    <row r="1866" spans="1:6" s="518" customFormat="1" x14ac:dyDescent="0.25">
      <c r="A1866" s="516"/>
      <c r="B1866" s="517"/>
      <c r="C1866" s="517"/>
      <c r="D1866" s="517"/>
      <c r="E1866" s="517"/>
      <c r="F1866" s="517"/>
    </row>
    <row r="1867" spans="1:6" s="518" customFormat="1" x14ac:dyDescent="0.25">
      <c r="A1867" s="516"/>
      <c r="B1867" s="517"/>
      <c r="C1867" s="517"/>
      <c r="D1867" s="517"/>
      <c r="E1867" s="517"/>
      <c r="F1867" s="517"/>
    </row>
    <row r="1868" spans="1:6" s="518" customFormat="1" x14ac:dyDescent="0.25">
      <c r="A1868" s="516"/>
      <c r="B1868" s="517"/>
      <c r="C1868" s="517"/>
      <c r="D1868" s="517"/>
      <c r="E1868" s="517"/>
      <c r="F1868" s="517"/>
    </row>
    <row r="1869" spans="1:6" s="518" customFormat="1" x14ac:dyDescent="0.25">
      <c r="A1869" s="516"/>
      <c r="B1869" s="517"/>
      <c r="C1869" s="517"/>
      <c r="D1869" s="517"/>
      <c r="E1869" s="517"/>
      <c r="F1869" s="517"/>
    </row>
    <row r="1870" spans="1:6" s="518" customFormat="1" x14ac:dyDescent="0.25">
      <c r="A1870" s="516"/>
      <c r="B1870" s="517"/>
      <c r="C1870" s="517"/>
      <c r="D1870" s="517"/>
      <c r="E1870" s="517"/>
      <c r="F1870" s="517"/>
    </row>
    <row r="1871" spans="1:6" s="518" customFormat="1" x14ac:dyDescent="0.25">
      <c r="A1871" s="516"/>
      <c r="B1871" s="517"/>
      <c r="C1871" s="517"/>
      <c r="D1871" s="517"/>
      <c r="E1871" s="517"/>
      <c r="F1871" s="517"/>
    </row>
    <row r="1872" spans="1:6" s="518" customFormat="1" x14ac:dyDescent="0.25">
      <c r="A1872" s="516"/>
      <c r="B1872" s="517"/>
      <c r="C1872" s="517"/>
      <c r="D1872" s="517"/>
      <c r="E1872" s="517"/>
      <c r="F1872" s="517"/>
    </row>
    <row r="1873" spans="1:6" s="518" customFormat="1" x14ac:dyDescent="0.25">
      <c r="A1873" s="516"/>
      <c r="B1873" s="517"/>
      <c r="C1873" s="517"/>
      <c r="D1873" s="517"/>
      <c r="E1873" s="517"/>
      <c r="F1873" s="517"/>
    </row>
    <row r="1874" spans="1:6" s="518" customFormat="1" x14ac:dyDescent="0.25">
      <c r="A1874" s="516"/>
      <c r="B1874" s="517"/>
      <c r="C1874" s="517"/>
      <c r="D1874" s="517"/>
      <c r="E1874" s="517"/>
      <c r="F1874" s="517"/>
    </row>
    <row r="1875" spans="1:6" s="518" customFormat="1" x14ac:dyDescent="0.25">
      <c r="A1875" s="516"/>
      <c r="B1875" s="517"/>
      <c r="C1875" s="517"/>
      <c r="D1875" s="517"/>
      <c r="E1875" s="517"/>
      <c r="F1875" s="517"/>
    </row>
    <row r="1876" spans="1:6" s="518" customFormat="1" x14ac:dyDescent="0.25">
      <c r="A1876" s="516"/>
      <c r="B1876" s="517"/>
      <c r="C1876" s="517"/>
      <c r="D1876" s="517"/>
      <c r="E1876" s="517"/>
      <c r="F1876" s="517"/>
    </row>
    <row r="1877" spans="1:6" s="518" customFormat="1" x14ac:dyDescent="0.25">
      <c r="A1877" s="516"/>
      <c r="B1877" s="517"/>
      <c r="C1877" s="517"/>
      <c r="D1877" s="517"/>
      <c r="E1877" s="517"/>
      <c r="F1877" s="517"/>
    </row>
    <row r="1878" spans="1:6" s="518" customFormat="1" x14ac:dyDescent="0.25">
      <c r="A1878" s="516"/>
      <c r="B1878" s="517"/>
      <c r="C1878" s="517"/>
      <c r="D1878" s="517"/>
      <c r="E1878" s="517"/>
      <c r="F1878" s="517"/>
    </row>
    <row r="1879" spans="1:6" s="518" customFormat="1" x14ac:dyDescent="0.25">
      <c r="A1879" s="516"/>
      <c r="B1879" s="517"/>
      <c r="C1879" s="517"/>
      <c r="D1879" s="517"/>
      <c r="E1879" s="517"/>
      <c r="F1879" s="517"/>
    </row>
    <row r="1880" spans="1:6" s="518" customFormat="1" x14ac:dyDescent="0.25">
      <c r="A1880" s="516"/>
      <c r="B1880" s="517"/>
      <c r="C1880" s="517"/>
      <c r="D1880" s="517"/>
      <c r="E1880" s="517"/>
      <c r="F1880" s="517"/>
    </row>
    <row r="1881" spans="1:6" s="518" customFormat="1" x14ac:dyDescent="0.25">
      <c r="A1881" s="516"/>
      <c r="B1881" s="517"/>
      <c r="C1881" s="517"/>
      <c r="D1881" s="517"/>
      <c r="E1881" s="517"/>
      <c r="F1881" s="517"/>
    </row>
    <row r="1882" spans="1:6" s="518" customFormat="1" x14ac:dyDescent="0.25">
      <c r="A1882" s="516"/>
      <c r="B1882" s="517"/>
      <c r="C1882" s="517"/>
      <c r="D1882" s="517"/>
      <c r="E1882" s="517"/>
      <c r="F1882" s="517"/>
    </row>
    <row r="1883" spans="1:6" s="518" customFormat="1" x14ac:dyDescent="0.25">
      <c r="A1883" s="516"/>
      <c r="B1883" s="517"/>
      <c r="C1883" s="517"/>
      <c r="D1883" s="517"/>
      <c r="E1883" s="517"/>
      <c r="F1883" s="517"/>
    </row>
    <row r="1884" spans="1:6" s="518" customFormat="1" x14ac:dyDescent="0.25">
      <c r="A1884" s="516"/>
      <c r="B1884" s="517"/>
      <c r="C1884" s="517"/>
      <c r="D1884" s="517"/>
      <c r="E1884" s="517"/>
      <c r="F1884" s="517"/>
    </row>
    <row r="1885" spans="1:6" s="518" customFormat="1" x14ac:dyDescent="0.25">
      <c r="A1885" s="516"/>
      <c r="B1885" s="517"/>
      <c r="C1885" s="517"/>
      <c r="D1885" s="517"/>
      <c r="E1885" s="517"/>
      <c r="F1885" s="517"/>
    </row>
    <row r="1886" spans="1:6" s="518" customFormat="1" x14ac:dyDescent="0.25">
      <c r="A1886" s="516"/>
      <c r="B1886" s="517"/>
      <c r="C1886" s="517"/>
      <c r="D1886" s="517"/>
      <c r="E1886" s="517"/>
      <c r="F1886" s="517"/>
    </row>
    <row r="1887" spans="1:6" s="518" customFormat="1" x14ac:dyDescent="0.25">
      <c r="A1887" s="516"/>
      <c r="B1887" s="517"/>
      <c r="C1887" s="517"/>
      <c r="D1887" s="517"/>
      <c r="E1887" s="517"/>
      <c r="F1887" s="517"/>
    </row>
    <row r="1888" spans="1:6" s="518" customFormat="1" x14ac:dyDescent="0.25">
      <c r="A1888" s="516"/>
      <c r="B1888" s="517"/>
      <c r="C1888" s="517"/>
      <c r="D1888" s="517"/>
      <c r="E1888" s="517"/>
      <c r="F1888" s="517"/>
    </row>
    <row r="1889" spans="1:6" s="518" customFormat="1" x14ac:dyDescent="0.25">
      <c r="A1889" s="516"/>
      <c r="B1889" s="517"/>
      <c r="C1889" s="517"/>
      <c r="D1889" s="517"/>
      <c r="E1889" s="517"/>
      <c r="F1889" s="517"/>
    </row>
    <row r="1890" spans="1:6" s="518" customFormat="1" x14ac:dyDescent="0.25">
      <c r="A1890" s="516"/>
      <c r="B1890" s="517"/>
      <c r="C1890" s="517"/>
      <c r="D1890" s="517"/>
      <c r="E1890" s="517"/>
      <c r="F1890" s="517"/>
    </row>
    <row r="1891" spans="1:6" s="518" customFormat="1" x14ac:dyDescent="0.25">
      <c r="A1891" s="516"/>
      <c r="B1891" s="517"/>
      <c r="C1891" s="517"/>
      <c r="D1891" s="517"/>
      <c r="E1891" s="517"/>
      <c r="F1891" s="517"/>
    </row>
    <row r="1892" spans="1:6" s="518" customFormat="1" x14ac:dyDescent="0.25">
      <c r="A1892" s="516"/>
      <c r="B1892" s="517"/>
      <c r="C1892" s="517"/>
      <c r="D1892" s="517"/>
      <c r="E1892" s="517"/>
      <c r="F1892" s="517"/>
    </row>
    <row r="1893" spans="1:6" s="518" customFormat="1" x14ac:dyDescent="0.25">
      <c r="A1893" s="516"/>
      <c r="B1893" s="517"/>
      <c r="C1893" s="517"/>
      <c r="D1893" s="517"/>
      <c r="E1893" s="517"/>
      <c r="F1893" s="517"/>
    </row>
    <row r="1894" spans="1:6" s="518" customFormat="1" x14ac:dyDescent="0.25">
      <c r="A1894" s="516"/>
      <c r="B1894" s="517"/>
      <c r="C1894" s="517"/>
      <c r="D1894" s="517"/>
      <c r="E1894" s="517"/>
      <c r="F1894" s="517"/>
    </row>
    <row r="1895" spans="1:6" s="518" customFormat="1" x14ac:dyDescent="0.25">
      <c r="A1895" s="516"/>
      <c r="B1895" s="517"/>
      <c r="C1895" s="517"/>
      <c r="D1895" s="517"/>
      <c r="E1895" s="517"/>
      <c r="F1895" s="517"/>
    </row>
    <row r="1896" spans="1:6" s="518" customFormat="1" x14ac:dyDescent="0.25">
      <c r="A1896" s="516"/>
      <c r="B1896" s="517"/>
      <c r="C1896" s="517"/>
      <c r="D1896" s="517"/>
      <c r="E1896" s="517"/>
      <c r="F1896" s="517"/>
    </row>
    <row r="1897" spans="1:6" s="518" customFormat="1" x14ac:dyDescent="0.25">
      <c r="A1897" s="516"/>
      <c r="B1897" s="517"/>
      <c r="C1897" s="517"/>
      <c r="D1897" s="517"/>
      <c r="E1897" s="517"/>
      <c r="F1897" s="517"/>
    </row>
    <row r="1898" spans="1:6" s="518" customFormat="1" x14ac:dyDescent="0.25">
      <c r="A1898" s="516"/>
      <c r="B1898" s="517"/>
      <c r="C1898" s="517"/>
      <c r="D1898" s="517"/>
      <c r="E1898" s="517"/>
      <c r="F1898" s="517"/>
    </row>
    <row r="1899" spans="1:6" s="518" customFormat="1" x14ac:dyDescent="0.25">
      <c r="A1899" s="516"/>
      <c r="B1899" s="517"/>
      <c r="C1899" s="517"/>
      <c r="D1899" s="517"/>
      <c r="E1899" s="517"/>
      <c r="F1899" s="517"/>
    </row>
    <row r="1900" spans="1:6" s="518" customFormat="1" x14ac:dyDescent="0.25">
      <c r="A1900" s="516"/>
      <c r="B1900" s="517"/>
      <c r="C1900" s="517"/>
      <c r="D1900" s="517"/>
      <c r="E1900" s="517"/>
      <c r="F1900" s="517"/>
    </row>
    <row r="1901" spans="1:6" s="518" customFormat="1" x14ac:dyDescent="0.25">
      <c r="A1901" s="516"/>
      <c r="B1901" s="517"/>
      <c r="C1901" s="517"/>
      <c r="D1901" s="517"/>
      <c r="E1901" s="517"/>
      <c r="F1901" s="517"/>
    </row>
    <row r="1902" spans="1:6" s="518" customFormat="1" x14ac:dyDescent="0.25">
      <c r="A1902" s="516"/>
      <c r="B1902" s="517"/>
      <c r="C1902" s="517"/>
      <c r="D1902" s="517"/>
      <c r="E1902" s="517"/>
      <c r="F1902" s="517"/>
    </row>
    <row r="1903" spans="1:6" s="518" customFormat="1" x14ac:dyDescent="0.25">
      <c r="A1903" s="516"/>
      <c r="B1903" s="517"/>
      <c r="C1903" s="517"/>
      <c r="D1903" s="517"/>
      <c r="E1903" s="517"/>
      <c r="F1903" s="517"/>
    </row>
    <row r="1904" spans="1:6" s="518" customFormat="1" x14ac:dyDescent="0.25">
      <c r="A1904" s="516"/>
      <c r="B1904" s="517"/>
      <c r="C1904" s="517"/>
      <c r="D1904" s="517"/>
      <c r="E1904" s="517"/>
      <c r="F1904" s="517"/>
    </row>
    <row r="1905" spans="1:6" s="518" customFormat="1" x14ac:dyDescent="0.25">
      <c r="A1905" s="516"/>
      <c r="B1905" s="517"/>
      <c r="C1905" s="517"/>
      <c r="D1905" s="517"/>
      <c r="E1905" s="517"/>
      <c r="F1905" s="517"/>
    </row>
    <row r="1906" spans="1:6" s="518" customFormat="1" x14ac:dyDescent="0.25">
      <c r="A1906" s="516"/>
      <c r="B1906" s="517"/>
      <c r="C1906" s="517"/>
      <c r="D1906" s="517"/>
      <c r="E1906" s="517"/>
      <c r="F1906" s="517"/>
    </row>
    <row r="1907" spans="1:6" s="518" customFormat="1" x14ac:dyDescent="0.25">
      <c r="A1907" s="516"/>
      <c r="B1907" s="517"/>
      <c r="C1907" s="517"/>
      <c r="D1907" s="517"/>
      <c r="E1907" s="517"/>
      <c r="F1907" s="517"/>
    </row>
    <row r="1908" spans="1:6" s="518" customFormat="1" x14ac:dyDescent="0.25">
      <c r="A1908" s="516"/>
      <c r="B1908" s="517"/>
      <c r="C1908" s="517"/>
      <c r="D1908" s="517"/>
      <c r="E1908" s="517"/>
      <c r="F1908" s="517"/>
    </row>
    <row r="1909" spans="1:6" s="518" customFormat="1" x14ac:dyDescent="0.25">
      <c r="A1909" s="516"/>
      <c r="B1909" s="517"/>
      <c r="C1909" s="517"/>
      <c r="D1909" s="517"/>
      <c r="E1909" s="517"/>
      <c r="F1909" s="517"/>
    </row>
    <row r="1910" spans="1:6" s="518" customFormat="1" x14ac:dyDescent="0.25">
      <c r="A1910" s="516"/>
      <c r="B1910" s="517"/>
      <c r="C1910" s="517"/>
      <c r="D1910" s="517"/>
      <c r="E1910" s="517"/>
      <c r="F1910" s="517"/>
    </row>
    <row r="1911" spans="1:6" s="518" customFormat="1" x14ac:dyDescent="0.25">
      <c r="A1911" s="516"/>
      <c r="B1911" s="517"/>
      <c r="C1911" s="517"/>
      <c r="D1911" s="517"/>
      <c r="E1911" s="517"/>
      <c r="F1911" s="517"/>
    </row>
    <row r="1912" spans="1:6" s="518" customFormat="1" x14ac:dyDescent="0.25">
      <c r="A1912" s="516"/>
      <c r="B1912" s="517"/>
      <c r="C1912" s="517"/>
      <c r="D1912" s="517"/>
      <c r="E1912" s="517"/>
      <c r="F1912" s="517"/>
    </row>
    <row r="1913" spans="1:6" s="518" customFormat="1" x14ac:dyDescent="0.25">
      <c r="A1913" s="516"/>
      <c r="B1913" s="517"/>
      <c r="C1913" s="517"/>
      <c r="D1913" s="517"/>
      <c r="E1913" s="517"/>
      <c r="F1913" s="517"/>
    </row>
    <row r="1914" spans="1:6" s="518" customFormat="1" x14ac:dyDescent="0.25">
      <c r="A1914" s="516"/>
      <c r="B1914" s="517"/>
      <c r="C1914" s="517"/>
      <c r="D1914" s="517"/>
      <c r="E1914" s="517"/>
      <c r="F1914" s="517"/>
    </row>
    <row r="1915" spans="1:6" s="518" customFormat="1" x14ac:dyDescent="0.25">
      <c r="A1915" s="516"/>
      <c r="B1915" s="517"/>
      <c r="C1915" s="517"/>
      <c r="D1915" s="517"/>
      <c r="E1915" s="517"/>
      <c r="F1915" s="517"/>
    </row>
    <row r="1916" spans="1:6" s="518" customFormat="1" x14ac:dyDescent="0.25">
      <c r="A1916" s="516"/>
      <c r="B1916" s="517"/>
      <c r="C1916" s="517"/>
      <c r="D1916" s="517"/>
      <c r="E1916" s="517"/>
      <c r="F1916" s="517"/>
    </row>
    <row r="1917" spans="1:6" s="518" customFormat="1" x14ac:dyDescent="0.25">
      <c r="A1917" s="516"/>
      <c r="B1917" s="517"/>
      <c r="C1917" s="517"/>
      <c r="D1917" s="517"/>
      <c r="E1917" s="517"/>
      <c r="F1917" s="517"/>
    </row>
    <row r="1918" spans="1:6" s="518" customFormat="1" x14ac:dyDescent="0.25">
      <c r="A1918" s="516"/>
      <c r="B1918" s="517"/>
      <c r="C1918" s="517"/>
      <c r="D1918" s="517"/>
      <c r="E1918" s="517"/>
      <c r="F1918" s="517"/>
    </row>
    <row r="1919" spans="1:6" s="518" customFormat="1" x14ac:dyDescent="0.25">
      <c r="A1919" s="516"/>
      <c r="B1919" s="517"/>
      <c r="C1919" s="517"/>
      <c r="D1919" s="517"/>
      <c r="E1919" s="517"/>
      <c r="F1919" s="517"/>
    </row>
    <row r="1920" spans="1:6" s="518" customFormat="1" x14ac:dyDescent="0.25">
      <c r="A1920" s="516"/>
      <c r="B1920" s="517"/>
      <c r="C1920" s="517"/>
      <c r="D1920" s="517"/>
      <c r="E1920" s="517"/>
      <c r="F1920" s="517"/>
    </row>
    <row r="1921" spans="1:6" s="518" customFormat="1" x14ac:dyDescent="0.25">
      <c r="A1921" s="516"/>
      <c r="B1921" s="517"/>
      <c r="C1921" s="517"/>
      <c r="D1921" s="517"/>
      <c r="E1921" s="517"/>
      <c r="F1921" s="517"/>
    </row>
    <row r="1922" spans="1:6" s="518" customFormat="1" x14ac:dyDescent="0.25">
      <c r="A1922" s="516"/>
      <c r="B1922" s="517"/>
      <c r="C1922" s="517"/>
      <c r="D1922" s="517"/>
      <c r="E1922" s="517"/>
      <c r="F1922" s="517"/>
    </row>
    <row r="1923" spans="1:6" s="518" customFormat="1" x14ac:dyDescent="0.25">
      <c r="A1923" s="516"/>
      <c r="B1923" s="517"/>
      <c r="C1923" s="517"/>
      <c r="D1923" s="517"/>
      <c r="E1923" s="517"/>
      <c r="F1923" s="517"/>
    </row>
    <row r="1924" spans="1:6" s="518" customFormat="1" x14ac:dyDescent="0.25">
      <c r="A1924" s="516"/>
      <c r="B1924" s="517"/>
      <c r="C1924" s="517"/>
      <c r="D1924" s="517"/>
      <c r="E1924" s="517"/>
      <c r="F1924" s="517"/>
    </row>
    <row r="1925" spans="1:6" s="518" customFormat="1" x14ac:dyDescent="0.25">
      <c r="A1925" s="516"/>
      <c r="B1925" s="517"/>
      <c r="C1925" s="517"/>
      <c r="D1925" s="517"/>
      <c r="E1925" s="517"/>
      <c r="F1925" s="517"/>
    </row>
    <row r="1926" spans="1:6" s="518" customFormat="1" x14ac:dyDescent="0.25">
      <c r="A1926" s="516"/>
      <c r="B1926" s="517"/>
      <c r="C1926" s="517"/>
      <c r="D1926" s="517"/>
      <c r="E1926" s="517"/>
      <c r="F1926" s="517"/>
    </row>
    <row r="1927" spans="1:6" s="518" customFormat="1" x14ac:dyDescent="0.25">
      <c r="A1927" s="516"/>
      <c r="B1927" s="517"/>
      <c r="C1927" s="517"/>
      <c r="D1927" s="517"/>
      <c r="E1927" s="517"/>
      <c r="F1927" s="517"/>
    </row>
    <row r="1928" spans="1:6" s="518" customFormat="1" x14ac:dyDescent="0.25">
      <c r="A1928" s="516"/>
      <c r="B1928" s="517"/>
      <c r="C1928" s="517"/>
      <c r="D1928" s="517"/>
      <c r="E1928" s="517"/>
      <c r="F1928" s="517"/>
    </row>
    <row r="1929" spans="1:6" s="518" customFormat="1" x14ac:dyDescent="0.25">
      <c r="A1929" s="516"/>
      <c r="B1929" s="517"/>
      <c r="C1929" s="517"/>
      <c r="D1929" s="517"/>
      <c r="E1929" s="517"/>
      <c r="F1929" s="517"/>
    </row>
    <row r="1930" spans="1:6" s="518" customFormat="1" x14ac:dyDescent="0.25">
      <c r="A1930" s="516"/>
      <c r="B1930" s="517"/>
      <c r="C1930" s="517"/>
      <c r="D1930" s="517"/>
      <c r="E1930" s="517"/>
      <c r="F1930" s="517"/>
    </row>
    <row r="1931" spans="1:6" s="518" customFormat="1" x14ac:dyDescent="0.25">
      <c r="A1931" s="516"/>
      <c r="B1931" s="517"/>
      <c r="C1931" s="517"/>
      <c r="D1931" s="517"/>
      <c r="E1931" s="517"/>
      <c r="F1931" s="517"/>
    </row>
    <row r="1932" spans="1:6" s="518" customFormat="1" x14ac:dyDescent="0.25">
      <c r="A1932" s="516"/>
      <c r="B1932" s="517"/>
      <c r="C1932" s="517"/>
      <c r="D1932" s="517"/>
      <c r="E1932" s="517"/>
      <c r="F1932" s="517"/>
    </row>
    <row r="1933" spans="1:6" s="518" customFormat="1" x14ac:dyDescent="0.25">
      <c r="A1933" s="516"/>
      <c r="B1933" s="517"/>
      <c r="C1933" s="517"/>
      <c r="D1933" s="517"/>
      <c r="E1933" s="517"/>
      <c r="F1933" s="517"/>
    </row>
    <row r="1934" spans="1:6" s="518" customFormat="1" x14ac:dyDescent="0.25">
      <c r="A1934" s="516"/>
      <c r="B1934" s="517"/>
      <c r="C1934" s="517"/>
      <c r="D1934" s="517"/>
      <c r="E1934" s="517"/>
      <c r="F1934" s="517"/>
    </row>
    <row r="1935" spans="1:6" s="518" customFormat="1" x14ac:dyDescent="0.25">
      <c r="A1935" s="516"/>
      <c r="B1935" s="517"/>
      <c r="C1935" s="517"/>
      <c r="D1935" s="517"/>
      <c r="E1935" s="517"/>
      <c r="F1935" s="517"/>
    </row>
    <row r="1936" spans="1:6" s="518" customFormat="1" x14ac:dyDescent="0.25">
      <c r="A1936" s="516"/>
      <c r="B1936" s="517"/>
      <c r="C1936" s="517"/>
      <c r="D1936" s="517"/>
      <c r="E1936" s="517"/>
      <c r="F1936" s="517"/>
    </row>
    <row r="1937" spans="1:6" s="518" customFormat="1" x14ac:dyDescent="0.25">
      <c r="A1937" s="516"/>
      <c r="B1937" s="517"/>
      <c r="C1937" s="517"/>
      <c r="D1937" s="517"/>
      <c r="E1937" s="517"/>
      <c r="F1937" s="517"/>
    </row>
    <row r="1938" spans="1:6" s="518" customFormat="1" x14ac:dyDescent="0.25">
      <c r="A1938" s="516"/>
      <c r="B1938" s="517"/>
      <c r="C1938" s="517"/>
      <c r="D1938" s="517"/>
      <c r="E1938" s="517"/>
      <c r="F1938" s="517"/>
    </row>
    <row r="1939" spans="1:6" s="518" customFormat="1" x14ac:dyDescent="0.25">
      <c r="A1939" s="516"/>
      <c r="B1939" s="517"/>
      <c r="C1939" s="517"/>
      <c r="D1939" s="517"/>
      <c r="E1939" s="517"/>
      <c r="F1939" s="517"/>
    </row>
    <row r="1940" spans="1:6" s="518" customFormat="1" x14ac:dyDescent="0.25">
      <c r="A1940" s="516"/>
      <c r="B1940" s="517"/>
      <c r="C1940" s="517"/>
      <c r="D1940" s="517"/>
      <c r="E1940" s="517"/>
      <c r="F1940" s="517"/>
    </row>
    <row r="1941" spans="1:6" s="518" customFormat="1" x14ac:dyDescent="0.25">
      <c r="A1941" s="516"/>
      <c r="B1941" s="517"/>
      <c r="C1941" s="517"/>
      <c r="D1941" s="517"/>
      <c r="E1941" s="517"/>
      <c r="F1941" s="517"/>
    </row>
    <row r="1942" spans="1:6" s="518" customFormat="1" x14ac:dyDescent="0.25">
      <c r="A1942" s="516"/>
      <c r="B1942" s="517"/>
      <c r="C1942" s="517"/>
      <c r="D1942" s="517"/>
      <c r="E1942" s="517"/>
      <c r="F1942" s="517"/>
    </row>
    <row r="1943" spans="1:6" s="518" customFormat="1" x14ac:dyDescent="0.25">
      <c r="A1943" s="516"/>
      <c r="B1943" s="517"/>
      <c r="C1943" s="517"/>
      <c r="D1943" s="517"/>
      <c r="E1943" s="517"/>
      <c r="F1943" s="517"/>
    </row>
    <row r="1944" spans="1:6" s="518" customFormat="1" x14ac:dyDescent="0.25">
      <c r="A1944" s="516"/>
      <c r="B1944" s="517"/>
      <c r="C1944" s="517"/>
      <c r="D1944" s="517"/>
      <c r="E1944" s="517"/>
      <c r="F1944" s="517"/>
    </row>
    <row r="1945" spans="1:6" s="518" customFormat="1" x14ac:dyDescent="0.25">
      <c r="A1945" s="516"/>
      <c r="B1945" s="517"/>
      <c r="C1945" s="517"/>
      <c r="D1945" s="517"/>
      <c r="E1945" s="517"/>
      <c r="F1945" s="517"/>
    </row>
    <row r="1946" spans="1:6" s="518" customFormat="1" x14ac:dyDescent="0.25">
      <c r="A1946" s="516"/>
      <c r="B1946" s="517"/>
      <c r="C1946" s="517"/>
      <c r="D1946" s="517"/>
      <c r="E1946" s="517"/>
      <c r="F1946" s="517"/>
    </row>
    <row r="1947" spans="1:6" s="518" customFormat="1" x14ac:dyDescent="0.25">
      <c r="A1947" s="516"/>
      <c r="B1947" s="517"/>
      <c r="C1947" s="517"/>
      <c r="D1947" s="517"/>
      <c r="E1947" s="517"/>
      <c r="F1947" s="517"/>
    </row>
    <row r="1948" spans="1:6" s="518" customFormat="1" x14ac:dyDescent="0.25">
      <c r="A1948" s="516"/>
      <c r="B1948" s="517"/>
      <c r="C1948" s="517"/>
      <c r="D1948" s="517"/>
      <c r="E1948" s="517"/>
      <c r="F1948" s="517"/>
    </row>
    <row r="1949" spans="1:6" s="518" customFormat="1" x14ac:dyDescent="0.25">
      <c r="A1949" s="516"/>
      <c r="B1949" s="517"/>
      <c r="C1949" s="517"/>
      <c r="D1949" s="517"/>
      <c r="E1949" s="517"/>
      <c r="F1949" s="517"/>
    </row>
    <row r="1950" spans="1:6" s="518" customFormat="1" x14ac:dyDescent="0.25">
      <c r="A1950" s="516"/>
      <c r="B1950" s="517"/>
      <c r="C1950" s="517"/>
      <c r="D1950" s="517"/>
      <c r="E1950" s="517"/>
      <c r="F1950" s="517"/>
    </row>
    <row r="1951" spans="1:6" s="518" customFormat="1" x14ac:dyDescent="0.25">
      <c r="A1951" s="516"/>
      <c r="B1951" s="517"/>
      <c r="C1951" s="517"/>
      <c r="D1951" s="517"/>
      <c r="E1951" s="517"/>
      <c r="F1951" s="517"/>
    </row>
    <row r="1952" spans="1:6" s="518" customFormat="1" x14ac:dyDescent="0.25">
      <c r="A1952" s="516"/>
      <c r="B1952" s="517"/>
      <c r="C1952" s="517"/>
      <c r="D1952" s="517"/>
      <c r="E1952" s="517"/>
      <c r="F1952" s="517"/>
    </row>
    <row r="1953" spans="1:6" s="518" customFormat="1" x14ac:dyDescent="0.25">
      <c r="A1953" s="516"/>
      <c r="B1953" s="517"/>
      <c r="C1953" s="517"/>
      <c r="D1953" s="517"/>
      <c r="E1953" s="517"/>
      <c r="F1953" s="517"/>
    </row>
    <row r="1954" spans="1:6" s="518" customFormat="1" x14ac:dyDescent="0.25">
      <c r="A1954" s="516"/>
      <c r="B1954" s="517"/>
      <c r="C1954" s="517"/>
      <c r="D1954" s="517"/>
      <c r="E1954" s="517"/>
      <c r="F1954" s="517"/>
    </row>
    <row r="1955" spans="1:6" s="518" customFormat="1" x14ac:dyDescent="0.25">
      <c r="A1955" s="516"/>
      <c r="B1955" s="517"/>
      <c r="C1955" s="517"/>
      <c r="D1955" s="517"/>
      <c r="E1955" s="517"/>
      <c r="F1955" s="517"/>
    </row>
    <row r="1956" spans="1:6" s="518" customFormat="1" x14ac:dyDescent="0.25">
      <c r="A1956" s="516"/>
      <c r="B1956" s="517"/>
      <c r="C1956" s="517"/>
      <c r="D1956" s="517"/>
      <c r="E1956" s="517"/>
      <c r="F1956" s="517"/>
    </row>
    <row r="1957" spans="1:6" s="518" customFormat="1" x14ac:dyDescent="0.25">
      <c r="A1957" s="516"/>
      <c r="B1957" s="517"/>
      <c r="C1957" s="517"/>
      <c r="D1957" s="517"/>
      <c r="E1957" s="517"/>
      <c r="F1957" s="517"/>
    </row>
    <row r="1958" spans="1:6" s="518" customFormat="1" x14ac:dyDescent="0.25">
      <c r="A1958" s="516"/>
      <c r="B1958" s="517"/>
      <c r="C1958" s="517"/>
      <c r="D1958" s="517"/>
      <c r="E1958" s="517"/>
      <c r="F1958" s="517"/>
    </row>
    <row r="1959" spans="1:6" s="518" customFormat="1" x14ac:dyDescent="0.25">
      <c r="A1959" s="516"/>
      <c r="B1959" s="517"/>
      <c r="C1959" s="517"/>
      <c r="D1959" s="517"/>
      <c r="E1959" s="517"/>
      <c r="F1959" s="517"/>
    </row>
    <row r="1960" spans="1:6" s="518" customFormat="1" x14ac:dyDescent="0.25">
      <c r="A1960" s="516"/>
      <c r="B1960" s="517"/>
      <c r="C1960" s="517"/>
      <c r="D1960" s="517"/>
      <c r="E1960" s="517"/>
      <c r="F1960" s="517"/>
    </row>
    <row r="1961" spans="1:6" s="518" customFormat="1" x14ac:dyDescent="0.25">
      <c r="A1961" s="516"/>
      <c r="B1961" s="517"/>
      <c r="C1961" s="517"/>
      <c r="D1961" s="517"/>
      <c r="E1961" s="517"/>
      <c r="F1961" s="517"/>
    </row>
    <row r="1962" spans="1:6" s="518" customFormat="1" x14ac:dyDescent="0.25">
      <c r="A1962" s="516"/>
      <c r="B1962" s="517"/>
      <c r="C1962" s="517"/>
      <c r="D1962" s="517"/>
      <c r="E1962" s="517"/>
      <c r="F1962" s="517"/>
    </row>
    <row r="1963" spans="1:6" s="518" customFormat="1" x14ac:dyDescent="0.25">
      <c r="A1963" s="516"/>
      <c r="B1963" s="517"/>
      <c r="C1963" s="517"/>
      <c r="D1963" s="517"/>
      <c r="E1963" s="517"/>
      <c r="F1963" s="517"/>
    </row>
    <row r="1964" spans="1:6" s="518" customFormat="1" x14ac:dyDescent="0.25">
      <c r="A1964" s="516"/>
      <c r="B1964" s="517"/>
      <c r="C1964" s="517"/>
      <c r="D1964" s="517"/>
      <c r="E1964" s="517"/>
      <c r="F1964" s="517"/>
    </row>
    <row r="1965" spans="1:6" s="518" customFormat="1" x14ac:dyDescent="0.25">
      <c r="A1965" s="516"/>
      <c r="B1965" s="517"/>
      <c r="C1965" s="517"/>
      <c r="D1965" s="517"/>
      <c r="E1965" s="517"/>
      <c r="F1965" s="517"/>
    </row>
    <row r="1966" spans="1:6" s="518" customFormat="1" x14ac:dyDescent="0.25">
      <c r="A1966" s="516"/>
      <c r="B1966" s="517"/>
      <c r="C1966" s="517"/>
      <c r="D1966" s="517"/>
      <c r="E1966" s="517"/>
      <c r="F1966" s="517"/>
    </row>
    <row r="1967" spans="1:6" s="518" customFormat="1" x14ac:dyDescent="0.25">
      <c r="A1967" s="516"/>
      <c r="B1967" s="517"/>
      <c r="C1967" s="517"/>
      <c r="D1967" s="517"/>
      <c r="E1967" s="517"/>
      <c r="F1967" s="517"/>
    </row>
    <row r="1968" spans="1:6" s="518" customFormat="1" x14ac:dyDescent="0.25">
      <c r="A1968" s="516"/>
      <c r="B1968" s="517"/>
      <c r="C1968" s="517"/>
      <c r="D1968" s="517"/>
      <c r="E1968" s="517"/>
      <c r="F1968" s="517"/>
    </row>
    <row r="1969" spans="1:6" s="518" customFormat="1" x14ac:dyDescent="0.25">
      <c r="A1969" s="516"/>
      <c r="B1969" s="517"/>
      <c r="C1969" s="517"/>
      <c r="D1969" s="517"/>
      <c r="E1969" s="517"/>
      <c r="F1969" s="517"/>
    </row>
    <row r="1970" spans="1:6" s="518" customFormat="1" x14ac:dyDescent="0.25">
      <c r="A1970" s="516"/>
      <c r="B1970" s="517"/>
      <c r="C1970" s="517"/>
      <c r="D1970" s="517"/>
      <c r="E1970" s="517"/>
      <c r="F1970" s="517"/>
    </row>
    <row r="1971" spans="1:6" s="518" customFormat="1" x14ac:dyDescent="0.25">
      <c r="A1971" s="516"/>
      <c r="B1971" s="517"/>
      <c r="C1971" s="517"/>
      <c r="D1971" s="517"/>
      <c r="E1971" s="517"/>
      <c r="F1971" s="517"/>
    </row>
    <row r="1972" spans="1:6" s="518" customFormat="1" x14ac:dyDescent="0.25">
      <c r="A1972" s="516"/>
      <c r="B1972" s="517"/>
      <c r="C1972" s="517"/>
      <c r="D1972" s="517"/>
      <c r="E1972" s="517"/>
      <c r="F1972" s="517"/>
    </row>
    <row r="1973" spans="1:6" s="518" customFormat="1" x14ac:dyDescent="0.25">
      <c r="A1973" s="516"/>
      <c r="B1973" s="517"/>
      <c r="C1973" s="517"/>
      <c r="D1973" s="517"/>
      <c r="E1973" s="517"/>
      <c r="F1973" s="517"/>
    </row>
    <row r="1974" spans="1:6" s="518" customFormat="1" x14ac:dyDescent="0.25">
      <c r="A1974" s="516"/>
      <c r="B1974" s="517"/>
      <c r="C1974" s="517"/>
      <c r="D1974" s="517"/>
      <c r="E1974" s="517"/>
      <c r="F1974" s="517"/>
    </row>
    <row r="1975" spans="1:6" s="518" customFormat="1" x14ac:dyDescent="0.25">
      <c r="A1975" s="516"/>
      <c r="B1975" s="517"/>
      <c r="C1975" s="517"/>
      <c r="D1975" s="517"/>
      <c r="E1975" s="517"/>
      <c r="F1975" s="517"/>
    </row>
    <row r="1976" spans="1:6" s="518" customFormat="1" x14ac:dyDescent="0.25">
      <c r="A1976" s="516"/>
      <c r="B1976" s="517"/>
      <c r="C1976" s="517"/>
      <c r="D1976" s="517"/>
      <c r="E1976" s="517"/>
      <c r="F1976" s="517"/>
    </row>
    <row r="1977" spans="1:6" s="518" customFormat="1" x14ac:dyDescent="0.25">
      <c r="A1977" s="516"/>
      <c r="B1977" s="517"/>
      <c r="C1977" s="517"/>
      <c r="D1977" s="517"/>
      <c r="E1977" s="517"/>
      <c r="F1977" s="517"/>
    </row>
    <row r="1978" spans="1:6" s="518" customFormat="1" x14ac:dyDescent="0.25">
      <c r="A1978" s="516"/>
      <c r="B1978" s="517"/>
      <c r="C1978" s="517"/>
      <c r="D1978" s="517"/>
      <c r="E1978" s="517"/>
      <c r="F1978" s="517"/>
    </row>
    <row r="1979" spans="1:6" s="518" customFormat="1" x14ac:dyDescent="0.25">
      <c r="A1979" s="516"/>
      <c r="B1979" s="517"/>
      <c r="C1979" s="517"/>
      <c r="D1979" s="517"/>
      <c r="E1979" s="517"/>
      <c r="F1979" s="517"/>
    </row>
    <row r="1980" spans="1:6" s="518" customFormat="1" x14ac:dyDescent="0.25">
      <c r="A1980" s="516"/>
      <c r="B1980" s="517"/>
      <c r="C1980" s="517"/>
      <c r="D1980" s="517"/>
      <c r="E1980" s="517"/>
      <c r="F1980" s="517"/>
    </row>
    <row r="1981" spans="1:6" s="518" customFormat="1" x14ac:dyDescent="0.25">
      <c r="A1981" s="516"/>
      <c r="B1981" s="517"/>
      <c r="C1981" s="517"/>
      <c r="D1981" s="517"/>
      <c r="E1981" s="517"/>
      <c r="F1981" s="517"/>
    </row>
    <row r="1982" spans="1:6" s="518" customFormat="1" x14ac:dyDescent="0.25">
      <c r="A1982" s="516"/>
      <c r="B1982" s="517"/>
      <c r="C1982" s="517"/>
      <c r="D1982" s="517"/>
      <c r="E1982" s="517"/>
      <c r="F1982" s="517"/>
    </row>
    <row r="1983" spans="1:6" s="518" customFormat="1" x14ac:dyDescent="0.25">
      <c r="A1983" s="516"/>
      <c r="B1983" s="517"/>
      <c r="C1983" s="517"/>
      <c r="D1983" s="517"/>
      <c r="E1983" s="517"/>
      <c r="F1983" s="517"/>
    </row>
    <row r="1984" spans="1:6" s="518" customFormat="1" x14ac:dyDescent="0.25">
      <c r="A1984" s="516"/>
      <c r="B1984" s="517"/>
      <c r="C1984" s="517"/>
      <c r="D1984" s="517"/>
      <c r="E1984" s="517"/>
      <c r="F1984" s="517"/>
    </row>
    <row r="1985" spans="1:6" s="518" customFormat="1" x14ac:dyDescent="0.25">
      <c r="A1985" s="516"/>
      <c r="B1985" s="517"/>
      <c r="C1985" s="517"/>
      <c r="D1985" s="517"/>
      <c r="E1985" s="517"/>
      <c r="F1985" s="517"/>
    </row>
    <row r="1986" spans="1:6" s="518" customFormat="1" x14ac:dyDescent="0.25">
      <c r="A1986" s="516"/>
      <c r="B1986" s="517"/>
      <c r="C1986" s="517"/>
      <c r="D1986" s="517"/>
      <c r="E1986" s="517"/>
      <c r="F1986" s="517"/>
    </row>
    <row r="1987" spans="1:6" s="518" customFormat="1" x14ac:dyDescent="0.25">
      <c r="A1987" s="516"/>
      <c r="B1987" s="517"/>
      <c r="C1987" s="517"/>
      <c r="D1987" s="517"/>
      <c r="E1987" s="517"/>
      <c r="F1987" s="517"/>
    </row>
    <row r="1988" spans="1:6" s="518" customFormat="1" x14ac:dyDescent="0.25">
      <c r="A1988" s="516"/>
      <c r="B1988" s="517"/>
      <c r="C1988" s="517"/>
      <c r="D1988" s="517"/>
      <c r="E1988" s="517"/>
      <c r="F1988" s="517"/>
    </row>
    <row r="1989" spans="1:6" s="518" customFormat="1" x14ac:dyDescent="0.25">
      <c r="A1989" s="516"/>
      <c r="B1989" s="517"/>
      <c r="C1989" s="517"/>
      <c r="D1989" s="517"/>
      <c r="E1989" s="517"/>
      <c r="F1989" s="517"/>
    </row>
    <row r="1990" spans="1:6" s="518" customFormat="1" x14ac:dyDescent="0.25">
      <c r="A1990" s="516"/>
      <c r="B1990" s="517"/>
      <c r="C1990" s="517"/>
      <c r="D1990" s="517"/>
      <c r="E1990" s="517"/>
      <c r="F1990" s="517"/>
    </row>
    <row r="1991" spans="1:6" s="518" customFormat="1" x14ac:dyDescent="0.25">
      <c r="A1991" s="516"/>
      <c r="B1991" s="517"/>
      <c r="C1991" s="517"/>
      <c r="D1991" s="517"/>
      <c r="E1991" s="517"/>
      <c r="F1991" s="517"/>
    </row>
    <row r="1992" spans="1:6" s="518" customFormat="1" x14ac:dyDescent="0.25">
      <c r="A1992" s="516"/>
      <c r="B1992" s="517"/>
      <c r="C1992" s="517"/>
      <c r="D1992" s="517"/>
      <c r="E1992" s="517"/>
      <c r="F1992" s="517"/>
    </row>
    <row r="1993" spans="1:6" s="518" customFormat="1" x14ac:dyDescent="0.25">
      <c r="A1993" s="516"/>
      <c r="B1993" s="517"/>
      <c r="C1993" s="517"/>
      <c r="D1993" s="517"/>
      <c r="E1993" s="517"/>
      <c r="F1993" s="517"/>
    </row>
    <row r="1994" spans="1:6" s="518" customFormat="1" x14ac:dyDescent="0.25">
      <c r="A1994" s="516"/>
      <c r="B1994" s="517"/>
      <c r="C1994" s="517"/>
      <c r="D1994" s="517"/>
      <c r="E1994" s="517"/>
      <c r="F1994" s="517"/>
    </row>
    <row r="1995" spans="1:6" s="518" customFormat="1" x14ac:dyDescent="0.25">
      <c r="A1995" s="516"/>
      <c r="B1995" s="517"/>
      <c r="C1995" s="517"/>
      <c r="D1995" s="517"/>
      <c r="E1995" s="517"/>
      <c r="F1995" s="517"/>
    </row>
    <row r="1996" spans="1:6" s="518" customFormat="1" x14ac:dyDescent="0.25">
      <c r="A1996" s="516"/>
      <c r="B1996" s="517"/>
      <c r="C1996" s="517"/>
      <c r="D1996" s="517"/>
      <c r="E1996" s="517"/>
      <c r="F1996" s="517"/>
    </row>
    <row r="1997" spans="1:6" s="518" customFormat="1" x14ac:dyDescent="0.25">
      <c r="A1997" s="516"/>
      <c r="B1997" s="517"/>
      <c r="C1997" s="517"/>
      <c r="D1997" s="517"/>
      <c r="E1997" s="517"/>
      <c r="F1997" s="517"/>
    </row>
    <row r="1998" spans="1:6" s="518" customFormat="1" x14ac:dyDescent="0.25">
      <c r="A1998" s="516"/>
      <c r="B1998" s="517"/>
      <c r="C1998" s="517"/>
      <c r="D1998" s="517"/>
      <c r="E1998" s="517"/>
      <c r="F1998" s="517"/>
    </row>
    <row r="1999" spans="1:6" s="518" customFormat="1" x14ac:dyDescent="0.25">
      <c r="A1999" s="516"/>
      <c r="B1999" s="517"/>
      <c r="C1999" s="517"/>
      <c r="D1999" s="517"/>
      <c r="E1999" s="517"/>
      <c r="F1999" s="517"/>
    </row>
    <row r="2000" spans="1:6" s="518" customFormat="1" x14ac:dyDescent="0.25">
      <c r="A2000" s="516"/>
      <c r="B2000" s="517"/>
      <c r="C2000" s="517"/>
      <c r="D2000" s="517"/>
      <c r="E2000" s="517"/>
      <c r="F2000" s="517"/>
    </row>
    <row r="2001" spans="1:6" s="518" customFormat="1" x14ac:dyDescent="0.25">
      <c r="A2001" s="516"/>
      <c r="B2001" s="517"/>
      <c r="C2001" s="517"/>
      <c r="D2001" s="517"/>
      <c r="E2001" s="517"/>
      <c r="F2001" s="517"/>
    </row>
    <row r="2002" spans="1:6" s="518" customFormat="1" x14ac:dyDescent="0.25">
      <c r="A2002" s="516"/>
      <c r="B2002" s="517"/>
      <c r="C2002" s="517"/>
      <c r="D2002" s="517"/>
      <c r="E2002" s="517"/>
      <c r="F2002" s="517"/>
    </row>
    <row r="2003" spans="1:6" s="518" customFormat="1" x14ac:dyDescent="0.25">
      <c r="A2003" s="516"/>
      <c r="B2003" s="517"/>
      <c r="C2003" s="517"/>
      <c r="D2003" s="517"/>
      <c r="E2003" s="517"/>
      <c r="F2003" s="517"/>
    </row>
    <row r="2004" spans="1:6" s="518" customFormat="1" x14ac:dyDescent="0.25">
      <c r="A2004" s="516"/>
      <c r="B2004" s="517"/>
      <c r="C2004" s="517"/>
      <c r="D2004" s="517"/>
      <c r="E2004" s="517"/>
      <c r="F2004" s="517"/>
    </row>
    <row r="2005" spans="1:6" s="518" customFormat="1" x14ac:dyDescent="0.25">
      <c r="A2005" s="516"/>
      <c r="B2005" s="517"/>
      <c r="C2005" s="517"/>
      <c r="D2005" s="517"/>
      <c r="E2005" s="517"/>
      <c r="F2005" s="517"/>
    </row>
    <row r="2006" spans="1:6" s="518" customFormat="1" x14ac:dyDescent="0.25">
      <c r="A2006" s="516"/>
      <c r="B2006" s="517"/>
      <c r="C2006" s="517"/>
      <c r="D2006" s="517"/>
      <c r="E2006" s="517"/>
      <c r="F2006" s="517"/>
    </row>
    <row r="2007" spans="1:6" s="518" customFormat="1" x14ac:dyDescent="0.25">
      <c r="A2007" s="516"/>
      <c r="B2007" s="517"/>
      <c r="C2007" s="517"/>
      <c r="D2007" s="517"/>
      <c r="E2007" s="517"/>
      <c r="F2007" s="517"/>
    </row>
    <row r="2008" spans="1:6" s="518" customFormat="1" x14ac:dyDescent="0.25">
      <c r="A2008" s="516"/>
      <c r="B2008" s="517"/>
      <c r="C2008" s="517"/>
      <c r="D2008" s="517"/>
      <c r="E2008" s="517"/>
      <c r="F2008" s="517"/>
    </row>
    <row r="2009" spans="1:6" s="518" customFormat="1" x14ac:dyDescent="0.25">
      <c r="A2009" s="516"/>
      <c r="B2009" s="517"/>
      <c r="C2009" s="517"/>
      <c r="D2009" s="517"/>
      <c r="E2009" s="517"/>
      <c r="F2009" s="517"/>
    </row>
    <row r="2010" spans="1:6" s="518" customFormat="1" x14ac:dyDescent="0.25">
      <c r="A2010" s="516"/>
      <c r="B2010" s="517"/>
      <c r="C2010" s="517"/>
      <c r="D2010" s="517"/>
      <c r="E2010" s="517"/>
      <c r="F2010" s="517"/>
    </row>
    <row r="2011" spans="1:6" s="518" customFormat="1" x14ac:dyDescent="0.25">
      <c r="A2011" s="516"/>
      <c r="B2011" s="517"/>
      <c r="C2011" s="517"/>
      <c r="D2011" s="517"/>
      <c r="E2011" s="517"/>
      <c r="F2011" s="517"/>
    </row>
    <row r="2012" spans="1:6" s="518" customFormat="1" x14ac:dyDescent="0.25">
      <c r="A2012" s="516"/>
      <c r="B2012" s="517"/>
      <c r="C2012" s="517"/>
      <c r="D2012" s="517"/>
      <c r="E2012" s="517"/>
      <c r="F2012" s="517"/>
    </row>
    <row r="2013" spans="1:6" s="518" customFormat="1" x14ac:dyDescent="0.25">
      <c r="A2013" s="516"/>
      <c r="B2013" s="517"/>
      <c r="C2013" s="517"/>
      <c r="D2013" s="517"/>
      <c r="E2013" s="517"/>
      <c r="F2013" s="517"/>
    </row>
    <row r="2014" spans="1:6" s="518" customFormat="1" x14ac:dyDescent="0.25">
      <c r="A2014" s="516"/>
      <c r="B2014" s="517"/>
      <c r="C2014" s="517"/>
      <c r="D2014" s="517"/>
      <c r="E2014" s="517"/>
      <c r="F2014" s="517"/>
    </row>
    <row r="2015" spans="1:6" s="518" customFormat="1" x14ac:dyDescent="0.25">
      <c r="A2015" s="516"/>
      <c r="B2015" s="517"/>
      <c r="C2015" s="517"/>
      <c r="D2015" s="517"/>
      <c r="E2015" s="517"/>
      <c r="F2015" s="517"/>
    </row>
    <row r="2016" spans="1:6" s="518" customFormat="1" x14ac:dyDescent="0.25">
      <c r="A2016" s="516"/>
      <c r="B2016" s="517"/>
      <c r="C2016" s="517"/>
      <c r="D2016" s="517"/>
      <c r="E2016" s="517"/>
      <c r="F2016" s="517"/>
    </row>
    <row r="2017" spans="1:6" s="518" customFormat="1" x14ac:dyDescent="0.25">
      <c r="A2017" s="516"/>
      <c r="B2017" s="517"/>
      <c r="C2017" s="517"/>
      <c r="D2017" s="517"/>
      <c r="E2017" s="517"/>
      <c r="F2017" s="517"/>
    </row>
    <row r="2018" spans="1:6" s="518" customFormat="1" x14ac:dyDescent="0.25">
      <c r="A2018" s="516"/>
      <c r="B2018" s="517"/>
      <c r="C2018" s="517"/>
      <c r="D2018" s="517"/>
      <c r="E2018" s="517"/>
      <c r="F2018" s="517"/>
    </row>
    <row r="2019" spans="1:6" s="518" customFormat="1" x14ac:dyDescent="0.25">
      <c r="A2019" s="516"/>
      <c r="B2019" s="517"/>
      <c r="C2019" s="517"/>
      <c r="D2019" s="517"/>
      <c r="E2019" s="517"/>
      <c r="F2019" s="517"/>
    </row>
    <row r="2020" spans="1:6" s="518" customFormat="1" x14ac:dyDescent="0.25">
      <c r="A2020" s="516"/>
      <c r="B2020" s="517"/>
      <c r="C2020" s="517"/>
      <c r="D2020" s="517"/>
      <c r="E2020" s="517"/>
      <c r="F2020" s="517"/>
    </row>
    <row r="2021" spans="1:6" s="518" customFormat="1" x14ac:dyDescent="0.25">
      <c r="A2021" s="516"/>
      <c r="B2021" s="517"/>
      <c r="C2021" s="517"/>
      <c r="D2021" s="517"/>
      <c r="E2021" s="517"/>
      <c r="F2021" s="517"/>
    </row>
    <row r="2022" spans="1:6" s="518" customFormat="1" x14ac:dyDescent="0.25">
      <c r="A2022" s="516"/>
      <c r="B2022" s="517"/>
      <c r="C2022" s="517"/>
      <c r="D2022" s="517"/>
      <c r="E2022" s="517"/>
      <c r="F2022" s="517"/>
    </row>
    <row r="2023" spans="1:6" s="518" customFormat="1" x14ac:dyDescent="0.25">
      <c r="A2023" s="516"/>
      <c r="B2023" s="517"/>
      <c r="C2023" s="517"/>
      <c r="D2023" s="517"/>
      <c r="E2023" s="517"/>
      <c r="F2023" s="517"/>
    </row>
    <row r="2024" spans="1:6" s="518" customFormat="1" x14ac:dyDescent="0.25">
      <c r="A2024" s="516"/>
      <c r="B2024" s="517"/>
      <c r="C2024" s="517"/>
      <c r="D2024" s="517"/>
      <c r="E2024" s="517"/>
      <c r="F2024" s="517"/>
    </row>
    <row r="2025" spans="1:6" s="518" customFormat="1" x14ac:dyDescent="0.25">
      <c r="A2025" s="516"/>
      <c r="B2025" s="517"/>
      <c r="C2025" s="517"/>
      <c r="D2025" s="517"/>
      <c r="E2025" s="517"/>
      <c r="F2025" s="517"/>
    </row>
    <row r="2026" spans="1:6" s="518" customFormat="1" x14ac:dyDescent="0.25">
      <c r="A2026" s="516"/>
      <c r="B2026" s="517"/>
      <c r="C2026" s="517"/>
      <c r="D2026" s="517"/>
      <c r="E2026" s="517"/>
      <c r="F2026" s="517"/>
    </row>
    <row r="2027" spans="1:6" s="518" customFormat="1" x14ac:dyDescent="0.25">
      <c r="A2027" s="516"/>
      <c r="B2027" s="517"/>
      <c r="C2027" s="517"/>
      <c r="D2027" s="517"/>
      <c r="E2027" s="517"/>
      <c r="F2027" s="517"/>
    </row>
    <row r="2028" spans="1:6" s="518" customFormat="1" x14ac:dyDescent="0.25">
      <c r="A2028" s="516"/>
      <c r="B2028" s="517"/>
      <c r="C2028" s="517"/>
      <c r="D2028" s="517"/>
      <c r="E2028" s="517"/>
      <c r="F2028" s="517"/>
    </row>
    <row r="2029" spans="1:6" s="518" customFormat="1" x14ac:dyDescent="0.25">
      <c r="A2029" s="516"/>
      <c r="B2029" s="517"/>
      <c r="C2029" s="517"/>
      <c r="D2029" s="517"/>
      <c r="E2029" s="517"/>
      <c r="F2029" s="517"/>
    </row>
    <row r="2030" spans="1:6" s="518" customFormat="1" x14ac:dyDescent="0.25">
      <c r="A2030" s="516"/>
      <c r="B2030" s="517"/>
      <c r="C2030" s="517"/>
      <c r="D2030" s="517"/>
      <c r="E2030" s="517"/>
      <c r="F2030" s="517"/>
    </row>
    <row r="2031" spans="1:6" s="518" customFormat="1" x14ac:dyDescent="0.25">
      <c r="A2031" s="516"/>
      <c r="B2031" s="517"/>
      <c r="C2031" s="517"/>
      <c r="D2031" s="517"/>
      <c r="E2031" s="517"/>
      <c r="F2031" s="517"/>
    </row>
    <row r="2032" spans="1:6" s="518" customFormat="1" x14ac:dyDescent="0.25">
      <c r="A2032" s="516"/>
      <c r="B2032" s="517"/>
      <c r="C2032" s="517"/>
      <c r="D2032" s="517"/>
      <c r="E2032" s="517"/>
      <c r="F2032" s="517"/>
    </row>
    <row r="2033" spans="1:6" s="518" customFormat="1" x14ac:dyDescent="0.25">
      <c r="A2033" s="516"/>
      <c r="B2033" s="517"/>
      <c r="C2033" s="517"/>
      <c r="D2033" s="517"/>
      <c r="E2033" s="517"/>
      <c r="F2033" s="517"/>
    </row>
    <row r="2034" spans="1:6" s="518" customFormat="1" x14ac:dyDescent="0.25">
      <c r="A2034" s="516"/>
      <c r="B2034" s="517"/>
      <c r="C2034" s="517"/>
      <c r="D2034" s="517"/>
      <c r="E2034" s="517"/>
      <c r="F2034" s="517"/>
    </row>
    <row r="2035" spans="1:6" s="518" customFormat="1" x14ac:dyDescent="0.25">
      <c r="A2035" s="516"/>
      <c r="B2035" s="517"/>
      <c r="C2035" s="517"/>
      <c r="D2035" s="517"/>
      <c r="E2035" s="517"/>
      <c r="F2035" s="517"/>
    </row>
    <row r="2036" spans="1:6" s="518" customFormat="1" x14ac:dyDescent="0.25">
      <c r="A2036" s="516"/>
      <c r="B2036" s="517"/>
      <c r="C2036" s="517"/>
      <c r="D2036" s="517"/>
      <c r="E2036" s="517"/>
      <c r="F2036" s="517"/>
    </row>
    <row r="2037" spans="1:6" s="518" customFormat="1" x14ac:dyDescent="0.25">
      <c r="A2037" s="516"/>
      <c r="B2037" s="517"/>
      <c r="C2037" s="517"/>
      <c r="D2037" s="517"/>
      <c r="E2037" s="517"/>
      <c r="F2037" s="517"/>
    </row>
    <row r="2038" spans="1:6" s="518" customFormat="1" x14ac:dyDescent="0.25">
      <c r="A2038" s="516"/>
      <c r="B2038" s="517"/>
      <c r="C2038" s="517"/>
      <c r="D2038" s="517"/>
      <c r="E2038" s="517"/>
      <c r="F2038" s="517"/>
    </row>
    <row r="2039" spans="1:6" s="518" customFormat="1" x14ac:dyDescent="0.25">
      <c r="A2039" s="516"/>
      <c r="B2039" s="517"/>
      <c r="C2039" s="517"/>
      <c r="D2039" s="517"/>
      <c r="E2039" s="517"/>
      <c r="F2039" s="517"/>
    </row>
    <row r="2040" spans="1:6" s="518" customFormat="1" x14ac:dyDescent="0.25">
      <c r="A2040" s="516"/>
      <c r="B2040" s="517"/>
      <c r="C2040" s="517"/>
      <c r="D2040" s="517"/>
      <c r="E2040" s="517"/>
      <c r="F2040" s="517"/>
    </row>
    <row r="2041" spans="1:6" s="518" customFormat="1" x14ac:dyDescent="0.25">
      <c r="A2041" s="516"/>
      <c r="B2041" s="517"/>
      <c r="C2041" s="517"/>
      <c r="D2041" s="517"/>
      <c r="E2041" s="517"/>
      <c r="F2041" s="517"/>
    </row>
    <row r="2042" spans="1:6" s="518" customFormat="1" x14ac:dyDescent="0.25">
      <c r="A2042" s="516"/>
      <c r="B2042" s="517"/>
      <c r="C2042" s="517"/>
      <c r="D2042" s="517"/>
      <c r="E2042" s="517"/>
      <c r="F2042" s="517"/>
    </row>
    <row r="2043" spans="1:6" s="518" customFormat="1" x14ac:dyDescent="0.25">
      <c r="A2043" s="516"/>
      <c r="B2043" s="517"/>
      <c r="C2043" s="517"/>
      <c r="D2043" s="517"/>
      <c r="E2043" s="517"/>
      <c r="F2043" s="517"/>
    </row>
    <row r="2044" spans="1:6" s="518" customFormat="1" x14ac:dyDescent="0.25">
      <c r="A2044" s="516"/>
      <c r="B2044" s="517"/>
      <c r="C2044" s="517"/>
      <c r="D2044" s="517"/>
      <c r="E2044" s="517"/>
      <c r="F2044" s="517"/>
    </row>
    <row r="2045" spans="1:6" s="518" customFormat="1" x14ac:dyDescent="0.25">
      <c r="A2045" s="516"/>
      <c r="B2045" s="517"/>
      <c r="C2045" s="517"/>
      <c r="D2045" s="517"/>
      <c r="E2045" s="517"/>
      <c r="F2045" s="517"/>
    </row>
    <row r="2046" spans="1:6" s="518" customFormat="1" x14ac:dyDescent="0.25">
      <c r="A2046" s="516"/>
      <c r="B2046" s="517"/>
      <c r="C2046" s="517"/>
      <c r="D2046" s="517"/>
      <c r="E2046" s="517"/>
      <c r="F2046" s="517"/>
    </row>
    <row r="2047" spans="1:6" s="518" customFormat="1" x14ac:dyDescent="0.25">
      <c r="A2047" s="516"/>
      <c r="B2047" s="517"/>
      <c r="C2047" s="517"/>
      <c r="D2047" s="517"/>
      <c r="E2047" s="517"/>
      <c r="F2047" s="517"/>
    </row>
    <row r="2048" spans="1:6" s="518" customFormat="1" x14ac:dyDescent="0.25">
      <c r="A2048" s="516"/>
      <c r="B2048" s="517"/>
      <c r="C2048" s="517"/>
      <c r="D2048" s="517"/>
      <c r="E2048" s="517"/>
      <c r="F2048" s="517"/>
    </row>
    <row r="2049" spans="1:6" s="518" customFormat="1" x14ac:dyDescent="0.25">
      <c r="A2049" s="516"/>
      <c r="B2049" s="517"/>
      <c r="C2049" s="517"/>
      <c r="D2049" s="517"/>
      <c r="E2049" s="517"/>
      <c r="F2049" s="517"/>
    </row>
    <row r="2050" spans="1:6" s="518" customFormat="1" x14ac:dyDescent="0.25">
      <c r="A2050" s="516"/>
      <c r="B2050" s="517"/>
      <c r="C2050" s="517"/>
      <c r="D2050" s="517"/>
      <c r="E2050" s="517"/>
      <c r="F2050" s="517"/>
    </row>
    <row r="2051" spans="1:6" s="518" customFormat="1" x14ac:dyDescent="0.25">
      <c r="A2051" s="516"/>
      <c r="B2051" s="517"/>
      <c r="C2051" s="517"/>
      <c r="D2051" s="517"/>
      <c r="E2051" s="517"/>
      <c r="F2051" s="517"/>
    </row>
    <row r="2052" spans="1:6" s="518" customFormat="1" x14ac:dyDescent="0.25">
      <c r="A2052" s="516"/>
      <c r="B2052" s="517"/>
      <c r="C2052" s="517"/>
      <c r="D2052" s="517"/>
      <c r="E2052" s="517"/>
      <c r="F2052" s="517"/>
    </row>
    <row r="2053" spans="1:6" s="518" customFormat="1" x14ac:dyDescent="0.25">
      <c r="A2053" s="516"/>
      <c r="B2053" s="517"/>
      <c r="C2053" s="517"/>
      <c r="D2053" s="517"/>
      <c r="E2053" s="517"/>
      <c r="F2053" s="517"/>
    </row>
    <row r="2054" spans="1:6" s="518" customFormat="1" x14ac:dyDescent="0.25">
      <c r="A2054" s="516"/>
      <c r="B2054" s="517"/>
      <c r="C2054" s="517"/>
      <c r="D2054" s="517"/>
      <c r="E2054" s="517"/>
      <c r="F2054" s="517"/>
    </row>
    <row r="2055" spans="1:6" s="518" customFormat="1" x14ac:dyDescent="0.25">
      <c r="A2055" s="516"/>
      <c r="B2055" s="517"/>
      <c r="C2055" s="517"/>
      <c r="D2055" s="517"/>
      <c r="E2055" s="517"/>
      <c r="F2055" s="517"/>
    </row>
    <row r="2056" spans="1:6" s="518" customFormat="1" x14ac:dyDescent="0.25">
      <c r="A2056" s="516"/>
      <c r="B2056" s="517"/>
      <c r="C2056" s="517"/>
      <c r="D2056" s="517"/>
      <c r="E2056" s="517"/>
      <c r="F2056" s="517"/>
    </row>
    <row r="2057" spans="1:6" s="518" customFormat="1" x14ac:dyDescent="0.25">
      <c r="A2057" s="516"/>
      <c r="B2057" s="517"/>
      <c r="C2057" s="517"/>
      <c r="D2057" s="517"/>
      <c r="E2057" s="517"/>
      <c r="F2057" s="517"/>
    </row>
    <row r="2058" spans="1:6" s="518" customFormat="1" x14ac:dyDescent="0.25">
      <c r="A2058" s="516"/>
      <c r="B2058" s="517"/>
      <c r="C2058" s="517"/>
      <c r="D2058" s="517"/>
      <c r="E2058" s="517"/>
      <c r="F2058" s="517"/>
    </row>
    <row r="2059" spans="1:6" s="518" customFormat="1" x14ac:dyDescent="0.25">
      <c r="A2059" s="516"/>
      <c r="B2059" s="517"/>
      <c r="C2059" s="517"/>
      <c r="D2059" s="517"/>
      <c r="E2059" s="517"/>
      <c r="F2059" s="517"/>
    </row>
    <row r="2060" spans="1:6" s="518" customFormat="1" x14ac:dyDescent="0.25">
      <c r="A2060" s="516"/>
      <c r="B2060" s="517"/>
      <c r="C2060" s="517"/>
      <c r="D2060" s="517"/>
      <c r="E2060" s="517"/>
      <c r="F2060" s="517"/>
    </row>
    <row r="2061" spans="1:6" s="518" customFormat="1" x14ac:dyDescent="0.25">
      <c r="A2061" s="516"/>
      <c r="B2061" s="517"/>
      <c r="C2061" s="517"/>
      <c r="D2061" s="517"/>
      <c r="E2061" s="517"/>
      <c r="F2061" s="517"/>
    </row>
    <row r="2062" spans="1:6" s="518" customFormat="1" x14ac:dyDescent="0.25">
      <c r="A2062" s="516"/>
      <c r="B2062" s="517"/>
      <c r="C2062" s="517"/>
      <c r="D2062" s="517"/>
      <c r="E2062" s="517"/>
      <c r="F2062" s="517"/>
    </row>
    <row r="2063" spans="1:6" s="518" customFormat="1" x14ac:dyDescent="0.25">
      <c r="A2063" s="516"/>
      <c r="B2063" s="517"/>
      <c r="C2063" s="517"/>
      <c r="D2063" s="517"/>
      <c r="E2063" s="517"/>
      <c r="F2063" s="517"/>
    </row>
    <row r="2064" spans="1:6" s="518" customFormat="1" x14ac:dyDescent="0.25">
      <c r="A2064" s="516"/>
      <c r="B2064" s="517"/>
      <c r="C2064" s="517"/>
      <c r="D2064" s="517"/>
      <c r="E2064" s="517"/>
      <c r="F2064" s="517"/>
    </row>
    <row r="2065" spans="1:6" s="518" customFormat="1" x14ac:dyDescent="0.25">
      <c r="A2065" s="516"/>
      <c r="B2065" s="517"/>
      <c r="C2065" s="517"/>
      <c r="D2065" s="517"/>
      <c r="E2065" s="517"/>
      <c r="F2065" s="517"/>
    </row>
    <row r="2066" spans="1:6" s="518" customFormat="1" x14ac:dyDescent="0.25">
      <c r="A2066" s="516"/>
      <c r="B2066" s="517"/>
      <c r="C2066" s="517"/>
      <c r="D2066" s="517"/>
      <c r="E2066" s="517"/>
      <c r="F2066" s="517"/>
    </row>
    <row r="2067" spans="1:6" s="518" customFormat="1" x14ac:dyDescent="0.25">
      <c r="A2067" s="516"/>
      <c r="B2067" s="517"/>
      <c r="C2067" s="517"/>
      <c r="D2067" s="517"/>
      <c r="E2067" s="517"/>
      <c r="F2067" s="517"/>
    </row>
    <row r="2068" spans="1:6" s="518" customFormat="1" x14ac:dyDescent="0.25">
      <c r="A2068" s="516"/>
      <c r="B2068" s="517"/>
      <c r="C2068" s="517"/>
      <c r="D2068" s="517"/>
      <c r="E2068" s="517"/>
      <c r="F2068" s="517"/>
    </row>
    <row r="2069" spans="1:6" s="518" customFormat="1" x14ac:dyDescent="0.25">
      <c r="A2069" s="516"/>
      <c r="B2069" s="517"/>
      <c r="C2069" s="517"/>
      <c r="D2069" s="517"/>
      <c r="E2069" s="517"/>
      <c r="F2069" s="517"/>
    </row>
    <row r="2070" spans="1:6" s="518" customFormat="1" x14ac:dyDescent="0.25">
      <c r="A2070" s="516"/>
      <c r="B2070" s="517"/>
      <c r="C2070" s="517"/>
      <c r="D2070" s="517"/>
      <c r="E2070" s="517"/>
      <c r="F2070" s="517"/>
    </row>
    <row r="2071" spans="1:6" s="518" customFormat="1" x14ac:dyDescent="0.25">
      <c r="A2071" s="516"/>
      <c r="B2071" s="517"/>
      <c r="C2071" s="517"/>
      <c r="D2071" s="517"/>
      <c r="E2071" s="517"/>
      <c r="F2071" s="517"/>
    </row>
    <row r="2072" spans="1:6" s="518" customFormat="1" x14ac:dyDescent="0.25">
      <c r="A2072" s="516"/>
      <c r="B2072" s="517"/>
      <c r="C2072" s="517"/>
      <c r="D2072" s="517"/>
      <c r="E2072" s="517"/>
      <c r="F2072" s="517"/>
    </row>
    <row r="2073" spans="1:6" s="518" customFormat="1" x14ac:dyDescent="0.25">
      <c r="A2073" s="516"/>
      <c r="B2073" s="517"/>
      <c r="C2073" s="517"/>
      <c r="D2073" s="517"/>
      <c r="E2073" s="517"/>
      <c r="F2073" s="517"/>
    </row>
    <row r="2074" spans="1:6" s="518" customFormat="1" x14ac:dyDescent="0.25">
      <c r="A2074" s="516"/>
      <c r="B2074" s="517"/>
      <c r="C2074" s="517"/>
      <c r="D2074" s="517"/>
      <c r="E2074" s="517"/>
      <c r="F2074" s="517"/>
    </row>
    <row r="2075" spans="1:6" s="518" customFormat="1" x14ac:dyDescent="0.25">
      <c r="A2075" s="516"/>
      <c r="B2075" s="517"/>
      <c r="C2075" s="517"/>
      <c r="D2075" s="517"/>
      <c r="E2075" s="517"/>
      <c r="F2075" s="517"/>
    </row>
    <row r="2076" spans="1:6" s="518" customFormat="1" x14ac:dyDescent="0.25">
      <c r="A2076" s="516"/>
      <c r="B2076" s="517"/>
      <c r="C2076" s="517"/>
      <c r="D2076" s="517"/>
      <c r="E2076" s="517"/>
      <c r="F2076" s="517"/>
    </row>
    <row r="2077" spans="1:6" s="518" customFormat="1" x14ac:dyDescent="0.25">
      <c r="A2077" s="516"/>
      <c r="B2077" s="517"/>
      <c r="C2077" s="517"/>
      <c r="D2077" s="517"/>
      <c r="E2077" s="517"/>
      <c r="F2077" s="517"/>
    </row>
    <row r="2078" spans="1:6" s="518" customFormat="1" x14ac:dyDescent="0.25">
      <c r="A2078" s="516"/>
      <c r="B2078" s="517"/>
      <c r="C2078" s="517"/>
      <c r="D2078" s="517"/>
      <c r="E2078" s="517"/>
      <c r="F2078" s="517"/>
    </row>
    <row r="2079" spans="1:6" s="518" customFormat="1" x14ac:dyDescent="0.25">
      <c r="A2079" s="516"/>
      <c r="B2079" s="517"/>
      <c r="C2079" s="517"/>
      <c r="D2079" s="517"/>
      <c r="E2079" s="517"/>
      <c r="F2079" s="517"/>
    </row>
    <row r="2080" spans="1:6" s="518" customFormat="1" x14ac:dyDescent="0.25">
      <c r="A2080" s="516"/>
      <c r="B2080" s="517"/>
      <c r="C2080" s="517"/>
      <c r="D2080" s="517"/>
      <c r="E2080" s="517"/>
      <c r="F2080" s="517"/>
    </row>
    <row r="2081" spans="1:6" s="518" customFormat="1" x14ac:dyDescent="0.25">
      <c r="A2081" s="516"/>
      <c r="B2081" s="517"/>
      <c r="C2081" s="517"/>
      <c r="D2081" s="517"/>
      <c r="E2081" s="517"/>
      <c r="F2081" s="517"/>
    </row>
    <row r="2082" spans="1:6" s="518" customFormat="1" x14ac:dyDescent="0.25">
      <c r="A2082" s="516"/>
      <c r="B2082" s="517"/>
      <c r="C2082" s="517"/>
      <c r="D2082" s="517"/>
      <c r="E2082" s="517"/>
      <c r="F2082" s="517"/>
    </row>
    <row r="2083" spans="1:6" s="518" customFormat="1" x14ac:dyDescent="0.25">
      <c r="A2083" s="516"/>
      <c r="B2083" s="517"/>
      <c r="C2083" s="517"/>
      <c r="D2083" s="517"/>
      <c r="E2083" s="517"/>
      <c r="F2083" s="517"/>
    </row>
    <row r="2084" spans="1:6" s="518" customFormat="1" x14ac:dyDescent="0.25">
      <c r="A2084" s="516"/>
      <c r="B2084" s="517"/>
      <c r="C2084" s="517"/>
      <c r="D2084" s="517"/>
      <c r="E2084" s="517"/>
      <c r="F2084" s="517"/>
    </row>
    <row r="2085" spans="1:6" s="518" customFormat="1" x14ac:dyDescent="0.25">
      <c r="A2085" s="516"/>
      <c r="B2085" s="517"/>
      <c r="C2085" s="517"/>
      <c r="D2085" s="517"/>
      <c r="E2085" s="517"/>
      <c r="F2085" s="517"/>
    </row>
    <row r="2086" spans="1:6" s="518" customFormat="1" x14ac:dyDescent="0.25">
      <c r="A2086" s="516"/>
      <c r="B2086" s="517"/>
      <c r="C2086" s="517"/>
      <c r="D2086" s="517"/>
      <c r="E2086" s="517"/>
      <c r="F2086" s="517"/>
    </row>
    <row r="2087" spans="1:6" s="518" customFormat="1" x14ac:dyDescent="0.25">
      <c r="A2087" s="516"/>
      <c r="B2087" s="517"/>
      <c r="C2087" s="517"/>
      <c r="D2087" s="517"/>
      <c r="E2087" s="517"/>
      <c r="F2087" s="517"/>
    </row>
    <row r="2088" spans="1:6" s="518" customFormat="1" x14ac:dyDescent="0.25">
      <c r="A2088" s="516"/>
      <c r="B2088" s="517"/>
      <c r="C2088" s="517"/>
      <c r="D2088" s="517"/>
      <c r="E2088" s="517"/>
      <c r="F2088" s="517"/>
    </row>
    <row r="2089" spans="1:6" s="518" customFormat="1" x14ac:dyDescent="0.25">
      <c r="A2089" s="516"/>
      <c r="B2089" s="517"/>
      <c r="C2089" s="517"/>
      <c r="D2089" s="517"/>
      <c r="E2089" s="517"/>
      <c r="F2089" s="517"/>
    </row>
    <row r="2090" spans="1:6" s="518" customFormat="1" x14ac:dyDescent="0.25">
      <c r="A2090" s="516"/>
      <c r="B2090" s="517"/>
      <c r="C2090" s="517"/>
      <c r="D2090" s="517"/>
      <c r="E2090" s="517"/>
      <c r="F2090" s="517"/>
    </row>
    <row r="2091" spans="1:6" s="518" customFormat="1" x14ac:dyDescent="0.25">
      <c r="A2091" s="516"/>
      <c r="B2091" s="517"/>
      <c r="C2091" s="517"/>
      <c r="D2091" s="517"/>
      <c r="E2091" s="517"/>
      <c r="F2091" s="517"/>
    </row>
    <row r="2092" spans="1:6" s="518" customFormat="1" x14ac:dyDescent="0.25">
      <c r="A2092" s="516"/>
      <c r="B2092" s="517"/>
      <c r="C2092" s="517"/>
      <c r="D2092" s="517"/>
      <c r="E2092" s="517"/>
      <c r="F2092" s="517"/>
    </row>
    <row r="2093" spans="1:6" s="518" customFormat="1" x14ac:dyDescent="0.25">
      <c r="A2093" s="516"/>
      <c r="B2093" s="517"/>
      <c r="C2093" s="517"/>
      <c r="D2093" s="517"/>
      <c r="E2093" s="517"/>
      <c r="F2093" s="517"/>
    </row>
    <row r="2094" spans="1:6" s="518" customFormat="1" x14ac:dyDescent="0.25">
      <c r="A2094" s="516"/>
      <c r="B2094" s="517"/>
      <c r="C2094" s="517"/>
      <c r="D2094" s="517"/>
      <c r="E2094" s="517"/>
      <c r="F2094" s="517"/>
    </row>
    <row r="2095" spans="1:6" s="518" customFormat="1" x14ac:dyDescent="0.25">
      <c r="A2095" s="516"/>
      <c r="B2095" s="517"/>
      <c r="C2095" s="517"/>
      <c r="D2095" s="517"/>
      <c r="E2095" s="517"/>
      <c r="F2095" s="517"/>
    </row>
    <row r="2096" spans="1:6" s="518" customFormat="1" x14ac:dyDescent="0.25">
      <c r="A2096" s="516"/>
      <c r="B2096" s="517"/>
      <c r="C2096" s="517"/>
      <c r="D2096" s="517"/>
      <c r="E2096" s="517"/>
      <c r="F2096" s="517"/>
    </row>
    <row r="2097" spans="1:6" s="518" customFormat="1" x14ac:dyDescent="0.25">
      <c r="A2097" s="516"/>
      <c r="B2097" s="517"/>
      <c r="C2097" s="517"/>
      <c r="D2097" s="517"/>
      <c r="E2097" s="517"/>
      <c r="F2097" s="517"/>
    </row>
    <row r="2098" spans="1:6" s="518" customFormat="1" x14ac:dyDescent="0.25">
      <c r="A2098" s="516"/>
      <c r="B2098" s="517"/>
      <c r="C2098" s="517"/>
      <c r="D2098" s="517"/>
      <c r="E2098" s="517"/>
      <c r="F2098" s="517"/>
    </row>
    <row r="2099" spans="1:6" s="518" customFormat="1" x14ac:dyDescent="0.25">
      <c r="A2099" s="516"/>
      <c r="B2099" s="517"/>
      <c r="C2099" s="517"/>
      <c r="D2099" s="517"/>
      <c r="E2099" s="517"/>
      <c r="F2099" s="517"/>
    </row>
    <row r="2100" spans="1:6" s="518" customFormat="1" x14ac:dyDescent="0.25">
      <c r="A2100" s="516"/>
      <c r="B2100" s="517"/>
      <c r="C2100" s="517"/>
      <c r="D2100" s="517"/>
      <c r="E2100" s="517"/>
      <c r="F2100" s="517"/>
    </row>
    <row r="2101" spans="1:6" s="518" customFormat="1" x14ac:dyDescent="0.25">
      <c r="A2101" s="516"/>
      <c r="B2101" s="517"/>
      <c r="C2101" s="517"/>
      <c r="D2101" s="517"/>
      <c r="E2101" s="517"/>
      <c r="F2101" s="517"/>
    </row>
    <row r="2102" spans="1:6" s="518" customFormat="1" x14ac:dyDescent="0.25">
      <c r="A2102" s="516"/>
      <c r="B2102" s="517"/>
      <c r="C2102" s="517"/>
      <c r="D2102" s="517"/>
      <c r="E2102" s="517"/>
      <c r="F2102" s="517"/>
    </row>
    <row r="2103" spans="1:6" s="518" customFormat="1" x14ac:dyDescent="0.25">
      <c r="A2103" s="516"/>
      <c r="B2103" s="517"/>
      <c r="C2103" s="517"/>
      <c r="D2103" s="517"/>
      <c r="E2103" s="517"/>
      <c r="F2103" s="517"/>
    </row>
    <row r="2104" spans="1:6" s="518" customFormat="1" x14ac:dyDescent="0.25">
      <c r="A2104" s="516"/>
      <c r="B2104" s="517"/>
      <c r="C2104" s="517"/>
      <c r="D2104" s="517"/>
      <c r="E2104" s="517"/>
      <c r="F2104" s="517"/>
    </row>
    <row r="2105" spans="1:6" s="518" customFormat="1" x14ac:dyDescent="0.25">
      <c r="A2105" s="516"/>
      <c r="B2105" s="517"/>
      <c r="C2105" s="517"/>
      <c r="D2105" s="517"/>
      <c r="E2105" s="517"/>
      <c r="F2105" s="517"/>
    </row>
    <row r="2106" spans="1:6" s="518" customFormat="1" x14ac:dyDescent="0.25">
      <c r="A2106" s="516"/>
      <c r="B2106" s="517"/>
      <c r="C2106" s="517"/>
      <c r="D2106" s="517"/>
      <c r="E2106" s="517"/>
      <c r="F2106" s="517"/>
    </row>
    <row r="2107" spans="1:6" s="518" customFormat="1" x14ac:dyDescent="0.25">
      <c r="A2107" s="516"/>
      <c r="B2107" s="517"/>
      <c r="C2107" s="517"/>
      <c r="D2107" s="517"/>
      <c r="E2107" s="517"/>
      <c r="F2107" s="517"/>
    </row>
    <row r="2108" spans="1:6" s="518" customFormat="1" x14ac:dyDescent="0.25">
      <c r="A2108" s="516"/>
      <c r="B2108" s="517"/>
      <c r="C2108" s="517"/>
      <c r="D2108" s="517"/>
      <c r="E2108" s="517"/>
      <c r="F2108" s="517"/>
    </row>
  </sheetData>
  <mergeCells count="3">
    <mergeCell ref="A1:F1"/>
    <mergeCell ref="A2:F2"/>
    <mergeCell ref="B47:C47"/>
  </mergeCells>
  <printOptions horizontalCentered="1"/>
  <pageMargins left="0.31496062992125984" right="0.27559055118110237" top="0.82677165354330717" bottom="0.55118110236220474" header="0.27559055118110237" footer="0.31496062992125984"/>
  <pageSetup paperSize="9" scale="98" orientation="portrait" r:id="rId1"/>
  <headerFooter>
    <oddHeader>&amp;R&amp;"Times New Roman,Félkövér"23. melléklet
&amp;11a 3/2016.(II.12.) önkormányzati rendelethez</oddHead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H13" sqref="H13"/>
    </sheetView>
  </sheetViews>
  <sheetFormatPr defaultRowHeight="15.75" x14ac:dyDescent="0.25"/>
  <cols>
    <col min="1" max="1" width="4.5" customWidth="1"/>
    <col min="2" max="2" width="27.125" customWidth="1"/>
    <col min="3" max="3" width="53.625" customWidth="1"/>
    <col min="4" max="4" width="17.875" customWidth="1"/>
  </cols>
  <sheetData>
    <row r="1" spans="1:4" ht="32.25" thickBot="1" x14ac:dyDescent="0.3">
      <c r="A1" s="651" t="s">
        <v>311</v>
      </c>
      <c r="B1" s="650" t="s">
        <v>664</v>
      </c>
      <c r="C1" s="650" t="s">
        <v>665</v>
      </c>
      <c r="D1" s="650" t="s">
        <v>666</v>
      </c>
    </row>
    <row r="2" spans="1:4" ht="32.25" thickBot="1" x14ac:dyDescent="0.3">
      <c r="A2" s="573" t="s">
        <v>319</v>
      </c>
      <c r="B2" s="574" t="s">
        <v>1050</v>
      </c>
      <c r="C2" s="574" t="s">
        <v>1051</v>
      </c>
      <c r="D2" s="575">
        <v>3000</v>
      </c>
    </row>
    <row r="3" spans="1:4" ht="32.25" thickBot="1" x14ac:dyDescent="0.3">
      <c r="A3" s="573" t="s">
        <v>320</v>
      </c>
      <c r="B3" s="574" t="s">
        <v>1052</v>
      </c>
      <c r="C3" s="574" t="s">
        <v>724</v>
      </c>
      <c r="D3" s="575">
        <v>5500</v>
      </c>
    </row>
    <row r="4" spans="1:4" ht="32.25" thickBot="1" x14ac:dyDescent="0.3">
      <c r="A4" s="573" t="s">
        <v>324</v>
      </c>
      <c r="B4" s="574" t="s">
        <v>1053</v>
      </c>
      <c r="C4" s="574" t="s">
        <v>725</v>
      </c>
      <c r="D4" s="575">
        <v>4000</v>
      </c>
    </row>
    <row r="5" spans="1:4" ht="32.25" thickBot="1" x14ac:dyDescent="0.3">
      <c r="A5" s="573" t="s">
        <v>327</v>
      </c>
      <c r="B5" s="574" t="s">
        <v>1054</v>
      </c>
      <c r="C5" s="574" t="s">
        <v>726</v>
      </c>
      <c r="D5" s="575">
        <v>5500</v>
      </c>
    </row>
    <row r="6" spans="1:4" ht="32.25" thickBot="1" x14ac:dyDescent="0.3">
      <c r="A6" s="573" t="s">
        <v>331</v>
      </c>
      <c r="B6" s="574" t="s">
        <v>1055</v>
      </c>
      <c r="C6" s="574" t="s">
        <v>1056</v>
      </c>
      <c r="D6" s="575">
        <v>1500</v>
      </c>
    </row>
    <row r="7" spans="1:4" ht="16.5" thickBot="1" x14ac:dyDescent="0.3">
      <c r="A7" s="573" t="s">
        <v>335</v>
      </c>
      <c r="B7" s="574" t="s">
        <v>1057</v>
      </c>
      <c r="C7" s="574" t="s">
        <v>1058</v>
      </c>
      <c r="D7" s="575">
        <v>5000</v>
      </c>
    </row>
    <row r="8" spans="1:4" ht="63.75" thickBot="1" x14ac:dyDescent="0.3">
      <c r="A8" s="573" t="s">
        <v>339</v>
      </c>
      <c r="B8" s="574" t="s">
        <v>1059</v>
      </c>
      <c r="C8" s="574" t="s">
        <v>727</v>
      </c>
      <c r="D8" s="575" t="s">
        <v>1060</v>
      </c>
    </row>
  </sheetData>
  <pageMargins left="0.70866141732283472" right="0.70866141732283472" top="1.1417322834645669" bottom="0.74803149606299213" header="0.31496062992125984" footer="0.31496062992125984"/>
  <pageSetup paperSize="9" scale="90" orientation="landscape" r:id="rId1"/>
  <headerFooter>
    <oddHeader>&amp;C&amp;"Times New Roman CE,Félkövér"Társadalmi Felelősségvállalási Alap felosztása (eFt-ban&amp;"Times New Roman CE,Normál")&amp;R&amp;"Times New Roman CE,Félkövér"24. melléklet
&amp;11a 3/2016.(II.12.) önkormányzati rendelethez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4" sqref="A4"/>
    </sheetView>
  </sheetViews>
  <sheetFormatPr defaultRowHeight="15.75" x14ac:dyDescent="0.25"/>
  <cols>
    <col min="1" max="1" width="44.75" style="437" customWidth="1"/>
    <col min="2" max="2" width="13.375" style="436" customWidth="1"/>
    <col min="3" max="16384" width="9" style="432"/>
  </cols>
  <sheetData>
    <row r="1" spans="1:3" ht="16.5" thickBot="1" x14ac:dyDescent="0.3">
      <c r="A1" s="430" t="s">
        <v>250</v>
      </c>
      <c r="B1" s="431" t="s">
        <v>980</v>
      </c>
    </row>
    <row r="2" spans="1:3" x14ac:dyDescent="0.25">
      <c r="A2" s="457" t="s">
        <v>728</v>
      </c>
      <c r="B2" s="458">
        <v>9000</v>
      </c>
    </row>
    <row r="3" spans="1:3" x14ac:dyDescent="0.25">
      <c r="A3" s="457" t="s">
        <v>982</v>
      </c>
      <c r="B3" s="458">
        <v>4800</v>
      </c>
    </row>
    <row r="4" spans="1:3" ht="31.5" x14ac:dyDescent="0.25">
      <c r="A4" s="457" t="s">
        <v>981</v>
      </c>
      <c r="B4" s="458">
        <v>10000</v>
      </c>
    </row>
    <row r="5" spans="1:3" x14ac:dyDescent="0.25">
      <c r="A5" s="457" t="s">
        <v>983</v>
      </c>
      <c r="B5" s="458">
        <v>900</v>
      </c>
    </row>
    <row r="6" spans="1:3" ht="31.5" x14ac:dyDescent="0.25">
      <c r="A6" s="457" t="s">
        <v>984</v>
      </c>
      <c r="B6" s="458">
        <v>14092</v>
      </c>
    </row>
    <row r="7" spans="1:3" s="782" customFormat="1" ht="32.25" thickBot="1" x14ac:dyDescent="0.3">
      <c r="A7" s="780" t="s">
        <v>985</v>
      </c>
      <c r="B7" s="781">
        <v>2000</v>
      </c>
    </row>
    <row r="8" spans="1:3" ht="16.5" thickBot="1" x14ac:dyDescent="0.3">
      <c r="A8" s="433" t="s">
        <v>265</v>
      </c>
      <c r="B8" s="434">
        <f>SUM(B2:B6)</f>
        <v>38792</v>
      </c>
    </row>
    <row r="10" spans="1:3" x14ac:dyDescent="0.25">
      <c r="A10" s="435"/>
      <c r="C10" s="436"/>
    </row>
  </sheetData>
  <printOptions horizontalCentered="1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
&amp;"Times New Roman CE,Félkövér"
Környezetvédelmi Alap felosztása (eFt-ban)&amp;R&amp;"Times New Roman CE,Félkövér"25. melléklet
&amp;11a 3/2016.(II.12.) önkormányzati rendelethez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6" sqref="B16"/>
    </sheetView>
  </sheetViews>
  <sheetFormatPr defaultColWidth="8" defaultRowHeight="15.75" x14ac:dyDescent="0.25"/>
  <cols>
    <col min="1" max="1" width="45.75" style="419" customWidth="1"/>
    <col min="2" max="2" width="17.375" style="420" customWidth="1"/>
    <col min="3" max="16384" width="8" style="421"/>
  </cols>
  <sheetData>
    <row r="1" spans="1:2" ht="16.5" thickBot="1" x14ac:dyDescent="0.3"/>
    <row r="2" spans="1:2" ht="16.5" thickBot="1" x14ac:dyDescent="0.3">
      <c r="A2" s="422" t="s">
        <v>250</v>
      </c>
      <c r="B2" s="423" t="s">
        <v>470</v>
      </c>
    </row>
    <row r="3" spans="1:2" ht="31.5" x14ac:dyDescent="0.25">
      <c r="A3" s="424" t="s">
        <v>987</v>
      </c>
      <c r="B3" s="425">
        <v>29957</v>
      </c>
    </row>
    <row r="4" spans="1:2" ht="48" thickBot="1" x14ac:dyDescent="0.3">
      <c r="A4" s="426" t="s">
        <v>864</v>
      </c>
      <c r="B4" s="427">
        <v>30741</v>
      </c>
    </row>
    <row r="5" spans="1:2" ht="16.5" thickBot="1" x14ac:dyDescent="0.3">
      <c r="A5" s="428" t="s">
        <v>271</v>
      </c>
      <c r="B5" s="429">
        <f>SUM(B3:B4)</f>
        <v>60698</v>
      </c>
    </row>
    <row r="7" spans="1:2" ht="45.75" customHeight="1" x14ac:dyDescent="0.25">
      <c r="A7" s="854" t="s">
        <v>986</v>
      </c>
      <c r="B7" s="854"/>
    </row>
  </sheetData>
  <mergeCells count="1">
    <mergeCell ref="A7:B7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 
&amp;"Times New Roman CE,Félkövér"Turisztikai Alap felosztása
(eFt-ban)&amp;R&amp;"Times New Roman CE,Félkövér"26. melléklet
&amp;11a 3/2016.(II.12.) önkormányzati rendelethez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28" zoomScaleNormal="100" workbookViewId="0">
      <selection activeCell="H12" sqref="H12"/>
    </sheetView>
  </sheetViews>
  <sheetFormatPr defaultRowHeight="15.75" x14ac:dyDescent="0.25"/>
  <cols>
    <col min="1" max="1" width="11.375" customWidth="1"/>
    <col min="2" max="2" width="46.25" customWidth="1"/>
    <col min="3" max="3" width="16.5" customWidth="1"/>
    <col min="4" max="4" width="16.75" customWidth="1"/>
    <col min="5" max="5" width="16.25" style="653" customWidth="1"/>
    <col min="6" max="6" width="18.5" style="653" customWidth="1"/>
    <col min="7" max="7" width="15.875" customWidth="1"/>
  </cols>
  <sheetData>
    <row r="1" spans="1:6" ht="51" customHeight="1" x14ac:dyDescent="0.25">
      <c r="A1" s="862" t="s">
        <v>806</v>
      </c>
      <c r="B1" s="862"/>
      <c r="C1" s="862"/>
      <c r="D1" s="862"/>
      <c r="E1" s="862"/>
    </row>
    <row r="3" spans="1:6" ht="40.5" customHeight="1" x14ac:dyDescent="0.25">
      <c r="A3" s="861" t="s">
        <v>794</v>
      </c>
      <c r="B3" s="861"/>
      <c r="C3" s="861"/>
      <c r="D3" s="861"/>
      <c r="F3" s="654"/>
    </row>
    <row r="4" spans="1:6" ht="20.100000000000001" customHeight="1" x14ac:dyDescent="0.25">
      <c r="A4" s="655" t="s">
        <v>747</v>
      </c>
      <c r="B4" s="655" t="s">
        <v>748</v>
      </c>
      <c r="C4" s="656">
        <v>42278</v>
      </c>
      <c r="D4" s="656">
        <v>42644</v>
      </c>
    </row>
    <row r="5" spans="1:6" ht="20.100000000000001" customHeight="1" x14ac:dyDescent="0.25">
      <c r="A5" s="655" t="s">
        <v>319</v>
      </c>
      <c r="B5" s="655" t="s">
        <v>749</v>
      </c>
      <c r="C5" s="655">
        <v>51</v>
      </c>
      <c r="D5" s="655">
        <v>58</v>
      </c>
    </row>
    <row r="6" spans="1:6" ht="20.100000000000001" customHeight="1" x14ac:dyDescent="0.25">
      <c r="A6" s="655" t="s">
        <v>320</v>
      </c>
      <c r="B6" s="655" t="s">
        <v>750</v>
      </c>
      <c r="C6" s="655">
        <v>11</v>
      </c>
      <c r="D6" s="655">
        <v>10</v>
      </c>
    </row>
    <row r="7" spans="1:6" ht="20.100000000000001" customHeight="1" x14ac:dyDescent="0.25">
      <c r="A7" s="655" t="s">
        <v>751</v>
      </c>
      <c r="B7" s="655" t="s">
        <v>752</v>
      </c>
      <c r="C7" s="655">
        <f>C6+C5</f>
        <v>62</v>
      </c>
      <c r="D7" s="655">
        <f>+D6+D5</f>
        <v>68</v>
      </c>
    </row>
    <row r="8" spans="1:6" ht="20.100000000000001" customHeight="1" x14ac:dyDescent="0.25">
      <c r="A8" s="655" t="s">
        <v>327</v>
      </c>
      <c r="B8" s="655" t="s">
        <v>753</v>
      </c>
      <c r="C8" s="655">
        <v>721</v>
      </c>
      <c r="D8" s="655">
        <v>720</v>
      </c>
    </row>
    <row r="9" spans="1:6" ht="20.100000000000001" customHeight="1" x14ac:dyDescent="0.25">
      <c r="A9" s="655" t="s">
        <v>754</v>
      </c>
      <c r="B9" s="655" t="s">
        <v>755</v>
      </c>
      <c r="C9" s="657">
        <f>C7/C8</f>
        <v>8.5991678224687937E-2</v>
      </c>
      <c r="D9" s="657">
        <f>D7/D8</f>
        <v>9.4444444444444442E-2</v>
      </c>
    </row>
    <row r="10" spans="1:6" ht="20.100000000000001" customHeight="1" x14ac:dyDescent="0.25"/>
    <row r="11" spans="1:6" ht="59.25" customHeight="1" x14ac:dyDescent="0.25">
      <c r="A11" s="655"/>
      <c r="B11" s="655" t="s">
        <v>250</v>
      </c>
      <c r="C11" s="710" t="s">
        <v>803</v>
      </c>
      <c r="D11" s="710" t="s">
        <v>802</v>
      </c>
      <c r="E11" s="659" t="s">
        <v>756</v>
      </c>
      <c r="F11"/>
    </row>
    <row r="12" spans="1:6" s="661" customFormat="1" ht="47.25" x14ac:dyDescent="0.25">
      <c r="A12" s="658" t="s">
        <v>757</v>
      </c>
      <c r="B12" s="658" t="s">
        <v>796</v>
      </c>
      <c r="C12" s="234">
        <f>+C21</f>
        <v>9421334</v>
      </c>
      <c r="D12" s="234">
        <f>+D21</f>
        <v>4710666</v>
      </c>
      <c r="E12" s="660">
        <f>+D12+C12</f>
        <v>14132000</v>
      </c>
    </row>
    <row r="13" spans="1:6" s="662" customFormat="1" ht="31.5" x14ac:dyDescent="0.25">
      <c r="A13" s="658" t="s">
        <v>758</v>
      </c>
      <c r="B13" s="658" t="s">
        <v>797</v>
      </c>
      <c r="C13" s="234">
        <f>+C43</f>
        <v>150000</v>
      </c>
      <c r="D13" s="234">
        <f>+D43</f>
        <v>75000</v>
      </c>
      <c r="E13" s="660">
        <f>+D13+C13</f>
        <v>225000</v>
      </c>
    </row>
    <row r="14" spans="1:6" s="662" customFormat="1" x14ac:dyDescent="0.25">
      <c r="A14" s="658" t="s">
        <v>759</v>
      </c>
      <c r="B14" s="655" t="s">
        <v>795</v>
      </c>
      <c r="C14" s="234">
        <f>+C12-C13</f>
        <v>9271334</v>
      </c>
      <c r="D14" s="234">
        <f>+D12-D13</f>
        <v>4635666</v>
      </c>
      <c r="E14" s="660">
        <f>+D14+C14</f>
        <v>13907000</v>
      </c>
    </row>
    <row r="15" spans="1:6" s="662" customFormat="1" ht="31.5" x14ac:dyDescent="0.25">
      <c r="A15" s="658" t="s">
        <v>761</v>
      </c>
      <c r="B15" s="658" t="s">
        <v>863</v>
      </c>
      <c r="C15" s="234">
        <f>SUM(C14*C9)</f>
        <v>797257.57004160888</v>
      </c>
      <c r="D15" s="234">
        <f>SUM(D14*D9)</f>
        <v>437812.89999999997</v>
      </c>
      <c r="E15" s="660">
        <f>+D15+C15</f>
        <v>1235070.4700416089</v>
      </c>
      <c r="F15" s="653"/>
    </row>
    <row r="16" spans="1:6" s="662" customFormat="1" x14ac:dyDescent="0.25">
      <c r="A16" s="658" t="s">
        <v>0</v>
      </c>
      <c r="B16" s="855" t="s">
        <v>1062</v>
      </c>
      <c r="C16" s="856"/>
      <c r="D16" s="857"/>
      <c r="E16" s="663">
        <v>121379</v>
      </c>
      <c r="F16" s="653"/>
    </row>
    <row r="17" spans="1:6" s="662" customFormat="1" ht="33" customHeight="1" x14ac:dyDescent="0.25">
      <c r="A17" s="658" t="s">
        <v>1</v>
      </c>
      <c r="B17" s="858" t="s">
        <v>1063</v>
      </c>
      <c r="C17" s="859"/>
      <c r="D17" s="860"/>
      <c r="E17" s="660">
        <f>(E15-E16*2)/10</f>
        <v>99231.24700416089</v>
      </c>
      <c r="F17" s="653"/>
    </row>
    <row r="18" spans="1:6" s="662" customFormat="1" x14ac:dyDescent="0.25">
      <c r="A18" s="664"/>
      <c r="B18" s="664" t="s">
        <v>762</v>
      </c>
      <c r="C18" s="664"/>
      <c r="D18" s="664"/>
      <c r="E18" s="665"/>
      <c r="F18" s="653"/>
    </row>
    <row r="20" spans="1:6" s="662" customFormat="1" ht="47.25" x14ac:dyDescent="0.25">
      <c r="A20" s="655"/>
      <c r="B20" s="655" t="s">
        <v>251</v>
      </c>
      <c r="C20" s="710" t="s">
        <v>801</v>
      </c>
      <c r="D20" s="710" t="s">
        <v>802</v>
      </c>
      <c r="E20" s="659" t="s">
        <v>756</v>
      </c>
    </row>
    <row r="21" spans="1:6" s="662" customFormat="1" ht="105" x14ac:dyDescent="0.25">
      <c r="A21" s="666" t="s">
        <v>763</v>
      </c>
      <c r="B21" s="667" t="s">
        <v>798</v>
      </c>
      <c r="C21" s="668">
        <f>SUM(C22:C42)</f>
        <v>9421334</v>
      </c>
      <c r="D21" s="668">
        <f>SUM(D22:D42)</f>
        <v>4710666</v>
      </c>
      <c r="E21" s="668">
        <f>SUM(E22:E42)</f>
        <v>14132000</v>
      </c>
    </row>
    <row r="22" spans="1:6" s="672" customFormat="1" ht="30" x14ac:dyDescent="0.25">
      <c r="A22" s="669" t="s">
        <v>3</v>
      </c>
      <c r="B22" s="670" t="s">
        <v>764</v>
      </c>
      <c r="C22" s="671"/>
      <c r="D22" s="671"/>
      <c r="E22" s="674">
        <f t="shared" ref="E22:E42" si="0">+D22+C22</f>
        <v>0</v>
      </c>
    </row>
    <row r="23" spans="1:6" s="662" customFormat="1" ht="45" x14ac:dyDescent="0.25">
      <c r="A23" s="666" t="s">
        <v>7</v>
      </c>
      <c r="B23" s="673" t="s">
        <v>765</v>
      </c>
      <c r="C23" s="674"/>
      <c r="D23" s="674"/>
      <c r="E23" s="674">
        <f t="shared" si="0"/>
        <v>0</v>
      </c>
    </row>
    <row r="24" spans="1:6" s="662" customFormat="1" ht="75" x14ac:dyDescent="0.25">
      <c r="A24" s="666" t="s">
        <v>11</v>
      </c>
      <c r="B24" s="673" t="s">
        <v>766</v>
      </c>
      <c r="C24" s="674"/>
      <c r="D24" s="674"/>
      <c r="E24" s="674">
        <f t="shared" si="0"/>
        <v>0</v>
      </c>
    </row>
    <row r="25" spans="1:6" s="662" customFormat="1" ht="30" x14ac:dyDescent="0.25">
      <c r="A25" s="669" t="s">
        <v>15</v>
      </c>
      <c r="B25" s="670" t="s">
        <v>767</v>
      </c>
      <c r="C25" s="671">
        <v>406667</v>
      </c>
      <c r="D25" s="671">
        <v>203333</v>
      </c>
      <c r="E25" s="671">
        <f>SUM(C25:D25)</f>
        <v>610000</v>
      </c>
      <c r="F25" s="675"/>
    </row>
    <row r="26" spans="1:6" s="662" customFormat="1" ht="47.25" x14ac:dyDescent="0.25">
      <c r="A26" s="655"/>
      <c r="B26" s="655" t="s">
        <v>251</v>
      </c>
      <c r="C26" s="710" t="s">
        <v>801</v>
      </c>
      <c r="D26" s="710" t="s">
        <v>802</v>
      </c>
      <c r="E26" s="659" t="s">
        <v>756</v>
      </c>
    </row>
    <row r="27" spans="1:6" s="662" customFormat="1" ht="60" x14ac:dyDescent="0.25">
      <c r="A27" s="676" t="s">
        <v>18</v>
      </c>
      <c r="B27" s="677" t="s">
        <v>768</v>
      </c>
      <c r="C27" s="671">
        <v>66667</v>
      </c>
      <c r="D27" s="671">
        <v>33333</v>
      </c>
      <c r="E27" s="671">
        <f>SUM(C27:D27)</f>
        <v>100000</v>
      </c>
      <c r="F27" s="675"/>
    </row>
    <row r="28" spans="1:6" s="672" customFormat="1" ht="30" x14ac:dyDescent="0.25">
      <c r="A28" s="676" t="s">
        <v>22</v>
      </c>
      <c r="B28" s="677" t="s">
        <v>769</v>
      </c>
      <c r="C28" s="671"/>
      <c r="D28" s="671"/>
      <c r="E28" s="671">
        <f>SUM(C28:D28)</f>
        <v>0</v>
      </c>
      <c r="F28" s="678"/>
    </row>
    <row r="29" spans="1:6" s="662" customFormat="1" ht="15" x14ac:dyDescent="0.25">
      <c r="A29" s="679" t="s">
        <v>25</v>
      </c>
      <c r="B29" s="680" t="s">
        <v>770</v>
      </c>
      <c r="C29" s="681">
        <v>0</v>
      </c>
      <c r="D29" s="681">
        <v>0</v>
      </c>
      <c r="E29" s="681">
        <f t="shared" si="0"/>
        <v>0</v>
      </c>
      <c r="F29" s="675"/>
    </row>
    <row r="30" spans="1:6" s="662" customFormat="1" ht="15" x14ac:dyDescent="0.25">
      <c r="A30" s="679" t="s">
        <v>26</v>
      </c>
      <c r="B30" s="680" t="s">
        <v>771</v>
      </c>
      <c r="C30" s="681">
        <v>746667</v>
      </c>
      <c r="D30" s="681">
        <v>373333</v>
      </c>
      <c r="E30" s="681">
        <f t="shared" si="0"/>
        <v>1120000</v>
      </c>
      <c r="F30" s="675"/>
    </row>
    <row r="31" spans="1:6" s="662" customFormat="1" ht="15" x14ac:dyDescent="0.25">
      <c r="A31" s="679" t="s">
        <v>28</v>
      </c>
      <c r="B31" s="680" t="s">
        <v>772</v>
      </c>
      <c r="C31" s="681">
        <v>5568000</v>
      </c>
      <c r="D31" s="681">
        <v>2784000</v>
      </c>
      <c r="E31" s="681">
        <f t="shared" si="0"/>
        <v>8352000</v>
      </c>
      <c r="F31" s="675"/>
    </row>
    <row r="32" spans="1:6" s="662" customFormat="1" ht="15" x14ac:dyDescent="0.25">
      <c r="A32" s="679" t="s">
        <v>32</v>
      </c>
      <c r="B32" s="680" t="s">
        <v>773</v>
      </c>
      <c r="C32" s="681">
        <v>408000</v>
      </c>
      <c r="D32" s="681">
        <v>204000</v>
      </c>
      <c r="E32" s="681">
        <f t="shared" si="0"/>
        <v>612000</v>
      </c>
      <c r="F32" s="675"/>
    </row>
    <row r="33" spans="1:6" s="662" customFormat="1" ht="45" x14ac:dyDescent="0.25">
      <c r="A33" s="679" t="s">
        <v>33</v>
      </c>
      <c r="B33" s="680" t="s">
        <v>774</v>
      </c>
      <c r="C33" s="681">
        <v>666667</v>
      </c>
      <c r="D33" s="681">
        <v>333333</v>
      </c>
      <c r="E33" s="681">
        <f t="shared" si="0"/>
        <v>1000000</v>
      </c>
      <c r="F33" s="675"/>
    </row>
    <row r="34" spans="1:6" s="662" customFormat="1" ht="90" x14ac:dyDescent="0.25">
      <c r="A34" s="676" t="s">
        <v>36</v>
      </c>
      <c r="B34" s="677" t="s">
        <v>775</v>
      </c>
      <c r="C34" s="671">
        <v>1333333</v>
      </c>
      <c r="D34" s="671">
        <v>666667</v>
      </c>
      <c r="E34" s="671">
        <f t="shared" si="0"/>
        <v>2000000</v>
      </c>
      <c r="F34" s="675"/>
    </row>
    <row r="35" spans="1:6" s="661" customFormat="1" ht="60" x14ac:dyDescent="0.25">
      <c r="A35" s="666" t="s">
        <v>37</v>
      </c>
      <c r="B35" s="673" t="s">
        <v>776</v>
      </c>
      <c r="C35" s="681"/>
      <c r="D35" s="681"/>
      <c r="E35" s="681">
        <f t="shared" si="0"/>
        <v>0</v>
      </c>
      <c r="F35" s="682"/>
    </row>
    <row r="36" spans="1:6" s="662" customFormat="1" ht="60" x14ac:dyDescent="0.25">
      <c r="A36" s="666" t="s">
        <v>38</v>
      </c>
      <c r="B36" s="673" t="s">
        <v>777</v>
      </c>
      <c r="C36" s="674"/>
      <c r="D36" s="674"/>
      <c r="E36" s="681">
        <f t="shared" si="0"/>
        <v>0</v>
      </c>
    </row>
    <row r="37" spans="1:6" s="662" customFormat="1" ht="45" x14ac:dyDescent="0.25">
      <c r="A37" s="666" t="s">
        <v>41</v>
      </c>
      <c r="B37" s="673" t="s">
        <v>778</v>
      </c>
      <c r="C37" s="674"/>
      <c r="D37" s="674"/>
      <c r="E37" s="681">
        <f t="shared" si="0"/>
        <v>0</v>
      </c>
    </row>
    <row r="38" spans="1:6" s="662" customFormat="1" ht="75" x14ac:dyDescent="0.25">
      <c r="A38" s="666" t="s">
        <v>44</v>
      </c>
      <c r="B38" s="673" t="s">
        <v>779</v>
      </c>
      <c r="C38" s="674"/>
      <c r="D38" s="674"/>
      <c r="E38" s="681">
        <f t="shared" si="0"/>
        <v>0</v>
      </c>
    </row>
    <row r="39" spans="1:6" s="662" customFormat="1" ht="45" x14ac:dyDescent="0.25">
      <c r="A39" s="666" t="s">
        <v>48</v>
      </c>
      <c r="B39" s="673" t="s">
        <v>780</v>
      </c>
      <c r="C39" s="674"/>
      <c r="D39" s="674"/>
      <c r="E39" s="681">
        <f t="shared" si="0"/>
        <v>0</v>
      </c>
    </row>
    <row r="40" spans="1:6" s="662" customFormat="1" ht="45" x14ac:dyDescent="0.25">
      <c r="A40" s="669" t="s">
        <v>50</v>
      </c>
      <c r="B40" s="670" t="s">
        <v>781</v>
      </c>
      <c r="C40" s="671">
        <v>225333</v>
      </c>
      <c r="D40" s="671">
        <v>112667</v>
      </c>
      <c r="E40" s="671">
        <f t="shared" si="0"/>
        <v>338000</v>
      </c>
    </row>
    <row r="41" spans="1:6" ht="75" x14ac:dyDescent="0.25">
      <c r="A41" s="666" t="s">
        <v>52</v>
      </c>
      <c r="B41" s="673" t="s">
        <v>782</v>
      </c>
      <c r="C41" s="674"/>
      <c r="D41" s="674"/>
      <c r="E41" s="681">
        <f t="shared" si="0"/>
        <v>0</v>
      </c>
      <c r="F41"/>
    </row>
    <row r="42" spans="1:6" ht="30" x14ac:dyDescent="0.25">
      <c r="A42" s="666" t="s">
        <v>783</v>
      </c>
      <c r="B42" s="673" t="s">
        <v>784</v>
      </c>
      <c r="C42" s="674"/>
      <c r="D42" s="674"/>
      <c r="E42" s="681">
        <f t="shared" si="0"/>
        <v>0</v>
      </c>
      <c r="F42"/>
    </row>
    <row r="43" spans="1:6" ht="30" x14ac:dyDescent="0.25">
      <c r="A43" s="666" t="s">
        <v>785</v>
      </c>
      <c r="B43" s="666" t="s">
        <v>805</v>
      </c>
      <c r="C43" s="660">
        <f>SUM(C45:C48)</f>
        <v>150000</v>
      </c>
      <c r="D43" s="660">
        <f>SUM(D45:D48)</f>
        <v>75000</v>
      </c>
      <c r="E43" s="660">
        <f>SUM(E45:E48)</f>
        <v>225000</v>
      </c>
      <c r="F43"/>
    </row>
    <row r="44" spans="1:6" s="662" customFormat="1" ht="47.25" x14ac:dyDescent="0.25">
      <c r="A44" s="655"/>
      <c r="B44" s="655" t="s">
        <v>251</v>
      </c>
      <c r="C44" s="710" t="s">
        <v>801</v>
      </c>
      <c r="D44" s="710" t="s">
        <v>802</v>
      </c>
      <c r="E44" s="659" t="s">
        <v>756</v>
      </c>
    </row>
    <row r="45" spans="1:6" ht="105" x14ac:dyDescent="0.25">
      <c r="A45" s="666" t="s">
        <v>786</v>
      </c>
      <c r="B45" s="673" t="s">
        <v>787</v>
      </c>
      <c r="C45" s="674"/>
      <c r="D45" s="674"/>
      <c r="E45" s="234">
        <f>+D45+C45</f>
        <v>0</v>
      </c>
      <c r="F45"/>
    </row>
    <row r="46" spans="1:6" ht="30" x14ac:dyDescent="0.25">
      <c r="A46" s="666" t="s">
        <v>788</v>
      </c>
      <c r="B46" s="673" t="s">
        <v>789</v>
      </c>
      <c r="C46" s="674"/>
      <c r="D46" s="674"/>
      <c r="E46" s="234">
        <f>+D46+C46</f>
        <v>0</v>
      </c>
      <c r="F46"/>
    </row>
    <row r="47" spans="1:6" ht="81.75" customHeight="1" x14ac:dyDescent="0.25">
      <c r="A47" s="666" t="s">
        <v>790</v>
      </c>
      <c r="B47" s="673" t="s">
        <v>791</v>
      </c>
      <c r="C47" s="674">
        <v>150000</v>
      </c>
      <c r="D47" s="674">
        <v>75000</v>
      </c>
      <c r="E47" s="234">
        <f>+D47+C47</f>
        <v>225000</v>
      </c>
      <c r="F47"/>
    </row>
    <row r="48" spans="1:6" ht="75" x14ac:dyDescent="0.25">
      <c r="A48" s="666" t="s">
        <v>792</v>
      </c>
      <c r="B48" s="673" t="s">
        <v>793</v>
      </c>
      <c r="C48" s="674"/>
      <c r="D48" s="674"/>
      <c r="E48" s="234">
        <f>+D48+C48</f>
        <v>0</v>
      </c>
      <c r="F48"/>
    </row>
    <row r="50" spans="1:5" x14ac:dyDescent="0.25">
      <c r="A50" s="683"/>
      <c r="B50" s="683"/>
    </row>
    <row r="53" spans="1:5" x14ac:dyDescent="0.25">
      <c r="C53" s="684"/>
      <c r="D53" s="662"/>
      <c r="E53" s="685"/>
    </row>
  </sheetData>
  <mergeCells count="4">
    <mergeCell ref="B16:D16"/>
    <mergeCell ref="B17:D17"/>
    <mergeCell ref="A3:D3"/>
    <mergeCell ref="A1:E1"/>
  </mergeCells>
  <pageMargins left="0.51181102362204722" right="0.51181102362204722" top="0.74803149606299213" bottom="0.74803149606299213" header="0.31496062992125984" footer="0.31496062992125984"/>
  <pageSetup paperSize="9" scale="78" orientation="portrait" r:id="rId1"/>
  <headerFooter>
    <oddHeader>&amp;R&amp;"Times New Roman CE,Félkövér"27. melléklet
a 3/2016.(II.12.)  önkormányzati rendelethez</oddHeader>
    <oddFooter>&amp;C&amp;P</oddFooter>
  </headerFooter>
  <rowBreaks count="2" manualBreakCount="2">
    <brk id="25" max="4" man="1"/>
    <brk id="43" max="4" man="1"/>
  </rowBreaks>
  <colBreaks count="1" manualBreakCount="1">
    <brk id="5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H10" sqref="H10"/>
    </sheetView>
  </sheetViews>
  <sheetFormatPr defaultRowHeight="15.75" x14ac:dyDescent="0.25"/>
  <cols>
    <col min="1" max="1" width="11.375" customWidth="1"/>
    <col min="2" max="2" width="43.5" customWidth="1"/>
    <col min="3" max="3" width="17.625" customWidth="1"/>
    <col min="4" max="4" width="15" customWidth="1"/>
    <col min="5" max="5" width="16.75" style="653" customWidth="1"/>
    <col min="6" max="6" width="18.5" style="653" customWidth="1"/>
    <col min="7" max="7" width="15.875" customWidth="1"/>
  </cols>
  <sheetData>
    <row r="1" spans="1:6" ht="48.75" customHeight="1" x14ac:dyDescent="0.25">
      <c r="A1" s="862" t="s">
        <v>806</v>
      </c>
      <c r="B1" s="862"/>
      <c r="C1" s="862"/>
      <c r="D1" s="862"/>
      <c r="E1" s="862"/>
    </row>
    <row r="3" spans="1:6" ht="40.5" customHeight="1" x14ac:dyDescent="0.25">
      <c r="A3" s="686" t="s">
        <v>799</v>
      </c>
      <c r="B3" s="686"/>
      <c r="F3" s="654"/>
    </row>
    <row r="4" spans="1:6" ht="20.100000000000001" customHeight="1" x14ac:dyDescent="0.25">
      <c r="A4" s="655" t="s">
        <v>747</v>
      </c>
      <c r="B4" s="655" t="s">
        <v>748</v>
      </c>
      <c r="C4" s="656">
        <v>42278</v>
      </c>
      <c r="D4" s="656">
        <v>42644</v>
      </c>
    </row>
    <row r="5" spans="1:6" ht="20.100000000000001" customHeight="1" x14ac:dyDescent="0.25">
      <c r="A5" s="655" t="s">
        <v>319</v>
      </c>
      <c r="B5" s="655" t="s">
        <v>749</v>
      </c>
      <c r="C5" s="655">
        <v>106</v>
      </c>
      <c r="D5" s="655">
        <v>109</v>
      </c>
    </row>
    <row r="6" spans="1:6" ht="20.100000000000001" customHeight="1" x14ac:dyDescent="0.25">
      <c r="A6" s="655" t="s">
        <v>320</v>
      </c>
      <c r="B6" s="655" t="s">
        <v>750</v>
      </c>
      <c r="C6" s="655">
        <v>16</v>
      </c>
      <c r="D6" s="655">
        <v>30</v>
      </c>
    </row>
    <row r="7" spans="1:6" ht="20.100000000000001" customHeight="1" x14ac:dyDescent="0.25">
      <c r="A7" s="655" t="s">
        <v>751</v>
      </c>
      <c r="B7" s="655" t="s">
        <v>752</v>
      </c>
      <c r="C7" s="655">
        <f>+C6+C5</f>
        <v>122</v>
      </c>
      <c r="D7" s="655">
        <f>+D6+D5</f>
        <v>139</v>
      </c>
    </row>
    <row r="8" spans="1:6" ht="20.100000000000001" customHeight="1" x14ac:dyDescent="0.25">
      <c r="A8" s="655" t="s">
        <v>327</v>
      </c>
      <c r="B8" s="655" t="s">
        <v>753</v>
      </c>
      <c r="C8" s="655">
        <v>752</v>
      </c>
      <c r="D8" s="655">
        <v>784</v>
      </c>
    </row>
    <row r="9" spans="1:6" ht="20.100000000000001" customHeight="1" x14ac:dyDescent="0.25">
      <c r="A9" s="655" t="s">
        <v>754</v>
      </c>
      <c r="B9" s="655" t="s">
        <v>755</v>
      </c>
      <c r="C9" s="687">
        <f>SUM(C7/C8)</f>
        <v>0.16223404255319149</v>
      </c>
      <c r="D9" s="687">
        <f>SUM(D7/D8)</f>
        <v>0.17729591836734693</v>
      </c>
    </row>
    <row r="10" spans="1:6" ht="20.100000000000001" customHeight="1" x14ac:dyDescent="0.25"/>
    <row r="11" spans="1:6" ht="59.25" customHeight="1" x14ac:dyDescent="0.25">
      <c r="A11" s="688"/>
      <c r="B11" s="688" t="s">
        <v>250</v>
      </c>
      <c r="C11" s="689" t="s">
        <v>801</v>
      </c>
      <c r="D11" s="689" t="s">
        <v>802</v>
      </c>
      <c r="E11" s="690" t="s">
        <v>756</v>
      </c>
      <c r="F11"/>
    </row>
    <row r="12" spans="1:6" s="661" customFormat="1" ht="47.25" x14ac:dyDescent="0.25">
      <c r="A12" s="691" t="s">
        <v>757</v>
      </c>
      <c r="B12" s="692" t="s">
        <v>796</v>
      </c>
      <c r="C12" s="693">
        <f>C21</f>
        <v>21476667</v>
      </c>
      <c r="D12" s="693">
        <f>D21</f>
        <v>10738333</v>
      </c>
      <c r="E12" s="1249">
        <f>+D12+C12</f>
        <v>32215000</v>
      </c>
    </row>
    <row r="13" spans="1:6" s="662" customFormat="1" ht="31.5" x14ac:dyDescent="0.25">
      <c r="A13" s="658" t="s">
        <v>758</v>
      </c>
      <c r="B13" s="694" t="s">
        <v>797</v>
      </c>
      <c r="C13" s="234">
        <f>+C43</f>
        <v>2600000</v>
      </c>
      <c r="D13" s="234">
        <f>+D43</f>
        <v>1300000</v>
      </c>
      <c r="E13" s="660">
        <f>+D13+C13</f>
        <v>3900000</v>
      </c>
    </row>
    <row r="14" spans="1:6" s="662" customFormat="1" x14ac:dyDescent="0.25">
      <c r="A14" s="658" t="s">
        <v>759</v>
      </c>
      <c r="B14" s="695" t="s">
        <v>760</v>
      </c>
      <c r="C14" s="234">
        <f>+C12-C13</f>
        <v>18876667</v>
      </c>
      <c r="D14" s="234">
        <f>+D12-D13</f>
        <v>9438333</v>
      </c>
      <c r="E14" s="660">
        <f>+D14+C14</f>
        <v>28315000</v>
      </c>
    </row>
    <row r="15" spans="1:6" s="662" customFormat="1" ht="31.5" x14ac:dyDescent="0.25">
      <c r="A15" s="658" t="s">
        <v>761</v>
      </c>
      <c r="B15" s="694" t="s">
        <v>863</v>
      </c>
      <c r="C15" s="234">
        <f>+C14*C9</f>
        <v>3062437.9973404254</v>
      </c>
      <c r="D15" s="234">
        <f>+D14*D9</f>
        <v>1673377.9170918367</v>
      </c>
      <c r="E15" s="660">
        <f>+D15+C15</f>
        <v>4735815.9144322621</v>
      </c>
      <c r="F15" s="653"/>
    </row>
    <row r="16" spans="1:6" s="662" customFormat="1" x14ac:dyDescent="0.25">
      <c r="A16" s="696" t="s">
        <v>0</v>
      </c>
      <c r="B16" s="863" t="s">
        <v>1062</v>
      </c>
      <c r="C16" s="864"/>
      <c r="D16" s="865"/>
      <c r="E16" s="663">
        <v>386756</v>
      </c>
      <c r="F16" s="653"/>
    </row>
    <row r="17" spans="1:6" s="662" customFormat="1" ht="33" customHeight="1" x14ac:dyDescent="0.25">
      <c r="A17" s="658" t="s">
        <v>1</v>
      </c>
      <c r="B17" s="858" t="s">
        <v>1063</v>
      </c>
      <c r="C17" s="859"/>
      <c r="D17" s="860"/>
      <c r="E17" s="660">
        <f>(E15-E16*2)/10</f>
        <v>396230.3914432262</v>
      </c>
      <c r="F17" s="653"/>
    </row>
    <row r="18" spans="1:6" s="662" customFormat="1" x14ac:dyDescent="0.25">
      <c r="A18" s="664"/>
      <c r="B18" s="664"/>
      <c r="C18" s="664"/>
      <c r="D18" s="664"/>
      <c r="E18" s="665"/>
      <c r="F18" s="653"/>
    </row>
    <row r="20" spans="1:6" s="662" customFormat="1" ht="47.25" x14ac:dyDescent="0.25">
      <c r="A20" s="688"/>
      <c r="B20" s="688" t="s">
        <v>251</v>
      </c>
      <c r="C20" s="689" t="s">
        <v>801</v>
      </c>
      <c r="D20" s="689" t="s">
        <v>800</v>
      </c>
      <c r="E20" s="690" t="s">
        <v>756</v>
      </c>
    </row>
    <row r="21" spans="1:6" s="662" customFormat="1" ht="105" x14ac:dyDescent="0.25">
      <c r="A21" s="676" t="s">
        <v>763</v>
      </c>
      <c r="B21" s="676" t="s">
        <v>798</v>
      </c>
      <c r="C21" s="697">
        <f>SUM(C22:C42)</f>
        <v>21476667</v>
      </c>
      <c r="D21" s="697">
        <f>SUM(D22:D42)</f>
        <v>10738333</v>
      </c>
      <c r="E21" s="1250">
        <f>SUM(E22:E42)</f>
        <v>32215000</v>
      </c>
      <c r="F21" s="675"/>
    </row>
    <row r="22" spans="1:6" s="662" customFormat="1" ht="30" x14ac:dyDescent="0.25">
      <c r="A22" s="698" t="s">
        <v>3</v>
      </c>
      <c r="B22" s="699" t="s">
        <v>764</v>
      </c>
      <c r="C22" s="700"/>
      <c r="D22" s="700"/>
      <c r="E22" s="703">
        <f t="shared" ref="E22:E25" si="0">+D22+C22</f>
        <v>0</v>
      </c>
      <c r="F22" s="675"/>
    </row>
    <row r="23" spans="1:6" s="662" customFormat="1" ht="45" x14ac:dyDescent="0.25">
      <c r="A23" s="667" t="s">
        <v>7</v>
      </c>
      <c r="B23" s="702" t="s">
        <v>765</v>
      </c>
      <c r="C23" s="703">
        <v>0</v>
      </c>
      <c r="D23" s="703">
        <v>0</v>
      </c>
      <c r="E23" s="703">
        <f t="shared" si="0"/>
        <v>0</v>
      </c>
      <c r="F23" s="675"/>
    </row>
    <row r="24" spans="1:6" s="662" customFormat="1" ht="75" x14ac:dyDescent="0.25">
      <c r="A24" s="667" t="s">
        <v>11</v>
      </c>
      <c r="B24" s="702" t="s">
        <v>766</v>
      </c>
      <c r="C24" s="703">
        <v>0</v>
      </c>
      <c r="D24" s="703">
        <v>0</v>
      </c>
      <c r="E24" s="703">
        <f t="shared" si="0"/>
        <v>0</v>
      </c>
      <c r="F24" s="675"/>
    </row>
    <row r="25" spans="1:6" s="662" customFormat="1" ht="30" x14ac:dyDescent="0.25">
      <c r="A25" s="704" t="s">
        <v>15</v>
      </c>
      <c r="B25" s="705" t="s">
        <v>767</v>
      </c>
      <c r="C25" s="700">
        <v>1386667</v>
      </c>
      <c r="D25" s="700">
        <v>693333</v>
      </c>
      <c r="E25" s="703">
        <f t="shared" si="0"/>
        <v>2080000</v>
      </c>
      <c r="F25" s="675"/>
    </row>
    <row r="26" spans="1:6" s="662" customFormat="1" ht="47.25" x14ac:dyDescent="0.25">
      <c r="A26" s="688"/>
      <c r="B26" s="688" t="s">
        <v>251</v>
      </c>
      <c r="C26" s="689" t="s">
        <v>801</v>
      </c>
      <c r="D26" s="689" t="s">
        <v>800</v>
      </c>
      <c r="E26" s="690" t="s">
        <v>756</v>
      </c>
    </row>
    <row r="27" spans="1:6" s="662" customFormat="1" ht="75" x14ac:dyDescent="0.25">
      <c r="A27" s="706" t="s">
        <v>18</v>
      </c>
      <c r="B27" s="707" t="s">
        <v>768</v>
      </c>
      <c r="C27" s="701">
        <v>66667</v>
      </c>
      <c r="D27" s="701">
        <v>33333</v>
      </c>
      <c r="E27" s="701">
        <f>SUM(C27:D27)</f>
        <v>100000</v>
      </c>
      <c r="F27" s="675"/>
    </row>
    <row r="28" spans="1:6" s="672" customFormat="1" ht="30" x14ac:dyDescent="0.25">
      <c r="A28" s="704" t="s">
        <v>22</v>
      </c>
      <c r="B28" s="705" t="s">
        <v>769</v>
      </c>
      <c r="C28" s="700">
        <v>1600000</v>
      </c>
      <c r="D28" s="700">
        <v>800000</v>
      </c>
      <c r="E28" s="701">
        <f t="shared" ref="E28:E42" si="1">SUM(C28:D28)</f>
        <v>2400000</v>
      </c>
      <c r="F28" s="678"/>
    </row>
    <row r="29" spans="1:6" s="662" customFormat="1" ht="15" x14ac:dyDescent="0.25">
      <c r="A29" s="698" t="s">
        <v>25</v>
      </c>
      <c r="B29" s="699" t="s">
        <v>770</v>
      </c>
      <c r="C29" s="708">
        <v>476667</v>
      </c>
      <c r="D29" s="708">
        <v>238333</v>
      </c>
      <c r="E29" s="701">
        <f t="shared" si="1"/>
        <v>715000</v>
      </c>
      <c r="F29" s="675"/>
    </row>
    <row r="30" spans="1:6" s="662" customFormat="1" ht="15" x14ac:dyDescent="0.25">
      <c r="A30" s="698" t="s">
        <v>26</v>
      </c>
      <c r="B30" s="699" t="s">
        <v>771</v>
      </c>
      <c r="C30" s="708">
        <v>3017333</v>
      </c>
      <c r="D30" s="708">
        <v>1508667</v>
      </c>
      <c r="E30" s="701">
        <f t="shared" si="1"/>
        <v>4526000</v>
      </c>
      <c r="F30" s="675"/>
    </row>
    <row r="31" spans="1:6" s="662" customFormat="1" ht="15" x14ac:dyDescent="0.25">
      <c r="A31" s="698" t="s">
        <v>28</v>
      </c>
      <c r="B31" s="699" t="s">
        <v>772</v>
      </c>
      <c r="C31" s="708">
        <v>11590000</v>
      </c>
      <c r="D31" s="708">
        <v>5795000</v>
      </c>
      <c r="E31" s="701">
        <f t="shared" si="1"/>
        <v>17385000</v>
      </c>
      <c r="F31" s="675"/>
    </row>
    <row r="32" spans="1:6" s="662" customFormat="1" ht="15" x14ac:dyDescent="0.25">
      <c r="A32" s="698" t="s">
        <v>32</v>
      </c>
      <c r="B32" s="699" t="s">
        <v>773</v>
      </c>
      <c r="C32" s="708">
        <v>793333</v>
      </c>
      <c r="D32" s="708">
        <v>396667</v>
      </c>
      <c r="E32" s="701">
        <f t="shared" si="1"/>
        <v>1190000</v>
      </c>
      <c r="F32" s="675"/>
    </row>
    <row r="33" spans="1:6" s="662" customFormat="1" ht="45" x14ac:dyDescent="0.25">
      <c r="A33" s="704" t="s">
        <v>33</v>
      </c>
      <c r="B33" s="705" t="s">
        <v>774</v>
      </c>
      <c r="C33" s="700">
        <v>666667</v>
      </c>
      <c r="D33" s="700">
        <v>333333</v>
      </c>
      <c r="E33" s="701">
        <f t="shared" si="1"/>
        <v>1000000</v>
      </c>
      <c r="F33" s="675"/>
    </row>
    <row r="34" spans="1:6" s="662" customFormat="1" ht="90" x14ac:dyDescent="0.25">
      <c r="A34" s="704" t="s">
        <v>36</v>
      </c>
      <c r="B34" s="705" t="s">
        <v>775</v>
      </c>
      <c r="C34" s="700">
        <v>1333333</v>
      </c>
      <c r="D34" s="700">
        <v>666667</v>
      </c>
      <c r="E34" s="701">
        <f t="shared" si="1"/>
        <v>2000000</v>
      </c>
      <c r="F34" s="675"/>
    </row>
    <row r="35" spans="1:6" s="661" customFormat="1" ht="60" x14ac:dyDescent="0.25">
      <c r="A35" s="698" t="s">
        <v>37</v>
      </c>
      <c r="B35" s="699" t="s">
        <v>776</v>
      </c>
      <c r="C35" s="708"/>
      <c r="D35" s="708"/>
      <c r="E35" s="701">
        <f t="shared" si="1"/>
        <v>0</v>
      </c>
    </row>
    <row r="36" spans="1:6" s="662" customFormat="1" ht="60" x14ac:dyDescent="0.25">
      <c r="A36" s="698" t="s">
        <v>38</v>
      </c>
      <c r="B36" s="699" t="s">
        <v>777</v>
      </c>
      <c r="C36" s="708"/>
      <c r="D36" s="708"/>
      <c r="E36" s="701">
        <f t="shared" si="1"/>
        <v>0</v>
      </c>
    </row>
    <row r="37" spans="1:6" s="662" customFormat="1" ht="45" x14ac:dyDescent="0.25">
      <c r="A37" s="698" t="s">
        <v>41</v>
      </c>
      <c r="B37" s="699" t="s">
        <v>778</v>
      </c>
      <c r="C37" s="708"/>
      <c r="D37" s="708"/>
      <c r="E37" s="701">
        <f t="shared" si="1"/>
        <v>0</v>
      </c>
    </row>
    <row r="38" spans="1:6" s="662" customFormat="1" ht="75" x14ac:dyDescent="0.25">
      <c r="A38" s="698" t="s">
        <v>44</v>
      </c>
      <c r="B38" s="699" t="s">
        <v>779</v>
      </c>
      <c r="C38" s="708"/>
      <c r="D38" s="708"/>
      <c r="E38" s="701">
        <f t="shared" si="1"/>
        <v>0</v>
      </c>
    </row>
    <row r="39" spans="1:6" s="662" customFormat="1" ht="45" x14ac:dyDescent="0.25">
      <c r="A39" s="698" t="s">
        <v>48</v>
      </c>
      <c r="B39" s="699" t="s">
        <v>780</v>
      </c>
      <c r="C39" s="708"/>
      <c r="D39" s="708"/>
      <c r="E39" s="701">
        <f t="shared" si="1"/>
        <v>0</v>
      </c>
    </row>
    <row r="40" spans="1:6" s="662" customFormat="1" ht="45" x14ac:dyDescent="0.25">
      <c r="A40" s="704" t="s">
        <v>50</v>
      </c>
      <c r="B40" s="705" t="s">
        <v>781</v>
      </c>
      <c r="C40" s="700">
        <v>546000</v>
      </c>
      <c r="D40" s="700">
        <v>273000</v>
      </c>
      <c r="E40" s="701">
        <f t="shared" si="1"/>
        <v>819000</v>
      </c>
    </row>
    <row r="41" spans="1:6" ht="75" x14ac:dyDescent="0.25">
      <c r="A41" s="698" t="s">
        <v>52</v>
      </c>
      <c r="B41" s="699" t="s">
        <v>782</v>
      </c>
      <c r="C41" s="708"/>
      <c r="D41" s="708"/>
      <c r="E41" s="701">
        <f t="shared" si="1"/>
        <v>0</v>
      </c>
      <c r="F41"/>
    </row>
    <row r="42" spans="1:6" ht="30" x14ac:dyDescent="0.25">
      <c r="A42" s="698" t="s">
        <v>783</v>
      </c>
      <c r="B42" s="699" t="s">
        <v>784</v>
      </c>
      <c r="C42" s="708"/>
      <c r="D42" s="708"/>
      <c r="E42" s="701">
        <f t="shared" si="1"/>
        <v>0</v>
      </c>
      <c r="F42"/>
    </row>
    <row r="43" spans="1:6" ht="30" x14ac:dyDescent="0.25">
      <c r="A43" s="698" t="s">
        <v>785</v>
      </c>
      <c r="B43" s="698" t="s">
        <v>804</v>
      </c>
      <c r="C43" s="709">
        <f>SUM(C45:C48)</f>
        <v>2600000</v>
      </c>
      <c r="D43" s="709">
        <f>SUM(D45:D48)</f>
        <v>1300000</v>
      </c>
      <c r="E43" s="709">
        <f>SUM(E45:E48)</f>
        <v>3900000</v>
      </c>
      <c r="F43"/>
    </row>
    <row r="44" spans="1:6" s="662" customFormat="1" ht="47.25" x14ac:dyDescent="0.25">
      <c r="A44" s="688"/>
      <c r="B44" s="688" t="s">
        <v>251</v>
      </c>
      <c r="C44" s="689" t="s">
        <v>801</v>
      </c>
      <c r="D44" s="689" t="s">
        <v>800</v>
      </c>
      <c r="E44" s="690" t="s">
        <v>756</v>
      </c>
    </row>
    <row r="45" spans="1:6" ht="105" x14ac:dyDescent="0.25">
      <c r="A45" s="698" t="s">
        <v>786</v>
      </c>
      <c r="B45" s="699" t="s">
        <v>787</v>
      </c>
      <c r="C45" s="708"/>
      <c r="D45" s="708"/>
      <c r="E45" s="245">
        <f>+D45+C45</f>
        <v>0</v>
      </c>
      <c r="F45"/>
    </row>
    <row r="46" spans="1:6" ht="30" x14ac:dyDescent="0.25">
      <c r="A46" s="698" t="s">
        <v>788</v>
      </c>
      <c r="B46" s="699" t="s">
        <v>789</v>
      </c>
      <c r="C46" s="708"/>
      <c r="D46" s="708"/>
      <c r="E46" s="245">
        <f>+D46+C46</f>
        <v>0</v>
      </c>
      <c r="F46"/>
    </row>
    <row r="47" spans="1:6" ht="81.75" customHeight="1" x14ac:dyDescent="0.25">
      <c r="A47" s="698" t="s">
        <v>790</v>
      </c>
      <c r="B47" s="699" t="s">
        <v>791</v>
      </c>
      <c r="C47" s="708">
        <v>2600000</v>
      </c>
      <c r="D47" s="708">
        <v>1300000</v>
      </c>
      <c r="E47" s="245">
        <f>+D47+C47</f>
        <v>3900000</v>
      </c>
      <c r="F47"/>
    </row>
    <row r="48" spans="1:6" ht="75" x14ac:dyDescent="0.25">
      <c r="A48" s="698" t="s">
        <v>792</v>
      </c>
      <c r="B48" s="699" t="s">
        <v>793</v>
      </c>
      <c r="C48" s="708"/>
      <c r="D48" s="708"/>
      <c r="E48" s="245">
        <f>+D48+C48</f>
        <v>0</v>
      </c>
      <c r="F48"/>
    </row>
    <row r="50" spans="2:5" x14ac:dyDescent="0.25">
      <c r="B50" s="683"/>
    </row>
    <row r="53" spans="2:5" x14ac:dyDescent="0.25">
      <c r="C53" s="684"/>
      <c r="D53" s="662"/>
      <c r="E53" s="685"/>
    </row>
    <row r="54" spans="2:5" x14ac:dyDescent="0.25">
      <c r="C54" s="662"/>
      <c r="D54" s="662"/>
      <c r="E54" s="685"/>
    </row>
  </sheetData>
  <mergeCells count="3">
    <mergeCell ref="A1:E1"/>
    <mergeCell ref="B16:D16"/>
    <mergeCell ref="B17:D17"/>
  </mergeCells>
  <pageMargins left="0.70866141732283472" right="0.70866141732283472" top="0.94488188976377963" bottom="0.74803149606299213" header="0.31496062992125984" footer="0.31496062992125984"/>
  <pageSetup paperSize="9" scale="78" orientation="portrait" r:id="rId1"/>
  <headerFooter>
    <oddHeader>&amp;R&amp;"Times New Roman CE,Félkövér" &amp;"Times New Roman CE,Dőlt"28. melléklet
a 3/2016.(II.12.) önkormányzati rendelethez&amp;X1</oddHeader>
    <oddFooter>&amp;L&amp;X1&amp;XMódosította a 10/2016.(III.18.) rendelet, 
hatályos 2016. március 21. napjától&amp;C&amp;P</oddFooter>
  </headerFooter>
  <rowBreaks count="2" manualBreakCount="2">
    <brk id="25" max="4" man="1"/>
    <brk id="43" max="4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48"/>
  <sheetViews>
    <sheetView zoomScaleNormal="100" workbookViewId="0">
      <selection activeCell="AN10" sqref="AN10"/>
    </sheetView>
  </sheetViews>
  <sheetFormatPr defaultColWidth="9.25" defaultRowHeight="15.75" x14ac:dyDescent="0.25"/>
  <cols>
    <col min="1" max="1" width="37.5" style="170" customWidth="1"/>
    <col min="2" max="2" width="11.625" style="170" customWidth="1"/>
    <col min="3" max="3" width="15" style="103" customWidth="1"/>
    <col min="4" max="4" width="14.5" style="103" customWidth="1"/>
    <col min="5" max="5" width="15.25" style="103" customWidth="1"/>
    <col min="6" max="6" width="14.25" style="103" customWidth="1"/>
    <col min="7" max="7" width="14.5" style="103" customWidth="1"/>
    <col min="8" max="8" width="14.75" style="103" customWidth="1"/>
    <col min="9" max="11" width="14.875" style="103" customWidth="1"/>
    <col min="12" max="16384" width="9.25" style="103"/>
  </cols>
  <sheetData>
    <row r="1" spans="1:256" customFormat="1" x14ac:dyDescent="0.25">
      <c r="A1" s="810" t="s">
        <v>418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customFormat="1" x14ac:dyDescent="0.25">
      <c r="A2" s="810" t="s">
        <v>866</v>
      </c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customFormat="1" x14ac:dyDescent="0.25">
      <c r="A3" s="810" t="s">
        <v>1140</v>
      </c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5" spans="1:256" ht="16.5" thickBot="1" x14ac:dyDescent="0.3"/>
    <row r="6" spans="1:256" ht="87" customHeight="1" thickTop="1" thickBot="1" x14ac:dyDescent="0.3">
      <c r="A6" s="808" t="s">
        <v>250</v>
      </c>
      <c r="B6" s="808" t="s">
        <v>346</v>
      </c>
      <c r="C6" s="793" t="s">
        <v>82</v>
      </c>
      <c r="D6" s="794"/>
      <c r="E6" s="795"/>
      <c r="F6" s="799" t="s">
        <v>83</v>
      </c>
      <c r="G6" s="800"/>
      <c r="H6" s="801"/>
      <c r="I6" s="796" t="s">
        <v>271</v>
      </c>
      <c r="J6" s="797"/>
      <c r="K6" s="798"/>
    </row>
    <row r="7" spans="1:256" ht="33" customHeight="1" thickTop="1" thickBot="1" x14ac:dyDescent="0.3">
      <c r="A7" s="809"/>
      <c r="B7" s="809"/>
      <c r="C7" s="104" t="s">
        <v>84</v>
      </c>
      <c r="D7" s="104" t="s">
        <v>1141</v>
      </c>
      <c r="E7" s="104" t="s">
        <v>1142</v>
      </c>
      <c r="F7" s="104" t="s">
        <v>84</v>
      </c>
      <c r="G7" s="104" t="s">
        <v>1141</v>
      </c>
      <c r="H7" s="104" t="s">
        <v>1142</v>
      </c>
      <c r="I7" s="104" t="s">
        <v>84</v>
      </c>
      <c r="J7" s="104" t="s">
        <v>1141</v>
      </c>
      <c r="K7" s="104" t="s">
        <v>1142</v>
      </c>
    </row>
    <row r="8" spans="1:256" ht="17.25" thickTop="1" thickBot="1" x14ac:dyDescent="0.3">
      <c r="A8" s="102" t="s">
        <v>254</v>
      </c>
      <c r="B8" s="323"/>
      <c r="C8" s="786" t="s">
        <v>420</v>
      </c>
      <c r="D8" s="786" t="s">
        <v>1158</v>
      </c>
      <c r="E8" s="786" t="s">
        <v>1159</v>
      </c>
      <c r="F8" s="787" t="s">
        <v>421</v>
      </c>
      <c r="G8" s="787" t="s">
        <v>1160</v>
      </c>
      <c r="H8" s="787" t="s">
        <v>1161</v>
      </c>
      <c r="I8" s="364" t="s">
        <v>1162</v>
      </c>
      <c r="J8" s="364" t="s">
        <v>1163</v>
      </c>
      <c r="K8" s="364" t="s">
        <v>1164</v>
      </c>
    </row>
    <row r="9" spans="1:256" s="128" customFormat="1" ht="32.25" thickTop="1" x14ac:dyDescent="0.25">
      <c r="A9" s="127" t="s">
        <v>423</v>
      </c>
      <c r="B9" s="368" t="s">
        <v>427</v>
      </c>
      <c r="C9" s="369">
        <v>70</v>
      </c>
      <c r="D9" s="330">
        <v>7217</v>
      </c>
      <c r="E9" s="330">
        <f>SUM(C9:D9)</f>
        <v>7287</v>
      </c>
      <c r="F9" s="114">
        <v>0</v>
      </c>
      <c r="G9" s="114"/>
      <c r="H9" s="114">
        <f>SUM(F9:G9)</f>
        <v>0</v>
      </c>
      <c r="I9" s="108">
        <f>SUM(F9+C9)</f>
        <v>70</v>
      </c>
      <c r="J9" s="108">
        <f t="shared" ref="J9:K11" si="0">SUM(G9+D9)</f>
        <v>7217</v>
      </c>
      <c r="K9" s="108">
        <f t="shared" si="0"/>
        <v>7287</v>
      </c>
    </row>
    <row r="10" spans="1:256" s="128" customFormat="1" ht="31.5" x14ac:dyDescent="0.25">
      <c r="A10" s="127" t="s">
        <v>741</v>
      </c>
      <c r="B10" s="127" t="s">
        <v>428</v>
      </c>
      <c r="C10" s="114">
        <v>1841862</v>
      </c>
      <c r="D10" s="114"/>
      <c r="E10" s="114">
        <f>SUM(C10:D10)</f>
        <v>1841862</v>
      </c>
      <c r="F10" s="114">
        <v>0</v>
      </c>
      <c r="G10" s="114"/>
      <c r="H10" s="114">
        <f>SUM(F10:G10)</f>
        <v>0</v>
      </c>
      <c r="I10" s="108">
        <f>SUM(F10+C10)</f>
        <v>1841862</v>
      </c>
      <c r="J10" s="108">
        <f t="shared" si="0"/>
        <v>0</v>
      </c>
      <c r="K10" s="108">
        <f t="shared" si="0"/>
        <v>1841862</v>
      </c>
    </row>
    <row r="11" spans="1:256" s="128" customFormat="1" ht="47.25" x14ac:dyDescent="0.25">
      <c r="A11" s="869" t="s">
        <v>679</v>
      </c>
      <c r="B11" s="127" t="s">
        <v>429</v>
      </c>
      <c r="C11" s="114">
        <v>1341872</v>
      </c>
      <c r="D11" s="114">
        <v>12070</v>
      </c>
      <c r="E11" s="114">
        <f t="shared" ref="E11:E16" si="1">SUM(C11:D11)</f>
        <v>1353942</v>
      </c>
      <c r="F11" s="114">
        <v>0</v>
      </c>
      <c r="G11" s="114"/>
      <c r="H11" s="114">
        <f t="shared" ref="H11:H16" si="2">SUM(F11:G11)</f>
        <v>0</v>
      </c>
      <c r="I11" s="108">
        <f>SUM(F11+C11)</f>
        <v>1341872</v>
      </c>
      <c r="J11" s="108">
        <f t="shared" si="0"/>
        <v>12070</v>
      </c>
      <c r="K11" s="108">
        <f t="shared" si="0"/>
        <v>1353942</v>
      </c>
    </row>
    <row r="12" spans="1:256" s="128" customFormat="1" ht="31.5" x14ac:dyDescent="0.25">
      <c r="A12" s="127" t="s">
        <v>424</v>
      </c>
      <c r="B12" s="127" t="s">
        <v>430</v>
      </c>
      <c r="C12" s="114">
        <v>762887</v>
      </c>
      <c r="D12" s="114"/>
      <c r="E12" s="114">
        <f t="shared" si="1"/>
        <v>762887</v>
      </c>
      <c r="F12" s="114">
        <v>0</v>
      </c>
      <c r="G12" s="114"/>
      <c r="H12" s="114">
        <f t="shared" si="2"/>
        <v>0</v>
      </c>
      <c r="I12" s="108">
        <f>SUM(C12+F12)</f>
        <v>762887</v>
      </c>
      <c r="J12" s="108">
        <f t="shared" ref="J12:K16" si="3">SUM(D12+G12)</f>
        <v>0</v>
      </c>
      <c r="K12" s="108">
        <f t="shared" si="3"/>
        <v>762887</v>
      </c>
    </row>
    <row r="13" spans="1:256" s="129" customFormat="1" ht="31.5" x14ac:dyDescent="0.25">
      <c r="A13" s="127" t="s">
        <v>85</v>
      </c>
      <c r="B13" s="127"/>
      <c r="C13" s="114">
        <v>221200</v>
      </c>
      <c r="D13" s="114"/>
      <c r="E13" s="114">
        <f t="shared" si="1"/>
        <v>221200</v>
      </c>
      <c r="F13" s="114">
        <v>0</v>
      </c>
      <c r="G13" s="114"/>
      <c r="H13" s="114">
        <f t="shared" si="2"/>
        <v>0</v>
      </c>
      <c r="I13" s="108">
        <f>SUM(C13+F13)</f>
        <v>221200</v>
      </c>
      <c r="J13" s="108">
        <f t="shared" si="3"/>
        <v>0</v>
      </c>
      <c r="K13" s="108">
        <f t="shared" si="3"/>
        <v>221200</v>
      </c>
    </row>
    <row r="14" spans="1:256" s="129" customFormat="1" ht="31.5" x14ac:dyDescent="0.25">
      <c r="A14" s="127" t="s">
        <v>86</v>
      </c>
      <c r="B14" s="127"/>
      <c r="C14" s="114">
        <v>134300</v>
      </c>
      <c r="D14" s="114"/>
      <c r="E14" s="114">
        <f t="shared" si="1"/>
        <v>134300</v>
      </c>
      <c r="F14" s="114">
        <v>0</v>
      </c>
      <c r="G14" s="114"/>
      <c r="H14" s="114">
        <f t="shared" si="2"/>
        <v>0</v>
      </c>
      <c r="I14" s="108">
        <f>SUM(C14+F14)</f>
        <v>134300</v>
      </c>
      <c r="J14" s="108">
        <f t="shared" si="3"/>
        <v>0</v>
      </c>
      <c r="K14" s="108">
        <f t="shared" si="3"/>
        <v>134300</v>
      </c>
    </row>
    <row r="15" spans="1:256" s="129" customFormat="1" x14ac:dyDescent="0.25">
      <c r="A15" s="127" t="s">
        <v>87</v>
      </c>
      <c r="B15" s="127"/>
      <c r="C15" s="114">
        <v>304300</v>
      </c>
      <c r="D15" s="114"/>
      <c r="E15" s="114">
        <f t="shared" si="1"/>
        <v>304300</v>
      </c>
      <c r="F15" s="114">
        <v>0</v>
      </c>
      <c r="G15" s="114"/>
      <c r="H15" s="114">
        <f t="shared" si="2"/>
        <v>0</v>
      </c>
      <c r="I15" s="108">
        <f>SUM(C15+F15)</f>
        <v>304300</v>
      </c>
      <c r="J15" s="108">
        <f t="shared" si="3"/>
        <v>0</v>
      </c>
      <c r="K15" s="108">
        <f t="shared" si="3"/>
        <v>304300</v>
      </c>
    </row>
    <row r="16" spans="1:256" s="129" customFormat="1" ht="42" customHeight="1" x14ac:dyDescent="0.25">
      <c r="A16" s="127" t="s">
        <v>742</v>
      </c>
      <c r="B16" s="127" t="s">
        <v>431</v>
      </c>
      <c r="C16" s="114">
        <v>0</v>
      </c>
      <c r="D16" s="114"/>
      <c r="E16" s="114">
        <f t="shared" si="1"/>
        <v>0</v>
      </c>
      <c r="F16" s="114">
        <v>0</v>
      </c>
      <c r="G16" s="114"/>
      <c r="H16" s="114">
        <f t="shared" si="2"/>
        <v>0</v>
      </c>
      <c r="I16" s="108">
        <f>SUM(C16+F16)</f>
        <v>0</v>
      </c>
      <c r="J16" s="108">
        <f t="shared" si="3"/>
        <v>0</v>
      </c>
      <c r="K16" s="108">
        <f t="shared" si="3"/>
        <v>0</v>
      </c>
    </row>
    <row r="17" spans="1:11" s="121" customFormat="1" ht="31.5" x14ac:dyDescent="0.25">
      <c r="A17" s="118" t="s">
        <v>426</v>
      </c>
      <c r="B17" s="118" t="s">
        <v>432</v>
      </c>
      <c r="C17" s="119">
        <f>SUM(C9:C11,C12,C16)</f>
        <v>3946691</v>
      </c>
      <c r="D17" s="119">
        <f t="shared" ref="D17:H17" si="4">SUM(D9:D11,D12,D16)</f>
        <v>19287</v>
      </c>
      <c r="E17" s="119">
        <f t="shared" si="4"/>
        <v>3965978</v>
      </c>
      <c r="F17" s="119">
        <f t="shared" si="4"/>
        <v>0</v>
      </c>
      <c r="G17" s="119">
        <f t="shared" si="4"/>
        <v>0</v>
      </c>
      <c r="H17" s="119">
        <f t="shared" si="4"/>
        <v>0</v>
      </c>
      <c r="I17" s="119">
        <f>SUM(I9:I11,I12,I16)</f>
        <v>3946691</v>
      </c>
      <c r="J17" s="119">
        <f t="shared" ref="J17:K17" si="5">SUM(J9:J11,J12,J16)</f>
        <v>19287</v>
      </c>
      <c r="K17" s="119">
        <f t="shared" si="5"/>
        <v>3965978</v>
      </c>
    </row>
    <row r="18" spans="1:11" s="121" customFormat="1" ht="31.5" x14ac:dyDescent="0.25">
      <c r="A18" s="118" t="s">
        <v>487</v>
      </c>
      <c r="B18" s="118" t="s">
        <v>488</v>
      </c>
      <c r="C18" s="119">
        <v>46444</v>
      </c>
      <c r="D18" s="119"/>
      <c r="E18" s="119">
        <f>SUM(C18:D18)</f>
        <v>46444</v>
      </c>
      <c r="F18" s="119">
        <v>685746</v>
      </c>
      <c r="G18" s="119"/>
      <c r="H18" s="119">
        <f>SUM(F18:G18)</f>
        <v>685746</v>
      </c>
      <c r="I18" s="119">
        <f>SUM(C18+F18)</f>
        <v>732190</v>
      </c>
      <c r="J18" s="119">
        <f>SUM(D18+G18)</f>
        <v>0</v>
      </c>
      <c r="K18" s="119">
        <f>SUM(E18+H18)</f>
        <v>732190</v>
      </c>
    </row>
    <row r="19" spans="1:11" s="111" customFormat="1" ht="31.5" x14ac:dyDescent="0.25">
      <c r="A19" s="109" t="s">
        <v>489</v>
      </c>
      <c r="B19" s="109" t="s">
        <v>357</v>
      </c>
      <c r="C19" s="108">
        <f>SUM(C17+C18)</f>
        <v>3993135</v>
      </c>
      <c r="D19" s="108">
        <f t="shared" ref="D19:H19" si="6">SUM(D17+D18)</f>
        <v>19287</v>
      </c>
      <c r="E19" s="108">
        <f t="shared" si="6"/>
        <v>4012422</v>
      </c>
      <c r="F19" s="108">
        <f t="shared" si="6"/>
        <v>685746</v>
      </c>
      <c r="G19" s="108">
        <f t="shared" si="6"/>
        <v>0</v>
      </c>
      <c r="H19" s="108">
        <f t="shared" si="6"/>
        <v>685746</v>
      </c>
      <c r="I19" s="108">
        <f>SUM(I17+I18)</f>
        <v>4678881</v>
      </c>
      <c r="J19" s="108">
        <f t="shared" ref="J19:K19" si="7">SUM(J17+J18)</f>
        <v>19287</v>
      </c>
      <c r="K19" s="108">
        <f t="shared" si="7"/>
        <v>4698168</v>
      </c>
    </row>
    <row r="20" spans="1:11" s="138" customFormat="1" ht="31.5" x14ac:dyDescent="0.25">
      <c r="A20" s="118" t="s">
        <v>490</v>
      </c>
      <c r="B20" s="370" t="s">
        <v>433</v>
      </c>
      <c r="C20" s="475">
        <v>11417250</v>
      </c>
      <c r="D20" s="475"/>
      <c r="E20" s="475">
        <f>SUM(C20:D20)</f>
        <v>11417250</v>
      </c>
      <c r="F20" s="475">
        <v>0</v>
      </c>
      <c r="G20" s="475"/>
      <c r="H20" s="475">
        <f>SUM(F20:G20)</f>
        <v>0</v>
      </c>
      <c r="I20" s="119">
        <f>SUM(C20+F20)</f>
        <v>11417250</v>
      </c>
      <c r="J20" s="119">
        <f t="shared" ref="J20:K21" si="8">SUM(D20+G20)</f>
        <v>0</v>
      </c>
      <c r="K20" s="119">
        <f t="shared" si="8"/>
        <v>11417250</v>
      </c>
    </row>
    <row r="21" spans="1:11" s="138" customFormat="1" ht="31.5" x14ac:dyDescent="0.25">
      <c r="A21" s="118" t="s">
        <v>492</v>
      </c>
      <c r="B21" s="370" t="s">
        <v>491</v>
      </c>
      <c r="C21" s="475">
        <v>4061990</v>
      </c>
      <c r="D21" s="475"/>
      <c r="E21" s="475">
        <f>SUM(C21:D21)</f>
        <v>4061990</v>
      </c>
      <c r="F21" s="475">
        <v>0</v>
      </c>
      <c r="G21" s="475"/>
      <c r="H21" s="475">
        <f>SUM(F21:G21)</f>
        <v>0</v>
      </c>
      <c r="I21" s="119">
        <f>SUM(C21+F21)</f>
        <v>4061990</v>
      </c>
      <c r="J21" s="119">
        <f t="shared" si="8"/>
        <v>0</v>
      </c>
      <c r="K21" s="119">
        <f t="shared" si="8"/>
        <v>4061990</v>
      </c>
    </row>
    <row r="22" spans="1:11" s="141" customFormat="1" ht="31.5" x14ac:dyDescent="0.25">
      <c r="A22" s="109" t="s">
        <v>493</v>
      </c>
      <c r="B22" s="143" t="s">
        <v>358</v>
      </c>
      <c r="C22" s="142">
        <f>SUM(C20+C21)</f>
        <v>15479240</v>
      </c>
      <c r="D22" s="142">
        <f t="shared" ref="D22:H22" si="9">SUM(D20+D21)</f>
        <v>0</v>
      </c>
      <c r="E22" s="142">
        <f t="shared" si="9"/>
        <v>15479240</v>
      </c>
      <c r="F22" s="142">
        <f t="shared" si="9"/>
        <v>0</v>
      </c>
      <c r="G22" s="142">
        <f t="shared" si="9"/>
        <v>0</v>
      </c>
      <c r="H22" s="142">
        <f t="shared" si="9"/>
        <v>0</v>
      </c>
      <c r="I22" s="142">
        <f>SUM(I20+I21)</f>
        <v>15479240</v>
      </c>
      <c r="J22" s="142">
        <f t="shared" ref="J22:K22" si="10">SUM(J20+J21)</f>
        <v>0</v>
      </c>
      <c r="K22" s="142">
        <f t="shared" si="10"/>
        <v>15479240</v>
      </c>
    </row>
    <row r="23" spans="1:11" ht="31.5" x14ac:dyDescent="0.25">
      <c r="A23" s="112" t="s">
        <v>494</v>
      </c>
      <c r="B23" s="112" t="s">
        <v>435</v>
      </c>
      <c r="C23" s="117">
        <v>200</v>
      </c>
      <c r="D23" s="117"/>
      <c r="E23" s="117">
        <f>SUM(C23:D23)</f>
        <v>200</v>
      </c>
      <c r="F23" s="114">
        <v>0</v>
      </c>
      <c r="G23" s="114"/>
      <c r="H23" s="114">
        <f>SUM(F23:G23)</f>
        <v>0</v>
      </c>
      <c r="I23" s="108">
        <f>SUM(F23+C23)</f>
        <v>200</v>
      </c>
      <c r="J23" s="108">
        <f t="shared" ref="J23:K23" si="11">SUM(G23+D23)</f>
        <v>0</v>
      </c>
      <c r="K23" s="108">
        <f t="shared" si="11"/>
        <v>200</v>
      </c>
    </row>
    <row r="24" spans="1:11" s="138" customFormat="1" x14ac:dyDescent="0.25">
      <c r="A24" s="118" t="s">
        <v>495</v>
      </c>
      <c r="B24" s="118" t="s">
        <v>434</v>
      </c>
      <c r="C24" s="119">
        <f>SUM(C23)</f>
        <v>200</v>
      </c>
      <c r="D24" s="119">
        <f t="shared" ref="D24:H24" si="12">SUM(D23)</f>
        <v>0</v>
      </c>
      <c r="E24" s="119">
        <f t="shared" si="12"/>
        <v>200</v>
      </c>
      <c r="F24" s="119">
        <f t="shared" si="12"/>
        <v>0</v>
      </c>
      <c r="G24" s="119">
        <f t="shared" si="12"/>
        <v>0</v>
      </c>
      <c r="H24" s="119">
        <f t="shared" si="12"/>
        <v>0</v>
      </c>
      <c r="I24" s="119">
        <f>SUM(I23)</f>
        <v>200</v>
      </c>
      <c r="J24" s="119">
        <f t="shared" ref="J24:K24" si="13">SUM(J23)</f>
        <v>0</v>
      </c>
      <c r="K24" s="119">
        <f t="shared" si="13"/>
        <v>200</v>
      </c>
    </row>
    <row r="25" spans="1:11" x14ac:dyDescent="0.25">
      <c r="A25" s="112" t="s">
        <v>871</v>
      </c>
      <c r="B25" s="112" t="s">
        <v>436</v>
      </c>
      <c r="C25" s="117">
        <v>1800000</v>
      </c>
      <c r="D25" s="117"/>
      <c r="E25" s="117">
        <f>SUM(C25:D25)</f>
        <v>1800000</v>
      </c>
      <c r="F25" s="117">
        <v>0</v>
      </c>
      <c r="G25" s="117"/>
      <c r="H25" s="117">
        <f>SUM(F25:G25)</f>
        <v>0</v>
      </c>
      <c r="I25" s="108">
        <f>SUM(F25+C25)</f>
        <v>1800000</v>
      </c>
      <c r="J25" s="108">
        <f t="shared" ref="J25:K25" si="14">SUM(G25+D25)</f>
        <v>0</v>
      </c>
      <c r="K25" s="108">
        <f t="shared" si="14"/>
        <v>1800000</v>
      </c>
    </row>
    <row r="26" spans="1:11" s="121" customFormat="1" x14ac:dyDescent="0.25">
      <c r="A26" s="118" t="s">
        <v>680</v>
      </c>
      <c r="B26" s="118" t="s">
        <v>436</v>
      </c>
      <c r="C26" s="119">
        <f>SUM(C25:C25)</f>
        <v>1800000</v>
      </c>
      <c r="D26" s="119">
        <f t="shared" ref="D26:H26" si="15">SUM(D25:D25)</f>
        <v>0</v>
      </c>
      <c r="E26" s="119">
        <f t="shared" si="15"/>
        <v>1800000</v>
      </c>
      <c r="F26" s="119">
        <f t="shared" si="15"/>
        <v>0</v>
      </c>
      <c r="G26" s="119">
        <f t="shared" si="15"/>
        <v>0</v>
      </c>
      <c r="H26" s="119">
        <f t="shared" si="15"/>
        <v>0</v>
      </c>
      <c r="I26" s="119">
        <f>SUM(I25:I25)</f>
        <v>1800000</v>
      </c>
      <c r="J26" s="119">
        <f t="shared" ref="J26:K26" si="16">SUM(J25:J25)</f>
        <v>0</v>
      </c>
      <c r="K26" s="119">
        <f t="shared" si="16"/>
        <v>1800000</v>
      </c>
    </row>
    <row r="27" spans="1:11" x14ac:dyDescent="0.25">
      <c r="A27" s="112" t="s">
        <v>681</v>
      </c>
      <c r="B27" s="112" t="s">
        <v>437</v>
      </c>
      <c r="C27" s="117">
        <v>12700000</v>
      </c>
      <c r="D27" s="117"/>
      <c r="E27" s="117">
        <f>SUM(C27:D27)</f>
        <v>12700000</v>
      </c>
      <c r="F27" s="117">
        <v>0</v>
      </c>
      <c r="G27" s="117"/>
      <c r="H27" s="117">
        <f>SUM(F27:G27)</f>
        <v>0</v>
      </c>
      <c r="I27" s="108">
        <f>SUM(F27+C27)</f>
        <v>12700000</v>
      </c>
      <c r="J27" s="108">
        <f t="shared" ref="J27:K27" si="17">SUM(G27+D27)</f>
        <v>0</v>
      </c>
      <c r="K27" s="108">
        <f t="shared" si="17"/>
        <v>12700000</v>
      </c>
    </row>
    <row r="28" spans="1:11" s="138" customFormat="1" x14ac:dyDescent="0.25">
      <c r="A28" s="118" t="s">
        <v>682</v>
      </c>
      <c r="B28" s="118" t="s">
        <v>437</v>
      </c>
      <c r="C28" s="119">
        <f>SUM(C27)</f>
        <v>12700000</v>
      </c>
      <c r="D28" s="119">
        <f t="shared" ref="D28:H28" si="18">SUM(D27)</f>
        <v>0</v>
      </c>
      <c r="E28" s="119">
        <f t="shared" si="18"/>
        <v>12700000</v>
      </c>
      <c r="F28" s="119">
        <f t="shared" si="18"/>
        <v>0</v>
      </c>
      <c r="G28" s="119">
        <f t="shared" si="18"/>
        <v>0</v>
      </c>
      <c r="H28" s="119">
        <f t="shared" si="18"/>
        <v>0</v>
      </c>
      <c r="I28" s="119">
        <f>SUM(I27)</f>
        <v>12700000</v>
      </c>
      <c r="J28" s="119">
        <f t="shared" ref="J28:K28" si="19">SUM(J27)</f>
        <v>0</v>
      </c>
      <c r="K28" s="119">
        <f t="shared" si="19"/>
        <v>12700000</v>
      </c>
    </row>
    <row r="29" spans="1:11" s="138" customFormat="1" x14ac:dyDescent="0.25">
      <c r="A29" s="118" t="s">
        <v>683</v>
      </c>
      <c r="B29" s="118" t="s">
        <v>438</v>
      </c>
      <c r="C29" s="119">
        <v>350000</v>
      </c>
      <c r="D29" s="119"/>
      <c r="E29" s="119">
        <f>SUM(C29:D29)</f>
        <v>350000</v>
      </c>
      <c r="F29" s="126">
        <v>0</v>
      </c>
      <c r="G29" s="126"/>
      <c r="H29" s="126">
        <f>SUM(F29:G29)</f>
        <v>0</v>
      </c>
      <c r="I29" s="119">
        <f>SUM(F29+C29)</f>
        <v>350000</v>
      </c>
      <c r="J29" s="119">
        <f t="shared" ref="J29:K31" si="20">SUM(G29+D29)</f>
        <v>0</v>
      </c>
      <c r="K29" s="119">
        <f t="shared" si="20"/>
        <v>350000</v>
      </c>
    </row>
    <row r="30" spans="1:11" s="111" customFormat="1" x14ac:dyDescent="0.25">
      <c r="A30" s="112" t="s">
        <v>684</v>
      </c>
      <c r="B30" s="112" t="s">
        <v>439</v>
      </c>
      <c r="C30" s="107">
        <v>10000</v>
      </c>
      <c r="D30" s="107"/>
      <c r="E30" s="107">
        <f>SUM(C30:D30)</f>
        <v>10000</v>
      </c>
      <c r="F30" s="107">
        <v>0</v>
      </c>
      <c r="G30" s="107"/>
      <c r="H30" s="107">
        <f>SUM(F30:G30)</f>
        <v>0</v>
      </c>
      <c r="I30" s="107">
        <f>SUM(F30+C30)</f>
        <v>10000</v>
      </c>
      <c r="J30" s="107">
        <f t="shared" si="20"/>
        <v>0</v>
      </c>
      <c r="K30" s="107">
        <f t="shared" si="20"/>
        <v>10000</v>
      </c>
    </row>
    <row r="31" spans="1:11" x14ac:dyDescent="0.25">
      <c r="A31" s="112" t="s">
        <v>685</v>
      </c>
      <c r="B31" s="112" t="s">
        <v>439</v>
      </c>
      <c r="C31" s="117">
        <v>46000</v>
      </c>
      <c r="D31" s="117"/>
      <c r="E31" s="107">
        <f>SUM(C31:D31)</f>
        <v>46000</v>
      </c>
      <c r="F31" s="117">
        <v>0</v>
      </c>
      <c r="G31" s="117"/>
      <c r="H31" s="117">
        <f>SUM(F31:G31)</f>
        <v>0</v>
      </c>
      <c r="I31" s="108">
        <f>SUM(F31+C31)</f>
        <v>46000</v>
      </c>
      <c r="J31" s="108">
        <f t="shared" si="20"/>
        <v>0</v>
      </c>
      <c r="K31" s="108">
        <f t="shared" si="20"/>
        <v>46000</v>
      </c>
    </row>
    <row r="32" spans="1:11" s="138" customFormat="1" ht="31.5" x14ac:dyDescent="0.25">
      <c r="A32" s="118" t="s">
        <v>686</v>
      </c>
      <c r="B32" s="118" t="s">
        <v>439</v>
      </c>
      <c r="C32" s="119">
        <f>SUM(C30:C31)</f>
        <v>56000</v>
      </c>
      <c r="D32" s="119">
        <f t="shared" ref="D32:H32" si="21">SUM(D30:D31)</f>
        <v>0</v>
      </c>
      <c r="E32" s="119">
        <f t="shared" si="21"/>
        <v>56000</v>
      </c>
      <c r="F32" s="119">
        <f t="shared" si="21"/>
        <v>0</v>
      </c>
      <c r="G32" s="119">
        <f t="shared" si="21"/>
        <v>0</v>
      </c>
      <c r="H32" s="119">
        <f t="shared" si="21"/>
        <v>0</v>
      </c>
      <c r="I32" s="119">
        <f>SUM(I30:I31)</f>
        <v>56000</v>
      </c>
      <c r="J32" s="119">
        <f t="shared" ref="J32:K32" si="22">SUM(J30:J31)</f>
        <v>0</v>
      </c>
      <c r="K32" s="119">
        <f t="shared" si="22"/>
        <v>56000</v>
      </c>
    </row>
    <row r="33" spans="1:11" s="138" customFormat="1" ht="31.5" x14ac:dyDescent="0.25">
      <c r="A33" s="118" t="s">
        <v>687</v>
      </c>
      <c r="B33" s="118" t="s">
        <v>440</v>
      </c>
      <c r="C33" s="119">
        <f>SUM(C32+C29+C28)</f>
        <v>13106000</v>
      </c>
      <c r="D33" s="119">
        <f t="shared" ref="D33:H33" si="23">SUM(D32+D29+D28)</f>
        <v>0</v>
      </c>
      <c r="E33" s="119">
        <f t="shared" si="23"/>
        <v>13106000</v>
      </c>
      <c r="F33" s="119">
        <f t="shared" si="23"/>
        <v>0</v>
      </c>
      <c r="G33" s="119">
        <f t="shared" si="23"/>
        <v>0</v>
      </c>
      <c r="H33" s="119">
        <f t="shared" si="23"/>
        <v>0</v>
      </c>
      <c r="I33" s="119">
        <f>SUM(I32+I29+I28)</f>
        <v>13106000</v>
      </c>
      <c r="J33" s="119">
        <f t="shared" ref="J33:K33" si="24">SUM(J32+J29+J28)</f>
        <v>0</v>
      </c>
      <c r="K33" s="119">
        <f t="shared" si="24"/>
        <v>13106000</v>
      </c>
    </row>
    <row r="34" spans="1:11" s="111" customFormat="1" x14ac:dyDescent="0.25">
      <c r="A34" s="112" t="s">
        <v>688</v>
      </c>
      <c r="B34" s="112" t="s">
        <v>441</v>
      </c>
      <c r="C34" s="114">
        <v>0</v>
      </c>
      <c r="D34" s="114"/>
      <c r="E34" s="114">
        <f>SUM(C34:D34)</f>
        <v>0</v>
      </c>
      <c r="F34" s="114">
        <v>989</v>
      </c>
      <c r="G34" s="114"/>
      <c r="H34" s="114">
        <f>SUM(F34:G34)</f>
        <v>989</v>
      </c>
      <c r="I34" s="107">
        <f t="shared" ref="I34:I39" si="25">SUM(F34+C34)</f>
        <v>989</v>
      </c>
      <c r="J34" s="107">
        <f t="shared" ref="J34:K39" si="26">SUM(G34+D34)</f>
        <v>0</v>
      </c>
      <c r="K34" s="107">
        <f t="shared" si="26"/>
        <v>989</v>
      </c>
    </row>
    <row r="35" spans="1:11" s="111" customFormat="1" x14ac:dyDescent="0.25">
      <c r="A35" s="112" t="s">
        <v>689</v>
      </c>
      <c r="B35" s="112" t="s">
        <v>441</v>
      </c>
      <c r="C35" s="107">
        <v>714</v>
      </c>
      <c r="D35" s="107"/>
      <c r="E35" s="114">
        <f t="shared" ref="E35:E39" si="27">SUM(C35:D35)</f>
        <v>714</v>
      </c>
      <c r="F35" s="107">
        <v>0</v>
      </c>
      <c r="G35" s="107"/>
      <c r="H35" s="114">
        <f t="shared" ref="H35:H39" si="28">SUM(F35:G35)</f>
        <v>0</v>
      </c>
      <c r="I35" s="107">
        <f t="shared" si="25"/>
        <v>714</v>
      </c>
      <c r="J35" s="107">
        <f t="shared" si="26"/>
        <v>0</v>
      </c>
      <c r="K35" s="107">
        <f t="shared" si="26"/>
        <v>714</v>
      </c>
    </row>
    <row r="36" spans="1:11" s="111" customFormat="1" x14ac:dyDescent="0.25">
      <c r="A36" s="112" t="s">
        <v>690</v>
      </c>
      <c r="B36" s="112" t="s">
        <v>441</v>
      </c>
      <c r="C36" s="107">
        <v>0</v>
      </c>
      <c r="D36" s="107"/>
      <c r="E36" s="114">
        <f t="shared" si="27"/>
        <v>0</v>
      </c>
      <c r="F36" s="107">
        <v>0</v>
      </c>
      <c r="G36" s="107"/>
      <c r="H36" s="114">
        <f t="shared" si="28"/>
        <v>0</v>
      </c>
      <c r="I36" s="107">
        <f t="shared" si="25"/>
        <v>0</v>
      </c>
      <c r="J36" s="107">
        <f t="shared" si="26"/>
        <v>0</v>
      </c>
      <c r="K36" s="107">
        <f t="shared" si="26"/>
        <v>0</v>
      </c>
    </row>
    <row r="37" spans="1:11" s="111" customFormat="1" x14ac:dyDescent="0.25">
      <c r="A37" s="112" t="s">
        <v>691</v>
      </c>
      <c r="B37" s="112" t="s">
        <v>441</v>
      </c>
      <c r="C37" s="107">
        <v>50000</v>
      </c>
      <c r="D37" s="107"/>
      <c r="E37" s="114">
        <f t="shared" si="27"/>
        <v>50000</v>
      </c>
      <c r="F37" s="107">
        <v>0</v>
      </c>
      <c r="G37" s="107"/>
      <c r="H37" s="114">
        <f t="shared" si="28"/>
        <v>0</v>
      </c>
      <c r="I37" s="107">
        <f t="shared" si="25"/>
        <v>50000</v>
      </c>
      <c r="J37" s="107">
        <f t="shared" si="26"/>
        <v>0</v>
      </c>
      <c r="K37" s="107">
        <f t="shared" si="26"/>
        <v>50000</v>
      </c>
    </row>
    <row r="38" spans="1:11" s="111" customFormat="1" ht="31.5" x14ac:dyDescent="0.25">
      <c r="A38" s="112" t="s">
        <v>692</v>
      </c>
      <c r="B38" s="112" t="s">
        <v>441</v>
      </c>
      <c r="C38" s="107">
        <v>85146</v>
      </c>
      <c r="D38" s="107"/>
      <c r="E38" s="114">
        <f t="shared" si="27"/>
        <v>85146</v>
      </c>
      <c r="F38" s="107">
        <v>0</v>
      </c>
      <c r="G38" s="107"/>
      <c r="H38" s="114">
        <f t="shared" si="28"/>
        <v>0</v>
      </c>
      <c r="I38" s="107">
        <f t="shared" si="25"/>
        <v>85146</v>
      </c>
      <c r="J38" s="107">
        <f t="shared" si="26"/>
        <v>0</v>
      </c>
      <c r="K38" s="107">
        <f t="shared" si="26"/>
        <v>85146</v>
      </c>
    </row>
    <row r="39" spans="1:11" s="111" customFormat="1" x14ac:dyDescent="0.25">
      <c r="A39" s="112" t="s">
        <v>693</v>
      </c>
      <c r="B39" s="112" t="s">
        <v>441</v>
      </c>
      <c r="C39" s="107">
        <v>5000</v>
      </c>
      <c r="D39" s="107"/>
      <c r="E39" s="114">
        <f t="shared" si="27"/>
        <v>5000</v>
      </c>
      <c r="F39" s="107">
        <v>0</v>
      </c>
      <c r="G39" s="107"/>
      <c r="H39" s="114">
        <f t="shared" si="28"/>
        <v>0</v>
      </c>
      <c r="I39" s="107">
        <f t="shared" si="25"/>
        <v>5000</v>
      </c>
      <c r="J39" s="107">
        <f t="shared" si="26"/>
        <v>0</v>
      </c>
      <c r="K39" s="107">
        <f t="shared" si="26"/>
        <v>5000</v>
      </c>
    </row>
    <row r="40" spans="1:11" s="138" customFormat="1" ht="31.5" x14ac:dyDescent="0.25">
      <c r="A40" s="118" t="s">
        <v>694</v>
      </c>
      <c r="B40" s="118" t="s">
        <v>441</v>
      </c>
      <c r="C40" s="119">
        <f>SUM(C34:C39)</f>
        <v>140860</v>
      </c>
      <c r="D40" s="119">
        <f t="shared" ref="D40:H40" si="29">SUM(D34:D39)</f>
        <v>0</v>
      </c>
      <c r="E40" s="119">
        <f t="shared" si="29"/>
        <v>140860</v>
      </c>
      <c r="F40" s="119">
        <f t="shared" si="29"/>
        <v>989</v>
      </c>
      <c r="G40" s="119">
        <f t="shared" si="29"/>
        <v>0</v>
      </c>
      <c r="H40" s="119">
        <f t="shared" si="29"/>
        <v>989</v>
      </c>
      <c r="I40" s="119">
        <f>SUM(I34:I39)</f>
        <v>141849</v>
      </c>
      <c r="J40" s="119">
        <f t="shared" ref="J40:K40" si="30">SUM(J34:J39)</f>
        <v>0</v>
      </c>
      <c r="K40" s="119">
        <f t="shared" si="30"/>
        <v>141849</v>
      </c>
    </row>
    <row r="41" spans="1:11" s="111" customFormat="1" ht="31.5" x14ac:dyDescent="0.25">
      <c r="A41" s="109" t="s">
        <v>695</v>
      </c>
      <c r="B41" s="109" t="s">
        <v>359</v>
      </c>
      <c r="C41" s="110">
        <f>SUM(C24+C26+C33+C40)</f>
        <v>15047060</v>
      </c>
      <c r="D41" s="110">
        <f t="shared" ref="D41:H41" si="31">SUM(D24+D26+D33+D40)</f>
        <v>0</v>
      </c>
      <c r="E41" s="110">
        <f t="shared" si="31"/>
        <v>15047060</v>
      </c>
      <c r="F41" s="110">
        <f t="shared" si="31"/>
        <v>989</v>
      </c>
      <c r="G41" s="110">
        <f t="shared" si="31"/>
        <v>0</v>
      </c>
      <c r="H41" s="110">
        <f t="shared" si="31"/>
        <v>989</v>
      </c>
      <c r="I41" s="110">
        <f>SUM(I24+I26+I33+I40)</f>
        <v>15048049</v>
      </c>
      <c r="J41" s="110">
        <f t="shared" ref="J41:K41" si="32">SUM(J24+J26+J33+J40)</f>
        <v>0</v>
      </c>
      <c r="K41" s="110">
        <f t="shared" si="32"/>
        <v>15048049</v>
      </c>
    </row>
    <row r="42" spans="1:11" s="111" customFormat="1" x14ac:dyDescent="0.25">
      <c r="A42" s="109" t="s">
        <v>696</v>
      </c>
      <c r="B42" s="109" t="s">
        <v>360</v>
      </c>
      <c r="C42" s="110">
        <v>3507806</v>
      </c>
      <c r="D42" s="110"/>
      <c r="E42" s="110">
        <f>SUM(C42:D42)</f>
        <v>3507806</v>
      </c>
      <c r="F42" s="110">
        <v>1580990</v>
      </c>
      <c r="G42" s="110"/>
      <c r="H42" s="110">
        <f>SUM(F42:G42)</f>
        <v>1580990</v>
      </c>
      <c r="I42" s="110">
        <f t="shared" ref="I42:K43" si="33">SUM(C42+F42)</f>
        <v>5088796</v>
      </c>
      <c r="J42" s="110">
        <f t="shared" si="33"/>
        <v>0</v>
      </c>
      <c r="K42" s="110">
        <f t="shared" si="33"/>
        <v>5088796</v>
      </c>
    </row>
    <row r="43" spans="1:11" s="111" customFormat="1" x14ac:dyDescent="0.25">
      <c r="A43" s="112" t="s">
        <v>450</v>
      </c>
      <c r="B43" s="112" t="s">
        <v>442</v>
      </c>
      <c r="C43" s="114">
        <v>388859</v>
      </c>
      <c r="D43" s="114"/>
      <c r="E43" s="114">
        <f>SUM(C43:D43)</f>
        <v>388859</v>
      </c>
      <c r="F43" s="907">
        <v>0</v>
      </c>
      <c r="G43" s="908"/>
      <c r="H43" s="908">
        <f>SUM(F43:G43)</f>
        <v>0</v>
      </c>
      <c r="I43" s="115">
        <f t="shared" si="33"/>
        <v>388859</v>
      </c>
      <c r="J43" s="115">
        <f t="shared" si="33"/>
        <v>0</v>
      </c>
      <c r="K43" s="115">
        <f t="shared" si="33"/>
        <v>388859</v>
      </c>
    </row>
    <row r="44" spans="1:11" s="111" customFormat="1" ht="31.5" x14ac:dyDescent="0.25">
      <c r="A44" s="332" t="s">
        <v>451</v>
      </c>
      <c r="B44" s="112" t="s">
        <v>452</v>
      </c>
      <c r="C44" s="107">
        <v>2558803</v>
      </c>
      <c r="D44" s="107"/>
      <c r="E44" s="114">
        <f t="shared" ref="E44:E46" si="34">SUM(C44:D44)</f>
        <v>2558803</v>
      </c>
      <c r="F44" s="107">
        <v>470957</v>
      </c>
      <c r="G44" s="106"/>
      <c r="H44" s="908">
        <f t="shared" ref="H44:H46" si="35">SUM(F44:G44)</f>
        <v>470957</v>
      </c>
      <c r="I44" s="115">
        <f t="shared" ref="I44:K46" si="36">SUM(C44+F44)</f>
        <v>3029760</v>
      </c>
      <c r="J44" s="115">
        <f t="shared" si="36"/>
        <v>0</v>
      </c>
      <c r="K44" s="115">
        <f t="shared" si="36"/>
        <v>3029760</v>
      </c>
    </row>
    <row r="45" spans="1:11" x14ac:dyDescent="0.25">
      <c r="A45" s="331" t="s">
        <v>453</v>
      </c>
      <c r="B45" s="112" t="s">
        <v>443</v>
      </c>
      <c r="C45" s="107">
        <v>100000</v>
      </c>
      <c r="D45" s="107"/>
      <c r="E45" s="114">
        <f t="shared" si="34"/>
        <v>100000</v>
      </c>
      <c r="F45" s="107">
        <v>1100</v>
      </c>
      <c r="G45" s="106"/>
      <c r="H45" s="908">
        <f t="shared" si="35"/>
        <v>1100</v>
      </c>
      <c r="I45" s="115">
        <f t="shared" si="36"/>
        <v>101100</v>
      </c>
      <c r="J45" s="115">
        <f t="shared" si="36"/>
        <v>0</v>
      </c>
      <c r="K45" s="115">
        <f t="shared" si="36"/>
        <v>101100</v>
      </c>
    </row>
    <row r="46" spans="1:11" ht="30.75" customHeight="1" x14ac:dyDescent="0.25">
      <c r="A46" s="135" t="s">
        <v>697</v>
      </c>
      <c r="B46" s="135" t="s">
        <v>444</v>
      </c>
      <c r="C46" s="136">
        <v>129000</v>
      </c>
      <c r="D46" s="136"/>
      <c r="E46" s="114">
        <f t="shared" si="34"/>
        <v>129000</v>
      </c>
      <c r="F46" s="136">
        <v>0</v>
      </c>
      <c r="G46" s="136"/>
      <c r="H46" s="908">
        <f t="shared" si="35"/>
        <v>0</v>
      </c>
      <c r="I46" s="115">
        <f t="shared" si="36"/>
        <v>129000</v>
      </c>
      <c r="J46" s="115">
        <f t="shared" si="36"/>
        <v>0</v>
      </c>
      <c r="K46" s="115">
        <f t="shared" si="36"/>
        <v>129000</v>
      </c>
    </row>
    <row r="47" spans="1:11" s="111" customFormat="1" x14ac:dyDescent="0.25">
      <c r="A47" s="334" t="s">
        <v>698</v>
      </c>
      <c r="B47" s="334" t="s">
        <v>361</v>
      </c>
      <c r="C47" s="108">
        <f>SUM(C46:C46)</f>
        <v>129000</v>
      </c>
      <c r="D47" s="108">
        <f t="shared" ref="D47:H47" si="37">SUM(D46:D46)</f>
        <v>0</v>
      </c>
      <c r="E47" s="108">
        <f t="shared" si="37"/>
        <v>129000</v>
      </c>
      <c r="F47" s="108">
        <f t="shared" si="37"/>
        <v>0</v>
      </c>
      <c r="G47" s="108">
        <f t="shared" si="37"/>
        <v>0</v>
      </c>
      <c r="H47" s="108">
        <f t="shared" si="37"/>
        <v>0</v>
      </c>
      <c r="I47" s="108">
        <f>SUM(I46:I46)</f>
        <v>129000</v>
      </c>
      <c r="J47" s="108">
        <f t="shared" ref="J47:K47" si="38">SUM(J46:J46)</f>
        <v>0</v>
      </c>
      <c r="K47" s="108">
        <f t="shared" si="38"/>
        <v>129000</v>
      </c>
    </row>
    <row r="48" spans="1:11" s="111" customFormat="1" x14ac:dyDescent="0.25">
      <c r="A48" s="130" t="s">
        <v>743</v>
      </c>
      <c r="B48" s="130" t="s">
        <v>362</v>
      </c>
      <c r="C48" s="132">
        <v>150042</v>
      </c>
      <c r="D48" s="132"/>
      <c r="E48" s="132">
        <f>SUM(C48:D48)</f>
        <v>150042</v>
      </c>
      <c r="F48" s="132">
        <v>155222</v>
      </c>
      <c r="G48" s="132"/>
      <c r="H48" s="132">
        <f>SUM(F48:G48)</f>
        <v>155222</v>
      </c>
      <c r="I48" s="108">
        <f>SUM(C48+F48)</f>
        <v>305264</v>
      </c>
      <c r="J48" s="108">
        <f t="shared" ref="J48:K49" si="39">SUM(D48+G48)</f>
        <v>0</v>
      </c>
      <c r="K48" s="108">
        <f t="shared" si="39"/>
        <v>305264</v>
      </c>
    </row>
    <row r="49" spans="1:11" s="111" customFormat="1" ht="16.5" thickBot="1" x14ac:dyDescent="0.3">
      <c r="A49" s="143" t="s">
        <v>744</v>
      </c>
      <c r="B49" s="143" t="s">
        <v>363</v>
      </c>
      <c r="C49" s="388">
        <v>452806</v>
      </c>
      <c r="D49" s="388"/>
      <c r="E49" s="132">
        <f>SUM(C49:D49)</f>
        <v>452806</v>
      </c>
      <c r="F49" s="388">
        <v>0</v>
      </c>
      <c r="G49" s="388"/>
      <c r="H49" s="132">
        <f>SUM(F49:G49)</f>
        <v>0</v>
      </c>
      <c r="I49" s="142">
        <f>SUM(C49+F49)</f>
        <v>452806</v>
      </c>
      <c r="J49" s="142">
        <f t="shared" si="39"/>
        <v>0</v>
      </c>
      <c r="K49" s="142">
        <f t="shared" si="39"/>
        <v>452806</v>
      </c>
    </row>
    <row r="50" spans="1:11" s="111" customFormat="1" ht="33" thickTop="1" thickBot="1" x14ac:dyDescent="0.3">
      <c r="A50" s="144" t="s">
        <v>1083</v>
      </c>
      <c r="B50" s="144"/>
      <c r="C50" s="147">
        <f>SUM(C48+C42+C41+C19)</f>
        <v>22698043</v>
      </c>
      <c r="D50" s="147">
        <f t="shared" ref="D50:H50" si="40">SUM(D48+D42+D41+D19)</f>
        <v>19287</v>
      </c>
      <c r="E50" s="147">
        <f t="shared" si="40"/>
        <v>22717330</v>
      </c>
      <c r="F50" s="147">
        <f t="shared" si="40"/>
        <v>2422947</v>
      </c>
      <c r="G50" s="147">
        <f t="shared" si="40"/>
        <v>0</v>
      </c>
      <c r="H50" s="147">
        <f t="shared" si="40"/>
        <v>2422947</v>
      </c>
      <c r="I50" s="147">
        <f>SUM(I48+I42+I41+I19)</f>
        <v>25120990</v>
      </c>
      <c r="J50" s="147">
        <f t="shared" ref="J50:K50" si="41">SUM(J48+J42+J41+J19)</f>
        <v>19287</v>
      </c>
      <c r="K50" s="147">
        <f t="shared" si="41"/>
        <v>25140277</v>
      </c>
    </row>
    <row r="51" spans="1:11" s="111" customFormat="1" ht="33" thickTop="1" thickBot="1" x14ac:dyDescent="0.3">
      <c r="A51" s="144" t="s">
        <v>1084</v>
      </c>
      <c r="B51" s="144"/>
      <c r="C51" s="147">
        <f>SUM(C22+C49+C47)</f>
        <v>16061046</v>
      </c>
      <c r="D51" s="147">
        <f t="shared" ref="D51:H51" si="42">SUM(D22+D49+D47)</f>
        <v>0</v>
      </c>
      <c r="E51" s="147">
        <f t="shared" si="42"/>
        <v>16061046</v>
      </c>
      <c r="F51" s="147">
        <f t="shared" si="42"/>
        <v>0</v>
      </c>
      <c r="G51" s="147">
        <f t="shared" si="42"/>
        <v>0</v>
      </c>
      <c r="H51" s="147">
        <f t="shared" si="42"/>
        <v>0</v>
      </c>
      <c r="I51" s="147">
        <f>SUM(I22+I49+I47)</f>
        <v>16061046</v>
      </c>
      <c r="J51" s="147">
        <f t="shared" ref="J51:K51" si="43">SUM(J22+J49+J47)</f>
        <v>0</v>
      </c>
      <c r="K51" s="147">
        <f t="shared" si="43"/>
        <v>16061046</v>
      </c>
    </row>
    <row r="52" spans="1:11" ht="33" thickTop="1" thickBot="1" x14ac:dyDescent="0.3">
      <c r="A52" s="144" t="s">
        <v>1085</v>
      </c>
      <c r="B52" s="144" t="s">
        <v>613</v>
      </c>
      <c r="C52" s="134">
        <f>SUM(C50+C51)</f>
        <v>38759089</v>
      </c>
      <c r="D52" s="134">
        <f t="shared" ref="D52:H52" si="44">SUM(D50+D51)</f>
        <v>19287</v>
      </c>
      <c r="E52" s="134">
        <f t="shared" si="44"/>
        <v>38778376</v>
      </c>
      <c r="F52" s="134">
        <f t="shared" si="44"/>
        <v>2422947</v>
      </c>
      <c r="G52" s="134">
        <f t="shared" si="44"/>
        <v>0</v>
      </c>
      <c r="H52" s="134">
        <f t="shared" si="44"/>
        <v>2422947</v>
      </c>
      <c r="I52" s="134">
        <f>SUM(I50+I51)</f>
        <v>41182036</v>
      </c>
      <c r="J52" s="134">
        <f t="shared" ref="J52:K52" si="45">SUM(J50+J51)</f>
        <v>19287</v>
      </c>
      <c r="K52" s="134">
        <f t="shared" si="45"/>
        <v>41201323</v>
      </c>
    </row>
    <row r="53" spans="1:11" ht="15.75" customHeight="1" thickTop="1" thickBot="1" x14ac:dyDescent="0.3">
      <c r="A53" s="149"/>
      <c r="B53" s="329"/>
      <c r="C53" s="150"/>
      <c r="D53" s="150"/>
      <c r="E53" s="150"/>
      <c r="F53" s="150"/>
      <c r="G53" s="150"/>
      <c r="H53" s="150"/>
      <c r="I53" s="151"/>
      <c r="J53" s="151"/>
      <c r="K53" s="151"/>
    </row>
    <row r="54" spans="1:11" ht="32.25" thickTop="1" x14ac:dyDescent="0.25">
      <c r="A54" s="152" t="s">
        <v>703</v>
      </c>
      <c r="B54" s="152"/>
      <c r="C54" s="619">
        <f>SUM(C55-C56)</f>
        <v>1841584</v>
      </c>
      <c r="D54" s="620">
        <f t="shared" ref="D54:H54" si="46">SUM(D55-D56)</f>
        <v>20166</v>
      </c>
      <c r="E54" s="619">
        <f t="shared" si="46"/>
        <v>1861750</v>
      </c>
      <c r="F54" s="909">
        <f t="shared" si="46"/>
        <v>-9241584</v>
      </c>
      <c r="G54" s="620">
        <f t="shared" si="46"/>
        <v>-20166</v>
      </c>
      <c r="H54" s="631">
        <f t="shared" si="46"/>
        <v>-9261750</v>
      </c>
      <c r="I54" s="910">
        <f>SUM(I55-I56)</f>
        <v>-7400000</v>
      </c>
      <c r="J54" s="631">
        <f t="shared" ref="J54:K54" si="47">SUM(J55-J56)</f>
        <v>0</v>
      </c>
      <c r="K54" s="631">
        <f t="shared" si="47"/>
        <v>-7400000</v>
      </c>
    </row>
    <row r="55" spans="1:11" s="121" customFormat="1" x14ac:dyDescent="0.25">
      <c r="A55" s="593" t="s">
        <v>476</v>
      </c>
      <c r="B55" s="593" t="s">
        <v>613</v>
      </c>
      <c r="C55" s="621">
        <f>SUM(C52)</f>
        <v>38759089</v>
      </c>
      <c r="D55" s="622">
        <f t="shared" ref="D55:H55" si="48">SUM(D52)</f>
        <v>19287</v>
      </c>
      <c r="E55" s="632">
        <f t="shared" si="48"/>
        <v>38778376</v>
      </c>
      <c r="F55" s="621">
        <f t="shared" si="48"/>
        <v>2422947</v>
      </c>
      <c r="G55" s="622">
        <f t="shared" si="48"/>
        <v>0</v>
      </c>
      <c r="H55" s="632">
        <f t="shared" si="48"/>
        <v>2422947</v>
      </c>
      <c r="I55" s="911">
        <f>SUM(I52)</f>
        <v>41182036</v>
      </c>
      <c r="J55" s="632">
        <f t="shared" ref="J55:K55" si="49">SUM(J52)</f>
        <v>19287</v>
      </c>
      <c r="K55" s="632">
        <f t="shared" si="49"/>
        <v>41201323</v>
      </c>
    </row>
    <row r="56" spans="1:11" s="121" customFormat="1" x14ac:dyDescent="0.25">
      <c r="A56" s="593" t="s">
        <v>477</v>
      </c>
      <c r="B56" s="593" t="s">
        <v>609</v>
      </c>
      <c r="C56" s="623">
        <f>'4 kiadás(szűkített)'!C22</f>
        <v>36917505</v>
      </c>
      <c r="D56" s="624">
        <f>'4 kiadás(szűkített)'!D22</f>
        <v>-879</v>
      </c>
      <c r="E56" s="633">
        <f>'4 kiadás(szűkített)'!E22</f>
        <v>36916626</v>
      </c>
      <c r="F56" s="912">
        <f>'4 kiadás(szűkített)'!F22</f>
        <v>11664531</v>
      </c>
      <c r="G56" s="624">
        <f>'4 kiadás(szűkített)'!G22</f>
        <v>20166</v>
      </c>
      <c r="H56" s="633">
        <f>'4 kiadás(szűkített)'!H22</f>
        <v>11684697</v>
      </c>
      <c r="I56" s="913">
        <f>SUM(C56+F56)</f>
        <v>48582036</v>
      </c>
      <c r="J56" s="633">
        <f>SUM(D56+G56)</f>
        <v>19287</v>
      </c>
      <c r="K56" s="633">
        <f>SUM(E56+H56)</f>
        <v>48601323</v>
      </c>
    </row>
    <row r="57" spans="1:11" x14ac:dyDescent="0.25">
      <c r="A57" s="156" t="s">
        <v>366</v>
      </c>
      <c r="B57" s="156"/>
      <c r="C57" s="389"/>
      <c r="D57" s="625"/>
      <c r="E57" s="634"/>
      <c r="F57" s="914"/>
      <c r="G57" s="915"/>
      <c r="H57" s="634"/>
      <c r="I57" s="916"/>
      <c r="J57" s="634"/>
      <c r="K57" s="634"/>
    </row>
    <row r="58" spans="1:11" ht="31.5" x14ac:dyDescent="0.25">
      <c r="A58" s="157" t="s">
        <v>387</v>
      </c>
      <c r="B58" s="157"/>
      <c r="C58" s="446"/>
      <c r="D58" s="154"/>
      <c r="E58" s="596"/>
      <c r="F58" s="883"/>
      <c r="G58" s="917"/>
      <c r="H58" s="596"/>
      <c r="I58" s="597">
        <f>SUM(C58:F58)</f>
        <v>0</v>
      </c>
      <c r="J58" s="596">
        <f t="shared" ref="J58:K60" si="50">SUM(D58:G58)</f>
        <v>0</v>
      </c>
      <c r="K58" s="596">
        <f t="shared" si="50"/>
        <v>0</v>
      </c>
    </row>
    <row r="59" spans="1:11" ht="31.5" x14ac:dyDescent="0.25">
      <c r="A59" s="157" t="s">
        <v>364</v>
      </c>
      <c r="B59" s="157"/>
      <c r="C59" s="446"/>
      <c r="D59" s="154"/>
      <c r="E59" s="596"/>
      <c r="F59" s="883"/>
      <c r="G59" s="917"/>
      <c r="H59" s="596"/>
      <c r="I59" s="597">
        <f>SUM(C59:F59)</f>
        <v>0</v>
      </c>
      <c r="J59" s="596">
        <f t="shared" si="50"/>
        <v>0</v>
      </c>
      <c r="K59" s="596">
        <f t="shared" si="50"/>
        <v>0</v>
      </c>
    </row>
    <row r="60" spans="1:11" x14ac:dyDescent="0.25">
      <c r="A60" s="153" t="s">
        <v>365</v>
      </c>
      <c r="B60" s="153" t="s">
        <v>454</v>
      </c>
      <c r="C60" s="446">
        <f t="shared" ref="C60:H60" si="51">SUM(C58:C59)</f>
        <v>0</v>
      </c>
      <c r="D60" s="154">
        <f t="shared" si="51"/>
        <v>0</v>
      </c>
      <c r="E60" s="596">
        <f t="shared" si="51"/>
        <v>0</v>
      </c>
      <c r="F60" s="883">
        <f t="shared" si="51"/>
        <v>0</v>
      </c>
      <c r="G60" s="917">
        <f t="shared" si="51"/>
        <v>0</v>
      </c>
      <c r="H60" s="596">
        <f t="shared" si="51"/>
        <v>0</v>
      </c>
      <c r="I60" s="597">
        <f>SUM(C60:H60)</f>
        <v>0</v>
      </c>
      <c r="J60" s="596">
        <f t="shared" si="50"/>
        <v>0</v>
      </c>
      <c r="K60" s="596">
        <f t="shared" si="50"/>
        <v>0</v>
      </c>
    </row>
    <row r="61" spans="1:11" x14ac:dyDescent="0.25">
      <c r="A61" s="598" t="s">
        <v>673</v>
      </c>
      <c r="B61" s="598" t="s">
        <v>674</v>
      </c>
      <c r="C61" s="626"/>
      <c r="D61" s="627"/>
      <c r="E61" s="635"/>
      <c r="F61" s="918">
        <v>9241584</v>
      </c>
      <c r="G61" s="919">
        <v>20166</v>
      </c>
      <c r="H61" s="635">
        <f>SUM(F61:G61)</f>
        <v>9261750</v>
      </c>
      <c r="I61" s="920">
        <f t="shared" ref="I61:K63" si="52">SUM(C61+F61)</f>
        <v>9241584</v>
      </c>
      <c r="J61" s="635">
        <f t="shared" si="52"/>
        <v>20166</v>
      </c>
      <c r="K61" s="635">
        <f t="shared" si="52"/>
        <v>9261750</v>
      </c>
    </row>
    <row r="62" spans="1:11" x14ac:dyDescent="0.25">
      <c r="A62" s="598" t="s">
        <v>745</v>
      </c>
      <c r="B62" s="598" t="s">
        <v>675</v>
      </c>
      <c r="C62" s="626">
        <v>7400000</v>
      </c>
      <c r="D62" s="627"/>
      <c r="E62" s="635">
        <f>SUM(C62:D62)</f>
        <v>7400000</v>
      </c>
      <c r="F62" s="918"/>
      <c r="G62" s="919"/>
      <c r="H62" s="635"/>
      <c r="I62" s="920">
        <f t="shared" si="52"/>
        <v>7400000</v>
      </c>
      <c r="J62" s="635">
        <f t="shared" si="52"/>
        <v>0</v>
      </c>
      <c r="K62" s="635">
        <f t="shared" si="52"/>
        <v>7400000</v>
      </c>
    </row>
    <row r="63" spans="1:11" ht="31.5" x14ac:dyDescent="0.25">
      <c r="A63" s="598" t="s">
        <v>1152</v>
      </c>
      <c r="B63" s="598" t="s">
        <v>1153</v>
      </c>
      <c r="C63" s="626"/>
      <c r="D63" s="627">
        <v>2800000</v>
      </c>
      <c r="E63" s="635">
        <f>SUM(C63:D63)</f>
        <v>2800000</v>
      </c>
      <c r="F63" s="918"/>
      <c r="G63" s="919"/>
      <c r="H63" s="635"/>
      <c r="I63" s="920">
        <f t="shared" si="52"/>
        <v>0</v>
      </c>
      <c r="J63" s="635">
        <f t="shared" si="52"/>
        <v>2800000</v>
      </c>
      <c r="K63" s="635">
        <f t="shared" si="52"/>
        <v>2800000</v>
      </c>
    </row>
    <row r="64" spans="1:11" s="121" customFormat="1" ht="31.5" x14ac:dyDescent="0.25">
      <c r="A64" s="604" t="s">
        <v>1154</v>
      </c>
      <c r="B64" s="604" t="s">
        <v>367</v>
      </c>
      <c r="C64" s="628">
        <f>SUM(C60+C61+C62+C63)</f>
        <v>7400000</v>
      </c>
      <c r="D64" s="629">
        <f>SUM(D60:D63)</f>
        <v>2800000</v>
      </c>
      <c r="E64" s="636">
        <f>SUM(E60:E63)</f>
        <v>10200000</v>
      </c>
      <c r="F64" s="921">
        <f>SUM(F60+F61+F62)</f>
        <v>9241584</v>
      </c>
      <c r="G64" s="922">
        <f>SUM(G60:G62)</f>
        <v>20166</v>
      </c>
      <c r="H64" s="636">
        <f>SUM(H60:H62)</f>
        <v>9261750</v>
      </c>
      <c r="I64" s="923">
        <f>SUM(I60+I61+I62+I63)</f>
        <v>16641584</v>
      </c>
      <c r="J64" s="636">
        <f>SUM(J60+J61+J62+J63)</f>
        <v>2820166</v>
      </c>
      <c r="K64" s="636">
        <f>SUM(K60+K61+K62+K63)</f>
        <v>19461750</v>
      </c>
    </row>
    <row r="65" spans="1:11" s="121" customFormat="1" x14ac:dyDescent="0.25">
      <c r="A65" s="604" t="s">
        <v>676</v>
      </c>
      <c r="B65" s="604" t="s">
        <v>449</v>
      </c>
      <c r="C65" s="628">
        <f>'4 kiadás(szűkített)'!C26</f>
        <v>9241584</v>
      </c>
      <c r="D65" s="629">
        <f>'4 kiadás(szűkített)'!D26</f>
        <v>2820166</v>
      </c>
      <c r="E65" s="636">
        <f>'4 kiadás(szűkített)'!E26</f>
        <v>12061750</v>
      </c>
      <c r="F65" s="628">
        <f>'4 kiadás(szűkített)'!F26</f>
        <v>0</v>
      </c>
      <c r="G65" s="629">
        <f>'4 kiadás(szűkített)'!G26</f>
        <v>0</v>
      </c>
      <c r="H65" s="636">
        <f>'4 kiadás(szűkített)'!H26</f>
        <v>0</v>
      </c>
      <c r="I65" s="923">
        <f>SUM(C65+F65)</f>
        <v>9241584</v>
      </c>
      <c r="J65" s="636">
        <f>SUM(D65+G65)</f>
        <v>2820166</v>
      </c>
      <c r="K65" s="636">
        <f t="shared" ref="K65" si="53">SUM(E65:H65)</f>
        <v>12061750</v>
      </c>
    </row>
    <row r="66" spans="1:11" s="159" customFormat="1" x14ac:dyDescent="0.25">
      <c r="A66" s="158" t="s">
        <v>677</v>
      </c>
      <c r="B66" s="158"/>
      <c r="C66" s="389">
        <f>SUM(C64-C65)</f>
        <v>-1841584</v>
      </c>
      <c r="D66" s="625">
        <f t="shared" ref="D66:H66" si="54">SUM(D64-D65)</f>
        <v>-20166</v>
      </c>
      <c r="E66" s="634">
        <f t="shared" si="54"/>
        <v>-1861750</v>
      </c>
      <c r="F66" s="389">
        <f t="shared" si="54"/>
        <v>9241584</v>
      </c>
      <c r="G66" s="625">
        <f t="shared" si="54"/>
        <v>20166</v>
      </c>
      <c r="H66" s="634">
        <f t="shared" si="54"/>
        <v>9261750</v>
      </c>
      <c r="I66" s="916">
        <f>SUM(I64-I65)</f>
        <v>7400000</v>
      </c>
      <c r="J66" s="634">
        <f t="shared" ref="J66:K66" si="55">SUM(J64-J65)</f>
        <v>0</v>
      </c>
      <c r="K66" s="634">
        <f t="shared" si="55"/>
        <v>7400000</v>
      </c>
    </row>
    <row r="67" spans="1:11" s="159" customFormat="1" ht="16.5" thickBot="1" x14ac:dyDescent="0.3">
      <c r="A67" s="160" t="s">
        <v>678</v>
      </c>
      <c r="B67" s="160"/>
      <c r="C67" s="630">
        <f>SUM(C54+C66)</f>
        <v>0</v>
      </c>
      <c r="D67" s="924">
        <f t="shared" ref="D67:H67" si="56">SUM(D54+D66)</f>
        <v>0</v>
      </c>
      <c r="E67" s="925">
        <f t="shared" si="56"/>
        <v>0</v>
      </c>
      <c r="F67" s="630">
        <f t="shared" si="56"/>
        <v>0</v>
      </c>
      <c r="G67" s="924">
        <f t="shared" si="56"/>
        <v>0</v>
      </c>
      <c r="H67" s="925">
        <f t="shared" si="56"/>
        <v>0</v>
      </c>
      <c r="I67" s="615">
        <f>SUM(I54+I66)</f>
        <v>0</v>
      </c>
      <c r="J67" s="586">
        <f t="shared" ref="J67:K67" si="57">SUM(J54+J66)</f>
        <v>0</v>
      </c>
      <c r="K67" s="586">
        <f t="shared" si="57"/>
        <v>0</v>
      </c>
    </row>
    <row r="68" spans="1:11" s="159" customFormat="1" ht="16.5" thickTop="1" x14ac:dyDescent="0.25"/>
    <row r="69" spans="1:11" s="159" customFormat="1" x14ac:dyDescent="0.25"/>
    <row r="70" spans="1:11" s="159" customFormat="1" x14ac:dyDescent="0.25"/>
    <row r="71" spans="1:11" s="159" customFormat="1" x14ac:dyDescent="0.25">
      <c r="A71" s="162"/>
      <c r="B71" s="162"/>
    </row>
    <row r="72" spans="1:11" s="164" customFormat="1" x14ac:dyDescent="0.25">
      <c r="A72" s="163"/>
      <c r="B72" s="163"/>
      <c r="C72" s="159"/>
      <c r="D72" s="159"/>
      <c r="E72" s="159"/>
      <c r="F72" s="159"/>
      <c r="G72" s="159"/>
      <c r="H72" s="159"/>
      <c r="I72" s="159"/>
      <c r="J72" s="159"/>
      <c r="K72" s="159"/>
    </row>
    <row r="73" spans="1:11" s="164" customFormat="1" x14ac:dyDescent="0.25">
      <c r="A73" s="165"/>
      <c r="B73" s="165"/>
      <c r="C73" s="159"/>
      <c r="D73" s="159"/>
      <c r="E73" s="159"/>
      <c r="F73" s="159"/>
      <c r="G73" s="159"/>
      <c r="H73" s="159"/>
      <c r="I73" s="159"/>
      <c r="J73" s="159"/>
      <c r="K73" s="159"/>
    </row>
    <row r="74" spans="1:11" s="164" customFormat="1" x14ac:dyDescent="0.25">
      <c r="A74" s="166"/>
      <c r="B74" s="166"/>
    </row>
    <row r="75" spans="1:11" s="164" customFormat="1" x14ac:dyDescent="0.25">
      <c r="A75" s="167"/>
      <c r="B75" s="167"/>
    </row>
    <row r="76" spans="1:11" s="164" customFormat="1" x14ac:dyDescent="0.25">
      <c r="A76" s="168"/>
      <c r="B76" s="168"/>
    </row>
    <row r="77" spans="1:11" s="164" customFormat="1" x14ac:dyDescent="0.25">
      <c r="A77" s="166"/>
      <c r="B77" s="166"/>
    </row>
    <row r="78" spans="1:11" s="164" customFormat="1" x14ac:dyDescent="0.25">
      <c r="A78" s="167"/>
      <c r="B78" s="167"/>
    </row>
    <row r="79" spans="1:11" s="164" customFormat="1" x14ac:dyDescent="0.25">
      <c r="A79" s="167"/>
      <c r="B79" s="167"/>
    </row>
    <row r="80" spans="1:11" s="164" customFormat="1" x14ac:dyDescent="0.25">
      <c r="A80" s="166"/>
      <c r="B80" s="166"/>
    </row>
    <row r="81" spans="1:11" s="164" customFormat="1" x14ac:dyDescent="0.25">
      <c r="A81" s="167"/>
      <c r="B81" s="167"/>
    </row>
    <row r="82" spans="1:11" s="164" customFormat="1" x14ac:dyDescent="0.25">
      <c r="A82" s="167"/>
      <c r="B82" s="167"/>
    </row>
    <row r="83" spans="1:11" s="164" customFormat="1" x14ac:dyDescent="0.25">
      <c r="A83" s="167"/>
      <c r="B83" s="167"/>
    </row>
    <row r="84" spans="1:11" s="164" customFormat="1" x14ac:dyDescent="0.25">
      <c r="A84" s="167"/>
      <c r="B84" s="167"/>
    </row>
    <row r="85" spans="1:11" s="164" customFormat="1" x14ac:dyDescent="0.25">
      <c r="A85" s="166"/>
      <c r="B85" s="166"/>
    </row>
    <row r="86" spans="1:11" s="164" customFormat="1" x14ac:dyDescent="0.25">
      <c r="A86" s="167"/>
      <c r="B86" s="167"/>
    </row>
    <row r="87" spans="1:11" s="164" customFormat="1" x14ac:dyDescent="0.25">
      <c r="A87" s="167"/>
      <c r="B87" s="167"/>
    </row>
    <row r="88" spans="1:11" s="164" customFormat="1" x14ac:dyDescent="0.25">
      <c r="A88" s="167"/>
      <c r="B88" s="167"/>
    </row>
    <row r="89" spans="1:11" s="164" customFormat="1" x14ac:dyDescent="0.25">
      <c r="A89" s="167"/>
      <c r="B89" s="167"/>
    </row>
    <row r="90" spans="1:11" s="164" customFormat="1" x14ac:dyDescent="0.25">
      <c r="A90" s="167"/>
      <c r="B90" s="167"/>
    </row>
    <row r="91" spans="1:11" x14ac:dyDescent="0.25">
      <c r="A91" s="167"/>
      <c r="B91" s="167"/>
      <c r="C91" s="164"/>
      <c r="D91" s="164"/>
      <c r="E91" s="164"/>
      <c r="F91" s="164"/>
      <c r="G91" s="164"/>
      <c r="H91" s="164"/>
      <c r="I91" s="164"/>
      <c r="J91" s="164"/>
      <c r="K91" s="164"/>
    </row>
    <row r="92" spans="1:11" x14ac:dyDescent="0.25">
      <c r="A92" s="167"/>
      <c r="B92" s="167"/>
      <c r="C92" s="164"/>
      <c r="D92" s="164"/>
      <c r="E92" s="164"/>
      <c r="F92" s="164"/>
      <c r="G92" s="164"/>
      <c r="H92" s="164"/>
      <c r="I92" s="164"/>
      <c r="J92" s="164"/>
      <c r="K92" s="164"/>
    </row>
    <row r="93" spans="1:11" x14ac:dyDescent="0.25">
      <c r="A93" s="169"/>
      <c r="B93" s="169"/>
    </row>
    <row r="94" spans="1:11" x14ac:dyDescent="0.25">
      <c r="A94" s="169"/>
      <c r="B94" s="169"/>
    </row>
    <row r="95" spans="1:11" x14ac:dyDescent="0.25">
      <c r="A95" s="169"/>
      <c r="B95" s="169"/>
    </row>
    <row r="96" spans="1:11" x14ac:dyDescent="0.25">
      <c r="A96" s="169"/>
      <c r="B96" s="169"/>
    </row>
    <row r="97" spans="1:2" x14ac:dyDescent="0.25">
      <c r="A97" s="169"/>
      <c r="B97" s="169"/>
    </row>
    <row r="98" spans="1:2" x14ac:dyDescent="0.25">
      <c r="A98" s="169"/>
      <c r="B98" s="169"/>
    </row>
    <row r="99" spans="1:2" x14ac:dyDescent="0.25">
      <c r="A99" s="169"/>
      <c r="B99" s="169"/>
    </row>
    <row r="100" spans="1:2" x14ac:dyDescent="0.25">
      <c r="A100" s="169"/>
      <c r="B100" s="169"/>
    </row>
    <row r="101" spans="1:2" x14ac:dyDescent="0.25">
      <c r="A101" s="169"/>
      <c r="B101" s="169"/>
    </row>
    <row r="102" spans="1:2" x14ac:dyDescent="0.25">
      <c r="A102" s="169"/>
      <c r="B102" s="169"/>
    </row>
    <row r="103" spans="1:2" x14ac:dyDescent="0.25">
      <c r="A103" s="169"/>
      <c r="B103" s="169"/>
    </row>
    <row r="104" spans="1:2" x14ac:dyDescent="0.25">
      <c r="A104" s="169"/>
      <c r="B104" s="169"/>
    </row>
    <row r="105" spans="1:2" x14ac:dyDescent="0.25">
      <c r="A105" s="169"/>
      <c r="B105" s="169"/>
    </row>
    <row r="106" spans="1:2" x14ac:dyDescent="0.25">
      <c r="A106" s="169"/>
      <c r="B106" s="169"/>
    </row>
    <row r="107" spans="1:2" x14ac:dyDescent="0.25">
      <c r="A107" s="169"/>
      <c r="B107" s="169"/>
    </row>
    <row r="108" spans="1:2" x14ac:dyDescent="0.25">
      <c r="A108" s="169"/>
      <c r="B108" s="169"/>
    </row>
    <row r="109" spans="1:2" x14ac:dyDescent="0.25">
      <c r="A109" s="169"/>
      <c r="B109" s="169"/>
    </row>
    <row r="110" spans="1:2" x14ac:dyDescent="0.25">
      <c r="A110" s="169"/>
      <c r="B110" s="169"/>
    </row>
    <row r="111" spans="1:2" x14ac:dyDescent="0.25">
      <c r="A111" s="169"/>
      <c r="B111" s="169"/>
    </row>
    <row r="112" spans="1:2" x14ac:dyDescent="0.25">
      <c r="A112" s="169"/>
      <c r="B112" s="169"/>
    </row>
    <row r="113" spans="1:2" x14ac:dyDescent="0.25">
      <c r="A113" s="169"/>
      <c r="B113" s="169"/>
    </row>
    <row r="114" spans="1:2" x14ac:dyDescent="0.25">
      <c r="A114" s="169"/>
      <c r="B114" s="169"/>
    </row>
    <row r="115" spans="1:2" x14ac:dyDescent="0.25">
      <c r="A115" s="169"/>
      <c r="B115" s="169"/>
    </row>
    <row r="116" spans="1:2" x14ac:dyDescent="0.25">
      <c r="A116" s="169"/>
      <c r="B116" s="169"/>
    </row>
    <row r="117" spans="1:2" x14ac:dyDescent="0.25">
      <c r="A117" s="169"/>
      <c r="B117" s="169"/>
    </row>
    <row r="118" spans="1:2" x14ac:dyDescent="0.25">
      <c r="A118" s="169"/>
      <c r="B118" s="169"/>
    </row>
    <row r="119" spans="1:2" x14ac:dyDescent="0.25">
      <c r="A119" s="169"/>
      <c r="B119" s="169"/>
    </row>
    <row r="120" spans="1:2" x14ac:dyDescent="0.25">
      <c r="A120" s="169"/>
      <c r="B120" s="169"/>
    </row>
    <row r="121" spans="1:2" x14ac:dyDescent="0.25">
      <c r="A121" s="169"/>
      <c r="B121" s="169"/>
    </row>
    <row r="122" spans="1:2" x14ac:dyDescent="0.25">
      <c r="A122" s="169"/>
      <c r="B122" s="169"/>
    </row>
    <row r="123" spans="1:2" x14ac:dyDescent="0.25">
      <c r="A123" s="169"/>
      <c r="B123" s="169"/>
    </row>
    <row r="124" spans="1:2" x14ac:dyDescent="0.25">
      <c r="A124" s="169"/>
      <c r="B124" s="169"/>
    </row>
    <row r="125" spans="1:2" x14ac:dyDescent="0.25">
      <c r="A125" s="169"/>
      <c r="B125" s="169"/>
    </row>
    <row r="126" spans="1:2" x14ac:dyDescent="0.25">
      <c r="A126" s="169"/>
      <c r="B126" s="169"/>
    </row>
    <row r="127" spans="1:2" x14ac:dyDescent="0.25">
      <c r="A127" s="169"/>
      <c r="B127" s="169"/>
    </row>
    <row r="128" spans="1:2" x14ac:dyDescent="0.25">
      <c r="A128" s="169"/>
      <c r="B128" s="169"/>
    </row>
    <row r="129" spans="1:2" x14ac:dyDescent="0.25">
      <c r="A129" s="169"/>
      <c r="B129" s="169"/>
    </row>
    <row r="130" spans="1:2" x14ac:dyDescent="0.25">
      <c r="A130" s="169"/>
      <c r="B130" s="169"/>
    </row>
    <row r="131" spans="1:2" x14ac:dyDescent="0.25">
      <c r="A131" s="169"/>
      <c r="B131" s="169"/>
    </row>
    <row r="132" spans="1:2" x14ac:dyDescent="0.25">
      <c r="A132" s="169"/>
      <c r="B132" s="169"/>
    </row>
    <row r="133" spans="1:2" x14ac:dyDescent="0.25">
      <c r="A133" s="169"/>
      <c r="B133" s="169"/>
    </row>
    <row r="134" spans="1:2" x14ac:dyDescent="0.25">
      <c r="A134" s="169"/>
      <c r="B134" s="169"/>
    </row>
    <row r="135" spans="1:2" x14ac:dyDescent="0.25">
      <c r="A135" s="169"/>
      <c r="B135" s="169"/>
    </row>
    <row r="136" spans="1:2" x14ac:dyDescent="0.25">
      <c r="A136" s="169"/>
      <c r="B136" s="169"/>
    </row>
    <row r="137" spans="1:2" x14ac:dyDescent="0.25">
      <c r="A137" s="169"/>
      <c r="B137" s="169"/>
    </row>
    <row r="138" spans="1:2" x14ac:dyDescent="0.25">
      <c r="A138" s="169"/>
      <c r="B138" s="169"/>
    </row>
    <row r="139" spans="1:2" x14ac:dyDescent="0.25">
      <c r="A139" s="169"/>
      <c r="B139" s="169"/>
    </row>
    <row r="140" spans="1:2" x14ac:dyDescent="0.25">
      <c r="A140" s="169"/>
      <c r="B140" s="169"/>
    </row>
    <row r="141" spans="1:2" x14ac:dyDescent="0.25">
      <c r="A141" s="169"/>
      <c r="B141" s="169"/>
    </row>
    <row r="142" spans="1:2" x14ac:dyDescent="0.25">
      <c r="A142" s="169"/>
      <c r="B142" s="169"/>
    </row>
    <row r="143" spans="1:2" x14ac:dyDescent="0.25">
      <c r="A143" s="169"/>
      <c r="B143" s="169"/>
    </row>
    <row r="144" spans="1:2" x14ac:dyDescent="0.25">
      <c r="A144" s="169"/>
      <c r="B144" s="169"/>
    </row>
    <row r="145" spans="1:2" x14ac:dyDescent="0.25">
      <c r="A145" s="169"/>
      <c r="B145" s="169"/>
    </row>
    <row r="146" spans="1:2" x14ac:dyDescent="0.25">
      <c r="A146" s="169"/>
      <c r="B146" s="169"/>
    </row>
    <row r="147" spans="1:2" x14ac:dyDescent="0.25">
      <c r="A147" s="169"/>
      <c r="B147" s="169"/>
    </row>
    <row r="148" spans="1:2" x14ac:dyDescent="0.25">
      <c r="A148" s="169"/>
      <c r="B148" s="169"/>
    </row>
    <row r="149" spans="1:2" x14ac:dyDescent="0.25">
      <c r="A149" s="169"/>
      <c r="B149" s="169"/>
    </row>
    <row r="150" spans="1:2" x14ac:dyDescent="0.25">
      <c r="A150" s="169"/>
      <c r="B150" s="169"/>
    </row>
    <row r="151" spans="1:2" x14ac:dyDescent="0.25">
      <c r="A151" s="169"/>
      <c r="B151" s="169"/>
    </row>
    <row r="152" spans="1:2" x14ac:dyDescent="0.25">
      <c r="A152" s="169"/>
      <c r="B152" s="169"/>
    </row>
    <row r="153" spans="1:2" x14ac:dyDescent="0.25">
      <c r="A153" s="169"/>
      <c r="B153" s="169"/>
    </row>
    <row r="154" spans="1:2" x14ac:dyDescent="0.25">
      <c r="A154" s="169"/>
      <c r="B154" s="169"/>
    </row>
    <row r="155" spans="1:2" x14ac:dyDescent="0.25">
      <c r="A155" s="169"/>
      <c r="B155" s="169"/>
    </row>
    <row r="156" spans="1:2" x14ac:dyDescent="0.25">
      <c r="A156" s="169"/>
      <c r="B156" s="169"/>
    </row>
    <row r="157" spans="1:2" x14ac:dyDescent="0.25">
      <c r="A157" s="169"/>
      <c r="B157" s="169"/>
    </row>
    <row r="158" spans="1:2" x14ac:dyDescent="0.25">
      <c r="A158" s="169"/>
      <c r="B158" s="169"/>
    </row>
    <row r="159" spans="1:2" x14ac:dyDescent="0.25">
      <c r="A159" s="169"/>
      <c r="B159" s="169"/>
    </row>
    <row r="160" spans="1:2" x14ac:dyDescent="0.25">
      <c r="A160" s="169"/>
      <c r="B160" s="169"/>
    </row>
    <row r="161" spans="1:2" x14ac:dyDescent="0.25">
      <c r="A161" s="169"/>
      <c r="B161" s="169"/>
    </row>
    <row r="162" spans="1:2" x14ac:dyDescent="0.25">
      <c r="A162" s="169"/>
      <c r="B162" s="169"/>
    </row>
    <row r="163" spans="1:2" x14ac:dyDescent="0.25">
      <c r="A163" s="169"/>
      <c r="B163" s="169"/>
    </row>
    <row r="164" spans="1:2" x14ac:dyDescent="0.25">
      <c r="A164" s="169"/>
      <c r="B164" s="169"/>
    </row>
    <row r="165" spans="1:2" x14ac:dyDescent="0.25">
      <c r="A165" s="169"/>
      <c r="B165" s="169"/>
    </row>
    <row r="166" spans="1:2" x14ac:dyDescent="0.25">
      <c r="A166" s="169"/>
      <c r="B166" s="169"/>
    </row>
    <row r="167" spans="1:2" x14ac:dyDescent="0.25">
      <c r="A167" s="169"/>
      <c r="B167" s="169"/>
    </row>
    <row r="168" spans="1:2" x14ac:dyDescent="0.25">
      <c r="A168" s="169"/>
      <c r="B168" s="169"/>
    </row>
    <row r="169" spans="1:2" x14ac:dyDescent="0.25">
      <c r="A169" s="169"/>
      <c r="B169" s="169"/>
    </row>
    <row r="170" spans="1:2" x14ac:dyDescent="0.25">
      <c r="A170" s="169"/>
      <c r="B170" s="169"/>
    </row>
    <row r="171" spans="1:2" x14ac:dyDescent="0.25">
      <c r="A171" s="169"/>
      <c r="B171" s="169"/>
    </row>
    <row r="172" spans="1:2" x14ac:dyDescent="0.25">
      <c r="A172" s="169"/>
      <c r="B172" s="169"/>
    </row>
    <row r="173" spans="1:2" x14ac:dyDescent="0.25">
      <c r="A173" s="169"/>
      <c r="B173" s="169"/>
    </row>
    <row r="174" spans="1:2" x14ac:dyDescent="0.25">
      <c r="A174" s="169"/>
      <c r="B174" s="169"/>
    </row>
    <row r="175" spans="1:2" x14ac:dyDescent="0.25">
      <c r="A175" s="169"/>
      <c r="B175" s="169"/>
    </row>
    <row r="176" spans="1:2" x14ac:dyDescent="0.25">
      <c r="A176" s="169"/>
      <c r="B176" s="169"/>
    </row>
    <row r="177" spans="1:2" x14ac:dyDescent="0.25">
      <c r="A177" s="169"/>
      <c r="B177" s="169"/>
    </row>
    <row r="178" spans="1:2" x14ac:dyDescent="0.25">
      <c r="A178" s="169"/>
      <c r="B178" s="169"/>
    </row>
    <row r="179" spans="1:2" x14ac:dyDescent="0.25">
      <c r="A179" s="169"/>
      <c r="B179" s="169"/>
    </row>
    <row r="180" spans="1:2" x14ac:dyDescent="0.25">
      <c r="A180" s="169"/>
      <c r="B180" s="169"/>
    </row>
    <row r="181" spans="1:2" x14ac:dyDescent="0.25">
      <c r="A181" s="169"/>
      <c r="B181" s="169"/>
    </row>
    <row r="182" spans="1:2" x14ac:dyDescent="0.25">
      <c r="A182" s="169"/>
      <c r="B182" s="169"/>
    </row>
    <row r="183" spans="1:2" x14ac:dyDescent="0.25">
      <c r="A183" s="169"/>
      <c r="B183" s="169"/>
    </row>
    <row r="184" spans="1:2" x14ac:dyDescent="0.25">
      <c r="A184" s="169"/>
      <c r="B184" s="169"/>
    </row>
    <row r="185" spans="1:2" x14ac:dyDescent="0.25">
      <c r="A185" s="169"/>
      <c r="B185" s="169"/>
    </row>
    <row r="186" spans="1:2" x14ac:dyDescent="0.25">
      <c r="A186" s="169"/>
      <c r="B186" s="169"/>
    </row>
    <row r="187" spans="1:2" x14ac:dyDescent="0.25">
      <c r="A187" s="169"/>
      <c r="B187" s="169"/>
    </row>
    <row r="188" spans="1:2" x14ac:dyDescent="0.25">
      <c r="A188" s="169"/>
      <c r="B188" s="169"/>
    </row>
    <row r="189" spans="1:2" x14ac:dyDescent="0.25">
      <c r="A189" s="169"/>
      <c r="B189" s="169"/>
    </row>
    <row r="190" spans="1:2" x14ac:dyDescent="0.25">
      <c r="A190" s="169"/>
      <c r="B190" s="169"/>
    </row>
    <row r="191" spans="1:2" x14ac:dyDescent="0.25">
      <c r="A191" s="169"/>
      <c r="B191" s="169"/>
    </row>
    <row r="192" spans="1:2" x14ac:dyDescent="0.25">
      <c r="A192" s="169"/>
      <c r="B192" s="169"/>
    </row>
    <row r="193" spans="1:2" x14ac:dyDescent="0.25">
      <c r="A193" s="169"/>
      <c r="B193" s="169"/>
    </row>
    <row r="194" spans="1:2" x14ac:dyDescent="0.25">
      <c r="A194" s="169"/>
      <c r="B194" s="169"/>
    </row>
    <row r="195" spans="1:2" x14ac:dyDescent="0.25">
      <c r="A195" s="169"/>
      <c r="B195" s="169"/>
    </row>
    <row r="196" spans="1:2" x14ac:dyDescent="0.25">
      <c r="A196" s="169"/>
      <c r="B196" s="169"/>
    </row>
    <row r="197" spans="1:2" x14ac:dyDescent="0.25">
      <c r="A197" s="169"/>
      <c r="B197" s="169"/>
    </row>
    <row r="198" spans="1:2" x14ac:dyDescent="0.25">
      <c r="A198" s="169"/>
      <c r="B198" s="169"/>
    </row>
    <row r="199" spans="1:2" x14ac:dyDescent="0.25">
      <c r="A199" s="169"/>
      <c r="B199" s="169"/>
    </row>
    <row r="200" spans="1:2" x14ac:dyDescent="0.25">
      <c r="A200" s="169"/>
      <c r="B200" s="169"/>
    </row>
    <row r="201" spans="1:2" x14ac:dyDescent="0.25">
      <c r="A201" s="169"/>
      <c r="B201" s="169"/>
    </row>
    <row r="202" spans="1:2" x14ac:dyDescent="0.25">
      <c r="A202" s="169"/>
      <c r="B202" s="169"/>
    </row>
    <row r="203" spans="1:2" x14ac:dyDescent="0.25">
      <c r="A203" s="169"/>
      <c r="B203" s="169"/>
    </row>
    <row r="204" spans="1:2" x14ac:dyDescent="0.25">
      <c r="A204" s="169"/>
      <c r="B204" s="169"/>
    </row>
    <row r="205" spans="1:2" x14ac:dyDescent="0.25">
      <c r="A205" s="169"/>
      <c r="B205" s="169"/>
    </row>
    <row r="206" spans="1:2" x14ac:dyDescent="0.25">
      <c r="A206" s="169"/>
      <c r="B206" s="169"/>
    </row>
    <row r="207" spans="1:2" x14ac:dyDescent="0.25">
      <c r="A207" s="169"/>
      <c r="B207" s="169"/>
    </row>
    <row r="208" spans="1:2" x14ac:dyDescent="0.25">
      <c r="A208" s="169"/>
      <c r="B208" s="169"/>
    </row>
    <row r="209" spans="1:2" x14ac:dyDescent="0.25">
      <c r="A209" s="169"/>
      <c r="B209" s="169"/>
    </row>
    <row r="210" spans="1:2" x14ac:dyDescent="0.25">
      <c r="A210" s="169"/>
      <c r="B210" s="169"/>
    </row>
    <row r="211" spans="1:2" x14ac:dyDescent="0.25">
      <c r="A211" s="169"/>
      <c r="B211" s="169"/>
    </row>
    <row r="212" spans="1:2" x14ac:dyDescent="0.25">
      <c r="A212" s="169"/>
      <c r="B212" s="169"/>
    </row>
    <row r="213" spans="1:2" x14ac:dyDescent="0.25">
      <c r="A213" s="169"/>
      <c r="B213" s="169"/>
    </row>
    <row r="214" spans="1:2" x14ac:dyDescent="0.25">
      <c r="A214" s="169"/>
      <c r="B214" s="169"/>
    </row>
    <row r="215" spans="1:2" x14ac:dyDescent="0.25">
      <c r="A215" s="169"/>
      <c r="B215" s="169"/>
    </row>
    <row r="216" spans="1:2" x14ac:dyDescent="0.25">
      <c r="A216" s="169"/>
      <c r="B216" s="169"/>
    </row>
    <row r="217" spans="1:2" x14ac:dyDescent="0.25">
      <c r="A217" s="169"/>
      <c r="B217" s="169"/>
    </row>
    <row r="218" spans="1:2" x14ac:dyDescent="0.25">
      <c r="A218" s="169"/>
      <c r="B218" s="169"/>
    </row>
    <row r="219" spans="1:2" x14ac:dyDescent="0.25">
      <c r="A219" s="169"/>
      <c r="B219" s="169"/>
    </row>
    <row r="220" spans="1:2" x14ac:dyDescent="0.25">
      <c r="A220" s="169"/>
      <c r="B220" s="169"/>
    </row>
    <row r="221" spans="1:2" x14ac:dyDescent="0.25">
      <c r="A221" s="169"/>
      <c r="B221" s="169"/>
    </row>
    <row r="222" spans="1:2" x14ac:dyDescent="0.25">
      <c r="A222" s="169"/>
      <c r="B222" s="169"/>
    </row>
    <row r="223" spans="1:2" x14ac:dyDescent="0.25">
      <c r="A223" s="169"/>
      <c r="B223" s="169"/>
    </row>
    <row r="224" spans="1:2" x14ac:dyDescent="0.25">
      <c r="A224" s="169"/>
      <c r="B224" s="169"/>
    </row>
    <row r="225" spans="1:2" x14ac:dyDescent="0.25">
      <c r="A225" s="169"/>
      <c r="B225" s="169"/>
    </row>
    <row r="226" spans="1:2" x14ac:dyDescent="0.25">
      <c r="A226" s="169"/>
      <c r="B226" s="169"/>
    </row>
    <row r="227" spans="1:2" x14ac:dyDescent="0.25">
      <c r="A227" s="169"/>
      <c r="B227" s="169"/>
    </row>
    <row r="228" spans="1:2" x14ac:dyDescent="0.25">
      <c r="A228" s="169"/>
      <c r="B228" s="169"/>
    </row>
    <row r="229" spans="1:2" x14ac:dyDescent="0.25">
      <c r="A229" s="169"/>
      <c r="B229" s="169"/>
    </row>
    <row r="230" spans="1:2" x14ac:dyDescent="0.25">
      <c r="A230" s="169"/>
      <c r="B230" s="169"/>
    </row>
    <row r="231" spans="1:2" x14ac:dyDescent="0.25">
      <c r="A231" s="169"/>
      <c r="B231" s="169"/>
    </row>
    <row r="232" spans="1:2" x14ac:dyDescent="0.25">
      <c r="A232" s="169"/>
      <c r="B232" s="169"/>
    </row>
    <row r="233" spans="1:2" x14ac:dyDescent="0.25">
      <c r="A233" s="169"/>
      <c r="B233" s="169"/>
    </row>
    <row r="234" spans="1:2" x14ac:dyDescent="0.25">
      <c r="A234" s="169"/>
      <c r="B234" s="169"/>
    </row>
    <row r="235" spans="1:2" x14ac:dyDescent="0.25">
      <c r="A235" s="169"/>
      <c r="B235" s="169"/>
    </row>
    <row r="236" spans="1:2" x14ac:dyDescent="0.25">
      <c r="A236" s="169"/>
      <c r="B236" s="169"/>
    </row>
    <row r="237" spans="1:2" x14ac:dyDescent="0.25">
      <c r="A237" s="169"/>
      <c r="B237" s="169"/>
    </row>
    <row r="238" spans="1:2" x14ac:dyDescent="0.25">
      <c r="A238" s="169"/>
      <c r="B238" s="169"/>
    </row>
    <row r="239" spans="1:2" x14ac:dyDescent="0.25">
      <c r="A239" s="169"/>
      <c r="B239" s="169"/>
    </row>
    <row r="240" spans="1:2" x14ac:dyDescent="0.25">
      <c r="A240" s="169"/>
      <c r="B240" s="169"/>
    </row>
    <row r="241" spans="1:2" x14ac:dyDescent="0.25">
      <c r="A241" s="169"/>
      <c r="B241" s="169"/>
    </row>
    <row r="242" spans="1:2" x14ac:dyDescent="0.25">
      <c r="A242" s="169"/>
      <c r="B242" s="169"/>
    </row>
    <row r="243" spans="1:2" x14ac:dyDescent="0.25">
      <c r="A243" s="169"/>
      <c r="B243" s="169"/>
    </row>
    <row r="244" spans="1:2" x14ac:dyDescent="0.25">
      <c r="A244" s="169"/>
      <c r="B244" s="169"/>
    </row>
    <row r="245" spans="1:2" x14ac:dyDescent="0.25">
      <c r="A245" s="169"/>
      <c r="B245" s="169"/>
    </row>
    <row r="246" spans="1:2" x14ac:dyDescent="0.25">
      <c r="A246" s="169"/>
      <c r="B246" s="169"/>
    </row>
    <row r="247" spans="1:2" x14ac:dyDescent="0.25">
      <c r="A247" s="169"/>
      <c r="B247" s="169"/>
    </row>
    <row r="248" spans="1:2" x14ac:dyDescent="0.25">
      <c r="A248" s="169"/>
      <c r="B248" s="169"/>
    </row>
    <row r="249" spans="1:2" x14ac:dyDescent="0.25">
      <c r="A249" s="169"/>
      <c r="B249" s="169"/>
    </row>
    <row r="250" spans="1:2" x14ac:dyDescent="0.25">
      <c r="A250" s="169"/>
      <c r="B250" s="169"/>
    </row>
    <row r="251" spans="1:2" x14ac:dyDescent="0.25">
      <c r="A251" s="169"/>
      <c r="B251" s="169"/>
    </row>
    <row r="252" spans="1:2" x14ac:dyDescent="0.25">
      <c r="A252" s="169"/>
      <c r="B252" s="169"/>
    </row>
    <row r="253" spans="1:2" x14ac:dyDescent="0.25">
      <c r="A253" s="169"/>
      <c r="B253" s="169"/>
    </row>
    <row r="254" spans="1:2" x14ac:dyDescent="0.25">
      <c r="A254" s="169"/>
      <c r="B254" s="169"/>
    </row>
    <row r="255" spans="1:2" x14ac:dyDescent="0.25">
      <c r="A255" s="169"/>
      <c r="B255" s="169"/>
    </row>
    <row r="256" spans="1:2" x14ac:dyDescent="0.25">
      <c r="A256" s="169"/>
      <c r="B256" s="169"/>
    </row>
    <row r="257" spans="1:2" x14ac:dyDescent="0.25">
      <c r="A257" s="169"/>
      <c r="B257" s="169"/>
    </row>
    <row r="258" spans="1:2" x14ac:dyDescent="0.25">
      <c r="A258" s="169"/>
      <c r="B258" s="169"/>
    </row>
    <row r="259" spans="1:2" x14ac:dyDescent="0.25">
      <c r="A259" s="169"/>
      <c r="B259" s="169"/>
    </row>
    <row r="260" spans="1:2" x14ac:dyDescent="0.25">
      <c r="A260" s="169"/>
      <c r="B260" s="169"/>
    </row>
    <row r="261" spans="1:2" x14ac:dyDescent="0.25">
      <c r="A261" s="169"/>
      <c r="B261" s="169"/>
    </row>
    <row r="262" spans="1:2" x14ac:dyDescent="0.25">
      <c r="A262" s="169"/>
      <c r="B262" s="169"/>
    </row>
    <row r="263" spans="1:2" x14ac:dyDescent="0.25">
      <c r="A263" s="169"/>
      <c r="B263" s="169"/>
    </row>
    <row r="264" spans="1:2" x14ac:dyDescent="0.25">
      <c r="A264" s="169"/>
      <c r="B264" s="169"/>
    </row>
    <row r="265" spans="1:2" x14ac:dyDescent="0.25">
      <c r="A265" s="169"/>
      <c r="B265" s="169"/>
    </row>
    <row r="266" spans="1:2" x14ac:dyDescent="0.25">
      <c r="A266" s="169"/>
      <c r="B266" s="169"/>
    </row>
    <row r="267" spans="1:2" x14ac:dyDescent="0.25">
      <c r="A267" s="169"/>
      <c r="B267" s="169"/>
    </row>
    <row r="268" spans="1:2" x14ac:dyDescent="0.25">
      <c r="A268" s="169"/>
      <c r="B268" s="169"/>
    </row>
    <row r="269" spans="1:2" x14ac:dyDescent="0.25">
      <c r="A269" s="169"/>
      <c r="B269" s="169"/>
    </row>
    <row r="270" spans="1:2" x14ac:dyDescent="0.25">
      <c r="A270" s="169"/>
      <c r="B270" s="169"/>
    </row>
    <row r="271" spans="1:2" x14ac:dyDescent="0.25">
      <c r="A271" s="169"/>
      <c r="B271" s="169"/>
    </row>
    <row r="272" spans="1:2" x14ac:dyDescent="0.25">
      <c r="A272" s="169"/>
      <c r="B272" s="169"/>
    </row>
    <row r="273" spans="1:2" x14ac:dyDescent="0.25">
      <c r="A273" s="169"/>
      <c r="B273" s="169"/>
    </row>
    <row r="274" spans="1:2" x14ac:dyDescent="0.25">
      <c r="A274" s="169"/>
      <c r="B274" s="169"/>
    </row>
    <row r="275" spans="1:2" x14ac:dyDescent="0.25">
      <c r="A275" s="169"/>
      <c r="B275" s="169"/>
    </row>
    <row r="276" spans="1:2" x14ac:dyDescent="0.25">
      <c r="A276" s="169"/>
      <c r="B276" s="169"/>
    </row>
    <row r="277" spans="1:2" x14ac:dyDescent="0.25">
      <c r="A277" s="169"/>
      <c r="B277" s="169"/>
    </row>
    <row r="278" spans="1:2" x14ac:dyDescent="0.25">
      <c r="A278" s="169"/>
      <c r="B278" s="169"/>
    </row>
    <row r="279" spans="1:2" x14ac:dyDescent="0.25">
      <c r="A279" s="169"/>
      <c r="B279" s="169"/>
    </row>
    <row r="280" spans="1:2" x14ac:dyDescent="0.25">
      <c r="A280" s="169"/>
      <c r="B280" s="169"/>
    </row>
    <row r="281" spans="1:2" x14ac:dyDescent="0.25">
      <c r="A281" s="169"/>
      <c r="B281" s="169"/>
    </row>
    <row r="282" spans="1:2" x14ac:dyDescent="0.25">
      <c r="A282" s="169"/>
      <c r="B282" s="169"/>
    </row>
    <row r="283" spans="1:2" x14ac:dyDescent="0.25">
      <c r="A283" s="169"/>
      <c r="B283" s="169"/>
    </row>
    <row r="284" spans="1:2" x14ac:dyDescent="0.25">
      <c r="A284" s="169"/>
      <c r="B284" s="169"/>
    </row>
    <row r="285" spans="1:2" x14ac:dyDescent="0.25">
      <c r="A285" s="169"/>
      <c r="B285" s="169"/>
    </row>
    <row r="286" spans="1:2" x14ac:dyDescent="0.25">
      <c r="A286" s="169"/>
      <c r="B286" s="169"/>
    </row>
    <row r="287" spans="1:2" x14ac:dyDescent="0.25">
      <c r="A287" s="169"/>
      <c r="B287" s="169"/>
    </row>
    <row r="288" spans="1:2" x14ac:dyDescent="0.25">
      <c r="A288" s="169"/>
      <c r="B288" s="169"/>
    </row>
    <row r="289" spans="1:2" x14ac:dyDescent="0.25">
      <c r="A289" s="169"/>
      <c r="B289" s="169"/>
    </row>
    <row r="290" spans="1:2" x14ac:dyDescent="0.25">
      <c r="A290" s="169"/>
      <c r="B290" s="169"/>
    </row>
    <row r="291" spans="1:2" x14ac:dyDescent="0.25">
      <c r="A291" s="169"/>
      <c r="B291" s="169"/>
    </row>
    <row r="292" spans="1:2" x14ac:dyDescent="0.25">
      <c r="A292" s="169"/>
      <c r="B292" s="169"/>
    </row>
    <row r="293" spans="1:2" x14ac:dyDescent="0.25">
      <c r="A293" s="169"/>
      <c r="B293" s="169"/>
    </row>
    <row r="294" spans="1:2" x14ac:dyDescent="0.25">
      <c r="A294" s="169"/>
      <c r="B294" s="169"/>
    </row>
    <row r="295" spans="1:2" x14ac:dyDescent="0.25">
      <c r="A295" s="169"/>
      <c r="B295" s="169"/>
    </row>
    <row r="296" spans="1:2" x14ac:dyDescent="0.25">
      <c r="A296" s="169"/>
      <c r="B296" s="169"/>
    </row>
    <row r="297" spans="1:2" x14ac:dyDescent="0.25">
      <c r="A297" s="169"/>
      <c r="B297" s="169"/>
    </row>
    <row r="298" spans="1:2" x14ac:dyDescent="0.25">
      <c r="A298" s="169"/>
      <c r="B298" s="169"/>
    </row>
    <row r="299" spans="1:2" x14ac:dyDescent="0.25">
      <c r="A299" s="169"/>
      <c r="B299" s="169"/>
    </row>
    <row r="300" spans="1:2" x14ac:dyDescent="0.25">
      <c r="A300" s="169"/>
      <c r="B300" s="169"/>
    </row>
    <row r="301" spans="1:2" x14ac:dyDescent="0.25">
      <c r="A301" s="169"/>
      <c r="B301" s="169"/>
    </row>
    <row r="302" spans="1:2" x14ac:dyDescent="0.25">
      <c r="A302" s="169"/>
      <c r="B302" s="169"/>
    </row>
    <row r="303" spans="1:2" x14ac:dyDescent="0.25">
      <c r="A303" s="169"/>
      <c r="B303" s="169"/>
    </row>
    <row r="304" spans="1:2" x14ac:dyDescent="0.25">
      <c r="A304" s="169"/>
      <c r="B304" s="169"/>
    </row>
    <row r="305" spans="1:2" x14ac:dyDescent="0.25">
      <c r="A305" s="169"/>
      <c r="B305" s="169"/>
    </row>
    <row r="306" spans="1:2" x14ac:dyDescent="0.25">
      <c r="A306" s="169"/>
      <c r="B306" s="169"/>
    </row>
    <row r="307" spans="1:2" x14ac:dyDescent="0.25">
      <c r="A307" s="169"/>
      <c r="B307" s="169"/>
    </row>
    <row r="308" spans="1:2" x14ac:dyDescent="0.25">
      <c r="A308" s="169"/>
      <c r="B308" s="169"/>
    </row>
    <row r="309" spans="1:2" x14ac:dyDescent="0.25">
      <c r="A309" s="169"/>
      <c r="B309" s="169"/>
    </row>
    <row r="310" spans="1:2" x14ac:dyDescent="0.25">
      <c r="A310" s="169"/>
      <c r="B310" s="169"/>
    </row>
    <row r="311" spans="1:2" x14ac:dyDescent="0.25">
      <c r="A311" s="169"/>
      <c r="B311" s="169"/>
    </row>
    <row r="312" spans="1:2" x14ac:dyDescent="0.25">
      <c r="A312" s="169"/>
      <c r="B312" s="169"/>
    </row>
    <row r="313" spans="1:2" x14ac:dyDescent="0.25">
      <c r="A313" s="169"/>
      <c r="B313" s="169"/>
    </row>
    <row r="314" spans="1:2" x14ac:dyDescent="0.25">
      <c r="A314" s="169"/>
      <c r="B314" s="169"/>
    </row>
    <row r="315" spans="1:2" x14ac:dyDescent="0.25">
      <c r="A315" s="169"/>
      <c r="B315" s="169"/>
    </row>
    <row r="316" spans="1:2" x14ac:dyDescent="0.25">
      <c r="A316" s="169"/>
      <c r="B316" s="169"/>
    </row>
    <row r="317" spans="1:2" x14ac:dyDescent="0.25">
      <c r="A317" s="169"/>
      <c r="B317" s="169"/>
    </row>
    <row r="318" spans="1:2" x14ac:dyDescent="0.25">
      <c r="A318" s="169"/>
      <c r="B318" s="169"/>
    </row>
    <row r="319" spans="1:2" x14ac:dyDescent="0.25">
      <c r="A319" s="169"/>
      <c r="B319" s="169"/>
    </row>
    <row r="320" spans="1:2" x14ac:dyDescent="0.25">
      <c r="A320" s="169"/>
      <c r="B320" s="169"/>
    </row>
    <row r="321" spans="1:2" x14ac:dyDescent="0.25">
      <c r="A321" s="169"/>
      <c r="B321" s="169"/>
    </row>
    <row r="322" spans="1:2" x14ac:dyDescent="0.25">
      <c r="A322" s="169"/>
      <c r="B322" s="169"/>
    </row>
    <row r="323" spans="1:2" x14ac:dyDescent="0.25">
      <c r="A323" s="169"/>
      <c r="B323" s="169"/>
    </row>
    <row r="324" spans="1:2" x14ac:dyDescent="0.25">
      <c r="A324" s="169"/>
      <c r="B324" s="169"/>
    </row>
    <row r="325" spans="1:2" x14ac:dyDescent="0.25">
      <c r="A325" s="169"/>
      <c r="B325" s="169"/>
    </row>
    <row r="326" spans="1:2" x14ac:dyDescent="0.25">
      <c r="A326" s="169"/>
      <c r="B326" s="169"/>
    </row>
    <row r="327" spans="1:2" x14ac:dyDescent="0.25">
      <c r="A327" s="169"/>
      <c r="B327" s="169"/>
    </row>
    <row r="328" spans="1:2" x14ac:dyDescent="0.25">
      <c r="A328" s="169"/>
      <c r="B328" s="169"/>
    </row>
    <row r="329" spans="1:2" x14ac:dyDescent="0.25">
      <c r="A329" s="169"/>
      <c r="B329" s="169"/>
    </row>
    <row r="330" spans="1:2" x14ac:dyDescent="0.25">
      <c r="A330" s="169"/>
      <c r="B330" s="169"/>
    </row>
    <row r="331" spans="1:2" x14ac:dyDescent="0.25">
      <c r="A331" s="169"/>
      <c r="B331" s="169"/>
    </row>
    <row r="332" spans="1:2" x14ac:dyDescent="0.25">
      <c r="A332" s="169"/>
      <c r="B332" s="169"/>
    </row>
    <row r="333" spans="1:2" x14ac:dyDescent="0.25">
      <c r="A333" s="169"/>
      <c r="B333" s="169"/>
    </row>
    <row r="334" spans="1:2" x14ac:dyDescent="0.25">
      <c r="A334" s="169"/>
      <c r="B334" s="169"/>
    </row>
    <row r="335" spans="1:2" x14ac:dyDescent="0.25">
      <c r="A335" s="169"/>
      <c r="B335" s="169"/>
    </row>
    <row r="336" spans="1:2" x14ac:dyDescent="0.25">
      <c r="A336" s="169"/>
      <c r="B336" s="169"/>
    </row>
    <row r="337" spans="1:2" x14ac:dyDescent="0.25">
      <c r="A337" s="169"/>
      <c r="B337" s="169"/>
    </row>
    <row r="338" spans="1:2" x14ac:dyDescent="0.25">
      <c r="A338" s="169"/>
      <c r="B338" s="169"/>
    </row>
    <row r="339" spans="1:2" x14ac:dyDescent="0.25">
      <c r="A339" s="169"/>
      <c r="B339" s="169"/>
    </row>
    <row r="340" spans="1:2" x14ac:dyDescent="0.25">
      <c r="A340" s="169"/>
      <c r="B340" s="169"/>
    </row>
    <row r="341" spans="1:2" x14ac:dyDescent="0.25">
      <c r="A341" s="169"/>
      <c r="B341" s="169"/>
    </row>
    <row r="342" spans="1:2" x14ac:dyDescent="0.25">
      <c r="A342" s="169"/>
      <c r="B342" s="169"/>
    </row>
    <row r="343" spans="1:2" x14ac:dyDescent="0.25">
      <c r="A343" s="169"/>
      <c r="B343" s="169"/>
    </row>
    <row r="344" spans="1:2" x14ac:dyDescent="0.25">
      <c r="A344" s="169"/>
      <c r="B344" s="169"/>
    </row>
    <row r="345" spans="1:2" x14ac:dyDescent="0.25">
      <c r="A345" s="169"/>
      <c r="B345" s="169"/>
    </row>
    <row r="346" spans="1:2" x14ac:dyDescent="0.25">
      <c r="A346" s="169"/>
      <c r="B346" s="169"/>
    </row>
    <row r="347" spans="1:2" x14ac:dyDescent="0.25">
      <c r="A347" s="169"/>
      <c r="B347" s="169"/>
    </row>
    <row r="348" spans="1:2" x14ac:dyDescent="0.25">
      <c r="A348" s="169"/>
      <c r="B348" s="169"/>
    </row>
    <row r="349" spans="1:2" x14ac:dyDescent="0.25">
      <c r="A349" s="169"/>
      <c r="B349" s="169"/>
    </row>
    <row r="350" spans="1:2" x14ac:dyDescent="0.25">
      <c r="A350" s="169"/>
      <c r="B350" s="169"/>
    </row>
    <row r="351" spans="1:2" x14ac:dyDescent="0.25">
      <c r="A351" s="169"/>
      <c r="B351" s="169"/>
    </row>
    <row r="352" spans="1:2" x14ac:dyDescent="0.25">
      <c r="A352" s="169"/>
      <c r="B352" s="169"/>
    </row>
    <row r="353" spans="1:2" x14ac:dyDescent="0.25">
      <c r="A353" s="169"/>
      <c r="B353" s="169"/>
    </row>
    <row r="354" spans="1:2" x14ac:dyDescent="0.25">
      <c r="A354" s="169"/>
      <c r="B354" s="169"/>
    </row>
    <row r="355" spans="1:2" x14ac:dyDescent="0.25">
      <c r="A355" s="169"/>
      <c r="B355" s="169"/>
    </row>
    <row r="356" spans="1:2" x14ac:dyDescent="0.25">
      <c r="A356" s="169"/>
      <c r="B356" s="169"/>
    </row>
    <row r="357" spans="1:2" x14ac:dyDescent="0.25">
      <c r="A357" s="169"/>
      <c r="B357" s="169"/>
    </row>
    <row r="358" spans="1:2" x14ac:dyDescent="0.25">
      <c r="A358" s="169"/>
      <c r="B358" s="169"/>
    </row>
    <row r="359" spans="1:2" x14ac:dyDescent="0.25">
      <c r="A359" s="169"/>
      <c r="B359" s="169"/>
    </row>
    <row r="360" spans="1:2" x14ac:dyDescent="0.25">
      <c r="A360" s="169"/>
      <c r="B360" s="169"/>
    </row>
    <row r="361" spans="1:2" x14ac:dyDescent="0.25">
      <c r="A361" s="169"/>
      <c r="B361" s="169"/>
    </row>
    <row r="362" spans="1:2" x14ac:dyDescent="0.25">
      <c r="A362" s="169"/>
      <c r="B362" s="169"/>
    </row>
    <row r="363" spans="1:2" x14ac:dyDescent="0.25">
      <c r="A363" s="169"/>
      <c r="B363" s="169"/>
    </row>
    <row r="364" spans="1:2" x14ac:dyDescent="0.25">
      <c r="A364" s="169"/>
      <c r="B364" s="169"/>
    </row>
    <row r="365" spans="1:2" x14ac:dyDescent="0.25">
      <c r="A365" s="169"/>
      <c r="B365" s="169"/>
    </row>
    <row r="366" spans="1:2" x14ac:dyDescent="0.25">
      <c r="A366" s="169"/>
      <c r="B366" s="169"/>
    </row>
    <row r="367" spans="1:2" x14ac:dyDescent="0.25">
      <c r="A367" s="169"/>
      <c r="B367" s="169"/>
    </row>
    <row r="368" spans="1:2" x14ac:dyDescent="0.25">
      <c r="A368" s="169"/>
      <c r="B368" s="169"/>
    </row>
    <row r="369" spans="1:2" x14ac:dyDescent="0.25">
      <c r="A369" s="169"/>
      <c r="B369" s="169"/>
    </row>
    <row r="370" spans="1:2" x14ac:dyDescent="0.25">
      <c r="A370" s="169"/>
      <c r="B370" s="169"/>
    </row>
    <row r="371" spans="1:2" x14ac:dyDescent="0.25">
      <c r="A371" s="169"/>
      <c r="B371" s="169"/>
    </row>
    <row r="372" spans="1:2" x14ac:dyDescent="0.25">
      <c r="A372" s="169"/>
      <c r="B372" s="169"/>
    </row>
    <row r="373" spans="1:2" x14ac:dyDescent="0.25">
      <c r="A373" s="169"/>
      <c r="B373" s="169"/>
    </row>
    <row r="374" spans="1:2" x14ac:dyDescent="0.25">
      <c r="A374" s="169"/>
      <c r="B374" s="169"/>
    </row>
    <row r="375" spans="1:2" x14ac:dyDescent="0.25">
      <c r="A375" s="169"/>
      <c r="B375" s="169"/>
    </row>
    <row r="376" spans="1:2" x14ac:dyDescent="0.25">
      <c r="A376" s="169"/>
      <c r="B376" s="169"/>
    </row>
    <row r="377" spans="1:2" x14ac:dyDescent="0.25">
      <c r="A377" s="169"/>
      <c r="B377" s="169"/>
    </row>
    <row r="378" spans="1:2" x14ac:dyDescent="0.25">
      <c r="A378" s="169"/>
      <c r="B378" s="169"/>
    </row>
    <row r="379" spans="1:2" x14ac:dyDescent="0.25">
      <c r="A379" s="169"/>
      <c r="B379" s="169"/>
    </row>
    <row r="380" spans="1:2" x14ac:dyDescent="0.25">
      <c r="A380" s="169"/>
      <c r="B380" s="169"/>
    </row>
    <row r="381" spans="1:2" x14ac:dyDescent="0.25">
      <c r="A381" s="169"/>
      <c r="B381" s="169"/>
    </row>
    <row r="382" spans="1:2" x14ac:dyDescent="0.25">
      <c r="A382" s="169"/>
      <c r="B382" s="169"/>
    </row>
    <row r="383" spans="1:2" x14ac:dyDescent="0.25">
      <c r="A383" s="169"/>
      <c r="B383" s="169"/>
    </row>
    <row r="384" spans="1:2" x14ac:dyDescent="0.25">
      <c r="A384" s="169"/>
      <c r="B384" s="169"/>
    </row>
    <row r="385" spans="1:2" x14ac:dyDescent="0.25">
      <c r="A385" s="169"/>
      <c r="B385" s="169"/>
    </row>
    <row r="386" spans="1:2" x14ac:dyDescent="0.25">
      <c r="A386" s="169"/>
      <c r="B386" s="169"/>
    </row>
    <row r="387" spans="1:2" x14ac:dyDescent="0.25">
      <c r="A387" s="169"/>
      <c r="B387" s="169"/>
    </row>
    <row r="388" spans="1:2" x14ac:dyDescent="0.25">
      <c r="A388" s="169"/>
      <c r="B388" s="169"/>
    </row>
    <row r="389" spans="1:2" x14ac:dyDescent="0.25">
      <c r="A389" s="169"/>
      <c r="B389" s="169"/>
    </row>
    <row r="390" spans="1:2" x14ac:dyDescent="0.25">
      <c r="A390" s="169"/>
      <c r="B390" s="169"/>
    </row>
    <row r="391" spans="1:2" x14ac:dyDescent="0.25">
      <c r="A391" s="169"/>
      <c r="B391" s="169"/>
    </row>
    <row r="392" spans="1:2" x14ac:dyDescent="0.25">
      <c r="A392" s="169"/>
      <c r="B392" s="169"/>
    </row>
    <row r="393" spans="1:2" x14ac:dyDescent="0.25">
      <c r="A393" s="169"/>
      <c r="B393" s="169"/>
    </row>
    <row r="394" spans="1:2" x14ac:dyDescent="0.25">
      <c r="A394" s="169"/>
      <c r="B394" s="169"/>
    </row>
    <row r="395" spans="1:2" x14ac:dyDescent="0.25">
      <c r="A395" s="169"/>
      <c r="B395" s="169"/>
    </row>
    <row r="396" spans="1:2" x14ac:dyDescent="0.25">
      <c r="A396" s="169"/>
      <c r="B396" s="169"/>
    </row>
    <row r="397" spans="1:2" x14ac:dyDescent="0.25">
      <c r="A397" s="169"/>
      <c r="B397" s="169"/>
    </row>
    <row r="398" spans="1:2" x14ac:dyDescent="0.25">
      <c r="A398" s="169"/>
      <c r="B398" s="169"/>
    </row>
    <row r="399" spans="1:2" x14ac:dyDescent="0.25">
      <c r="A399" s="169"/>
      <c r="B399" s="169"/>
    </row>
    <row r="400" spans="1:2" x14ac:dyDescent="0.25">
      <c r="A400" s="169"/>
      <c r="B400" s="169"/>
    </row>
    <row r="401" spans="1:2" x14ac:dyDescent="0.25">
      <c r="A401" s="169"/>
      <c r="B401" s="169"/>
    </row>
    <row r="402" spans="1:2" x14ac:dyDescent="0.25">
      <c r="A402" s="169"/>
      <c r="B402" s="169"/>
    </row>
    <row r="403" spans="1:2" x14ac:dyDescent="0.25">
      <c r="A403" s="169"/>
      <c r="B403" s="169"/>
    </row>
    <row r="404" spans="1:2" x14ac:dyDescent="0.25">
      <c r="A404" s="169"/>
      <c r="B404" s="169"/>
    </row>
    <row r="405" spans="1:2" x14ac:dyDescent="0.25">
      <c r="A405" s="169"/>
      <c r="B405" s="169"/>
    </row>
    <row r="406" spans="1:2" x14ac:dyDescent="0.25">
      <c r="A406" s="169"/>
      <c r="B406" s="169"/>
    </row>
    <row r="407" spans="1:2" x14ac:dyDescent="0.25">
      <c r="A407" s="169"/>
      <c r="B407" s="169"/>
    </row>
    <row r="408" spans="1:2" x14ac:dyDescent="0.25">
      <c r="A408" s="169"/>
      <c r="B408" s="169"/>
    </row>
    <row r="409" spans="1:2" x14ac:dyDescent="0.25">
      <c r="A409" s="169"/>
      <c r="B409" s="169"/>
    </row>
    <row r="410" spans="1:2" x14ac:dyDescent="0.25">
      <c r="A410" s="169"/>
      <c r="B410" s="169"/>
    </row>
    <row r="411" spans="1:2" x14ac:dyDescent="0.25">
      <c r="A411" s="169"/>
      <c r="B411" s="169"/>
    </row>
    <row r="412" spans="1:2" x14ac:dyDescent="0.25">
      <c r="A412" s="169"/>
      <c r="B412" s="169"/>
    </row>
    <row r="413" spans="1:2" x14ac:dyDescent="0.25">
      <c r="A413" s="169"/>
      <c r="B413" s="169"/>
    </row>
    <row r="414" spans="1:2" x14ac:dyDescent="0.25">
      <c r="A414" s="169"/>
      <c r="B414" s="169"/>
    </row>
    <row r="415" spans="1:2" x14ac:dyDescent="0.25">
      <c r="A415" s="169"/>
      <c r="B415" s="169"/>
    </row>
    <row r="416" spans="1:2" x14ac:dyDescent="0.25">
      <c r="A416" s="169"/>
      <c r="B416" s="169"/>
    </row>
    <row r="417" spans="1:2" x14ac:dyDescent="0.25">
      <c r="A417" s="169"/>
      <c r="B417" s="169"/>
    </row>
    <row r="418" spans="1:2" x14ac:dyDescent="0.25">
      <c r="A418" s="169"/>
      <c r="B418" s="169"/>
    </row>
    <row r="419" spans="1:2" x14ac:dyDescent="0.25">
      <c r="A419" s="169"/>
      <c r="B419" s="169"/>
    </row>
    <row r="420" spans="1:2" x14ac:dyDescent="0.25">
      <c r="A420" s="169"/>
      <c r="B420" s="169"/>
    </row>
    <row r="421" spans="1:2" x14ac:dyDescent="0.25">
      <c r="A421" s="169"/>
      <c r="B421" s="169"/>
    </row>
    <row r="422" spans="1:2" x14ac:dyDescent="0.25">
      <c r="A422" s="169"/>
      <c r="B422" s="169"/>
    </row>
    <row r="423" spans="1:2" x14ac:dyDescent="0.25">
      <c r="A423" s="169"/>
      <c r="B423" s="169"/>
    </row>
    <row r="424" spans="1:2" x14ac:dyDescent="0.25">
      <c r="A424" s="169"/>
      <c r="B424" s="169"/>
    </row>
    <row r="425" spans="1:2" x14ac:dyDescent="0.25">
      <c r="A425" s="169"/>
      <c r="B425" s="169"/>
    </row>
    <row r="426" spans="1:2" x14ac:dyDescent="0.25">
      <c r="A426" s="169"/>
      <c r="B426" s="169"/>
    </row>
    <row r="427" spans="1:2" x14ac:dyDescent="0.25">
      <c r="A427" s="169"/>
      <c r="B427" s="169"/>
    </row>
    <row r="428" spans="1:2" x14ac:dyDescent="0.25">
      <c r="A428" s="169"/>
      <c r="B428" s="169"/>
    </row>
    <row r="429" spans="1:2" x14ac:dyDescent="0.25">
      <c r="A429" s="169"/>
      <c r="B429" s="169"/>
    </row>
    <row r="430" spans="1:2" x14ac:dyDescent="0.25">
      <c r="A430" s="169"/>
      <c r="B430" s="169"/>
    </row>
    <row r="431" spans="1:2" x14ac:dyDescent="0.25">
      <c r="A431" s="169"/>
      <c r="B431" s="169"/>
    </row>
    <row r="432" spans="1:2" x14ac:dyDescent="0.25">
      <c r="A432" s="169"/>
      <c r="B432" s="169"/>
    </row>
    <row r="433" spans="1:2" x14ac:dyDescent="0.25">
      <c r="A433" s="169"/>
      <c r="B433" s="169"/>
    </row>
    <row r="434" spans="1:2" x14ac:dyDescent="0.25">
      <c r="A434" s="169"/>
      <c r="B434" s="169"/>
    </row>
    <row r="435" spans="1:2" x14ac:dyDescent="0.25">
      <c r="A435" s="169"/>
      <c r="B435" s="169"/>
    </row>
    <row r="436" spans="1:2" x14ac:dyDescent="0.25">
      <c r="A436" s="169"/>
      <c r="B436" s="169"/>
    </row>
    <row r="437" spans="1:2" x14ac:dyDescent="0.25">
      <c r="A437" s="169"/>
      <c r="B437" s="169"/>
    </row>
    <row r="438" spans="1:2" x14ac:dyDescent="0.25">
      <c r="A438" s="169"/>
      <c r="B438" s="169"/>
    </row>
    <row r="439" spans="1:2" x14ac:dyDescent="0.25">
      <c r="A439" s="169"/>
      <c r="B439" s="169"/>
    </row>
    <row r="440" spans="1:2" x14ac:dyDescent="0.25">
      <c r="A440" s="169"/>
      <c r="B440" s="169"/>
    </row>
    <row r="441" spans="1:2" x14ac:dyDescent="0.25">
      <c r="A441" s="169"/>
      <c r="B441" s="169"/>
    </row>
    <row r="442" spans="1:2" x14ac:dyDescent="0.25">
      <c r="A442" s="169"/>
      <c r="B442" s="169"/>
    </row>
    <row r="443" spans="1:2" x14ac:dyDescent="0.25">
      <c r="A443" s="169"/>
      <c r="B443" s="169"/>
    </row>
    <row r="444" spans="1:2" x14ac:dyDescent="0.25">
      <c r="A444" s="169"/>
      <c r="B444" s="169"/>
    </row>
    <row r="445" spans="1:2" x14ac:dyDescent="0.25">
      <c r="A445" s="169"/>
      <c r="B445" s="169"/>
    </row>
    <row r="446" spans="1:2" x14ac:dyDescent="0.25">
      <c r="A446" s="169"/>
      <c r="B446" s="169"/>
    </row>
    <row r="447" spans="1:2" x14ac:dyDescent="0.25">
      <c r="A447" s="169"/>
      <c r="B447" s="169"/>
    </row>
    <row r="448" spans="1:2" x14ac:dyDescent="0.25">
      <c r="A448" s="169"/>
      <c r="B448" s="169"/>
    </row>
    <row r="449" spans="1:2" x14ac:dyDescent="0.25">
      <c r="A449" s="169"/>
      <c r="B449" s="169"/>
    </row>
    <row r="450" spans="1:2" x14ac:dyDescent="0.25">
      <c r="A450" s="169"/>
      <c r="B450" s="169"/>
    </row>
    <row r="451" spans="1:2" x14ac:dyDescent="0.25">
      <c r="A451" s="169"/>
      <c r="B451" s="169"/>
    </row>
    <row r="452" spans="1:2" x14ac:dyDescent="0.25">
      <c r="A452" s="169"/>
      <c r="B452" s="169"/>
    </row>
    <row r="453" spans="1:2" x14ac:dyDescent="0.25">
      <c r="A453" s="169"/>
      <c r="B453" s="169"/>
    </row>
    <row r="454" spans="1:2" x14ac:dyDescent="0.25">
      <c r="A454" s="169"/>
      <c r="B454" s="169"/>
    </row>
    <row r="455" spans="1:2" x14ac:dyDescent="0.25">
      <c r="A455" s="169"/>
      <c r="B455" s="169"/>
    </row>
    <row r="456" spans="1:2" x14ac:dyDescent="0.25">
      <c r="A456" s="169"/>
      <c r="B456" s="169"/>
    </row>
    <row r="457" spans="1:2" x14ac:dyDescent="0.25">
      <c r="A457" s="169"/>
      <c r="B457" s="169"/>
    </row>
    <row r="458" spans="1:2" x14ac:dyDescent="0.25">
      <c r="A458" s="169"/>
      <c r="B458" s="169"/>
    </row>
    <row r="459" spans="1:2" x14ac:dyDescent="0.25">
      <c r="A459" s="169"/>
      <c r="B459" s="169"/>
    </row>
    <row r="460" spans="1:2" x14ac:dyDescent="0.25">
      <c r="A460" s="169"/>
      <c r="B460" s="169"/>
    </row>
    <row r="461" spans="1:2" x14ac:dyDescent="0.25">
      <c r="A461" s="169"/>
      <c r="B461" s="169"/>
    </row>
    <row r="462" spans="1:2" x14ac:dyDescent="0.25">
      <c r="A462" s="169"/>
      <c r="B462" s="169"/>
    </row>
    <row r="463" spans="1:2" x14ac:dyDescent="0.25">
      <c r="A463" s="169"/>
      <c r="B463" s="169"/>
    </row>
    <row r="464" spans="1:2" x14ac:dyDescent="0.25">
      <c r="A464" s="169"/>
      <c r="B464" s="169"/>
    </row>
    <row r="465" spans="1:2" x14ac:dyDescent="0.25">
      <c r="A465" s="169"/>
      <c r="B465" s="169"/>
    </row>
    <row r="466" spans="1:2" x14ac:dyDescent="0.25">
      <c r="A466" s="169"/>
      <c r="B466" s="169"/>
    </row>
    <row r="467" spans="1:2" x14ac:dyDescent="0.25">
      <c r="A467" s="169"/>
      <c r="B467" s="169"/>
    </row>
    <row r="468" spans="1:2" x14ac:dyDescent="0.25">
      <c r="A468" s="169"/>
      <c r="B468" s="169"/>
    </row>
    <row r="469" spans="1:2" x14ac:dyDescent="0.25">
      <c r="A469" s="169"/>
      <c r="B469" s="169"/>
    </row>
    <row r="470" spans="1:2" x14ac:dyDescent="0.25">
      <c r="A470" s="169"/>
      <c r="B470" s="169"/>
    </row>
    <row r="471" spans="1:2" x14ac:dyDescent="0.25">
      <c r="A471" s="169"/>
      <c r="B471" s="169"/>
    </row>
    <row r="472" spans="1:2" x14ac:dyDescent="0.25">
      <c r="A472" s="169"/>
      <c r="B472" s="169"/>
    </row>
    <row r="473" spans="1:2" x14ac:dyDescent="0.25">
      <c r="A473" s="169"/>
      <c r="B473" s="169"/>
    </row>
    <row r="474" spans="1:2" x14ac:dyDescent="0.25">
      <c r="A474" s="169"/>
      <c r="B474" s="169"/>
    </row>
    <row r="475" spans="1:2" x14ac:dyDescent="0.25">
      <c r="A475" s="169"/>
      <c r="B475" s="169"/>
    </row>
    <row r="476" spans="1:2" x14ac:dyDescent="0.25">
      <c r="A476" s="169"/>
      <c r="B476" s="169"/>
    </row>
    <row r="477" spans="1:2" x14ac:dyDescent="0.25">
      <c r="A477" s="169"/>
      <c r="B477" s="169"/>
    </row>
    <row r="478" spans="1:2" x14ac:dyDescent="0.25">
      <c r="A478" s="169"/>
      <c r="B478" s="169"/>
    </row>
    <row r="479" spans="1:2" x14ac:dyDescent="0.25">
      <c r="A479" s="169"/>
      <c r="B479" s="169"/>
    </row>
    <row r="480" spans="1:2" x14ac:dyDescent="0.25">
      <c r="A480" s="169"/>
      <c r="B480" s="169"/>
    </row>
    <row r="481" spans="1:2" x14ac:dyDescent="0.25">
      <c r="A481" s="169"/>
      <c r="B481" s="169"/>
    </row>
    <row r="482" spans="1:2" x14ac:dyDescent="0.25">
      <c r="A482" s="169"/>
      <c r="B482" s="169"/>
    </row>
    <row r="483" spans="1:2" x14ac:dyDescent="0.25">
      <c r="A483" s="169"/>
      <c r="B483" s="169"/>
    </row>
    <row r="484" spans="1:2" x14ac:dyDescent="0.25">
      <c r="A484" s="169"/>
      <c r="B484" s="169"/>
    </row>
    <row r="485" spans="1:2" x14ac:dyDescent="0.25">
      <c r="A485" s="169"/>
      <c r="B485" s="169"/>
    </row>
    <row r="486" spans="1:2" x14ac:dyDescent="0.25">
      <c r="A486" s="169"/>
      <c r="B486" s="169"/>
    </row>
    <row r="487" spans="1:2" x14ac:dyDescent="0.25">
      <c r="A487" s="169"/>
      <c r="B487" s="169"/>
    </row>
    <row r="488" spans="1:2" x14ac:dyDescent="0.25">
      <c r="A488" s="169"/>
      <c r="B488" s="169"/>
    </row>
    <row r="489" spans="1:2" x14ac:dyDescent="0.25">
      <c r="A489" s="169"/>
      <c r="B489" s="169"/>
    </row>
    <row r="490" spans="1:2" x14ac:dyDescent="0.25">
      <c r="A490" s="169"/>
      <c r="B490" s="169"/>
    </row>
    <row r="491" spans="1:2" x14ac:dyDescent="0.25">
      <c r="A491" s="169"/>
      <c r="B491" s="169"/>
    </row>
    <row r="492" spans="1:2" x14ac:dyDescent="0.25">
      <c r="A492" s="169"/>
      <c r="B492" s="169"/>
    </row>
    <row r="493" spans="1:2" x14ac:dyDescent="0.25">
      <c r="A493" s="169"/>
      <c r="B493" s="169"/>
    </row>
    <row r="494" spans="1:2" x14ac:dyDescent="0.25">
      <c r="A494" s="169"/>
      <c r="B494" s="169"/>
    </row>
    <row r="495" spans="1:2" x14ac:dyDescent="0.25">
      <c r="A495" s="169"/>
      <c r="B495" s="169"/>
    </row>
    <row r="496" spans="1:2" x14ac:dyDescent="0.25">
      <c r="A496" s="169"/>
      <c r="B496" s="169"/>
    </row>
    <row r="497" spans="1:2" x14ac:dyDescent="0.25">
      <c r="A497" s="169"/>
      <c r="B497" s="169"/>
    </row>
    <row r="498" spans="1:2" x14ac:dyDescent="0.25">
      <c r="A498" s="169"/>
      <c r="B498" s="169"/>
    </row>
    <row r="499" spans="1:2" x14ac:dyDescent="0.25">
      <c r="A499" s="169"/>
      <c r="B499" s="169"/>
    </row>
    <row r="500" spans="1:2" x14ac:dyDescent="0.25">
      <c r="A500" s="169"/>
      <c r="B500" s="169"/>
    </row>
    <row r="501" spans="1:2" x14ac:dyDescent="0.25">
      <c r="A501" s="169"/>
      <c r="B501" s="169"/>
    </row>
    <row r="502" spans="1:2" x14ac:dyDescent="0.25">
      <c r="A502" s="169"/>
      <c r="B502" s="169"/>
    </row>
    <row r="503" spans="1:2" x14ac:dyDescent="0.25">
      <c r="A503" s="169"/>
      <c r="B503" s="169"/>
    </row>
    <row r="504" spans="1:2" x14ac:dyDescent="0.25">
      <c r="A504" s="169"/>
      <c r="B504" s="169"/>
    </row>
    <row r="505" spans="1:2" x14ac:dyDescent="0.25">
      <c r="A505" s="169"/>
      <c r="B505" s="169"/>
    </row>
    <row r="506" spans="1:2" x14ac:dyDescent="0.25">
      <c r="A506" s="169"/>
      <c r="B506" s="169"/>
    </row>
    <row r="507" spans="1:2" x14ac:dyDescent="0.25">
      <c r="A507" s="169"/>
      <c r="B507" s="169"/>
    </row>
    <row r="508" spans="1:2" x14ac:dyDescent="0.25">
      <c r="A508" s="169"/>
      <c r="B508" s="169"/>
    </row>
    <row r="509" spans="1:2" x14ac:dyDescent="0.25">
      <c r="A509" s="169"/>
      <c r="B509" s="169"/>
    </row>
    <row r="510" spans="1:2" x14ac:dyDescent="0.25">
      <c r="A510" s="169"/>
      <c r="B510" s="169"/>
    </row>
    <row r="511" spans="1:2" x14ac:dyDescent="0.25">
      <c r="A511" s="169"/>
      <c r="B511" s="169"/>
    </row>
    <row r="512" spans="1:2" x14ac:dyDescent="0.25">
      <c r="A512" s="169"/>
      <c r="B512" s="169"/>
    </row>
    <row r="513" spans="1:2" x14ac:dyDescent="0.25">
      <c r="A513" s="169"/>
      <c r="B513" s="169"/>
    </row>
    <row r="514" spans="1:2" x14ac:dyDescent="0.25">
      <c r="A514" s="169"/>
      <c r="B514" s="169"/>
    </row>
    <row r="515" spans="1:2" x14ac:dyDescent="0.25">
      <c r="A515" s="169"/>
      <c r="B515" s="169"/>
    </row>
    <row r="516" spans="1:2" x14ac:dyDescent="0.25">
      <c r="A516" s="169"/>
      <c r="B516" s="169"/>
    </row>
    <row r="517" spans="1:2" x14ac:dyDescent="0.25">
      <c r="A517" s="169"/>
      <c r="B517" s="169"/>
    </row>
    <row r="518" spans="1:2" x14ac:dyDescent="0.25">
      <c r="A518" s="169"/>
      <c r="B518" s="169"/>
    </row>
    <row r="519" spans="1:2" x14ac:dyDescent="0.25">
      <c r="A519" s="169"/>
      <c r="B519" s="169"/>
    </row>
    <row r="520" spans="1:2" x14ac:dyDescent="0.25">
      <c r="A520" s="169"/>
      <c r="B520" s="169"/>
    </row>
    <row r="521" spans="1:2" x14ac:dyDescent="0.25">
      <c r="A521" s="169"/>
      <c r="B521" s="169"/>
    </row>
    <row r="522" spans="1:2" x14ac:dyDescent="0.25">
      <c r="A522" s="169"/>
      <c r="B522" s="169"/>
    </row>
    <row r="523" spans="1:2" x14ac:dyDescent="0.25">
      <c r="A523" s="169"/>
      <c r="B523" s="169"/>
    </row>
    <row r="524" spans="1:2" x14ac:dyDescent="0.25">
      <c r="A524" s="169"/>
      <c r="B524" s="169"/>
    </row>
    <row r="525" spans="1:2" x14ac:dyDescent="0.25">
      <c r="A525" s="169"/>
      <c r="B525" s="169"/>
    </row>
    <row r="526" spans="1:2" x14ac:dyDescent="0.25">
      <c r="A526" s="169"/>
      <c r="B526" s="169"/>
    </row>
    <row r="527" spans="1:2" x14ac:dyDescent="0.25">
      <c r="A527" s="169"/>
      <c r="B527" s="169"/>
    </row>
    <row r="528" spans="1:2" x14ac:dyDescent="0.25">
      <c r="A528" s="169"/>
      <c r="B528" s="169"/>
    </row>
    <row r="529" spans="1:2" x14ac:dyDescent="0.25">
      <c r="A529" s="169"/>
      <c r="B529" s="169"/>
    </row>
    <row r="530" spans="1:2" x14ac:dyDescent="0.25">
      <c r="A530" s="169"/>
      <c r="B530" s="169"/>
    </row>
    <row r="531" spans="1:2" x14ac:dyDescent="0.25">
      <c r="A531" s="169"/>
      <c r="B531" s="169"/>
    </row>
    <row r="532" spans="1:2" x14ac:dyDescent="0.25">
      <c r="A532" s="169"/>
      <c r="B532" s="169"/>
    </row>
    <row r="533" spans="1:2" x14ac:dyDescent="0.25">
      <c r="A533" s="169"/>
      <c r="B533" s="169"/>
    </row>
    <row r="534" spans="1:2" x14ac:dyDescent="0.25">
      <c r="A534" s="169"/>
      <c r="B534" s="169"/>
    </row>
    <row r="535" spans="1:2" x14ac:dyDescent="0.25">
      <c r="A535" s="169"/>
      <c r="B535" s="169"/>
    </row>
    <row r="536" spans="1:2" x14ac:dyDescent="0.25">
      <c r="A536" s="169"/>
      <c r="B536" s="169"/>
    </row>
    <row r="537" spans="1:2" x14ac:dyDescent="0.25">
      <c r="A537" s="169"/>
      <c r="B537" s="169"/>
    </row>
    <row r="538" spans="1:2" x14ac:dyDescent="0.25">
      <c r="A538" s="169"/>
      <c r="B538" s="169"/>
    </row>
    <row r="539" spans="1:2" x14ac:dyDescent="0.25">
      <c r="A539" s="169"/>
      <c r="B539" s="169"/>
    </row>
    <row r="540" spans="1:2" x14ac:dyDescent="0.25">
      <c r="A540" s="169"/>
      <c r="B540" s="169"/>
    </row>
    <row r="541" spans="1:2" x14ac:dyDescent="0.25">
      <c r="A541" s="169"/>
      <c r="B541" s="169"/>
    </row>
    <row r="542" spans="1:2" x14ac:dyDescent="0.25">
      <c r="A542" s="169"/>
      <c r="B542" s="169"/>
    </row>
    <row r="543" spans="1:2" x14ac:dyDescent="0.25">
      <c r="A543" s="169"/>
      <c r="B543" s="169"/>
    </row>
    <row r="544" spans="1:2" x14ac:dyDescent="0.25">
      <c r="A544" s="169"/>
      <c r="B544" s="169"/>
    </row>
    <row r="545" spans="1:2" x14ac:dyDescent="0.25">
      <c r="A545" s="169"/>
      <c r="B545" s="169"/>
    </row>
    <row r="546" spans="1:2" x14ac:dyDescent="0.25">
      <c r="A546" s="169"/>
      <c r="B546" s="169"/>
    </row>
    <row r="547" spans="1:2" x14ac:dyDescent="0.25">
      <c r="A547" s="169"/>
      <c r="B547" s="169"/>
    </row>
    <row r="548" spans="1:2" x14ac:dyDescent="0.25">
      <c r="A548" s="169"/>
      <c r="B548" s="169"/>
    </row>
    <row r="549" spans="1:2" x14ac:dyDescent="0.25">
      <c r="A549" s="169"/>
      <c r="B549" s="169"/>
    </row>
    <row r="550" spans="1:2" x14ac:dyDescent="0.25">
      <c r="A550" s="169"/>
      <c r="B550" s="169"/>
    </row>
    <row r="551" spans="1:2" x14ac:dyDescent="0.25">
      <c r="A551" s="169"/>
      <c r="B551" s="169"/>
    </row>
    <row r="552" spans="1:2" x14ac:dyDescent="0.25">
      <c r="A552" s="169"/>
      <c r="B552" s="169"/>
    </row>
    <row r="553" spans="1:2" x14ac:dyDescent="0.25">
      <c r="A553" s="169"/>
      <c r="B553" s="169"/>
    </row>
    <row r="554" spans="1:2" x14ac:dyDescent="0.25">
      <c r="A554" s="169"/>
      <c r="B554" s="169"/>
    </row>
    <row r="555" spans="1:2" x14ac:dyDescent="0.25">
      <c r="A555" s="169"/>
      <c r="B555" s="169"/>
    </row>
    <row r="556" spans="1:2" x14ac:dyDescent="0.25">
      <c r="A556" s="169"/>
      <c r="B556" s="169"/>
    </row>
    <row r="557" spans="1:2" x14ac:dyDescent="0.25">
      <c r="A557" s="169"/>
      <c r="B557" s="169"/>
    </row>
    <row r="558" spans="1:2" x14ac:dyDescent="0.25">
      <c r="A558" s="169"/>
      <c r="B558" s="169"/>
    </row>
    <row r="559" spans="1:2" x14ac:dyDescent="0.25">
      <c r="A559" s="169"/>
      <c r="B559" s="169"/>
    </row>
    <row r="560" spans="1:2" x14ac:dyDescent="0.25">
      <c r="A560" s="169"/>
      <c r="B560" s="169"/>
    </row>
    <row r="561" spans="1:2" x14ac:dyDescent="0.25">
      <c r="A561" s="169"/>
      <c r="B561" s="169"/>
    </row>
    <row r="562" spans="1:2" x14ac:dyDescent="0.25">
      <c r="A562" s="169"/>
      <c r="B562" s="169"/>
    </row>
    <row r="563" spans="1:2" x14ac:dyDescent="0.25">
      <c r="A563" s="169"/>
      <c r="B563" s="169"/>
    </row>
    <row r="564" spans="1:2" x14ac:dyDescent="0.25">
      <c r="A564" s="169"/>
      <c r="B564" s="169"/>
    </row>
    <row r="565" spans="1:2" x14ac:dyDescent="0.25">
      <c r="A565" s="169"/>
      <c r="B565" s="169"/>
    </row>
    <row r="566" spans="1:2" x14ac:dyDescent="0.25">
      <c r="A566" s="169"/>
      <c r="B566" s="169"/>
    </row>
    <row r="567" spans="1:2" x14ac:dyDescent="0.25">
      <c r="A567" s="169"/>
      <c r="B567" s="169"/>
    </row>
    <row r="568" spans="1:2" x14ac:dyDescent="0.25">
      <c r="A568" s="169"/>
      <c r="B568" s="169"/>
    </row>
    <row r="569" spans="1:2" x14ac:dyDescent="0.25">
      <c r="A569" s="169"/>
      <c r="B569" s="169"/>
    </row>
    <row r="570" spans="1:2" x14ac:dyDescent="0.25">
      <c r="A570" s="169"/>
      <c r="B570" s="169"/>
    </row>
    <row r="571" spans="1:2" x14ac:dyDescent="0.25">
      <c r="A571" s="169"/>
      <c r="B571" s="169"/>
    </row>
    <row r="572" spans="1:2" x14ac:dyDescent="0.25">
      <c r="A572" s="169"/>
      <c r="B572" s="169"/>
    </row>
    <row r="573" spans="1:2" x14ac:dyDescent="0.25">
      <c r="A573" s="169"/>
      <c r="B573" s="169"/>
    </row>
    <row r="574" spans="1:2" x14ac:dyDescent="0.25">
      <c r="A574" s="169"/>
      <c r="B574" s="169"/>
    </row>
    <row r="575" spans="1:2" x14ac:dyDescent="0.25">
      <c r="A575" s="169"/>
      <c r="B575" s="169"/>
    </row>
    <row r="576" spans="1:2" x14ac:dyDescent="0.25">
      <c r="A576" s="169"/>
      <c r="B576" s="169"/>
    </row>
    <row r="577" spans="1:2" x14ac:dyDescent="0.25">
      <c r="A577" s="169"/>
      <c r="B577" s="169"/>
    </row>
    <row r="578" spans="1:2" x14ac:dyDescent="0.25">
      <c r="A578" s="169"/>
      <c r="B578" s="169"/>
    </row>
    <row r="579" spans="1:2" x14ac:dyDescent="0.25">
      <c r="A579" s="169"/>
      <c r="B579" s="169"/>
    </row>
    <row r="580" spans="1:2" x14ac:dyDescent="0.25">
      <c r="A580" s="169"/>
      <c r="B580" s="169"/>
    </row>
    <row r="581" spans="1:2" x14ac:dyDescent="0.25">
      <c r="A581" s="169"/>
      <c r="B581" s="169"/>
    </row>
    <row r="582" spans="1:2" x14ac:dyDescent="0.25">
      <c r="A582" s="169"/>
      <c r="B582" s="169"/>
    </row>
    <row r="583" spans="1:2" x14ac:dyDescent="0.25">
      <c r="A583" s="169"/>
      <c r="B583" s="169"/>
    </row>
    <row r="584" spans="1:2" x14ac:dyDescent="0.25">
      <c r="A584" s="169"/>
      <c r="B584" s="169"/>
    </row>
    <row r="585" spans="1:2" x14ac:dyDescent="0.25">
      <c r="A585" s="169"/>
      <c r="B585" s="169"/>
    </row>
    <row r="586" spans="1:2" x14ac:dyDescent="0.25">
      <c r="A586" s="169"/>
      <c r="B586" s="169"/>
    </row>
    <row r="587" spans="1:2" x14ac:dyDescent="0.25">
      <c r="A587" s="169"/>
      <c r="B587" s="169"/>
    </row>
    <row r="588" spans="1:2" x14ac:dyDescent="0.25">
      <c r="A588" s="169"/>
      <c r="B588" s="169"/>
    </row>
    <row r="589" spans="1:2" x14ac:dyDescent="0.25">
      <c r="A589" s="169"/>
      <c r="B589" s="169"/>
    </row>
    <row r="590" spans="1:2" x14ac:dyDescent="0.25">
      <c r="A590" s="169"/>
      <c r="B590" s="169"/>
    </row>
    <row r="591" spans="1:2" x14ac:dyDescent="0.25">
      <c r="A591" s="169"/>
      <c r="B591" s="169"/>
    </row>
    <row r="592" spans="1:2" x14ac:dyDescent="0.25">
      <c r="A592" s="169"/>
      <c r="B592" s="169"/>
    </row>
    <row r="593" spans="1:2" x14ac:dyDescent="0.25">
      <c r="A593" s="169"/>
      <c r="B593" s="169"/>
    </row>
    <row r="594" spans="1:2" x14ac:dyDescent="0.25">
      <c r="A594" s="169"/>
      <c r="B594" s="169"/>
    </row>
    <row r="595" spans="1:2" x14ac:dyDescent="0.25">
      <c r="A595" s="169"/>
      <c r="B595" s="169"/>
    </row>
    <row r="596" spans="1:2" x14ac:dyDescent="0.25">
      <c r="A596" s="169"/>
      <c r="B596" s="169"/>
    </row>
    <row r="597" spans="1:2" x14ac:dyDescent="0.25">
      <c r="A597" s="169"/>
      <c r="B597" s="169"/>
    </row>
    <row r="598" spans="1:2" x14ac:dyDescent="0.25">
      <c r="A598" s="169"/>
      <c r="B598" s="169"/>
    </row>
    <row r="599" spans="1:2" x14ac:dyDescent="0.25">
      <c r="A599" s="169"/>
      <c r="B599" s="169"/>
    </row>
    <row r="600" spans="1:2" x14ac:dyDescent="0.25">
      <c r="A600" s="169"/>
      <c r="B600" s="169"/>
    </row>
    <row r="601" spans="1:2" x14ac:dyDescent="0.25">
      <c r="A601" s="169"/>
      <c r="B601" s="169"/>
    </row>
    <row r="602" spans="1:2" x14ac:dyDescent="0.25">
      <c r="A602" s="169"/>
      <c r="B602" s="169"/>
    </row>
    <row r="603" spans="1:2" x14ac:dyDescent="0.25">
      <c r="A603" s="169"/>
      <c r="B603" s="169"/>
    </row>
    <row r="604" spans="1:2" x14ac:dyDescent="0.25">
      <c r="A604" s="169"/>
      <c r="B604" s="169"/>
    </row>
    <row r="605" spans="1:2" x14ac:dyDescent="0.25">
      <c r="A605" s="169"/>
      <c r="B605" s="169"/>
    </row>
    <row r="606" spans="1:2" x14ac:dyDescent="0.25">
      <c r="A606" s="169"/>
      <c r="B606" s="169"/>
    </row>
    <row r="607" spans="1:2" x14ac:dyDescent="0.25">
      <c r="A607" s="169"/>
      <c r="B607" s="169"/>
    </row>
    <row r="608" spans="1:2" x14ac:dyDescent="0.25">
      <c r="A608" s="169"/>
      <c r="B608" s="169"/>
    </row>
    <row r="609" spans="1:2" x14ac:dyDescent="0.25">
      <c r="A609" s="169"/>
      <c r="B609" s="169"/>
    </row>
    <row r="610" spans="1:2" x14ac:dyDescent="0.25">
      <c r="A610" s="169"/>
      <c r="B610" s="169"/>
    </row>
    <row r="611" spans="1:2" x14ac:dyDescent="0.25">
      <c r="A611" s="169"/>
      <c r="B611" s="169"/>
    </row>
    <row r="612" spans="1:2" x14ac:dyDescent="0.25">
      <c r="A612" s="169"/>
      <c r="B612" s="169"/>
    </row>
    <row r="613" spans="1:2" x14ac:dyDescent="0.25">
      <c r="A613" s="169"/>
      <c r="B613" s="169"/>
    </row>
    <row r="614" spans="1:2" x14ac:dyDescent="0.25">
      <c r="A614" s="169"/>
      <c r="B614" s="169"/>
    </row>
    <row r="615" spans="1:2" x14ac:dyDescent="0.25">
      <c r="A615" s="169"/>
      <c r="B615" s="169"/>
    </row>
    <row r="616" spans="1:2" x14ac:dyDescent="0.25">
      <c r="A616" s="169"/>
      <c r="B616" s="169"/>
    </row>
    <row r="617" spans="1:2" x14ac:dyDescent="0.25">
      <c r="A617" s="169"/>
      <c r="B617" s="169"/>
    </row>
    <row r="618" spans="1:2" x14ac:dyDescent="0.25">
      <c r="A618" s="169"/>
      <c r="B618" s="169"/>
    </row>
    <row r="619" spans="1:2" x14ac:dyDescent="0.25">
      <c r="A619" s="169"/>
      <c r="B619" s="169"/>
    </row>
    <row r="620" spans="1:2" x14ac:dyDescent="0.25">
      <c r="A620" s="169"/>
      <c r="B620" s="169"/>
    </row>
    <row r="621" spans="1:2" x14ac:dyDescent="0.25">
      <c r="A621" s="169"/>
      <c r="B621" s="169"/>
    </row>
    <row r="622" spans="1:2" x14ac:dyDescent="0.25">
      <c r="A622" s="169"/>
      <c r="B622" s="169"/>
    </row>
    <row r="623" spans="1:2" x14ac:dyDescent="0.25">
      <c r="A623" s="169"/>
      <c r="B623" s="169"/>
    </row>
    <row r="624" spans="1:2" x14ac:dyDescent="0.25">
      <c r="A624" s="169"/>
      <c r="B624" s="169"/>
    </row>
    <row r="625" spans="1:2" x14ac:dyDescent="0.25">
      <c r="A625" s="169"/>
      <c r="B625" s="169"/>
    </row>
    <row r="626" spans="1:2" x14ac:dyDescent="0.25">
      <c r="A626" s="169"/>
      <c r="B626" s="169"/>
    </row>
    <row r="627" spans="1:2" x14ac:dyDescent="0.25">
      <c r="A627" s="169"/>
      <c r="B627" s="169"/>
    </row>
    <row r="628" spans="1:2" x14ac:dyDescent="0.25">
      <c r="A628" s="169"/>
      <c r="B628" s="169"/>
    </row>
    <row r="629" spans="1:2" x14ac:dyDescent="0.25">
      <c r="A629" s="169"/>
      <c r="B629" s="169"/>
    </row>
    <row r="630" spans="1:2" x14ac:dyDescent="0.25">
      <c r="A630" s="169"/>
      <c r="B630" s="169"/>
    </row>
    <row r="631" spans="1:2" x14ac:dyDescent="0.25">
      <c r="A631" s="169"/>
      <c r="B631" s="169"/>
    </row>
    <row r="632" spans="1:2" x14ac:dyDescent="0.25">
      <c r="A632" s="169"/>
      <c r="B632" s="169"/>
    </row>
    <row r="633" spans="1:2" x14ac:dyDescent="0.25">
      <c r="A633" s="169"/>
      <c r="B633" s="169"/>
    </row>
    <row r="634" spans="1:2" x14ac:dyDescent="0.25">
      <c r="A634" s="169"/>
      <c r="B634" s="169"/>
    </row>
    <row r="635" spans="1:2" x14ac:dyDescent="0.25">
      <c r="A635" s="169"/>
      <c r="B635" s="169"/>
    </row>
    <row r="636" spans="1:2" x14ac:dyDescent="0.25">
      <c r="A636" s="169"/>
      <c r="B636" s="169"/>
    </row>
    <row r="637" spans="1:2" x14ac:dyDescent="0.25">
      <c r="A637" s="169"/>
      <c r="B637" s="169"/>
    </row>
    <row r="638" spans="1:2" x14ac:dyDescent="0.25">
      <c r="A638" s="169"/>
      <c r="B638" s="169"/>
    </row>
    <row r="639" spans="1:2" x14ac:dyDescent="0.25">
      <c r="A639" s="169"/>
      <c r="B639" s="169"/>
    </row>
    <row r="640" spans="1:2" x14ac:dyDescent="0.25">
      <c r="A640" s="169"/>
      <c r="B640" s="169"/>
    </row>
    <row r="641" spans="1:2" x14ac:dyDescent="0.25">
      <c r="A641" s="169"/>
      <c r="B641" s="169"/>
    </row>
    <row r="642" spans="1:2" x14ac:dyDescent="0.25">
      <c r="A642" s="169"/>
      <c r="B642" s="169"/>
    </row>
    <row r="643" spans="1:2" x14ac:dyDescent="0.25">
      <c r="A643" s="169"/>
      <c r="B643" s="169"/>
    </row>
    <row r="644" spans="1:2" x14ac:dyDescent="0.25">
      <c r="A644" s="169"/>
      <c r="B644" s="169"/>
    </row>
    <row r="645" spans="1:2" x14ac:dyDescent="0.25">
      <c r="A645" s="169"/>
      <c r="B645" s="169"/>
    </row>
    <row r="646" spans="1:2" x14ac:dyDescent="0.25">
      <c r="A646" s="169"/>
      <c r="B646" s="169"/>
    </row>
    <row r="647" spans="1:2" x14ac:dyDescent="0.25">
      <c r="A647" s="169"/>
      <c r="B647" s="169"/>
    </row>
    <row r="648" spans="1:2" x14ac:dyDescent="0.25">
      <c r="A648" s="169"/>
      <c r="B648" s="169"/>
    </row>
    <row r="649" spans="1:2" x14ac:dyDescent="0.25">
      <c r="A649" s="169"/>
      <c r="B649" s="169"/>
    </row>
    <row r="650" spans="1:2" x14ac:dyDescent="0.25">
      <c r="A650" s="169"/>
      <c r="B650" s="169"/>
    </row>
    <row r="651" spans="1:2" x14ac:dyDescent="0.25">
      <c r="A651" s="169"/>
      <c r="B651" s="169"/>
    </row>
    <row r="652" spans="1:2" x14ac:dyDescent="0.25">
      <c r="A652" s="169"/>
      <c r="B652" s="169"/>
    </row>
    <row r="653" spans="1:2" x14ac:dyDescent="0.25">
      <c r="A653" s="169"/>
      <c r="B653" s="169"/>
    </row>
    <row r="654" spans="1:2" x14ac:dyDescent="0.25">
      <c r="A654" s="169"/>
      <c r="B654" s="169"/>
    </row>
    <row r="655" spans="1:2" x14ac:dyDescent="0.25">
      <c r="A655" s="169"/>
      <c r="B655" s="169"/>
    </row>
    <row r="656" spans="1:2" x14ac:dyDescent="0.25">
      <c r="A656" s="169"/>
      <c r="B656" s="169"/>
    </row>
    <row r="657" spans="1:2" x14ac:dyDescent="0.25">
      <c r="A657" s="169"/>
      <c r="B657" s="169"/>
    </row>
    <row r="658" spans="1:2" x14ac:dyDescent="0.25">
      <c r="A658" s="169"/>
      <c r="B658" s="169"/>
    </row>
    <row r="659" spans="1:2" x14ac:dyDescent="0.25">
      <c r="A659" s="169"/>
      <c r="B659" s="169"/>
    </row>
    <row r="660" spans="1:2" x14ac:dyDescent="0.25">
      <c r="A660" s="169"/>
      <c r="B660" s="169"/>
    </row>
    <row r="661" spans="1:2" x14ac:dyDescent="0.25">
      <c r="A661" s="169"/>
      <c r="B661" s="169"/>
    </row>
    <row r="662" spans="1:2" x14ac:dyDescent="0.25">
      <c r="A662" s="169"/>
      <c r="B662" s="169"/>
    </row>
    <row r="663" spans="1:2" x14ac:dyDescent="0.25">
      <c r="A663" s="169"/>
      <c r="B663" s="169"/>
    </row>
    <row r="664" spans="1:2" x14ac:dyDescent="0.25">
      <c r="A664" s="169"/>
      <c r="B664" s="169"/>
    </row>
    <row r="665" spans="1:2" x14ac:dyDescent="0.25">
      <c r="A665" s="169"/>
      <c r="B665" s="169"/>
    </row>
    <row r="666" spans="1:2" x14ac:dyDescent="0.25">
      <c r="A666" s="169"/>
      <c r="B666" s="169"/>
    </row>
    <row r="667" spans="1:2" x14ac:dyDescent="0.25">
      <c r="A667" s="169"/>
      <c r="B667" s="169"/>
    </row>
    <row r="668" spans="1:2" x14ac:dyDescent="0.25">
      <c r="A668" s="169"/>
      <c r="B668" s="169"/>
    </row>
    <row r="669" spans="1:2" x14ac:dyDescent="0.25">
      <c r="A669" s="169"/>
      <c r="B669" s="169"/>
    </row>
    <row r="670" spans="1:2" x14ac:dyDescent="0.25">
      <c r="A670" s="169"/>
      <c r="B670" s="169"/>
    </row>
    <row r="671" spans="1:2" x14ac:dyDescent="0.25">
      <c r="A671" s="169"/>
      <c r="B671" s="169"/>
    </row>
    <row r="672" spans="1:2" x14ac:dyDescent="0.25">
      <c r="A672" s="169"/>
      <c r="B672" s="169"/>
    </row>
    <row r="673" spans="1:2" x14ac:dyDescent="0.25">
      <c r="A673" s="169"/>
      <c r="B673" s="169"/>
    </row>
    <row r="674" spans="1:2" x14ac:dyDescent="0.25">
      <c r="A674" s="169"/>
      <c r="B674" s="169"/>
    </row>
    <row r="675" spans="1:2" x14ac:dyDescent="0.25">
      <c r="A675" s="169"/>
      <c r="B675" s="169"/>
    </row>
    <row r="676" spans="1:2" x14ac:dyDescent="0.25">
      <c r="A676" s="169"/>
      <c r="B676" s="169"/>
    </row>
    <row r="677" spans="1:2" x14ac:dyDescent="0.25">
      <c r="A677" s="169"/>
      <c r="B677" s="169"/>
    </row>
    <row r="678" spans="1:2" x14ac:dyDescent="0.25">
      <c r="A678" s="169"/>
      <c r="B678" s="169"/>
    </row>
    <row r="679" spans="1:2" x14ac:dyDescent="0.25">
      <c r="A679" s="169"/>
      <c r="B679" s="169"/>
    </row>
    <row r="680" spans="1:2" x14ac:dyDescent="0.25">
      <c r="A680" s="169"/>
      <c r="B680" s="169"/>
    </row>
    <row r="681" spans="1:2" x14ac:dyDescent="0.25">
      <c r="A681" s="169"/>
      <c r="B681" s="169"/>
    </row>
    <row r="682" spans="1:2" x14ac:dyDescent="0.25">
      <c r="A682" s="169"/>
      <c r="B682" s="169"/>
    </row>
    <row r="683" spans="1:2" x14ac:dyDescent="0.25">
      <c r="A683" s="169"/>
      <c r="B683" s="169"/>
    </row>
    <row r="684" spans="1:2" x14ac:dyDescent="0.25">
      <c r="A684" s="169"/>
      <c r="B684" s="169"/>
    </row>
    <row r="685" spans="1:2" x14ac:dyDescent="0.25">
      <c r="A685" s="169"/>
      <c r="B685" s="169"/>
    </row>
    <row r="686" spans="1:2" x14ac:dyDescent="0.25">
      <c r="A686" s="169"/>
      <c r="B686" s="169"/>
    </row>
    <row r="687" spans="1:2" x14ac:dyDescent="0.25">
      <c r="A687" s="169"/>
      <c r="B687" s="169"/>
    </row>
    <row r="688" spans="1:2" x14ac:dyDescent="0.25">
      <c r="A688" s="169"/>
      <c r="B688" s="169"/>
    </row>
    <row r="689" spans="1:2" x14ac:dyDescent="0.25">
      <c r="A689" s="169"/>
      <c r="B689" s="169"/>
    </row>
    <row r="690" spans="1:2" x14ac:dyDescent="0.25">
      <c r="A690" s="169"/>
      <c r="B690" s="169"/>
    </row>
    <row r="691" spans="1:2" x14ac:dyDescent="0.25">
      <c r="A691" s="169"/>
      <c r="B691" s="169"/>
    </row>
    <row r="692" spans="1:2" x14ac:dyDescent="0.25">
      <c r="A692" s="169"/>
      <c r="B692" s="169"/>
    </row>
    <row r="693" spans="1:2" x14ac:dyDescent="0.25">
      <c r="A693" s="169"/>
      <c r="B693" s="169"/>
    </row>
    <row r="694" spans="1:2" x14ac:dyDescent="0.25">
      <c r="A694" s="169"/>
      <c r="B694" s="169"/>
    </row>
    <row r="695" spans="1:2" x14ac:dyDescent="0.25">
      <c r="A695" s="169"/>
      <c r="B695" s="169"/>
    </row>
    <row r="696" spans="1:2" x14ac:dyDescent="0.25">
      <c r="A696" s="169"/>
      <c r="B696" s="169"/>
    </row>
    <row r="697" spans="1:2" x14ac:dyDescent="0.25">
      <c r="A697" s="169"/>
      <c r="B697" s="169"/>
    </row>
    <row r="698" spans="1:2" x14ac:dyDescent="0.25">
      <c r="A698" s="169"/>
      <c r="B698" s="169"/>
    </row>
    <row r="699" spans="1:2" x14ac:dyDescent="0.25">
      <c r="A699" s="169"/>
      <c r="B699" s="169"/>
    </row>
    <row r="700" spans="1:2" x14ac:dyDescent="0.25">
      <c r="A700" s="169"/>
      <c r="B700" s="169"/>
    </row>
    <row r="701" spans="1:2" x14ac:dyDescent="0.25">
      <c r="A701" s="169"/>
      <c r="B701" s="169"/>
    </row>
    <row r="702" spans="1:2" x14ac:dyDescent="0.25">
      <c r="A702" s="169"/>
      <c r="B702" s="169"/>
    </row>
    <row r="703" spans="1:2" x14ac:dyDescent="0.25">
      <c r="A703" s="169"/>
      <c r="B703" s="169"/>
    </row>
    <row r="704" spans="1:2" x14ac:dyDescent="0.25">
      <c r="A704" s="169"/>
      <c r="B704" s="169"/>
    </row>
    <row r="705" spans="1:2" x14ac:dyDescent="0.25">
      <c r="A705" s="169"/>
      <c r="B705" s="169"/>
    </row>
    <row r="706" spans="1:2" x14ac:dyDescent="0.25">
      <c r="A706" s="169"/>
      <c r="B706" s="169"/>
    </row>
    <row r="707" spans="1:2" x14ac:dyDescent="0.25">
      <c r="A707" s="169"/>
      <c r="B707" s="169"/>
    </row>
    <row r="708" spans="1:2" x14ac:dyDescent="0.25">
      <c r="A708" s="169"/>
      <c r="B708" s="169"/>
    </row>
    <row r="709" spans="1:2" x14ac:dyDescent="0.25">
      <c r="A709" s="169"/>
      <c r="B709" s="169"/>
    </row>
    <row r="710" spans="1:2" x14ac:dyDescent="0.25">
      <c r="A710" s="169"/>
      <c r="B710" s="169"/>
    </row>
    <row r="711" spans="1:2" x14ac:dyDescent="0.25">
      <c r="A711" s="169"/>
      <c r="B711" s="169"/>
    </row>
    <row r="712" spans="1:2" x14ac:dyDescent="0.25">
      <c r="A712" s="169"/>
      <c r="B712" s="169"/>
    </row>
    <row r="713" spans="1:2" x14ac:dyDescent="0.25">
      <c r="A713" s="169"/>
      <c r="B713" s="169"/>
    </row>
    <row r="714" spans="1:2" x14ac:dyDescent="0.25">
      <c r="A714" s="169"/>
      <c r="B714" s="169"/>
    </row>
    <row r="715" spans="1:2" x14ac:dyDescent="0.25">
      <c r="A715" s="169"/>
      <c r="B715" s="169"/>
    </row>
    <row r="716" spans="1:2" x14ac:dyDescent="0.25">
      <c r="A716" s="169"/>
      <c r="B716" s="169"/>
    </row>
    <row r="717" spans="1:2" x14ac:dyDescent="0.25">
      <c r="A717" s="169"/>
      <c r="B717" s="169"/>
    </row>
    <row r="718" spans="1:2" x14ac:dyDescent="0.25">
      <c r="A718" s="169"/>
      <c r="B718" s="169"/>
    </row>
    <row r="719" spans="1:2" x14ac:dyDescent="0.25">
      <c r="A719" s="169"/>
      <c r="B719" s="169"/>
    </row>
    <row r="720" spans="1:2" x14ac:dyDescent="0.25">
      <c r="A720" s="169"/>
      <c r="B720" s="169"/>
    </row>
    <row r="721" spans="1:2" x14ac:dyDescent="0.25">
      <c r="A721" s="169"/>
      <c r="B721" s="169"/>
    </row>
    <row r="722" spans="1:2" x14ac:dyDescent="0.25">
      <c r="A722" s="169"/>
      <c r="B722" s="169"/>
    </row>
    <row r="723" spans="1:2" x14ac:dyDescent="0.25">
      <c r="A723" s="169"/>
      <c r="B723" s="169"/>
    </row>
    <row r="724" spans="1:2" x14ac:dyDescent="0.25">
      <c r="A724" s="169"/>
      <c r="B724" s="169"/>
    </row>
    <row r="725" spans="1:2" x14ac:dyDescent="0.25">
      <c r="A725" s="169"/>
      <c r="B725" s="169"/>
    </row>
    <row r="726" spans="1:2" x14ac:dyDescent="0.25">
      <c r="A726" s="169"/>
      <c r="B726" s="169"/>
    </row>
    <row r="727" spans="1:2" x14ac:dyDescent="0.25">
      <c r="A727" s="169"/>
      <c r="B727" s="169"/>
    </row>
    <row r="728" spans="1:2" x14ac:dyDescent="0.25">
      <c r="A728" s="169"/>
      <c r="B728" s="169"/>
    </row>
    <row r="729" spans="1:2" x14ac:dyDescent="0.25">
      <c r="A729" s="169"/>
      <c r="B729" s="169"/>
    </row>
    <row r="730" spans="1:2" x14ac:dyDescent="0.25">
      <c r="A730" s="169"/>
      <c r="B730" s="169"/>
    </row>
    <row r="731" spans="1:2" x14ac:dyDescent="0.25">
      <c r="A731" s="169"/>
      <c r="B731" s="169"/>
    </row>
    <row r="732" spans="1:2" x14ac:dyDescent="0.25">
      <c r="A732" s="169"/>
      <c r="B732" s="169"/>
    </row>
    <row r="733" spans="1:2" x14ac:dyDescent="0.25">
      <c r="A733" s="169"/>
      <c r="B733" s="169"/>
    </row>
    <row r="734" spans="1:2" x14ac:dyDescent="0.25">
      <c r="A734" s="169"/>
      <c r="B734" s="169"/>
    </row>
    <row r="735" spans="1:2" x14ac:dyDescent="0.25">
      <c r="A735" s="169"/>
      <c r="B735" s="169"/>
    </row>
    <row r="736" spans="1:2" x14ac:dyDescent="0.25">
      <c r="A736" s="169"/>
      <c r="B736" s="169"/>
    </row>
    <row r="737" spans="1:2" x14ac:dyDescent="0.25">
      <c r="A737" s="169"/>
      <c r="B737" s="169"/>
    </row>
    <row r="738" spans="1:2" x14ac:dyDescent="0.25">
      <c r="A738" s="169"/>
      <c r="B738" s="169"/>
    </row>
    <row r="739" spans="1:2" x14ac:dyDescent="0.25">
      <c r="A739" s="169"/>
      <c r="B739" s="169"/>
    </row>
    <row r="740" spans="1:2" x14ac:dyDescent="0.25">
      <c r="A740" s="169"/>
      <c r="B740" s="169"/>
    </row>
    <row r="741" spans="1:2" x14ac:dyDescent="0.25">
      <c r="A741" s="169"/>
      <c r="B741" s="169"/>
    </row>
    <row r="742" spans="1:2" x14ac:dyDescent="0.25">
      <c r="A742" s="169"/>
      <c r="B742" s="169"/>
    </row>
    <row r="743" spans="1:2" x14ac:dyDescent="0.25">
      <c r="A743" s="169"/>
      <c r="B743" s="169"/>
    </row>
    <row r="744" spans="1:2" x14ac:dyDescent="0.25">
      <c r="A744" s="169"/>
      <c r="B744" s="169"/>
    </row>
    <row r="745" spans="1:2" x14ac:dyDescent="0.25">
      <c r="A745" s="169"/>
      <c r="B745" s="169"/>
    </row>
    <row r="746" spans="1:2" x14ac:dyDescent="0.25">
      <c r="A746" s="169"/>
      <c r="B746" s="169"/>
    </row>
    <row r="747" spans="1:2" x14ac:dyDescent="0.25">
      <c r="A747" s="169"/>
      <c r="B747" s="169"/>
    </row>
    <row r="748" spans="1:2" x14ac:dyDescent="0.25">
      <c r="A748" s="169"/>
      <c r="B748" s="169"/>
    </row>
    <row r="749" spans="1:2" x14ac:dyDescent="0.25">
      <c r="A749" s="169"/>
      <c r="B749" s="169"/>
    </row>
    <row r="750" spans="1:2" x14ac:dyDescent="0.25">
      <c r="A750" s="169"/>
      <c r="B750" s="169"/>
    </row>
    <row r="751" spans="1:2" x14ac:dyDescent="0.25">
      <c r="A751" s="169"/>
      <c r="B751" s="169"/>
    </row>
    <row r="752" spans="1:2" x14ac:dyDescent="0.25">
      <c r="A752" s="169"/>
      <c r="B752" s="169"/>
    </row>
    <row r="753" spans="1:2" x14ac:dyDescent="0.25">
      <c r="A753" s="169"/>
      <c r="B753" s="169"/>
    </row>
    <row r="754" spans="1:2" x14ac:dyDescent="0.25">
      <c r="A754" s="169"/>
      <c r="B754" s="169"/>
    </row>
    <row r="755" spans="1:2" x14ac:dyDescent="0.25">
      <c r="A755" s="169"/>
      <c r="B755" s="169"/>
    </row>
    <row r="756" spans="1:2" x14ac:dyDescent="0.25">
      <c r="A756" s="169"/>
      <c r="B756" s="169"/>
    </row>
    <row r="757" spans="1:2" x14ac:dyDescent="0.25">
      <c r="A757" s="169"/>
      <c r="B757" s="169"/>
    </row>
    <row r="758" spans="1:2" x14ac:dyDescent="0.25">
      <c r="A758" s="169"/>
      <c r="B758" s="169"/>
    </row>
    <row r="759" spans="1:2" x14ac:dyDescent="0.25">
      <c r="A759" s="169"/>
      <c r="B759" s="169"/>
    </row>
    <row r="760" spans="1:2" x14ac:dyDescent="0.25">
      <c r="A760" s="169"/>
      <c r="B760" s="169"/>
    </row>
    <row r="761" spans="1:2" x14ac:dyDescent="0.25">
      <c r="A761" s="169"/>
      <c r="B761" s="169"/>
    </row>
    <row r="762" spans="1:2" x14ac:dyDescent="0.25">
      <c r="A762" s="169"/>
      <c r="B762" s="169"/>
    </row>
    <row r="763" spans="1:2" x14ac:dyDescent="0.25">
      <c r="A763" s="169"/>
      <c r="B763" s="169"/>
    </row>
    <row r="764" spans="1:2" x14ac:dyDescent="0.25">
      <c r="A764" s="169"/>
      <c r="B764" s="169"/>
    </row>
    <row r="765" spans="1:2" x14ac:dyDescent="0.25">
      <c r="A765" s="169"/>
      <c r="B765" s="169"/>
    </row>
    <row r="766" spans="1:2" x14ac:dyDescent="0.25">
      <c r="A766" s="169"/>
      <c r="B766" s="169"/>
    </row>
    <row r="767" spans="1:2" x14ac:dyDescent="0.25">
      <c r="A767" s="169"/>
      <c r="B767" s="169"/>
    </row>
    <row r="768" spans="1:2" x14ac:dyDescent="0.25">
      <c r="A768" s="169"/>
      <c r="B768" s="169"/>
    </row>
    <row r="769" spans="1:2" x14ac:dyDescent="0.25">
      <c r="A769" s="169"/>
      <c r="B769" s="169"/>
    </row>
    <row r="770" spans="1:2" x14ac:dyDescent="0.25">
      <c r="A770" s="169"/>
      <c r="B770" s="169"/>
    </row>
    <row r="771" spans="1:2" x14ac:dyDescent="0.25">
      <c r="A771" s="169"/>
      <c r="B771" s="169"/>
    </row>
    <row r="772" spans="1:2" x14ac:dyDescent="0.25">
      <c r="A772" s="169"/>
      <c r="B772" s="169"/>
    </row>
    <row r="773" spans="1:2" x14ac:dyDescent="0.25">
      <c r="A773" s="169"/>
      <c r="B773" s="169"/>
    </row>
    <row r="774" spans="1:2" x14ac:dyDescent="0.25">
      <c r="A774" s="169"/>
      <c r="B774" s="169"/>
    </row>
    <row r="775" spans="1:2" x14ac:dyDescent="0.25">
      <c r="A775" s="169"/>
      <c r="B775" s="169"/>
    </row>
    <row r="776" spans="1:2" x14ac:dyDescent="0.25">
      <c r="A776" s="169"/>
      <c r="B776" s="169"/>
    </row>
    <row r="777" spans="1:2" x14ac:dyDescent="0.25">
      <c r="A777" s="169"/>
      <c r="B777" s="169"/>
    </row>
    <row r="778" spans="1:2" x14ac:dyDescent="0.25">
      <c r="A778" s="169"/>
      <c r="B778" s="169"/>
    </row>
    <row r="779" spans="1:2" x14ac:dyDescent="0.25">
      <c r="A779" s="169"/>
      <c r="B779" s="169"/>
    </row>
    <row r="780" spans="1:2" x14ac:dyDescent="0.25">
      <c r="A780" s="169"/>
      <c r="B780" s="169"/>
    </row>
    <row r="781" spans="1:2" x14ac:dyDescent="0.25">
      <c r="A781" s="169"/>
      <c r="B781" s="169"/>
    </row>
    <row r="782" spans="1:2" x14ac:dyDescent="0.25">
      <c r="A782" s="169"/>
      <c r="B782" s="169"/>
    </row>
    <row r="783" spans="1:2" x14ac:dyDescent="0.25">
      <c r="A783" s="169"/>
      <c r="B783" s="169"/>
    </row>
    <row r="784" spans="1:2" x14ac:dyDescent="0.25">
      <c r="A784" s="169"/>
      <c r="B784" s="169"/>
    </row>
    <row r="785" spans="1:2" x14ac:dyDescent="0.25">
      <c r="A785" s="169"/>
      <c r="B785" s="169"/>
    </row>
    <row r="786" spans="1:2" x14ac:dyDescent="0.25">
      <c r="A786" s="169"/>
      <c r="B786" s="169"/>
    </row>
    <row r="787" spans="1:2" x14ac:dyDescent="0.25">
      <c r="A787" s="169"/>
      <c r="B787" s="169"/>
    </row>
    <row r="788" spans="1:2" x14ac:dyDescent="0.25">
      <c r="A788" s="169"/>
      <c r="B788" s="169"/>
    </row>
    <row r="789" spans="1:2" x14ac:dyDescent="0.25">
      <c r="A789" s="169"/>
      <c r="B789" s="169"/>
    </row>
    <row r="790" spans="1:2" x14ac:dyDescent="0.25">
      <c r="A790" s="169"/>
      <c r="B790" s="169"/>
    </row>
    <row r="791" spans="1:2" x14ac:dyDescent="0.25">
      <c r="A791" s="169"/>
      <c r="B791" s="169"/>
    </row>
    <row r="792" spans="1:2" x14ac:dyDescent="0.25">
      <c r="A792" s="169"/>
      <c r="B792" s="169"/>
    </row>
    <row r="793" spans="1:2" x14ac:dyDescent="0.25">
      <c r="A793" s="169"/>
      <c r="B793" s="169"/>
    </row>
    <row r="794" spans="1:2" x14ac:dyDescent="0.25">
      <c r="A794" s="169"/>
      <c r="B794" s="169"/>
    </row>
    <row r="795" spans="1:2" x14ac:dyDescent="0.25">
      <c r="A795" s="169"/>
      <c r="B795" s="169"/>
    </row>
    <row r="796" spans="1:2" x14ac:dyDescent="0.25">
      <c r="A796" s="169"/>
      <c r="B796" s="169"/>
    </row>
    <row r="797" spans="1:2" x14ac:dyDescent="0.25">
      <c r="A797" s="169"/>
      <c r="B797" s="169"/>
    </row>
    <row r="798" spans="1:2" x14ac:dyDescent="0.25">
      <c r="A798" s="169"/>
      <c r="B798" s="169"/>
    </row>
    <row r="799" spans="1:2" x14ac:dyDescent="0.25">
      <c r="A799" s="169"/>
      <c r="B799" s="169"/>
    </row>
    <row r="800" spans="1:2" x14ac:dyDescent="0.25">
      <c r="A800" s="169"/>
      <c r="B800" s="169"/>
    </row>
    <row r="801" spans="1:2" x14ac:dyDescent="0.25">
      <c r="A801" s="169"/>
      <c r="B801" s="169"/>
    </row>
    <row r="802" spans="1:2" x14ac:dyDescent="0.25">
      <c r="A802" s="169"/>
      <c r="B802" s="169"/>
    </row>
    <row r="803" spans="1:2" x14ac:dyDescent="0.25">
      <c r="A803" s="169"/>
      <c r="B803" s="169"/>
    </row>
    <row r="804" spans="1:2" x14ac:dyDescent="0.25">
      <c r="A804" s="169"/>
      <c r="B804" s="169"/>
    </row>
    <row r="805" spans="1:2" x14ac:dyDescent="0.25">
      <c r="A805" s="169"/>
      <c r="B805" s="169"/>
    </row>
    <row r="806" spans="1:2" x14ac:dyDescent="0.25">
      <c r="A806" s="169"/>
      <c r="B806" s="169"/>
    </row>
    <row r="807" spans="1:2" x14ac:dyDescent="0.25">
      <c r="A807" s="169"/>
      <c r="B807" s="169"/>
    </row>
    <row r="808" spans="1:2" x14ac:dyDescent="0.25">
      <c r="A808" s="169"/>
      <c r="B808" s="169"/>
    </row>
    <row r="809" spans="1:2" x14ac:dyDescent="0.25">
      <c r="A809" s="169"/>
      <c r="B809" s="169"/>
    </row>
    <row r="810" spans="1:2" x14ac:dyDescent="0.25">
      <c r="A810" s="169"/>
      <c r="B810" s="169"/>
    </row>
    <row r="811" spans="1:2" x14ac:dyDescent="0.25">
      <c r="A811" s="169"/>
      <c r="B811" s="169"/>
    </row>
    <row r="812" spans="1:2" x14ac:dyDescent="0.25">
      <c r="A812" s="169"/>
      <c r="B812" s="169"/>
    </row>
    <row r="813" spans="1:2" x14ac:dyDescent="0.25">
      <c r="A813" s="169"/>
      <c r="B813" s="169"/>
    </row>
    <row r="814" spans="1:2" x14ac:dyDescent="0.25">
      <c r="A814" s="169"/>
      <c r="B814" s="169"/>
    </row>
    <row r="815" spans="1:2" x14ac:dyDescent="0.25">
      <c r="A815" s="169"/>
      <c r="B815" s="169"/>
    </row>
    <row r="816" spans="1:2" x14ac:dyDescent="0.25">
      <c r="A816" s="169"/>
      <c r="B816" s="169"/>
    </row>
    <row r="817" spans="1:2" x14ac:dyDescent="0.25">
      <c r="A817" s="169"/>
      <c r="B817" s="169"/>
    </row>
    <row r="818" spans="1:2" x14ac:dyDescent="0.25">
      <c r="A818" s="169"/>
      <c r="B818" s="169"/>
    </row>
    <row r="819" spans="1:2" x14ac:dyDescent="0.25">
      <c r="A819" s="169"/>
      <c r="B819" s="169"/>
    </row>
    <row r="820" spans="1:2" x14ac:dyDescent="0.25">
      <c r="A820" s="169"/>
      <c r="B820" s="169"/>
    </row>
    <row r="821" spans="1:2" x14ac:dyDescent="0.25">
      <c r="A821" s="169"/>
      <c r="B821" s="169"/>
    </row>
    <row r="822" spans="1:2" x14ac:dyDescent="0.25">
      <c r="A822" s="169"/>
      <c r="B822" s="169"/>
    </row>
    <row r="823" spans="1:2" x14ac:dyDescent="0.25">
      <c r="A823" s="169"/>
      <c r="B823" s="169"/>
    </row>
    <row r="824" spans="1:2" x14ac:dyDescent="0.25">
      <c r="A824" s="169"/>
      <c r="B824" s="169"/>
    </row>
    <row r="825" spans="1:2" x14ac:dyDescent="0.25">
      <c r="A825" s="169"/>
      <c r="B825" s="169"/>
    </row>
    <row r="826" spans="1:2" x14ac:dyDescent="0.25">
      <c r="A826" s="169"/>
      <c r="B826" s="169"/>
    </row>
    <row r="827" spans="1:2" x14ac:dyDescent="0.25">
      <c r="A827" s="169"/>
      <c r="B827" s="169"/>
    </row>
    <row r="828" spans="1:2" x14ac:dyDescent="0.25">
      <c r="A828" s="169"/>
      <c r="B828" s="169"/>
    </row>
    <row r="829" spans="1:2" x14ac:dyDescent="0.25">
      <c r="A829" s="169"/>
      <c r="B829" s="169"/>
    </row>
    <row r="830" spans="1:2" x14ac:dyDescent="0.25">
      <c r="A830" s="169"/>
      <c r="B830" s="169"/>
    </row>
    <row r="831" spans="1:2" x14ac:dyDescent="0.25">
      <c r="A831" s="169"/>
      <c r="B831" s="169"/>
    </row>
    <row r="832" spans="1:2" x14ac:dyDescent="0.25">
      <c r="A832" s="169"/>
      <c r="B832" s="169"/>
    </row>
    <row r="833" spans="1:2" x14ac:dyDescent="0.25">
      <c r="A833" s="169"/>
      <c r="B833" s="169"/>
    </row>
    <row r="834" spans="1:2" x14ac:dyDescent="0.25">
      <c r="A834" s="169"/>
      <c r="B834" s="169"/>
    </row>
    <row r="835" spans="1:2" x14ac:dyDescent="0.25">
      <c r="A835" s="169"/>
      <c r="B835" s="169"/>
    </row>
    <row r="836" spans="1:2" x14ac:dyDescent="0.25">
      <c r="A836" s="169"/>
      <c r="B836" s="169"/>
    </row>
    <row r="837" spans="1:2" x14ac:dyDescent="0.25">
      <c r="A837" s="169"/>
      <c r="B837" s="169"/>
    </row>
    <row r="838" spans="1:2" x14ac:dyDescent="0.25">
      <c r="A838" s="169"/>
      <c r="B838" s="169"/>
    </row>
    <row r="839" spans="1:2" x14ac:dyDescent="0.25">
      <c r="A839" s="169"/>
      <c r="B839" s="169"/>
    </row>
    <row r="840" spans="1:2" x14ac:dyDescent="0.25">
      <c r="A840" s="169"/>
      <c r="B840" s="169"/>
    </row>
    <row r="841" spans="1:2" x14ac:dyDescent="0.25">
      <c r="A841" s="169"/>
      <c r="B841" s="169"/>
    </row>
    <row r="842" spans="1:2" x14ac:dyDescent="0.25">
      <c r="A842" s="169"/>
      <c r="B842" s="169"/>
    </row>
    <row r="843" spans="1:2" x14ac:dyDescent="0.25">
      <c r="A843" s="169"/>
      <c r="B843" s="169"/>
    </row>
    <row r="844" spans="1:2" x14ac:dyDescent="0.25">
      <c r="A844" s="169"/>
      <c r="B844" s="169"/>
    </row>
    <row r="845" spans="1:2" x14ac:dyDescent="0.25">
      <c r="A845" s="169"/>
      <c r="B845" s="169"/>
    </row>
    <row r="846" spans="1:2" x14ac:dyDescent="0.25">
      <c r="A846" s="169"/>
      <c r="B846" s="169"/>
    </row>
    <row r="847" spans="1:2" x14ac:dyDescent="0.25">
      <c r="A847" s="169"/>
      <c r="B847" s="169"/>
    </row>
    <row r="848" spans="1:2" x14ac:dyDescent="0.25">
      <c r="A848" s="169"/>
      <c r="B848" s="169"/>
    </row>
    <row r="849" spans="1:2" x14ac:dyDescent="0.25">
      <c r="A849" s="169"/>
      <c r="B849" s="169"/>
    </row>
    <row r="850" spans="1:2" x14ac:dyDescent="0.25">
      <c r="A850" s="169"/>
      <c r="B850" s="169"/>
    </row>
    <row r="851" spans="1:2" x14ac:dyDescent="0.25">
      <c r="A851" s="169"/>
      <c r="B851" s="169"/>
    </row>
    <row r="852" spans="1:2" x14ac:dyDescent="0.25">
      <c r="A852" s="169"/>
      <c r="B852" s="169"/>
    </row>
    <row r="853" spans="1:2" x14ac:dyDescent="0.25">
      <c r="A853" s="169"/>
      <c r="B853" s="169"/>
    </row>
    <row r="854" spans="1:2" x14ac:dyDescent="0.25">
      <c r="A854" s="169"/>
      <c r="B854" s="169"/>
    </row>
    <row r="855" spans="1:2" x14ac:dyDescent="0.25">
      <c r="A855" s="169"/>
      <c r="B855" s="169"/>
    </row>
    <row r="856" spans="1:2" x14ac:dyDescent="0.25">
      <c r="A856" s="169"/>
      <c r="B856" s="169"/>
    </row>
    <row r="857" spans="1:2" x14ac:dyDescent="0.25">
      <c r="A857" s="169"/>
      <c r="B857" s="169"/>
    </row>
    <row r="858" spans="1:2" x14ac:dyDescent="0.25">
      <c r="A858" s="169"/>
      <c r="B858" s="169"/>
    </row>
    <row r="859" spans="1:2" x14ac:dyDescent="0.25">
      <c r="A859" s="169"/>
      <c r="B859" s="169"/>
    </row>
    <row r="860" spans="1:2" x14ac:dyDescent="0.25">
      <c r="A860" s="169"/>
      <c r="B860" s="169"/>
    </row>
    <row r="861" spans="1:2" x14ac:dyDescent="0.25">
      <c r="A861" s="169"/>
      <c r="B861" s="169"/>
    </row>
    <row r="862" spans="1:2" x14ac:dyDescent="0.25">
      <c r="A862" s="169"/>
      <c r="B862" s="169"/>
    </row>
    <row r="863" spans="1:2" x14ac:dyDescent="0.25">
      <c r="A863" s="169"/>
      <c r="B863" s="169"/>
    </row>
    <row r="864" spans="1:2" x14ac:dyDescent="0.25">
      <c r="A864" s="169"/>
      <c r="B864" s="169"/>
    </row>
    <row r="865" spans="1:2" x14ac:dyDescent="0.25">
      <c r="A865" s="169"/>
      <c r="B865" s="169"/>
    </row>
    <row r="866" spans="1:2" x14ac:dyDescent="0.25">
      <c r="A866" s="169"/>
      <c r="B866" s="169"/>
    </row>
    <row r="867" spans="1:2" x14ac:dyDescent="0.25">
      <c r="A867" s="169"/>
      <c r="B867" s="169"/>
    </row>
    <row r="868" spans="1:2" x14ac:dyDescent="0.25">
      <c r="A868" s="169"/>
      <c r="B868" s="169"/>
    </row>
    <row r="869" spans="1:2" x14ac:dyDescent="0.25">
      <c r="A869" s="169"/>
      <c r="B869" s="169"/>
    </row>
    <row r="870" spans="1:2" x14ac:dyDescent="0.25">
      <c r="A870" s="169"/>
      <c r="B870" s="169"/>
    </row>
    <row r="871" spans="1:2" x14ac:dyDescent="0.25">
      <c r="A871" s="169"/>
      <c r="B871" s="169"/>
    </row>
    <row r="872" spans="1:2" x14ac:dyDescent="0.25">
      <c r="A872" s="169"/>
      <c r="B872" s="169"/>
    </row>
    <row r="873" spans="1:2" x14ac:dyDescent="0.25">
      <c r="A873" s="169"/>
      <c r="B873" s="169"/>
    </row>
    <row r="874" spans="1:2" x14ac:dyDescent="0.25">
      <c r="A874" s="169"/>
      <c r="B874" s="169"/>
    </row>
    <row r="875" spans="1:2" x14ac:dyDescent="0.25">
      <c r="A875" s="169"/>
      <c r="B875" s="169"/>
    </row>
    <row r="876" spans="1:2" x14ac:dyDescent="0.25">
      <c r="A876" s="169"/>
      <c r="B876" s="169"/>
    </row>
    <row r="877" spans="1:2" x14ac:dyDescent="0.25">
      <c r="A877" s="169"/>
      <c r="B877" s="169"/>
    </row>
    <row r="878" spans="1:2" x14ac:dyDescent="0.25">
      <c r="A878" s="169"/>
      <c r="B878" s="169"/>
    </row>
    <row r="879" spans="1:2" x14ac:dyDescent="0.25">
      <c r="A879" s="169"/>
      <c r="B879" s="169"/>
    </row>
    <row r="880" spans="1:2" x14ac:dyDescent="0.25">
      <c r="A880" s="169"/>
      <c r="B880" s="169"/>
    </row>
    <row r="881" spans="1:2" x14ac:dyDescent="0.25">
      <c r="A881" s="169"/>
      <c r="B881" s="169"/>
    </row>
    <row r="882" spans="1:2" x14ac:dyDescent="0.25">
      <c r="A882" s="169"/>
      <c r="B882" s="169"/>
    </row>
    <row r="883" spans="1:2" x14ac:dyDescent="0.25">
      <c r="A883" s="169"/>
      <c r="B883" s="169"/>
    </row>
    <row r="884" spans="1:2" x14ac:dyDescent="0.25">
      <c r="A884" s="169"/>
      <c r="B884" s="169"/>
    </row>
    <row r="885" spans="1:2" x14ac:dyDescent="0.25">
      <c r="A885" s="169"/>
      <c r="B885" s="169"/>
    </row>
    <row r="886" spans="1:2" x14ac:dyDescent="0.25">
      <c r="A886" s="169"/>
      <c r="B886" s="169"/>
    </row>
    <row r="887" spans="1:2" x14ac:dyDescent="0.25">
      <c r="A887" s="169"/>
      <c r="B887" s="169"/>
    </row>
    <row r="888" spans="1:2" x14ac:dyDescent="0.25">
      <c r="A888" s="169"/>
      <c r="B888" s="169"/>
    </row>
    <row r="889" spans="1:2" x14ac:dyDescent="0.25">
      <c r="A889" s="169"/>
      <c r="B889" s="169"/>
    </row>
    <row r="890" spans="1:2" x14ac:dyDescent="0.25">
      <c r="A890" s="169"/>
      <c r="B890" s="169"/>
    </row>
    <row r="891" spans="1:2" x14ac:dyDescent="0.25">
      <c r="A891" s="169"/>
      <c r="B891" s="169"/>
    </row>
    <row r="892" spans="1:2" x14ac:dyDescent="0.25">
      <c r="A892" s="169"/>
      <c r="B892" s="169"/>
    </row>
    <row r="893" spans="1:2" x14ac:dyDescent="0.25">
      <c r="A893" s="169"/>
      <c r="B893" s="169"/>
    </row>
    <row r="894" spans="1:2" x14ac:dyDescent="0.25">
      <c r="A894" s="169"/>
      <c r="B894" s="169"/>
    </row>
    <row r="895" spans="1:2" x14ac:dyDescent="0.25">
      <c r="A895" s="169"/>
      <c r="B895" s="169"/>
    </row>
    <row r="896" spans="1:2" x14ac:dyDescent="0.25">
      <c r="A896" s="169"/>
      <c r="B896" s="169"/>
    </row>
    <row r="897" spans="1:2" x14ac:dyDescent="0.25">
      <c r="A897" s="169"/>
      <c r="B897" s="169"/>
    </row>
    <row r="898" spans="1:2" x14ac:dyDescent="0.25">
      <c r="A898" s="169"/>
      <c r="B898" s="169"/>
    </row>
    <row r="899" spans="1:2" x14ac:dyDescent="0.25">
      <c r="A899" s="169"/>
      <c r="B899" s="169"/>
    </row>
    <row r="900" spans="1:2" x14ac:dyDescent="0.25">
      <c r="A900" s="169"/>
      <c r="B900" s="169"/>
    </row>
    <row r="901" spans="1:2" x14ac:dyDescent="0.25">
      <c r="A901" s="169"/>
      <c r="B901" s="169"/>
    </row>
    <row r="902" spans="1:2" x14ac:dyDescent="0.25">
      <c r="A902" s="169"/>
      <c r="B902" s="169"/>
    </row>
    <row r="903" spans="1:2" x14ac:dyDescent="0.25">
      <c r="A903" s="169"/>
      <c r="B903" s="169"/>
    </row>
    <row r="904" spans="1:2" x14ac:dyDescent="0.25">
      <c r="A904" s="169"/>
      <c r="B904" s="169"/>
    </row>
    <row r="905" spans="1:2" x14ac:dyDescent="0.25">
      <c r="A905" s="169"/>
      <c r="B905" s="169"/>
    </row>
    <row r="906" spans="1:2" x14ac:dyDescent="0.25">
      <c r="A906" s="169"/>
      <c r="B906" s="169"/>
    </row>
    <row r="907" spans="1:2" x14ac:dyDescent="0.25">
      <c r="A907" s="169"/>
      <c r="B907" s="169"/>
    </row>
    <row r="908" spans="1:2" x14ac:dyDescent="0.25">
      <c r="A908" s="169"/>
      <c r="B908" s="169"/>
    </row>
    <row r="909" spans="1:2" x14ac:dyDescent="0.25">
      <c r="A909" s="169"/>
      <c r="B909" s="169"/>
    </row>
    <row r="910" spans="1:2" x14ac:dyDescent="0.25">
      <c r="A910" s="169"/>
      <c r="B910" s="169"/>
    </row>
    <row r="911" spans="1:2" x14ac:dyDescent="0.25">
      <c r="A911" s="169"/>
      <c r="B911" s="169"/>
    </row>
    <row r="912" spans="1:2" x14ac:dyDescent="0.25">
      <c r="A912" s="169"/>
      <c r="B912" s="169"/>
    </row>
    <row r="913" spans="1:2" x14ac:dyDescent="0.25">
      <c r="A913" s="169"/>
      <c r="B913" s="169"/>
    </row>
    <row r="914" spans="1:2" x14ac:dyDescent="0.25">
      <c r="A914" s="169"/>
      <c r="B914" s="169"/>
    </row>
    <row r="915" spans="1:2" x14ac:dyDescent="0.25">
      <c r="A915" s="169"/>
      <c r="B915" s="169"/>
    </row>
    <row r="916" spans="1:2" x14ac:dyDescent="0.25">
      <c r="A916" s="169"/>
      <c r="B916" s="169"/>
    </row>
    <row r="917" spans="1:2" x14ac:dyDescent="0.25">
      <c r="A917" s="169"/>
      <c r="B917" s="169"/>
    </row>
    <row r="918" spans="1:2" x14ac:dyDescent="0.25">
      <c r="A918" s="169"/>
      <c r="B918" s="169"/>
    </row>
    <row r="919" spans="1:2" x14ac:dyDescent="0.25">
      <c r="A919" s="169"/>
      <c r="B919" s="169"/>
    </row>
    <row r="920" spans="1:2" x14ac:dyDescent="0.25">
      <c r="A920" s="169"/>
      <c r="B920" s="169"/>
    </row>
    <row r="921" spans="1:2" x14ac:dyDescent="0.25">
      <c r="A921" s="169"/>
      <c r="B921" s="169"/>
    </row>
    <row r="922" spans="1:2" x14ac:dyDescent="0.25">
      <c r="A922" s="169"/>
      <c r="B922" s="169"/>
    </row>
    <row r="923" spans="1:2" x14ac:dyDescent="0.25">
      <c r="A923" s="169"/>
      <c r="B923" s="169"/>
    </row>
    <row r="924" spans="1:2" x14ac:dyDescent="0.25">
      <c r="A924" s="169"/>
      <c r="B924" s="169"/>
    </row>
    <row r="925" spans="1:2" x14ac:dyDescent="0.25">
      <c r="A925" s="169"/>
      <c r="B925" s="169"/>
    </row>
    <row r="926" spans="1:2" x14ac:dyDescent="0.25">
      <c r="A926" s="169"/>
      <c r="B926" s="169"/>
    </row>
    <row r="927" spans="1:2" x14ac:dyDescent="0.25">
      <c r="A927" s="169"/>
      <c r="B927" s="169"/>
    </row>
    <row r="928" spans="1:2" x14ac:dyDescent="0.25">
      <c r="A928" s="169"/>
      <c r="B928" s="169"/>
    </row>
    <row r="929" spans="1:2" x14ac:dyDescent="0.25">
      <c r="A929" s="169"/>
      <c r="B929" s="169"/>
    </row>
    <row r="930" spans="1:2" x14ac:dyDescent="0.25">
      <c r="A930" s="169"/>
      <c r="B930" s="169"/>
    </row>
    <row r="931" spans="1:2" x14ac:dyDescent="0.25">
      <c r="A931" s="169"/>
      <c r="B931" s="169"/>
    </row>
    <row r="932" spans="1:2" x14ac:dyDescent="0.25">
      <c r="A932" s="169"/>
      <c r="B932" s="169"/>
    </row>
    <row r="933" spans="1:2" x14ac:dyDescent="0.25">
      <c r="A933" s="169"/>
      <c r="B933" s="169"/>
    </row>
    <row r="934" spans="1:2" x14ac:dyDescent="0.25">
      <c r="A934" s="169"/>
      <c r="B934" s="169"/>
    </row>
    <row r="935" spans="1:2" x14ac:dyDescent="0.25">
      <c r="A935" s="169"/>
      <c r="B935" s="169"/>
    </row>
    <row r="936" spans="1:2" x14ac:dyDescent="0.25">
      <c r="A936" s="169"/>
      <c r="B936" s="169"/>
    </row>
    <row r="937" spans="1:2" x14ac:dyDescent="0.25">
      <c r="A937" s="169"/>
      <c r="B937" s="169"/>
    </row>
    <row r="938" spans="1:2" x14ac:dyDescent="0.25">
      <c r="A938" s="169"/>
      <c r="B938" s="169"/>
    </row>
    <row r="939" spans="1:2" x14ac:dyDescent="0.25">
      <c r="A939" s="169"/>
      <c r="B939" s="169"/>
    </row>
    <row r="940" spans="1:2" x14ac:dyDescent="0.25">
      <c r="A940" s="169"/>
      <c r="B940" s="169"/>
    </row>
    <row r="941" spans="1:2" x14ac:dyDescent="0.25">
      <c r="A941" s="169"/>
      <c r="B941" s="169"/>
    </row>
    <row r="942" spans="1:2" x14ac:dyDescent="0.25">
      <c r="A942" s="169"/>
      <c r="B942" s="169"/>
    </row>
    <row r="943" spans="1:2" x14ac:dyDescent="0.25">
      <c r="A943" s="169"/>
      <c r="B943" s="169"/>
    </row>
    <row r="944" spans="1:2" x14ac:dyDescent="0.25">
      <c r="A944" s="169"/>
      <c r="B944" s="169"/>
    </row>
    <row r="945" spans="1:2" x14ac:dyDescent="0.25">
      <c r="A945" s="169"/>
      <c r="B945" s="169"/>
    </row>
    <row r="946" spans="1:2" x14ac:dyDescent="0.25">
      <c r="A946" s="169"/>
      <c r="B946" s="169"/>
    </row>
    <row r="947" spans="1:2" x14ac:dyDescent="0.25">
      <c r="A947" s="169"/>
      <c r="B947" s="169"/>
    </row>
    <row r="948" spans="1:2" x14ac:dyDescent="0.25">
      <c r="A948" s="169"/>
      <c r="B948" s="169"/>
    </row>
    <row r="949" spans="1:2" x14ac:dyDescent="0.25">
      <c r="A949" s="169"/>
      <c r="B949" s="169"/>
    </row>
    <row r="950" spans="1:2" x14ac:dyDescent="0.25">
      <c r="A950" s="169"/>
      <c r="B950" s="169"/>
    </row>
    <row r="951" spans="1:2" x14ac:dyDescent="0.25">
      <c r="A951" s="169"/>
      <c r="B951" s="169"/>
    </row>
    <row r="952" spans="1:2" x14ac:dyDescent="0.25">
      <c r="A952" s="169"/>
      <c r="B952" s="169"/>
    </row>
    <row r="953" spans="1:2" x14ac:dyDescent="0.25">
      <c r="A953" s="169"/>
      <c r="B953" s="169"/>
    </row>
    <row r="954" spans="1:2" x14ac:dyDescent="0.25">
      <c r="A954" s="169"/>
      <c r="B954" s="169"/>
    </row>
    <row r="955" spans="1:2" x14ac:dyDescent="0.25">
      <c r="A955" s="169"/>
      <c r="B955" s="169"/>
    </row>
    <row r="956" spans="1:2" x14ac:dyDescent="0.25">
      <c r="A956" s="169"/>
      <c r="B956" s="169"/>
    </row>
    <row r="957" spans="1:2" x14ac:dyDescent="0.25">
      <c r="A957" s="169"/>
      <c r="B957" s="169"/>
    </row>
    <row r="958" spans="1:2" x14ac:dyDescent="0.25">
      <c r="A958" s="169"/>
      <c r="B958" s="169"/>
    </row>
    <row r="959" spans="1:2" x14ac:dyDescent="0.25">
      <c r="A959" s="169"/>
      <c r="B959" s="169"/>
    </row>
    <row r="960" spans="1:2" x14ac:dyDescent="0.25">
      <c r="A960" s="169"/>
      <c r="B960" s="169"/>
    </row>
    <row r="961" spans="1:2" x14ac:dyDescent="0.25">
      <c r="A961" s="169"/>
      <c r="B961" s="169"/>
    </row>
    <row r="962" spans="1:2" x14ac:dyDescent="0.25">
      <c r="A962" s="169"/>
      <c r="B962" s="169"/>
    </row>
    <row r="963" spans="1:2" x14ac:dyDescent="0.25">
      <c r="A963" s="169"/>
      <c r="B963" s="169"/>
    </row>
    <row r="964" spans="1:2" x14ac:dyDescent="0.25">
      <c r="A964" s="169"/>
      <c r="B964" s="169"/>
    </row>
    <row r="965" spans="1:2" x14ac:dyDescent="0.25">
      <c r="A965" s="169"/>
      <c r="B965" s="169"/>
    </row>
    <row r="966" spans="1:2" x14ac:dyDescent="0.25">
      <c r="A966" s="169"/>
      <c r="B966" s="169"/>
    </row>
    <row r="967" spans="1:2" x14ac:dyDescent="0.25">
      <c r="A967" s="169"/>
      <c r="B967" s="169"/>
    </row>
    <row r="968" spans="1:2" x14ac:dyDescent="0.25">
      <c r="A968" s="169"/>
      <c r="B968" s="169"/>
    </row>
    <row r="969" spans="1:2" x14ac:dyDescent="0.25">
      <c r="A969" s="169"/>
      <c r="B969" s="169"/>
    </row>
    <row r="970" spans="1:2" x14ac:dyDescent="0.25">
      <c r="A970" s="169"/>
      <c r="B970" s="169"/>
    </row>
    <row r="971" spans="1:2" x14ac:dyDescent="0.25">
      <c r="A971" s="169"/>
      <c r="B971" s="169"/>
    </row>
    <row r="972" spans="1:2" x14ac:dyDescent="0.25">
      <c r="A972" s="169"/>
      <c r="B972" s="169"/>
    </row>
    <row r="973" spans="1:2" x14ac:dyDescent="0.25">
      <c r="A973" s="169"/>
      <c r="B973" s="169"/>
    </row>
    <row r="974" spans="1:2" x14ac:dyDescent="0.25">
      <c r="A974" s="169"/>
      <c r="B974" s="169"/>
    </row>
    <row r="975" spans="1:2" x14ac:dyDescent="0.25">
      <c r="A975" s="169"/>
      <c r="B975" s="169"/>
    </row>
    <row r="976" spans="1:2" x14ac:dyDescent="0.25">
      <c r="A976" s="169"/>
      <c r="B976" s="169"/>
    </row>
    <row r="977" spans="1:2" x14ac:dyDescent="0.25">
      <c r="A977" s="169"/>
      <c r="B977" s="169"/>
    </row>
    <row r="978" spans="1:2" x14ac:dyDescent="0.25">
      <c r="A978" s="169"/>
      <c r="B978" s="169"/>
    </row>
    <row r="979" spans="1:2" x14ac:dyDescent="0.25">
      <c r="A979" s="169"/>
      <c r="B979" s="169"/>
    </row>
    <row r="980" spans="1:2" x14ac:dyDescent="0.25">
      <c r="A980" s="169"/>
      <c r="B980" s="169"/>
    </row>
    <row r="981" spans="1:2" x14ac:dyDescent="0.25">
      <c r="A981" s="169"/>
      <c r="B981" s="169"/>
    </row>
    <row r="982" spans="1:2" x14ac:dyDescent="0.25">
      <c r="A982" s="169"/>
      <c r="B982" s="169"/>
    </row>
    <row r="983" spans="1:2" x14ac:dyDescent="0.25">
      <c r="A983" s="169"/>
      <c r="B983" s="169"/>
    </row>
    <row r="984" spans="1:2" x14ac:dyDescent="0.25">
      <c r="A984" s="169"/>
      <c r="B984" s="169"/>
    </row>
    <row r="985" spans="1:2" x14ac:dyDescent="0.25">
      <c r="A985" s="169"/>
      <c r="B985" s="169"/>
    </row>
    <row r="986" spans="1:2" x14ac:dyDescent="0.25">
      <c r="A986" s="169"/>
      <c r="B986" s="169"/>
    </row>
    <row r="987" spans="1:2" x14ac:dyDescent="0.25">
      <c r="A987" s="169"/>
      <c r="B987" s="169"/>
    </row>
    <row r="988" spans="1:2" x14ac:dyDescent="0.25">
      <c r="A988" s="169"/>
      <c r="B988" s="169"/>
    </row>
    <row r="989" spans="1:2" x14ac:dyDescent="0.25">
      <c r="A989" s="169"/>
      <c r="B989" s="169"/>
    </row>
    <row r="990" spans="1:2" x14ac:dyDescent="0.25">
      <c r="A990" s="169"/>
      <c r="B990" s="169"/>
    </row>
    <row r="991" spans="1:2" x14ac:dyDescent="0.25">
      <c r="A991" s="169"/>
      <c r="B991" s="169"/>
    </row>
    <row r="992" spans="1:2" x14ac:dyDescent="0.25">
      <c r="A992" s="169"/>
      <c r="B992" s="169"/>
    </row>
    <row r="993" spans="1:2" x14ac:dyDescent="0.25">
      <c r="A993" s="169"/>
      <c r="B993" s="169"/>
    </row>
    <row r="994" spans="1:2" x14ac:dyDescent="0.25">
      <c r="A994" s="169"/>
      <c r="B994" s="169"/>
    </row>
    <row r="995" spans="1:2" x14ac:dyDescent="0.25">
      <c r="A995" s="169"/>
      <c r="B995" s="169"/>
    </row>
    <row r="996" spans="1:2" x14ac:dyDescent="0.25">
      <c r="A996" s="169"/>
      <c r="B996" s="169"/>
    </row>
    <row r="997" spans="1:2" x14ac:dyDescent="0.25">
      <c r="A997" s="169"/>
      <c r="B997" s="169"/>
    </row>
    <row r="998" spans="1:2" x14ac:dyDescent="0.25">
      <c r="A998" s="169"/>
      <c r="B998" s="169"/>
    </row>
    <row r="999" spans="1:2" x14ac:dyDescent="0.25">
      <c r="A999" s="169"/>
      <c r="B999" s="169"/>
    </row>
    <row r="1000" spans="1:2" x14ac:dyDescent="0.25">
      <c r="A1000" s="169"/>
      <c r="B1000" s="169"/>
    </row>
    <row r="1001" spans="1:2" x14ac:dyDescent="0.25">
      <c r="A1001" s="169"/>
      <c r="B1001" s="169"/>
    </row>
    <row r="1002" spans="1:2" x14ac:dyDescent="0.25">
      <c r="A1002" s="169"/>
      <c r="B1002" s="169"/>
    </row>
    <row r="1003" spans="1:2" x14ac:dyDescent="0.25">
      <c r="A1003" s="169"/>
      <c r="B1003" s="169"/>
    </row>
    <row r="1004" spans="1:2" x14ac:dyDescent="0.25">
      <c r="A1004" s="169"/>
      <c r="B1004" s="169"/>
    </row>
    <row r="1005" spans="1:2" x14ac:dyDescent="0.25">
      <c r="A1005" s="169"/>
      <c r="B1005" s="169"/>
    </row>
    <row r="1006" spans="1:2" x14ac:dyDescent="0.25">
      <c r="A1006" s="169"/>
      <c r="B1006" s="169"/>
    </row>
    <row r="1007" spans="1:2" x14ac:dyDescent="0.25">
      <c r="A1007" s="169"/>
      <c r="B1007" s="169"/>
    </row>
    <row r="1008" spans="1:2" x14ac:dyDescent="0.25">
      <c r="A1008" s="169"/>
      <c r="B1008" s="169"/>
    </row>
    <row r="1009" spans="1:2" x14ac:dyDescent="0.25">
      <c r="A1009" s="169"/>
      <c r="B1009" s="169"/>
    </row>
    <row r="1010" spans="1:2" x14ac:dyDescent="0.25">
      <c r="A1010" s="169"/>
      <c r="B1010" s="169"/>
    </row>
    <row r="1011" spans="1:2" x14ac:dyDescent="0.25">
      <c r="A1011" s="169"/>
      <c r="B1011" s="169"/>
    </row>
    <row r="1012" spans="1:2" x14ac:dyDescent="0.25">
      <c r="A1012" s="169"/>
      <c r="B1012" s="169"/>
    </row>
    <row r="1013" spans="1:2" x14ac:dyDescent="0.25">
      <c r="A1013" s="169"/>
      <c r="B1013" s="169"/>
    </row>
    <row r="1014" spans="1:2" x14ac:dyDescent="0.25">
      <c r="A1014" s="169"/>
      <c r="B1014" s="169"/>
    </row>
    <row r="1015" spans="1:2" x14ac:dyDescent="0.25">
      <c r="A1015" s="169"/>
      <c r="B1015" s="169"/>
    </row>
    <row r="1016" spans="1:2" x14ac:dyDescent="0.25">
      <c r="A1016" s="169"/>
      <c r="B1016" s="169"/>
    </row>
    <row r="1017" spans="1:2" x14ac:dyDescent="0.25">
      <c r="A1017" s="169"/>
      <c r="B1017" s="169"/>
    </row>
    <row r="1018" spans="1:2" x14ac:dyDescent="0.25">
      <c r="A1018" s="169"/>
      <c r="B1018" s="169"/>
    </row>
    <row r="1019" spans="1:2" x14ac:dyDescent="0.25">
      <c r="A1019" s="169"/>
      <c r="B1019" s="169"/>
    </row>
    <row r="1020" spans="1:2" x14ac:dyDescent="0.25">
      <c r="A1020" s="169"/>
      <c r="B1020" s="169"/>
    </row>
    <row r="1021" spans="1:2" x14ac:dyDescent="0.25">
      <c r="A1021" s="169"/>
      <c r="B1021" s="169"/>
    </row>
    <row r="1022" spans="1:2" x14ac:dyDescent="0.25">
      <c r="A1022" s="169"/>
      <c r="B1022" s="169"/>
    </row>
    <row r="1023" spans="1:2" x14ac:dyDescent="0.25">
      <c r="A1023" s="169"/>
      <c r="B1023" s="169"/>
    </row>
    <row r="1024" spans="1:2" x14ac:dyDescent="0.25">
      <c r="A1024" s="169"/>
      <c r="B1024" s="169"/>
    </row>
    <row r="1025" spans="1:2" x14ac:dyDescent="0.25">
      <c r="A1025" s="169"/>
      <c r="B1025" s="169"/>
    </row>
    <row r="1026" spans="1:2" x14ac:dyDescent="0.25">
      <c r="A1026" s="169"/>
      <c r="B1026" s="169"/>
    </row>
    <row r="1027" spans="1:2" x14ac:dyDescent="0.25">
      <c r="A1027" s="169"/>
      <c r="B1027" s="169"/>
    </row>
    <row r="1028" spans="1:2" x14ac:dyDescent="0.25">
      <c r="A1028" s="169"/>
      <c r="B1028" s="169"/>
    </row>
    <row r="1029" spans="1:2" x14ac:dyDescent="0.25">
      <c r="A1029" s="169"/>
      <c r="B1029" s="169"/>
    </row>
    <row r="1030" spans="1:2" x14ac:dyDescent="0.25">
      <c r="A1030" s="169"/>
      <c r="B1030" s="169"/>
    </row>
    <row r="1031" spans="1:2" x14ac:dyDescent="0.25">
      <c r="A1031" s="169"/>
      <c r="B1031" s="169"/>
    </row>
    <row r="1032" spans="1:2" x14ac:dyDescent="0.25">
      <c r="A1032" s="169"/>
      <c r="B1032" s="169"/>
    </row>
    <row r="1033" spans="1:2" x14ac:dyDescent="0.25">
      <c r="A1033" s="169"/>
      <c r="B1033" s="169"/>
    </row>
    <row r="1034" spans="1:2" x14ac:dyDescent="0.25">
      <c r="A1034" s="169"/>
      <c r="B1034" s="169"/>
    </row>
    <row r="1035" spans="1:2" x14ac:dyDescent="0.25">
      <c r="A1035" s="169"/>
      <c r="B1035" s="169"/>
    </row>
    <row r="1036" spans="1:2" x14ac:dyDescent="0.25">
      <c r="A1036" s="169"/>
      <c r="B1036" s="169"/>
    </row>
    <row r="1037" spans="1:2" x14ac:dyDescent="0.25">
      <c r="A1037" s="169"/>
      <c r="B1037" s="169"/>
    </row>
    <row r="1038" spans="1:2" x14ac:dyDescent="0.25">
      <c r="A1038" s="169"/>
      <c r="B1038" s="169"/>
    </row>
    <row r="1039" spans="1:2" x14ac:dyDescent="0.25">
      <c r="A1039" s="169"/>
      <c r="B1039" s="169"/>
    </row>
    <row r="1040" spans="1:2" x14ac:dyDescent="0.25">
      <c r="A1040" s="169"/>
      <c r="B1040" s="169"/>
    </row>
    <row r="1041" spans="1:2" x14ac:dyDescent="0.25">
      <c r="A1041" s="169"/>
      <c r="B1041" s="169"/>
    </row>
    <row r="1042" spans="1:2" x14ac:dyDescent="0.25">
      <c r="A1042" s="169"/>
      <c r="B1042" s="169"/>
    </row>
    <row r="1043" spans="1:2" x14ac:dyDescent="0.25">
      <c r="A1043" s="169"/>
      <c r="B1043" s="169"/>
    </row>
    <row r="1044" spans="1:2" x14ac:dyDescent="0.25">
      <c r="A1044" s="169"/>
      <c r="B1044" s="169"/>
    </row>
    <row r="1045" spans="1:2" x14ac:dyDescent="0.25">
      <c r="A1045" s="169"/>
      <c r="B1045" s="169"/>
    </row>
    <row r="1046" spans="1:2" x14ac:dyDescent="0.25">
      <c r="A1046" s="169"/>
      <c r="B1046" s="169"/>
    </row>
    <row r="1047" spans="1:2" x14ac:dyDescent="0.25">
      <c r="A1047" s="169"/>
      <c r="B1047" s="169"/>
    </row>
    <row r="1048" spans="1:2" x14ac:dyDescent="0.25">
      <c r="A1048" s="169"/>
      <c r="B1048" s="169"/>
    </row>
    <row r="1049" spans="1:2" x14ac:dyDescent="0.25">
      <c r="A1049" s="169"/>
      <c r="B1049" s="169"/>
    </row>
    <row r="1050" spans="1:2" x14ac:dyDescent="0.25">
      <c r="A1050" s="169"/>
      <c r="B1050" s="169"/>
    </row>
    <row r="1051" spans="1:2" x14ac:dyDescent="0.25">
      <c r="A1051" s="169"/>
      <c r="B1051" s="169"/>
    </row>
    <row r="1052" spans="1:2" x14ac:dyDescent="0.25">
      <c r="A1052" s="169"/>
      <c r="B1052" s="169"/>
    </row>
    <row r="1053" spans="1:2" x14ac:dyDescent="0.25">
      <c r="A1053" s="169"/>
      <c r="B1053" s="169"/>
    </row>
    <row r="1054" spans="1:2" x14ac:dyDescent="0.25">
      <c r="A1054" s="169"/>
      <c r="B1054" s="169"/>
    </row>
    <row r="1055" spans="1:2" x14ac:dyDescent="0.25">
      <c r="A1055" s="169"/>
      <c r="B1055" s="169"/>
    </row>
    <row r="1056" spans="1:2" x14ac:dyDescent="0.25">
      <c r="A1056" s="169"/>
      <c r="B1056" s="169"/>
    </row>
    <row r="1057" spans="1:2" x14ac:dyDescent="0.25">
      <c r="A1057" s="169"/>
      <c r="B1057" s="169"/>
    </row>
    <row r="1058" spans="1:2" x14ac:dyDescent="0.25">
      <c r="A1058" s="169"/>
      <c r="B1058" s="169"/>
    </row>
    <row r="1059" spans="1:2" x14ac:dyDescent="0.25">
      <c r="A1059" s="169"/>
      <c r="B1059" s="169"/>
    </row>
    <row r="1060" spans="1:2" x14ac:dyDescent="0.25">
      <c r="A1060" s="169"/>
      <c r="B1060" s="169"/>
    </row>
    <row r="1061" spans="1:2" x14ac:dyDescent="0.25">
      <c r="A1061" s="169"/>
      <c r="B1061" s="169"/>
    </row>
    <row r="1062" spans="1:2" x14ac:dyDescent="0.25">
      <c r="A1062" s="169"/>
      <c r="B1062" s="169"/>
    </row>
    <row r="1063" spans="1:2" x14ac:dyDescent="0.25">
      <c r="A1063" s="169"/>
      <c r="B1063" s="169"/>
    </row>
    <row r="1064" spans="1:2" x14ac:dyDescent="0.25">
      <c r="A1064" s="169"/>
      <c r="B1064" s="169"/>
    </row>
    <row r="1065" spans="1:2" x14ac:dyDescent="0.25">
      <c r="A1065" s="169"/>
      <c r="B1065" s="169"/>
    </row>
    <row r="1066" spans="1:2" x14ac:dyDescent="0.25">
      <c r="A1066" s="169"/>
      <c r="B1066" s="169"/>
    </row>
    <row r="1067" spans="1:2" x14ac:dyDescent="0.25">
      <c r="A1067" s="169"/>
      <c r="B1067" s="169"/>
    </row>
    <row r="1068" spans="1:2" x14ac:dyDescent="0.25">
      <c r="A1068" s="169"/>
      <c r="B1068" s="169"/>
    </row>
    <row r="1069" spans="1:2" x14ac:dyDescent="0.25">
      <c r="A1069" s="169"/>
      <c r="B1069" s="169"/>
    </row>
    <row r="1070" spans="1:2" x14ac:dyDescent="0.25">
      <c r="A1070" s="169"/>
      <c r="B1070" s="169"/>
    </row>
    <row r="1071" spans="1:2" x14ac:dyDescent="0.25">
      <c r="A1071" s="169"/>
      <c r="B1071" s="169"/>
    </row>
    <row r="1072" spans="1:2" x14ac:dyDescent="0.25">
      <c r="A1072" s="169"/>
      <c r="B1072" s="169"/>
    </row>
    <row r="1073" spans="1:2" x14ac:dyDescent="0.25">
      <c r="A1073" s="169"/>
      <c r="B1073" s="169"/>
    </row>
    <row r="1074" spans="1:2" x14ac:dyDescent="0.25">
      <c r="A1074" s="169"/>
      <c r="B1074" s="169"/>
    </row>
    <row r="1075" spans="1:2" x14ac:dyDescent="0.25">
      <c r="A1075" s="169"/>
      <c r="B1075" s="169"/>
    </row>
    <row r="1076" spans="1:2" x14ac:dyDescent="0.25">
      <c r="A1076" s="169"/>
      <c r="B1076" s="169"/>
    </row>
    <row r="1077" spans="1:2" x14ac:dyDescent="0.25">
      <c r="A1077" s="169"/>
      <c r="B1077" s="169"/>
    </row>
    <row r="1078" spans="1:2" x14ac:dyDescent="0.25">
      <c r="A1078" s="169"/>
      <c r="B1078" s="169"/>
    </row>
    <row r="1079" spans="1:2" x14ac:dyDescent="0.25">
      <c r="A1079" s="169"/>
      <c r="B1079" s="169"/>
    </row>
    <row r="1080" spans="1:2" x14ac:dyDescent="0.25">
      <c r="A1080" s="169"/>
      <c r="B1080" s="169"/>
    </row>
    <row r="1081" spans="1:2" x14ac:dyDescent="0.25">
      <c r="A1081" s="169"/>
      <c r="B1081" s="169"/>
    </row>
    <row r="1082" spans="1:2" x14ac:dyDescent="0.25">
      <c r="A1082" s="169"/>
      <c r="B1082" s="169"/>
    </row>
    <row r="1083" spans="1:2" x14ac:dyDescent="0.25">
      <c r="A1083" s="169"/>
      <c r="B1083" s="169"/>
    </row>
    <row r="1084" spans="1:2" x14ac:dyDescent="0.25">
      <c r="A1084" s="169"/>
      <c r="B1084" s="169"/>
    </row>
    <row r="1085" spans="1:2" x14ac:dyDescent="0.25">
      <c r="A1085" s="169"/>
      <c r="B1085" s="169"/>
    </row>
    <row r="1086" spans="1:2" x14ac:dyDescent="0.25">
      <c r="A1086" s="169"/>
      <c r="B1086" s="169"/>
    </row>
    <row r="1087" spans="1:2" x14ac:dyDescent="0.25">
      <c r="A1087" s="169"/>
      <c r="B1087" s="169"/>
    </row>
    <row r="1088" spans="1:2" x14ac:dyDescent="0.25">
      <c r="A1088" s="169"/>
      <c r="B1088" s="169"/>
    </row>
    <row r="1089" spans="1:2" x14ac:dyDescent="0.25">
      <c r="A1089" s="169"/>
      <c r="B1089" s="169"/>
    </row>
    <row r="1090" spans="1:2" x14ac:dyDescent="0.25">
      <c r="A1090" s="169"/>
      <c r="B1090" s="169"/>
    </row>
    <row r="1091" spans="1:2" x14ac:dyDescent="0.25">
      <c r="A1091" s="169"/>
      <c r="B1091" s="169"/>
    </row>
    <row r="1092" spans="1:2" x14ac:dyDescent="0.25">
      <c r="A1092" s="169"/>
      <c r="B1092" s="169"/>
    </row>
    <row r="1093" spans="1:2" x14ac:dyDescent="0.25">
      <c r="A1093" s="169"/>
      <c r="B1093" s="169"/>
    </row>
    <row r="1094" spans="1:2" x14ac:dyDescent="0.25">
      <c r="A1094" s="169"/>
      <c r="B1094" s="169"/>
    </row>
    <row r="1095" spans="1:2" x14ac:dyDescent="0.25">
      <c r="A1095" s="169"/>
      <c r="B1095" s="169"/>
    </row>
    <row r="1096" spans="1:2" x14ac:dyDescent="0.25">
      <c r="A1096" s="169"/>
      <c r="B1096" s="169"/>
    </row>
    <row r="1097" spans="1:2" x14ac:dyDescent="0.25">
      <c r="A1097" s="169"/>
      <c r="B1097" s="169"/>
    </row>
    <row r="1098" spans="1:2" x14ac:dyDescent="0.25">
      <c r="A1098" s="169"/>
      <c r="B1098" s="169"/>
    </row>
    <row r="1099" spans="1:2" x14ac:dyDescent="0.25">
      <c r="A1099" s="169"/>
      <c r="B1099" s="169"/>
    </row>
    <row r="1100" spans="1:2" x14ac:dyDescent="0.25">
      <c r="A1100" s="169"/>
      <c r="B1100" s="169"/>
    </row>
    <row r="1101" spans="1:2" x14ac:dyDescent="0.25">
      <c r="A1101" s="169"/>
      <c r="B1101" s="169"/>
    </row>
    <row r="1102" spans="1:2" x14ac:dyDescent="0.25">
      <c r="A1102" s="169"/>
      <c r="B1102" s="169"/>
    </row>
    <row r="1103" spans="1:2" x14ac:dyDescent="0.25">
      <c r="A1103" s="169"/>
      <c r="B1103" s="169"/>
    </row>
    <row r="1104" spans="1:2" x14ac:dyDescent="0.25">
      <c r="A1104" s="169"/>
      <c r="B1104" s="169"/>
    </row>
    <row r="1105" spans="1:2" x14ac:dyDescent="0.25">
      <c r="A1105" s="169"/>
      <c r="B1105" s="169"/>
    </row>
    <row r="1106" spans="1:2" x14ac:dyDescent="0.25">
      <c r="A1106" s="169"/>
      <c r="B1106" s="169"/>
    </row>
    <row r="1107" spans="1:2" x14ac:dyDescent="0.25">
      <c r="A1107" s="169"/>
      <c r="B1107" s="169"/>
    </row>
    <row r="1108" spans="1:2" x14ac:dyDescent="0.25">
      <c r="A1108" s="169"/>
      <c r="B1108" s="169"/>
    </row>
    <row r="1109" spans="1:2" x14ac:dyDescent="0.25">
      <c r="A1109" s="169"/>
      <c r="B1109" s="169"/>
    </row>
    <row r="1110" spans="1:2" x14ac:dyDescent="0.25">
      <c r="A1110" s="169"/>
      <c r="B1110" s="169"/>
    </row>
    <row r="1111" spans="1:2" x14ac:dyDescent="0.25">
      <c r="A1111" s="169"/>
      <c r="B1111" s="169"/>
    </row>
    <row r="1112" spans="1:2" x14ac:dyDescent="0.25">
      <c r="A1112" s="169"/>
      <c r="B1112" s="169"/>
    </row>
    <row r="1113" spans="1:2" x14ac:dyDescent="0.25">
      <c r="A1113" s="169"/>
      <c r="B1113" s="169"/>
    </row>
    <row r="1114" spans="1:2" x14ac:dyDescent="0.25">
      <c r="A1114" s="169"/>
      <c r="B1114" s="169"/>
    </row>
    <row r="1115" spans="1:2" x14ac:dyDescent="0.25">
      <c r="A1115" s="169"/>
      <c r="B1115" s="169"/>
    </row>
    <row r="1116" spans="1:2" x14ac:dyDescent="0.25">
      <c r="A1116" s="169"/>
      <c r="B1116" s="169"/>
    </row>
    <row r="1117" spans="1:2" x14ac:dyDescent="0.25">
      <c r="A1117" s="169"/>
      <c r="B1117" s="169"/>
    </row>
    <row r="1118" spans="1:2" x14ac:dyDescent="0.25">
      <c r="A1118" s="169"/>
      <c r="B1118" s="169"/>
    </row>
    <row r="1119" spans="1:2" x14ac:dyDescent="0.25">
      <c r="A1119" s="169"/>
      <c r="B1119" s="169"/>
    </row>
    <row r="1120" spans="1:2" x14ac:dyDescent="0.25">
      <c r="A1120" s="169"/>
      <c r="B1120" s="169"/>
    </row>
    <row r="1121" spans="1:2" x14ac:dyDescent="0.25">
      <c r="A1121" s="169"/>
      <c r="B1121" s="169"/>
    </row>
    <row r="1122" spans="1:2" x14ac:dyDescent="0.25">
      <c r="A1122" s="169"/>
      <c r="B1122" s="169"/>
    </row>
    <row r="1123" spans="1:2" x14ac:dyDescent="0.25">
      <c r="A1123" s="169"/>
      <c r="B1123" s="169"/>
    </row>
    <row r="1124" spans="1:2" x14ac:dyDescent="0.25">
      <c r="A1124" s="169"/>
      <c r="B1124" s="169"/>
    </row>
    <row r="1125" spans="1:2" x14ac:dyDescent="0.25">
      <c r="A1125" s="169"/>
      <c r="B1125" s="169"/>
    </row>
    <row r="1126" spans="1:2" x14ac:dyDescent="0.25">
      <c r="A1126" s="169"/>
      <c r="B1126" s="169"/>
    </row>
    <row r="1127" spans="1:2" x14ac:dyDescent="0.25">
      <c r="A1127" s="169"/>
      <c r="B1127" s="169"/>
    </row>
    <row r="1128" spans="1:2" x14ac:dyDescent="0.25">
      <c r="A1128" s="169"/>
      <c r="B1128" s="169"/>
    </row>
    <row r="1129" spans="1:2" x14ac:dyDescent="0.25">
      <c r="A1129" s="169"/>
      <c r="B1129" s="169"/>
    </row>
    <row r="1130" spans="1:2" x14ac:dyDescent="0.25">
      <c r="A1130" s="169"/>
      <c r="B1130" s="169"/>
    </row>
    <row r="1131" spans="1:2" x14ac:dyDescent="0.25">
      <c r="A1131" s="169"/>
      <c r="B1131" s="169"/>
    </row>
    <row r="1132" spans="1:2" x14ac:dyDescent="0.25">
      <c r="A1132" s="169"/>
      <c r="B1132" s="169"/>
    </row>
    <row r="1133" spans="1:2" x14ac:dyDescent="0.25">
      <c r="A1133" s="169"/>
      <c r="B1133" s="169"/>
    </row>
    <row r="1134" spans="1:2" x14ac:dyDescent="0.25">
      <c r="A1134" s="169"/>
      <c r="B1134" s="169"/>
    </row>
    <row r="1135" spans="1:2" x14ac:dyDescent="0.25">
      <c r="A1135" s="169"/>
      <c r="B1135" s="169"/>
    </row>
    <row r="1136" spans="1:2" x14ac:dyDescent="0.25">
      <c r="A1136" s="169"/>
      <c r="B1136" s="169"/>
    </row>
    <row r="1137" spans="1:2" x14ac:dyDescent="0.25">
      <c r="A1137" s="169"/>
      <c r="B1137" s="169"/>
    </row>
    <row r="1138" spans="1:2" x14ac:dyDescent="0.25">
      <c r="A1138" s="169"/>
      <c r="B1138" s="169"/>
    </row>
    <row r="1139" spans="1:2" x14ac:dyDescent="0.25">
      <c r="A1139" s="169"/>
      <c r="B1139" s="169"/>
    </row>
    <row r="1140" spans="1:2" x14ac:dyDescent="0.25">
      <c r="A1140" s="169"/>
      <c r="B1140" s="169"/>
    </row>
    <row r="1141" spans="1:2" x14ac:dyDescent="0.25">
      <c r="A1141" s="169"/>
      <c r="B1141" s="169"/>
    </row>
    <row r="1142" spans="1:2" x14ac:dyDescent="0.25">
      <c r="A1142" s="169"/>
      <c r="B1142" s="169"/>
    </row>
    <row r="1143" spans="1:2" x14ac:dyDescent="0.25">
      <c r="A1143" s="169"/>
      <c r="B1143" s="169"/>
    </row>
    <row r="1144" spans="1:2" x14ac:dyDescent="0.25">
      <c r="A1144" s="169"/>
      <c r="B1144" s="169"/>
    </row>
    <row r="1145" spans="1:2" x14ac:dyDescent="0.25">
      <c r="A1145" s="169"/>
      <c r="B1145" s="169"/>
    </row>
    <row r="1146" spans="1:2" x14ac:dyDescent="0.25">
      <c r="A1146" s="169"/>
      <c r="B1146" s="169"/>
    </row>
    <row r="1147" spans="1:2" x14ac:dyDescent="0.25">
      <c r="A1147" s="169"/>
      <c r="B1147" s="169"/>
    </row>
    <row r="1148" spans="1:2" x14ac:dyDescent="0.25">
      <c r="A1148" s="169"/>
      <c r="B1148" s="169"/>
    </row>
    <row r="1149" spans="1:2" x14ac:dyDescent="0.25">
      <c r="A1149" s="169"/>
      <c r="B1149" s="169"/>
    </row>
    <row r="1150" spans="1:2" x14ac:dyDescent="0.25">
      <c r="A1150" s="169"/>
      <c r="B1150" s="169"/>
    </row>
    <row r="1151" spans="1:2" x14ac:dyDescent="0.25">
      <c r="A1151" s="169"/>
      <c r="B1151" s="169"/>
    </row>
    <row r="1152" spans="1:2" x14ac:dyDescent="0.25">
      <c r="A1152" s="169"/>
      <c r="B1152" s="169"/>
    </row>
    <row r="1153" spans="1:2" x14ac:dyDescent="0.25">
      <c r="A1153" s="169"/>
      <c r="B1153" s="169"/>
    </row>
    <row r="1154" spans="1:2" x14ac:dyDescent="0.25">
      <c r="A1154" s="169"/>
      <c r="B1154" s="169"/>
    </row>
    <row r="1155" spans="1:2" x14ac:dyDescent="0.25">
      <c r="A1155" s="169"/>
      <c r="B1155" s="169"/>
    </row>
    <row r="1156" spans="1:2" x14ac:dyDescent="0.25">
      <c r="A1156" s="169"/>
      <c r="B1156" s="169"/>
    </row>
    <row r="1157" spans="1:2" x14ac:dyDescent="0.25">
      <c r="A1157" s="169"/>
      <c r="B1157" s="169"/>
    </row>
    <row r="1158" spans="1:2" x14ac:dyDescent="0.25">
      <c r="A1158" s="169"/>
      <c r="B1158" s="169"/>
    </row>
    <row r="1159" spans="1:2" x14ac:dyDescent="0.25">
      <c r="A1159" s="169"/>
      <c r="B1159" s="169"/>
    </row>
    <row r="1160" spans="1:2" x14ac:dyDescent="0.25">
      <c r="A1160" s="169"/>
      <c r="B1160" s="169"/>
    </row>
    <row r="1161" spans="1:2" x14ac:dyDescent="0.25">
      <c r="A1161" s="169"/>
      <c r="B1161" s="169"/>
    </row>
    <row r="1162" spans="1:2" x14ac:dyDescent="0.25">
      <c r="A1162" s="169"/>
      <c r="B1162" s="169"/>
    </row>
    <row r="1163" spans="1:2" x14ac:dyDescent="0.25">
      <c r="A1163" s="169"/>
      <c r="B1163" s="169"/>
    </row>
    <row r="1164" spans="1:2" x14ac:dyDescent="0.25">
      <c r="A1164" s="169"/>
      <c r="B1164" s="169"/>
    </row>
    <row r="1165" spans="1:2" x14ac:dyDescent="0.25">
      <c r="A1165" s="169"/>
      <c r="B1165" s="169"/>
    </row>
    <row r="1166" spans="1:2" x14ac:dyDescent="0.25">
      <c r="A1166" s="169"/>
      <c r="B1166" s="169"/>
    </row>
    <row r="1167" spans="1:2" x14ac:dyDescent="0.25">
      <c r="A1167" s="169"/>
      <c r="B1167" s="169"/>
    </row>
    <row r="1168" spans="1:2" x14ac:dyDescent="0.25">
      <c r="A1168" s="169"/>
      <c r="B1168" s="169"/>
    </row>
    <row r="1169" spans="1:2" x14ac:dyDescent="0.25">
      <c r="A1169" s="169"/>
      <c r="B1169" s="169"/>
    </row>
    <row r="1170" spans="1:2" x14ac:dyDescent="0.25">
      <c r="A1170" s="169"/>
      <c r="B1170" s="169"/>
    </row>
    <row r="1171" spans="1:2" x14ac:dyDescent="0.25">
      <c r="A1171" s="169"/>
      <c r="B1171" s="169"/>
    </row>
    <row r="1172" spans="1:2" x14ac:dyDescent="0.25">
      <c r="A1172" s="169"/>
      <c r="B1172" s="169"/>
    </row>
    <row r="1173" spans="1:2" x14ac:dyDescent="0.25">
      <c r="A1173" s="169"/>
      <c r="B1173" s="169"/>
    </row>
    <row r="1174" spans="1:2" x14ac:dyDescent="0.25">
      <c r="A1174" s="169"/>
      <c r="B1174" s="169"/>
    </row>
    <row r="1175" spans="1:2" x14ac:dyDescent="0.25">
      <c r="A1175" s="169"/>
      <c r="B1175" s="169"/>
    </row>
    <row r="1176" spans="1:2" x14ac:dyDescent="0.25">
      <c r="A1176" s="169"/>
      <c r="B1176" s="169"/>
    </row>
    <row r="1177" spans="1:2" x14ac:dyDescent="0.25">
      <c r="A1177" s="169"/>
      <c r="B1177" s="169"/>
    </row>
    <row r="1178" spans="1:2" x14ac:dyDescent="0.25">
      <c r="A1178" s="169"/>
      <c r="B1178" s="169"/>
    </row>
    <row r="1179" spans="1:2" x14ac:dyDescent="0.25">
      <c r="A1179" s="169"/>
      <c r="B1179" s="169"/>
    </row>
    <row r="1180" spans="1:2" x14ac:dyDescent="0.25">
      <c r="A1180" s="169"/>
      <c r="B1180" s="169"/>
    </row>
    <row r="1181" spans="1:2" x14ac:dyDescent="0.25">
      <c r="A1181" s="169"/>
      <c r="B1181" s="169"/>
    </row>
    <row r="1182" spans="1:2" x14ac:dyDescent="0.25">
      <c r="A1182" s="169"/>
      <c r="B1182" s="169"/>
    </row>
    <row r="1183" spans="1:2" x14ac:dyDescent="0.25">
      <c r="A1183" s="169"/>
      <c r="B1183" s="169"/>
    </row>
    <row r="1184" spans="1:2" x14ac:dyDescent="0.25">
      <c r="A1184" s="169"/>
      <c r="B1184" s="169"/>
    </row>
    <row r="1185" spans="1:2" x14ac:dyDescent="0.25">
      <c r="A1185" s="169"/>
      <c r="B1185" s="169"/>
    </row>
    <row r="1186" spans="1:2" x14ac:dyDescent="0.25">
      <c r="A1186" s="169"/>
      <c r="B1186" s="169"/>
    </row>
    <row r="1187" spans="1:2" x14ac:dyDescent="0.25">
      <c r="A1187" s="169"/>
      <c r="B1187" s="169"/>
    </row>
    <row r="1188" spans="1:2" x14ac:dyDescent="0.25">
      <c r="A1188" s="169"/>
      <c r="B1188" s="169"/>
    </row>
    <row r="1189" spans="1:2" x14ac:dyDescent="0.25">
      <c r="A1189" s="169"/>
      <c r="B1189" s="169"/>
    </row>
    <row r="1190" spans="1:2" x14ac:dyDescent="0.25">
      <c r="A1190" s="169"/>
      <c r="B1190" s="169"/>
    </row>
    <row r="1191" spans="1:2" x14ac:dyDescent="0.25">
      <c r="A1191" s="169"/>
      <c r="B1191" s="169"/>
    </row>
    <row r="1192" spans="1:2" x14ac:dyDescent="0.25">
      <c r="A1192" s="169"/>
      <c r="B1192" s="169"/>
    </row>
    <row r="1193" spans="1:2" x14ac:dyDescent="0.25">
      <c r="A1193" s="169"/>
      <c r="B1193" s="169"/>
    </row>
    <row r="1194" spans="1:2" x14ac:dyDescent="0.25">
      <c r="A1194" s="169"/>
      <c r="B1194" s="169"/>
    </row>
    <row r="1195" spans="1:2" x14ac:dyDescent="0.25">
      <c r="A1195" s="169"/>
      <c r="B1195" s="169"/>
    </row>
    <row r="1196" spans="1:2" x14ac:dyDescent="0.25">
      <c r="A1196" s="169"/>
      <c r="B1196" s="169"/>
    </row>
    <row r="1197" spans="1:2" x14ac:dyDescent="0.25">
      <c r="A1197" s="169"/>
      <c r="B1197" s="169"/>
    </row>
    <row r="1198" spans="1:2" x14ac:dyDescent="0.25">
      <c r="A1198" s="169"/>
      <c r="B1198" s="169"/>
    </row>
    <row r="1199" spans="1:2" x14ac:dyDescent="0.25">
      <c r="A1199" s="169"/>
      <c r="B1199" s="169"/>
    </row>
    <row r="1200" spans="1:2" x14ac:dyDescent="0.25">
      <c r="A1200" s="169"/>
      <c r="B1200" s="169"/>
    </row>
    <row r="1201" spans="1:2" x14ac:dyDescent="0.25">
      <c r="A1201" s="169"/>
      <c r="B1201" s="169"/>
    </row>
    <row r="1202" spans="1:2" x14ac:dyDescent="0.25">
      <c r="A1202" s="169"/>
      <c r="B1202" s="169"/>
    </row>
    <row r="1203" spans="1:2" x14ac:dyDescent="0.25">
      <c r="A1203" s="169"/>
      <c r="B1203" s="169"/>
    </row>
    <row r="1204" spans="1:2" x14ac:dyDescent="0.25">
      <c r="A1204" s="169"/>
      <c r="B1204" s="169"/>
    </row>
    <row r="1205" spans="1:2" x14ac:dyDescent="0.25">
      <c r="A1205" s="169"/>
      <c r="B1205" s="169"/>
    </row>
    <row r="1206" spans="1:2" x14ac:dyDescent="0.25">
      <c r="A1206" s="169"/>
      <c r="B1206" s="169"/>
    </row>
    <row r="1207" spans="1:2" x14ac:dyDescent="0.25">
      <c r="A1207" s="169"/>
      <c r="B1207" s="169"/>
    </row>
    <row r="1208" spans="1:2" x14ac:dyDescent="0.25">
      <c r="A1208" s="169"/>
      <c r="B1208" s="169"/>
    </row>
    <row r="1209" spans="1:2" x14ac:dyDescent="0.25">
      <c r="A1209" s="169"/>
      <c r="B1209" s="169"/>
    </row>
    <row r="1210" spans="1:2" x14ac:dyDescent="0.25">
      <c r="A1210" s="169"/>
      <c r="B1210" s="169"/>
    </row>
    <row r="1211" spans="1:2" x14ac:dyDescent="0.25">
      <c r="A1211" s="169"/>
      <c r="B1211" s="169"/>
    </row>
    <row r="1212" spans="1:2" x14ac:dyDescent="0.25">
      <c r="A1212" s="169"/>
      <c r="B1212" s="169"/>
    </row>
    <row r="1213" spans="1:2" x14ac:dyDescent="0.25">
      <c r="A1213" s="169"/>
      <c r="B1213" s="169"/>
    </row>
    <row r="1214" spans="1:2" x14ac:dyDescent="0.25">
      <c r="A1214" s="169"/>
      <c r="B1214" s="169"/>
    </row>
    <row r="1215" spans="1:2" x14ac:dyDescent="0.25">
      <c r="A1215" s="169"/>
      <c r="B1215" s="169"/>
    </row>
    <row r="1216" spans="1:2" x14ac:dyDescent="0.25">
      <c r="A1216" s="169"/>
      <c r="B1216" s="169"/>
    </row>
    <row r="1217" spans="1:2" x14ac:dyDescent="0.25">
      <c r="A1217" s="169"/>
      <c r="B1217" s="169"/>
    </row>
    <row r="1218" spans="1:2" x14ac:dyDescent="0.25">
      <c r="A1218" s="169"/>
      <c r="B1218" s="169"/>
    </row>
    <row r="1219" spans="1:2" x14ac:dyDescent="0.25">
      <c r="A1219" s="169"/>
      <c r="B1219" s="169"/>
    </row>
    <row r="1220" spans="1:2" x14ac:dyDescent="0.25">
      <c r="A1220" s="169"/>
      <c r="B1220" s="169"/>
    </row>
    <row r="1221" spans="1:2" x14ac:dyDescent="0.25">
      <c r="A1221" s="169"/>
      <c r="B1221" s="169"/>
    </row>
    <row r="1222" spans="1:2" x14ac:dyDescent="0.25">
      <c r="A1222" s="169"/>
      <c r="B1222" s="169"/>
    </row>
    <row r="1223" spans="1:2" x14ac:dyDescent="0.25">
      <c r="A1223" s="169"/>
      <c r="B1223" s="169"/>
    </row>
    <row r="1224" spans="1:2" x14ac:dyDescent="0.25">
      <c r="A1224" s="169"/>
      <c r="B1224" s="169"/>
    </row>
    <row r="1225" spans="1:2" x14ac:dyDescent="0.25">
      <c r="A1225" s="169"/>
      <c r="B1225" s="169"/>
    </row>
    <row r="1226" spans="1:2" x14ac:dyDescent="0.25">
      <c r="A1226" s="169"/>
      <c r="B1226" s="169"/>
    </row>
    <row r="1227" spans="1:2" x14ac:dyDescent="0.25">
      <c r="A1227" s="169"/>
      <c r="B1227" s="169"/>
    </row>
    <row r="1228" spans="1:2" x14ac:dyDescent="0.25">
      <c r="A1228" s="169"/>
      <c r="B1228" s="169"/>
    </row>
    <row r="1229" spans="1:2" x14ac:dyDescent="0.25">
      <c r="A1229" s="169"/>
      <c r="B1229" s="169"/>
    </row>
    <row r="1230" spans="1:2" x14ac:dyDescent="0.25">
      <c r="A1230" s="169"/>
      <c r="B1230" s="169"/>
    </row>
    <row r="1231" spans="1:2" x14ac:dyDescent="0.25">
      <c r="A1231" s="169"/>
      <c r="B1231" s="169"/>
    </row>
    <row r="1232" spans="1:2" x14ac:dyDescent="0.25">
      <c r="A1232" s="169"/>
      <c r="B1232" s="169"/>
    </row>
    <row r="1233" spans="1:2" x14ac:dyDescent="0.25">
      <c r="A1233" s="169"/>
      <c r="B1233" s="169"/>
    </row>
    <row r="1234" spans="1:2" x14ac:dyDescent="0.25">
      <c r="A1234" s="169"/>
      <c r="B1234" s="169"/>
    </row>
    <row r="1235" spans="1:2" x14ac:dyDescent="0.25">
      <c r="A1235" s="169"/>
      <c r="B1235" s="169"/>
    </row>
    <row r="1236" spans="1:2" x14ac:dyDescent="0.25">
      <c r="A1236" s="169"/>
      <c r="B1236" s="169"/>
    </row>
    <row r="1237" spans="1:2" x14ac:dyDescent="0.25">
      <c r="A1237" s="169"/>
      <c r="B1237" s="169"/>
    </row>
    <row r="1238" spans="1:2" x14ac:dyDescent="0.25">
      <c r="A1238" s="169"/>
      <c r="B1238" s="169"/>
    </row>
    <row r="1239" spans="1:2" x14ac:dyDescent="0.25">
      <c r="A1239" s="169"/>
      <c r="B1239" s="169"/>
    </row>
    <row r="1240" spans="1:2" x14ac:dyDescent="0.25">
      <c r="A1240" s="169"/>
      <c r="B1240" s="169"/>
    </row>
    <row r="1241" spans="1:2" x14ac:dyDescent="0.25">
      <c r="A1241" s="169"/>
      <c r="B1241" s="169"/>
    </row>
    <row r="1242" spans="1:2" x14ac:dyDescent="0.25">
      <c r="A1242" s="169"/>
      <c r="B1242" s="169"/>
    </row>
    <row r="1243" spans="1:2" x14ac:dyDescent="0.25">
      <c r="A1243" s="169"/>
      <c r="B1243" s="169"/>
    </row>
    <row r="1244" spans="1:2" x14ac:dyDescent="0.25">
      <c r="A1244" s="169"/>
      <c r="B1244" s="169"/>
    </row>
    <row r="1245" spans="1:2" x14ac:dyDescent="0.25">
      <c r="A1245" s="169"/>
      <c r="B1245" s="169"/>
    </row>
    <row r="1246" spans="1:2" x14ac:dyDescent="0.25">
      <c r="A1246" s="169"/>
      <c r="B1246" s="169"/>
    </row>
    <row r="1247" spans="1:2" x14ac:dyDescent="0.25">
      <c r="A1247" s="169"/>
      <c r="B1247" s="169"/>
    </row>
    <row r="1248" spans="1:2" x14ac:dyDescent="0.25">
      <c r="A1248" s="169"/>
      <c r="B1248" s="169"/>
    </row>
    <row r="1249" spans="1:2" x14ac:dyDescent="0.25">
      <c r="A1249" s="169"/>
      <c r="B1249" s="169"/>
    </row>
    <row r="1250" spans="1:2" x14ac:dyDescent="0.25">
      <c r="A1250" s="169"/>
      <c r="B1250" s="169"/>
    </row>
    <row r="1251" spans="1:2" x14ac:dyDescent="0.25">
      <c r="A1251" s="169"/>
      <c r="B1251" s="169"/>
    </row>
    <row r="1252" spans="1:2" x14ac:dyDescent="0.25">
      <c r="A1252" s="169"/>
      <c r="B1252" s="169"/>
    </row>
    <row r="1253" spans="1:2" x14ac:dyDescent="0.25">
      <c r="A1253" s="169"/>
      <c r="B1253" s="169"/>
    </row>
    <row r="1254" spans="1:2" x14ac:dyDescent="0.25">
      <c r="A1254" s="169"/>
      <c r="B1254" s="169"/>
    </row>
    <row r="1255" spans="1:2" x14ac:dyDescent="0.25">
      <c r="A1255" s="169"/>
      <c r="B1255" s="169"/>
    </row>
    <row r="1256" spans="1:2" x14ac:dyDescent="0.25">
      <c r="A1256" s="169"/>
      <c r="B1256" s="169"/>
    </row>
    <row r="1257" spans="1:2" x14ac:dyDescent="0.25">
      <c r="A1257" s="169"/>
      <c r="B1257" s="169"/>
    </row>
    <row r="1258" spans="1:2" x14ac:dyDescent="0.25">
      <c r="A1258" s="169"/>
      <c r="B1258" s="169"/>
    </row>
    <row r="1259" spans="1:2" x14ac:dyDescent="0.25">
      <c r="A1259" s="169"/>
      <c r="B1259" s="169"/>
    </row>
    <row r="1260" spans="1:2" x14ac:dyDescent="0.25">
      <c r="A1260" s="169"/>
      <c r="B1260" s="169"/>
    </row>
    <row r="1261" spans="1:2" x14ac:dyDescent="0.25">
      <c r="A1261" s="169"/>
      <c r="B1261" s="169"/>
    </row>
    <row r="1262" spans="1:2" x14ac:dyDescent="0.25">
      <c r="A1262" s="169"/>
      <c r="B1262" s="169"/>
    </row>
    <row r="1263" spans="1:2" x14ac:dyDescent="0.25">
      <c r="A1263" s="169"/>
      <c r="B1263" s="169"/>
    </row>
    <row r="1264" spans="1:2" x14ac:dyDescent="0.25">
      <c r="A1264" s="169"/>
      <c r="B1264" s="169"/>
    </row>
    <row r="1265" spans="1:2" x14ac:dyDescent="0.25">
      <c r="A1265" s="169"/>
      <c r="B1265" s="169"/>
    </row>
    <row r="1266" spans="1:2" x14ac:dyDescent="0.25">
      <c r="A1266" s="169"/>
      <c r="B1266" s="169"/>
    </row>
    <row r="1267" spans="1:2" x14ac:dyDescent="0.25">
      <c r="A1267" s="169"/>
      <c r="B1267" s="169"/>
    </row>
    <row r="1268" spans="1:2" x14ac:dyDescent="0.25">
      <c r="A1268" s="169"/>
      <c r="B1268" s="169"/>
    </row>
    <row r="1269" spans="1:2" x14ac:dyDescent="0.25">
      <c r="A1269" s="169"/>
      <c r="B1269" s="169"/>
    </row>
    <row r="1270" spans="1:2" x14ac:dyDescent="0.25">
      <c r="A1270" s="169"/>
      <c r="B1270" s="169"/>
    </row>
    <row r="1271" spans="1:2" x14ac:dyDescent="0.25">
      <c r="A1271" s="169"/>
      <c r="B1271" s="169"/>
    </row>
    <row r="1272" spans="1:2" x14ac:dyDescent="0.25">
      <c r="A1272" s="169"/>
      <c r="B1272" s="169"/>
    </row>
    <row r="1273" spans="1:2" x14ac:dyDescent="0.25">
      <c r="A1273" s="169"/>
      <c r="B1273" s="169"/>
    </row>
    <row r="1274" spans="1:2" x14ac:dyDescent="0.25">
      <c r="A1274" s="169"/>
      <c r="B1274" s="169"/>
    </row>
    <row r="1275" spans="1:2" x14ac:dyDescent="0.25">
      <c r="A1275" s="169"/>
      <c r="B1275" s="169"/>
    </row>
    <row r="1276" spans="1:2" x14ac:dyDescent="0.25">
      <c r="A1276" s="169"/>
      <c r="B1276" s="169"/>
    </row>
    <row r="1277" spans="1:2" x14ac:dyDescent="0.25">
      <c r="A1277" s="169"/>
      <c r="B1277" s="169"/>
    </row>
    <row r="1278" spans="1:2" x14ac:dyDescent="0.25">
      <c r="A1278" s="169"/>
      <c r="B1278" s="169"/>
    </row>
    <row r="1279" spans="1:2" x14ac:dyDescent="0.25">
      <c r="A1279" s="169"/>
      <c r="B1279" s="169"/>
    </row>
    <row r="1280" spans="1:2" x14ac:dyDescent="0.25">
      <c r="A1280" s="169"/>
      <c r="B1280" s="169"/>
    </row>
    <row r="1281" spans="1:2" x14ac:dyDescent="0.25">
      <c r="A1281" s="169"/>
      <c r="B1281" s="169"/>
    </row>
    <row r="1282" spans="1:2" x14ac:dyDescent="0.25">
      <c r="A1282" s="169"/>
      <c r="B1282" s="169"/>
    </row>
    <row r="1283" spans="1:2" x14ac:dyDescent="0.25">
      <c r="A1283" s="169"/>
      <c r="B1283" s="169"/>
    </row>
    <row r="1284" spans="1:2" x14ac:dyDescent="0.25">
      <c r="A1284" s="169"/>
      <c r="B1284" s="169"/>
    </row>
    <row r="1285" spans="1:2" x14ac:dyDescent="0.25">
      <c r="A1285" s="169"/>
      <c r="B1285" s="169"/>
    </row>
    <row r="1286" spans="1:2" x14ac:dyDescent="0.25">
      <c r="A1286" s="169"/>
      <c r="B1286" s="169"/>
    </row>
    <row r="1287" spans="1:2" x14ac:dyDescent="0.25">
      <c r="A1287" s="169"/>
      <c r="B1287" s="169"/>
    </row>
    <row r="1288" spans="1:2" x14ac:dyDescent="0.25">
      <c r="A1288" s="169"/>
      <c r="B1288" s="169"/>
    </row>
    <row r="1289" spans="1:2" x14ac:dyDescent="0.25">
      <c r="A1289" s="169"/>
      <c r="B1289" s="169"/>
    </row>
    <row r="1290" spans="1:2" x14ac:dyDescent="0.25">
      <c r="A1290" s="169"/>
      <c r="B1290" s="169"/>
    </row>
    <row r="1291" spans="1:2" x14ac:dyDescent="0.25">
      <c r="A1291" s="169"/>
      <c r="B1291" s="169"/>
    </row>
    <row r="1292" spans="1:2" x14ac:dyDescent="0.25">
      <c r="A1292" s="169"/>
      <c r="B1292" s="169"/>
    </row>
    <row r="1293" spans="1:2" x14ac:dyDescent="0.25">
      <c r="A1293" s="169"/>
      <c r="B1293" s="169"/>
    </row>
    <row r="1294" spans="1:2" x14ac:dyDescent="0.25">
      <c r="A1294" s="169"/>
      <c r="B1294" s="169"/>
    </row>
    <row r="1295" spans="1:2" x14ac:dyDescent="0.25">
      <c r="A1295" s="169"/>
      <c r="B1295" s="169"/>
    </row>
    <row r="1296" spans="1:2" x14ac:dyDescent="0.25">
      <c r="A1296" s="169"/>
      <c r="B1296" s="169"/>
    </row>
    <row r="1297" spans="1:2" x14ac:dyDescent="0.25">
      <c r="A1297" s="169"/>
      <c r="B1297" s="169"/>
    </row>
    <row r="1298" spans="1:2" x14ac:dyDescent="0.25">
      <c r="A1298" s="169"/>
      <c r="B1298" s="169"/>
    </row>
    <row r="1299" spans="1:2" x14ac:dyDescent="0.25">
      <c r="A1299" s="169"/>
      <c r="B1299" s="169"/>
    </row>
    <row r="1300" spans="1:2" x14ac:dyDescent="0.25">
      <c r="A1300" s="169"/>
      <c r="B1300" s="169"/>
    </row>
    <row r="1301" spans="1:2" x14ac:dyDescent="0.25">
      <c r="A1301" s="169"/>
      <c r="B1301" s="169"/>
    </row>
    <row r="1302" spans="1:2" x14ac:dyDescent="0.25">
      <c r="A1302" s="169"/>
      <c r="B1302" s="169"/>
    </row>
    <row r="1303" spans="1:2" x14ac:dyDescent="0.25">
      <c r="A1303" s="169"/>
      <c r="B1303" s="169"/>
    </row>
    <row r="1304" spans="1:2" x14ac:dyDescent="0.25">
      <c r="A1304" s="169"/>
      <c r="B1304" s="169"/>
    </row>
    <row r="1305" spans="1:2" x14ac:dyDescent="0.25">
      <c r="A1305" s="169"/>
      <c r="B1305" s="169"/>
    </row>
    <row r="1306" spans="1:2" x14ac:dyDescent="0.25">
      <c r="A1306" s="169"/>
      <c r="B1306" s="169"/>
    </row>
    <row r="1307" spans="1:2" x14ac:dyDescent="0.25">
      <c r="A1307" s="169"/>
      <c r="B1307" s="169"/>
    </row>
    <row r="1308" spans="1:2" x14ac:dyDescent="0.25">
      <c r="A1308" s="169"/>
      <c r="B1308" s="169"/>
    </row>
    <row r="1309" spans="1:2" x14ac:dyDescent="0.25">
      <c r="A1309" s="169"/>
      <c r="B1309" s="169"/>
    </row>
    <row r="1310" spans="1:2" x14ac:dyDescent="0.25">
      <c r="A1310" s="169"/>
      <c r="B1310" s="169"/>
    </row>
    <row r="1311" spans="1:2" x14ac:dyDescent="0.25">
      <c r="A1311" s="169"/>
      <c r="B1311" s="169"/>
    </row>
    <row r="1312" spans="1:2" x14ac:dyDescent="0.25">
      <c r="A1312" s="169"/>
      <c r="B1312" s="169"/>
    </row>
    <row r="1313" spans="1:2" x14ac:dyDescent="0.25">
      <c r="A1313" s="169"/>
      <c r="B1313" s="169"/>
    </row>
    <row r="1314" spans="1:2" x14ac:dyDescent="0.25">
      <c r="A1314" s="169"/>
      <c r="B1314" s="169"/>
    </row>
    <row r="1315" spans="1:2" x14ac:dyDescent="0.25">
      <c r="A1315" s="169"/>
      <c r="B1315" s="169"/>
    </row>
    <row r="1316" spans="1:2" x14ac:dyDescent="0.25">
      <c r="A1316" s="169"/>
      <c r="B1316" s="169"/>
    </row>
    <row r="1317" spans="1:2" x14ac:dyDescent="0.25">
      <c r="A1317" s="169"/>
      <c r="B1317" s="169"/>
    </row>
    <row r="1318" spans="1:2" x14ac:dyDescent="0.25">
      <c r="A1318" s="169"/>
      <c r="B1318" s="169"/>
    </row>
    <row r="1319" spans="1:2" x14ac:dyDescent="0.25">
      <c r="A1319" s="169"/>
      <c r="B1319" s="169"/>
    </row>
    <row r="1320" spans="1:2" x14ac:dyDescent="0.25">
      <c r="A1320" s="169"/>
      <c r="B1320" s="169"/>
    </row>
    <row r="1321" spans="1:2" x14ac:dyDescent="0.25">
      <c r="A1321" s="169"/>
      <c r="B1321" s="169"/>
    </row>
    <row r="1322" spans="1:2" x14ac:dyDescent="0.25">
      <c r="A1322" s="169"/>
      <c r="B1322" s="169"/>
    </row>
    <row r="1323" spans="1:2" x14ac:dyDescent="0.25">
      <c r="A1323" s="169"/>
      <c r="B1323" s="169"/>
    </row>
    <row r="1324" spans="1:2" x14ac:dyDescent="0.25">
      <c r="A1324" s="169"/>
      <c r="B1324" s="169"/>
    </row>
    <row r="1325" spans="1:2" x14ac:dyDescent="0.25">
      <c r="A1325" s="169"/>
      <c r="B1325" s="169"/>
    </row>
    <row r="1326" spans="1:2" x14ac:dyDescent="0.25">
      <c r="A1326" s="169"/>
      <c r="B1326" s="169"/>
    </row>
    <row r="1327" spans="1:2" x14ac:dyDescent="0.25">
      <c r="A1327" s="169"/>
      <c r="B1327" s="169"/>
    </row>
    <row r="1328" spans="1:2" x14ac:dyDescent="0.25">
      <c r="A1328" s="169"/>
      <c r="B1328" s="169"/>
    </row>
    <row r="1329" spans="1:2" x14ac:dyDescent="0.25">
      <c r="A1329" s="169"/>
      <c r="B1329" s="169"/>
    </row>
    <row r="1330" spans="1:2" x14ac:dyDescent="0.25">
      <c r="A1330" s="169"/>
      <c r="B1330" s="169"/>
    </row>
    <row r="1331" spans="1:2" x14ac:dyDescent="0.25">
      <c r="A1331" s="169"/>
      <c r="B1331" s="169"/>
    </row>
    <row r="1332" spans="1:2" x14ac:dyDescent="0.25">
      <c r="A1332" s="169"/>
      <c r="B1332" s="169"/>
    </row>
    <row r="1333" spans="1:2" x14ac:dyDescent="0.25">
      <c r="A1333" s="169"/>
      <c r="B1333" s="169"/>
    </row>
    <row r="1334" spans="1:2" x14ac:dyDescent="0.25">
      <c r="A1334" s="169"/>
      <c r="B1334" s="169"/>
    </row>
    <row r="1335" spans="1:2" x14ac:dyDescent="0.25">
      <c r="A1335" s="169"/>
      <c r="B1335" s="169"/>
    </row>
    <row r="1336" spans="1:2" x14ac:dyDescent="0.25">
      <c r="A1336" s="169"/>
      <c r="B1336" s="169"/>
    </row>
    <row r="1337" spans="1:2" x14ac:dyDescent="0.25">
      <c r="A1337" s="169"/>
      <c r="B1337" s="169"/>
    </row>
    <row r="1338" spans="1:2" x14ac:dyDescent="0.25">
      <c r="A1338" s="169"/>
      <c r="B1338" s="169"/>
    </row>
    <row r="1339" spans="1:2" x14ac:dyDescent="0.25">
      <c r="A1339" s="169"/>
      <c r="B1339" s="169"/>
    </row>
    <row r="1340" spans="1:2" x14ac:dyDescent="0.25">
      <c r="A1340" s="169"/>
      <c r="B1340" s="169"/>
    </row>
    <row r="1341" spans="1:2" x14ac:dyDescent="0.25">
      <c r="A1341" s="169"/>
      <c r="B1341" s="169"/>
    </row>
    <row r="1342" spans="1:2" x14ac:dyDescent="0.25">
      <c r="A1342" s="169"/>
      <c r="B1342" s="169"/>
    </row>
    <row r="1343" spans="1:2" x14ac:dyDescent="0.25">
      <c r="A1343" s="169"/>
      <c r="B1343" s="169"/>
    </row>
    <row r="1344" spans="1:2" x14ac:dyDescent="0.25">
      <c r="A1344" s="169"/>
      <c r="B1344" s="169"/>
    </row>
    <row r="1345" spans="1:2" x14ac:dyDescent="0.25">
      <c r="A1345" s="169"/>
      <c r="B1345" s="169"/>
    </row>
    <row r="1346" spans="1:2" x14ac:dyDescent="0.25">
      <c r="A1346" s="169"/>
      <c r="B1346" s="169"/>
    </row>
    <row r="1347" spans="1:2" x14ac:dyDescent="0.25">
      <c r="A1347" s="169"/>
      <c r="B1347" s="169"/>
    </row>
    <row r="1348" spans="1:2" x14ac:dyDescent="0.25">
      <c r="A1348" s="169"/>
      <c r="B1348" s="169"/>
    </row>
    <row r="1349" spans="1:2" x14ac:dyDescent="0.25">
      <c r="A1349" s="169"/>
      <c r="B1349" s="169"/>
    </row>
    <row r="1350" spans="1:2" x14ac:dyDescent="0.25">
      <c r="A1350" s="169"/>
      <c r="B1350" s="169"/>
    </row>
    <row r="1351" spans="1:2" x14ac:dyDescent="0.25">
      <c r="A1351" s="169"/>
      <c r="B1351" s="169"/>
    </row>
    <row r="1352" spans="1:2" x14ac:dyDescent="0.25">
      <c r="A1352" s="169"/>
      <c r="B1352" s="169"/>
    </row>
    <row r="1353" spans="1:2" x14ac:dyDescent="0.25">
      <c r="A1353" s="169"/>
      <c r="B1353" s="169"/>
    </row>
    <row r="1354" spans="1:2" x14ac:dyDescent="0.25">
      <c r="A1354" s="169"/>
      <c r="B1354" s="169"/>
    </row>
    <row r="1355" spans="1:2" x14ac:dyDescent="0.25">
      <c r="A1355" s="169"/>
      <c r="B1355" s="169"/>
    </row>
    <row r="1356" spans="1:2" x14ac:dyDescent="0.25">
      <c r="A1356" s="169"/>
      <c r="B1356" s="169"/>
    </row>
    <row r="1357" spans="1:2" x14ac:dyDescent="0.25">
      <c r="A1357" s="169"/>
      <c r="B1357" s="169"/>
    </row>
    <row r="1358" spans="1:2" x14ac:dyDescent="0.25">
      <c r="A1358" s="169"/>
      <c r="B1358" s="169"/>
    </row>
    <row r="1359" spans="1:2" x14ac:dyDescent="0.25">
      <c r="A1359" s="169"/>
      <c r="B1359" s="169"/>
    </row>
    <row r="1360" spans="1:2" x14ac:dyDescent="0.25">
      <c r="A1360" s="169"/>
      <c r="B1360" s="169"/>
    </row>
    <row r="1361" spans="1:2" x14ac:dyDescent="0.25">
      <c r="A1361" s="169"/>
      <c r="B1361" s="169"/>
    </row>
    <row r="1362" spans="1:2" x14ac:dyDescent="0.25">
      <c r="A1362" s="169"/>
      <c r="B1362" s="169"/>
    </row>
    <row r="1363" spans="1:2" x14ac:dyDescent="0.25">
      <c r="A1363" s="169"/>
      <c r="B1363" s="169"/>
    </row>
    <row r="1364" spans="1:2" x14ac:dyDescent="0.25">
      <c r="A1364" s="169"/>
      <c r="B1364" s="169"/>
    </row>
    <row r="1365" spans="1:2" x14ac:dyDescent="0.25">
      <c r="A1365" s="169"/>
      <c r="B1365" s="169"/>
    </row>
    <row r="1366" spans="1:2" x14ac:dyDescent="0.25">
      <c r="A1366" s="169"/>
      <c r="B1366" s="169"/>
    </row>
    <row r="1367" spans="1:2" x14ac:dyDescent="0.25">
      <c r="A1367" s="169"/>
      <c r="B1367" s="169"/>
    </row>
    <row r="1368" spans="1:2" x14ac:dyDescent="0.25">
      <c r="A1368" s="169"/>
      <c r="B1368" s="169"/>
    </row>
    <row r="1369" spans="1:2" x14ac:dyDescent="0.25">
      <c r="A1369" s="169"/>
      <c r="B1369" s="169"/>
    </row>
    <row r="1370" spans="1:2" x14ac:dyDescent="0.25">
      <c r="A1370" s="169"/>
      <c r="B1370" s="169"/>
    </row>
    <row r="1371" spans="1:2" x14ac:dyDescent="0.25">
      <c r="A1371" s="169"/>
      <c r="B1371" s="169"/>
    </row>
    <row r="1372" spans="1:2" x14ac:dyDescent="0.25">
      <c r="A1372" s="169"/>
      <c r="B1372" s="169"/>
    </row>
    <row r="1373" spans="1:2" x14ac:dyDescent="0.25">
      <c r="A1373" s="169"/>
      <c r="B1373" s="169"/>
    </row>
    <row r="1374" spans="1:2" x14ac:dyDescent="0.25">
      <c r="A1374" s="169"/>
      <c r="B1374" s="169"/>
    </row>
    <row r="1375" spans="1:2" x14ac:dyDescent="0.25">
      <c r="A1375" s="169"/>
      <c r="B1375" s="169"/>
    </row>
    <row r="1376" spans="1:2" x14ac:dyDescent="0.25">
      <c r="A1376" s="169"/>
      <c r="B1376" s="169"/>
    </row>
    <row r="1377" spans="1:2" x14ac:dyDescent="0.25">
      <c r="A1377" s="169"/>
      <c r="B1377" s="169"/>
    </row>
    <row r="1378" spans="1:2" x14ac:dyDescent="0.25">
      <c r="A1378" s="169"/>
      <c r="B1378" s="169"/>
    </row>
    <row r="1379" spans="1:2" x14ac:dyDescent="0.25">
      <c r="A1379" s="169"/>
      <c r="B1379" s="169"/>
    </row>
    <row r="1380" spans="1:2" x14ac:dyDescent="0.25">
      <c r="A1380" s="169"/>
      <c r="B1380" s="169"/>
    </row>
    <row r="1381" spans="1:2" x14ac:dyDescent="0.25">
      <c r="A1381" s="169"/>
      <c r="B1381" s="169"/>
    </row>
    <row r="1382" spans="1:2" x14ac:dyDescent="0.25">
      <c r="A1382" s="169"/>
      <c r="B1382" s="169"/>
    </row>
    <row r="1383" spans="1:2" x14ac:dyDescent="0.25">
      <c r="A1383" s="169"/>
      <c r="B1383" s="169"/>
    </row>
    <row r="1384" spans="1:2" x14ac:dyDescent="0.25">
      <c r="A1384" s="169"/>
      <c r="B1384" s="169"/>
    </row>
    <row r="1385" spans="1:2" x14ac:dyDescent="0.25">
      <c r="A1385" s="169"/>
      <c r="B1385" s="169"/>
    </row>
    <row r="1386" spans="1:2" x14ac:dyDescent="0.25">
      <c r="A1386" s="169"/>
      <c r="B1386" s="169"/>
    </row>
    <row r="1387" spans="1:2" x14ac:dyDescent="0.25">
      <c r="A1387" s="169"/>
      <c r="B1387" s="169"/>
    </row>
    <row r="1388" spans="1:2" x14ac:dyDescent="0.25">
      <c r="A1388" s="169"/>
      <c r="B1388" s="169"/>
    </row>
    <row r="1389" spans="1:2" x14ac:dyDescent="0.25">
      <c r="A1389" s="169"/>
      <c r="B1389" s="169"/>
    </row>
    <row r="1390" spans="1:2" x14ac:dyDescent="0.25">
      <c r="A1390" s="169"/>
      <c r="B1390" s="169"/>
    </row>
    <row r="1391" spans="1:2" x14ac:dyDescent="0.25">
      <c r="A1391" s="169"/>
      <c r="B1391" s="169"/>
    </row>
    <row r="1392" spans="1:2" x14ac:dyDescent="0.25">
      <c r="A1392" s="169"/>
      <c r="B1392" s="169"/>
    </row>
    <row r="1393" spans="1:2" x14ac:dyDescent="0.25">
      <c r="A1393" s="169"/>
      <c r="B1393" s="169"/>
    </row>
    <row r="1394" spans="1:2" x14ac:dyDescent="0.25">
      <c r="A1394" s="169"/>
      <c r="B1394" s="169"/>
    </row>
    <row r="1395" spans="1:2" x14ac:dyDescent="0.25">
      <c r="A1395" s="169"/>
      <c r="B1395" s="169"/>
    </row>
    <row r="1396" spans="1:2" x14ac:dyDescent="0.25">
      <c r="A1396" s="169"/>
      <c r="B1396" s="169"/>
    </row>
    <row r="1397" spans="1:2" x14ac:dyDescent="0.25">
      <c r="A1397" s="169"/>
      <c r="B1397" s="169"/>
    </row>
    <row r="1398" spans="1:2" x14ac:dyDescent="0.25">
      <c r="A1398" s="169"/>
      <c r="B1398" s="169"/>
    </row>
    <row r="1399" spans="1:2" x14ac:dyDescent="0.25">
      <c r="A1399" s="169"/>
      <c r="B1399" s="169"/>
    </row>
    <row r="1400" spans="1:2" x14ac:dyDescent="0.25">
      <c r="A1400" s="169"/>
      <c r="B1400" s="169"/>
    </row>
    <row r="1401" spans="1:2" x14ac:dyDescent="0.25">
      <c r="A1401" s="169"/>
      <c r="B1401" s="169"/>
    </row>
    <row r="1402" spans="1:2" x14ac:dyDescent="0.25">
      <c r="A1402" s="169"/>
      <c r="B1402" s="169"/>
    </row>
    <row r="1403" spans="1:2" x14ac:dyDescent="0.25">
      <c r="A1403" s="169"/>
      <c r="B1403" s="169"/>
    </row>
    <row r="1404" spans="1:2" x14ac:dyDescent="0.25">
      <c r="A1404" s="169"/>
      <c r="B1404" s="169"/>
    </row>
    <row r="1405" spans="1:2" x14ac:dyDescent="0.25">
      <c r="A1405" s="169"/>
      <c r="B1405" s="169"/>
    </row>
    <row r="1406" spans="1:2" x14ac:dyDescent="0.25">
      <c r="A1406" s="169"/>
      <c r="B1406" s="169"/>
    </row>
    <row r="1407" spans="1:2" x14ac:dyDescent="0.25">
      <c r="A1407" s="169"/>
      <c r="B1407" s="169"/>
    </row>
    <row r="1408" spans="1:2" x14ac:dyDescent="0.25">
      <c r="A1408" s="169"/>
      <c r="B1408" s="169"/>
    </row>
    <row r="1409" spans="1:2" x14ac:dyDescent="0.25">
      <c r="A1409" s="169"/>
      <c r="B1409" s="169"/>
    </row>
    <row r="1410" spans="1:2" x14ac:dyDescent="0.25">
      <c r="A1410" s="169"/>
      <c r="B1410" s="169"/>
    </row>
    <row r="1411" spans="1:2" x14ac:dyDescent="0.25">
      <c r="A1411" s="169"/>
      <c r="B1411" s="169"/>
    </row>
    <row r="1412" spans="1:2" x14ac:dyDescent="0.25">
      <c r="A1412" s="169"/>
      <c r="B1412" s="169"/>
    </row>
    <row r="1413" spans="1:2" x14ac:dyDescent="0.25">
      <c r="A1413" s="169"/>
      <c r="B1413" s="169"/>
    </row>
    <row r="1414" spans="1:2" x14ac:dyDescent="0.25">
      <c r="A1414" s="169"/>
      <c r="B1414" s="169"/>
    </row>
    <row r="1415" spans="1:2" x14ac:dyDescent="0.25">
      <c r="A1415" s="169"/>
      <c r="B1415" s="169"/>
    </row>
    <row r="1416" spans="1:2" x14ac:dyDescent="0.25">
      <c r="A1416" s="169"/>
      <c r="B1416" s="169"/>
    </row>
    <row r="1417" spans="1:2" x14ac:dyDescent="0.25">
      <c r="A1417" s="169"/>
      <c r="B1417" s="169"/>
    </row>
    <row r="1418" spans="1:2" x14ac:dyDescent="0.25">
      <c r="A1418" s="169"/>
      <c r="B1418" s="169"/>
    </row>
    <row r="1419" spans="1:2" x14ac:dyDescent="0.25">
      <c r="A1419" s="169"/>
      <c r="B1419" s="169"/>
    </row>
    <row r="1420" spans="1:2" x14ac:dyDescent="0.25">
      <c r="A1420" s="169"/>
      <c r="B1420" s="169"/>
    </row>
    <row r="1421" spans="1:2" x14ac:dyDescent="0.25">
      <c r="A1421" s="169"/>
      <c r="B1421" s="169"/>
    </row>
    <row r="1422" spans="1:2" x14ac:dyDescent="0.25">
      <c r="A1422" s="169"/>
      <c r="B1422" s="169"/>
    </row>
    <row r="1423" spans="1:2" x14ac:dyDescent="0.25">
      <c r="A1423" s="169"/>
      <c r="B1423" s="169"/>
    </row>
    <row r="1424" spans="1:2" x14ac:dyDescent="0.25">
      <c r="A1424" s="169"/>
      <c r="B1424" s="169"/>
    </row>
    <row r="1425" spans="1:2" x14ac:dyDescent="0.25">
      <c r="A1425" s="169"/>
      <c r="B1425" s="169"/>
    </row>
    <row r="1426" spans="1:2" x14ac:dyDescent="0.25">
      <c r="A1426" s="169"/>
      <c r="B1426" s="169"/>
    </row>
    <row r="1427" spans="1:2" x14ac:dyDescent="0.25">
      <c r="A1427" s="169"/>
      <c r="B1427" s="169"/>
    </row>
    <row r="1428" spans="1:2" x14ac:dyDescent="0.25">
      <c r="A1428" s="169"/>
      <c r="B1428" s="169"/>
    </row>
    <row r="1429" spans="1:2" x14ac:dyDescent="0.25">
      <c r="A1429" s="169"/>
      <c r="B1429" s="169"/>
    </row>
    <row r="1430" spans="1:2" x14ac:dyDescent="0.25">
      <c r="A1430" s="169"/>
      <c r="B1430" s="169"/>
    </row>
    <row r="1431" spans="1:2" x14ac:dyDescent="0.25">
      <c r="A1431" s="169"/>
      <c r="B1431" s="169"/>
    </row>
    <row r="1432" spans="1:2" x14ac:dyDescent="0.25">
      <c r="A1432" s="169"/>
      <c r="B1432" s="169"/>
    </row>
    <row r="1433" spans="1:2" x14ac:dyDescent="0.25">
      <c r="A1433" s="169"/>
      <c r="B1433" s="169"/>
    </row>
    <row r="1434" spans="1:2" x14ac:dyDescent="0.25">
      <c r="A1434" s="169"/>
      <c r="B1434" s="169"/>
    </row>
    <row r="1435" spans="1:2" x14ac:dyDescent="0.25">
      <c r="A1435" s="169"/>
      <c r="B1435" s="169"/>
    </row>
    <row r="1436" spans="1:2" x14ac:dyDescent="0.25">
      <c r="A1436" s="169"/>
      <c r="B1436" s="169"/>
    </row>
    <row r="1437" spans="1:2" x14ac:dyDescent="0.25">
      <c r="A1437" s="169"/>
      <c r="B1437" s="169"/>
    </row>
    <row r="1438" spans="1:2" x14ac:dyDescent="0.25">
      <c r="A1438" s="169"/>
      <c r="B1438" s="169"/>
    </row>
    <row r="1439" spans="1:2" x14ac:dyDescent="0.25">
      <c r="A1439" s="169"/>
      <c r="B1439" s="169"/>
    </row>
    <row r="1440" spans="1:2" x14ac:dyDescent="0.25">
      <c r="A1440" s="169"/>
      <c r="B1440" s="169"/>
    </row>
    <row r="1441" spans="1:2" x14ac:dyDescent="0.25">
      <c r="A1441" s="169"/>
      <c r="B1441" s="169"/>
    </row>
    <row r="1442" spans="1:2" x14ac:dyDescent="0.25">
      <c r="A1442" s="169"/>
      <c r="B1442" s="169"/>
    </row>
    <row r="1443" spans="1:2" x14ac:dyDescent="0.25">
      <c r="A1443" s="169"/>
      <c r="B1443" s="169"/>
    </row>
    <row r="1444" spans="1:2" x14ac:dyDescent="0.25">
      <c r="A1444" s="169"/>
      <c r="B1444" s="169"/>
    </row>
    <row r="1445" spans="1:2" x14ac:dyDescent="0.25">
      <c r="A1445" s="169"/>
      <c r="B1445" s="169"/>
    </row>
    <row r="1446" spans="1:2" x14ac:dyDescent="0.25">
      <c r="A1446" s="169"/>
      <c r="B1446" s="169"/>
    </row>
    <row r="1447" spans="1:2" x14ac:dyDescent="0.25">
      <c r="A1447" s="169"/>
      <c r="B1447" s="169"/>
    </row>
    <row r="1448" spans="1:2" x14ac:dyDescent="0.25">
      <c r="A1448" s="169"/>
      <c r="B1448" s="169"/>
    </row>
    <row r="1449" spans="1:2" x14ac:dyDescent="0.25">
      <c r="A1449" s="169"/>
      <c r="B1449" s="169"/>
    </row>
    <row r="1450" spans="1:2" x14ac:dyDescent="0.25">
      <c r="A1450" s="169"/>
      <c r="B1450" s="169"/>
    </row>
    <row r="1451" spans="1:2" x14ac:dyDescent="0.25">
      <c r="A1451" s="169"/>
      <c r="B1451" s="169"/>
    </row>
    <row r="1452" spans="1:2" x14ac:dyDescent="0.25">
      <c r="A1452" s="169"/>
      <c r="B1452" s="169"/>
    </row>
    <row r="1453" spans="1:2" x14ac:dyDescent="0.25">
      <c r="A1453" s="169"/>
      <c r="B1453" s="169"/>
    </row>
    <row r="1454" spans="1:2" x14ac:dyDescent="0.25">
      <c r="A1454" s="169"/>
      <c r="B1454" s="169"/>
    </row>
    <row r="1455" spans="1:2" x14ac:dyDescent="0.25">
      <c r="A1455" s="169"/>
      <c r="B1455" s="169"/>
    </row>
    <row r="1456" spans="1:2" x14ac:dyDescent="0.25">
      <c r="A1456" s="169"/>
      <c r="B1456" s="169"/>
    </row>
    <row r="1457" spans="1:2" x14ac:dyDescent="0.25">
      <c r="A1457" s="169"/>
      <c r="B1457" s="169"/>
    </row>
    <row r="1458" spans="1:2" x14ac:dyDescent="0.25">
      <c r="A1458" s="169"/>
      <c r="B1458" s="169"/>
    </row>
    <row r="1459" spans="1:2" x14ac:dyDescent="0.25">
      <c r="A1459" s="169"/>
      <c r="B1459" s="169"/>
    </row>
    <row r="1460" spans="1:2" x14ac:dyDescent="0.25">
      <c r="A1460" s="169"/>
      <c r="B1460" s="169"/>
    </row>
    <row r="1461" spans="1:2" x14ac:dyDescent="0.25">
      <c r="A1461" s="169"/>
      <c r="B1461" s="169"/>
    </row>
    <row r="1462" spans="1:2" x14ac:dyDescent="0.25">
      <c r="A1462" s="169"/>
      <c r="B1462" s="169"/>
    </row>
    <row r="1463" spans="1:2" x14ac:dyDescent="0.25">
      <c r="A1463" s="169"/>
      <c r="B1463" s="169"/>
    </row>
    <row r="1464" spans="1:2" x14ac:dyDescent="0.25">
      <c r="A1464" s="169"/>
      <c r="B1464" s="169"/>
    </row>
    <row r="1465" spans="1:2" x14ac:dyDescent="0.25">
      <c r="A1465" s="169"/>
      <c r="B1465" s="169"/>
    </row>
    <row r="1466" spans="1:2" x14ac:dyDescent="0.25">
      <c r="A1466" s="169"/>
      <c r="B1466" s="169"/>
    </row>
    <row r="1467" spans="1:2" x14ac:dyDescent="0.25">
      <c r="A1467" s="169"/>
      <c r="B1467" s="169"/>
    </row>
    <row r="1468" spans="1:2" x14ac:dyDescent="0.25">
      <c r="A1468" s="169"/>
      <c r="B1468" s="169"/>
    </row>
    <row r="1469" spans="1:2" x14ac:dyDescent="0.25">
      <c r="A1469" s="169"/>
      <c r="B1469" s="169"/>
    </row>
    <row r="1470" spans="1:2" x14ac:dyDescent="0.25">
      <c r="A1470" s="169"/>
      <c r="B1470" s="169"/>
    </row>
    <row r="1471" spans="1:2" x14ac:dyDescent="0.25">
      <c r="A1471" s="169"/>
      <c r="B1471" s="169"/>
    </row>
    <row r="1472" spans="1:2" x14ac:dyDescent="0.25">
      <c r="A1472" s="169"/>
      <c r="B1472" s="169"/>
    </row>
    <row r="1473" spans="1:2" x14ac:dyDescent="0.25">
      <c r="A1473" s="169"/>
      <c r="B1473" s="169"/>
    </row>
    <row r="1474" spans="1:2" x14ac:dyDescent="0.25">
      <c r="A1474" s="169"/>
      <c r="B1474" s="169"/>
    </row>
    <row r="1475" spans="1:2" x14ac:dyDescent="0.25">
      <c r="A1475" s="169"/>
      <c r="B1475" s="169"/>
    </row>
    <row r="1476" spans="1:2" x14ac:dyDescent="0.25">
      <c r="A1476" s="169"/>
      <c r="B1476" s="169"/>
    </row>
    <row r="1477" spans="1:2" x14ac:dyDescent="0.25">
      <c r="A1477" s="169"/>
      <c r="B1477" s="169"/>
    </row>
    <row r="1478" spans="1:2" x14ac:dyDescent="0.25">
      <c r="A1478" s="169"/>
      <c r="B1478" s="169"/>
    </row>
    <row r="1479" spans="1:2" x14ac:dyDescent="0.25">
      <c r="A1479" s="169"/>
      <c r="B1479" s="169"/>
    </row>
    <row r="1480" spans="1:2" x14ac:dyDescent="0.25">
      <c r="A1480" s="169"/>
      <c r="B1480" s="169"/>
    </row>
    <row r="1481" spans="1:2" x14ac:dyDescent="0.25">
      <c r="A1481" s="169"/>
      <c r="B1481" s="169"/>
    </row>
    <row r="1482" spans="1:2" x14ac:dyDescent="0.25">
      <c r="A1482" s="169"/>
      <c r="B1482" s="169"/>
    </row>
    <row r="1483" spans="1:2" x14ac:dyDescent="0.25">
      <c r="A1483" s="169"/>
      <c r="B1483" s="169"/>
    </row>
    <row r="1484" spans="1:2" x14ac:dyDescent="0.25">
      <c r="A1484" s="169"/>
      <c r="B1484" s="169"/>
    </row>
    <row r="1485" spans="1:2" x14ac:dyDescent="0.25">
      <c r="A1485" s="169"/>
      <c r="B1485" s="169"/>
    </row>
    <row r="1486" spans="1:2" x14ac:dyDescent="0.25">
      <c r="A1486" s="169"/>
      <c r="B1486" s="169"/>
    </row>
    <row r="1487" spans="1:2" x14ac:dyDescent="0.25">
      <c r="A1487" s="169"/>
      <c r="B1487" s="169"/>
    </row>
    <row r="1488" spans="1:2" x14ac:dyDescent="0.25">
      <c r="A1488" s="169"/>
      <c r="B1488" s="169"/>
    </row>
    <row r="1489" spans="1:2" x14ac:dyDescent="0.25">
      <c r="A1489" s="169"/>
      <c r="B1489" s="169"/>
    </row>
    <row r="1490" spans="1:2" x14ac:dyDescent="0.25">
      <c r="A1490" s="169"/>
      <c r="B1490" s="169"/>
    </row>
    <row r="1491" spans="1:2" x14ac:dyDescent="0.25">
      <c r="A1491" s="169"/>
      <c r="B1491" s="169"/>
    </row>
    <row r="1492" spans="1:2" x14ac:dyDescent="0.25">
      <c r="A1492" s="169"/>
      <c r="B1492" s="169"/>
    </row>
    <row r="1493" spans="1:2" x14ac:dyDescent="0.25">
      <c r="A1493" s="169"/>
      <c r="B1493" s="169"/>
    </row>
    <row r="1494" spans="1:2" x14ac:dyDescent="0.25">
      <c r="A1494" s="169"/>
      <c r="B1494" s="169"/>
    </row>
    <row r="1495" spans="1:2" x14ac:dyDescent="0.25">
      <c r="A1495" s="169"/>
      <c r="B1495" s="169"/>
    </row>
    <row r="1496" spans="1:2" x14ac:dyDescent="0.25">
      <c r="A1496" s="169"/>
      <c r="B1496" s="169"/>
    </row>
    <row r="1497" spans="1:2" x14ac:dyDescent="0.25">
      <c r="A1497" s="169"/>
      <c r="B1497" s="169"/>
    </row>
    <row r="1498" spans="1:2" x14ac:dyDescent="0.25">
      <c r="A1498" s="169"/>
      <c r="B1498" s="169"/>
    </row>
    <row r="1499" spans="1:2" x14ac:dyDescent="0.25">
      <c r="A1499" s="169"/>
      <c r="B1499" s="169"/>
    </row>
    <row r="1500" spans="1:2" x14ac:dyDescent="0.25">
      <c r="A1500" s="169"/>
      <c r="B1500" s="169"/>
    </row>
    <row r="1501" spans="1:2" x14ac:dyDescent="0.25">
      <c r="A1501" s="169"/>
      <c r="B1501" s="169"/>
    </row>
    <row r="1502" spans="1:2" x14ac:dyDescent="0.25">
      <c r="A1502" s="169"/>
      <c r="B1502" s="169"/>
    </row>
    <row r="1503" spans="1:2" x14ac:dyDescent="0.25">
      <c r="A1503" s="169"/>
      <c r="B1503" s="169"/>
    </row>
    <row r="1504" spans="1:2" x14ac:dyDescent="0.25">
      <c r="A1504" s="169"/>
      <c r="B1504" s="169"/>
    </row>
    <row r="1505" spans="1:2" x14ac:dyDescent="0.25">
      <c r="A1505" s="169"/>
      <c r="B1505" s="169"/>
    </row>
    <row r="1506" spans="1:2" x14ac:dyDescent="0.25">
      <c r="A1506" s="169"/>
      <c r="B1506" s="169"/>
    </row>
    <row r="1507" spans="1:2" x14ac:dyDescent="0.25">
      <c r="A1507" s="169"/>
      <c r="B1507" s="169"/>
    </row>
    <row r="1508" spans="1:2" x14ac:dyDescent="0.25">
      <c r="A1508" s="169"/>
      <c r="B1508" s="169"/>
    </row>
    <row r="1509" spans="1:2" x14ac:dyDescent="0.25">
      <c r="A1509" s="169"/>
      <c r="B1509" s="169"/>
    </row>
    <row r="1510" spans="1:2" x14ac:dyDescent="0.25">
      <c r="A1510" s="169"/>
      <c r="B1510" s="169"/>
    </row>
    <row r="1511" spans="1:2" x14ac:dyDescent="0.25">
      <c r="A1511" s="169"/>
      <c r="B1511" s="169"/>
    </row>
    <row r="1512" spans="1:2" x14ac:dyDescent="0.25">
      <c r="A1512" s="169"/>
      <c r="B1512" s="169"/>
    </row>
    <row r="1513" spans="1:2" x14ac:dyDescent="0.25">
      <c r="A1513" s="169"/>
      <c r="B1513" s="169"/>
    </row>
    <row r="1514" spans="1:2" x14ac:dyDescent="0.25">
      <c r="A1514" s="169"/>
      <c r="B1514" s="169"/>
    </row>
    <row r="1515" spans="1:2" x14ac:dyDescent="0.25">
      <c r="A1515" s="169"/>
      <c r="B1515" s="169"/>
    </row>
    <row r="1516" spans="1:2" x14ac:dyDescent="0.25">
      <c r="A1516" s="169"/>
      <c r="B1516" s="169"/>
    </row>
    <row r="1517" spans="1:2" x14ac:dyDescent="0.25">
      <c r="A1517" s="169"/>
      <c r="B1517" s="169"/>
    </row>
    <row r="1518" spans="1:2" x14ac:dyDescent="0.25">
      <c r="A1518" s="169"/>
      <c r="B1518" s="169"/>
    </row>
    <row r="1519" spans="1:2" x14ac:dyDescent="0.25">
      <c r="A1519" s="169"/>
      <c r="B1519" s="169"/>
    </row>
    <row r="1520" spans="1:2" x14ac:dyDescent="0.25">
      <c r="A1520" s="169"/>
      <c r="B1520" s="169"/>
    </row>
    <row r="1521" spans="1:2" x14ac:dyDescent="0.25">
      <c r="A1521" s="169"/>
      <c r="B1521" s="169"/>
    </row>
    <row r="1522" spans="1:2" x14ac:dyDescent="0.25">
      <c r="A1522" s="169"/>
      <c r="B1522" s="169"/>
    </row>
    <row r="1523" spans="1:2" x14ac:dyDescent="0.25">
      <c r="A1523" s="169"/>
      <c r="B1523" s="169"/>
    </row>
    <row r="1524" spans="1:2" x14ac:dyDescent="0.25">
      <c r="A1524" s="169"/>
      <c r="B1524" s="169"/>
    </row>
    <row r="1525" spans="1:2" x14ac:dyDescent="0.25">
      <c r="A1525" s="169"/>
      <c r="B1525" s="169"/>
    </row>
    <row r="1526" spans="1:2" x14ac:dyDescent="0.25">
      <c r="A1526" s="169"/>
      <c r="B1526" s="169"/>
    </row>
    <row r="1527" spans="1:2" x14ac:dyDescent="0.25">
      <c r="A1527" s="169"/>
      <c r="B1527" s="169"/>
    </row>
    <row r="1528" spans="1:2" x14ac:dyDescent="0.25">
      <c r="A1528" s="169"/>
      <c r="B1528" s="169"/>
    </row>
    <row r="1529" spans="1:2" x14ac:dyDescent="0.25">
      <c r="A1529" s="169"/>
      <c r="B1529" s="169"/>
    </row>
    <row r="1530" spans="1:2" x14ac:dyDescent="0.25">
      <c r="A1530" s="169"/>
      <c r="B1530" s="169"/>
    </row>
    <row r="1531" spans="1:2" x14ac:dyDescent="0.25">
      <c r="A1531" s="169"/>
      <c r="B1531" s="169"/>
    </row>
    <row r="1532" spans="1:2" x14ac:dyDescent="0.25">
      <c r="A1532" s="169"/>
      <c r="B1532" s="169"/>
    </row>
    <row r="1533" spans="1:2" x14ac:dyDescent="0.25">
      <c r="A1533" s="169"/>
      <c r="B1533" s="169"/>
    </row>
    <row r="1534" spans="1:2" x14ac:dyDescent="0.25">
      <c r="A1534" s="169"/>
      <c r="B1534" s="169"/>
    </row>
    <row r="1535" spans="1:2" x14ac:dyDescent="0.25">
      <c r="A1535" s="169"/>
      <c r="B1535" s="169"/>
    </row>
    <row r="1536" spans="1:2" x14ac:dyDescent="0.25">
      <c r="A1536" s="169"/>
      <c r="B1536" s="169"/>
    </row>
    <row r="1537" spans="1:2" x14ac:dyDescent="0.25">
      <c r="A1537" s="169"/>
      <c r="B1537" s="169"/>
    </row>
    <row r="1538" spans="1:2" x14ac:dyDescent="0.25">
      <c r="A1538" s="169"/>
      <c r="B1538" s="169"/>
    </row>
    <row r="1539" spans="1:2" x14ac:dyDescent="0.25">
      <c r="A1539" s="169"/>
      <c r="B1539" s="169"/>
    </row>
    <row r="1540" spans="1:2" x14ac:dyDescent="0.25">
      <c r="A1540" s="169"/>
      <c r="B1540" s="169"/>
    </row>
    <row r="1541" spans="1:2" x14ac:dyDescent="0.25">
      <c r="A1541" s="169"/>
      <c r="B1541" s="169"/>
    </row>
    <row r="1542" spans="1:2" x14ac:dyDescent="0.25">
      <c r="A1542" s="169"/>
      <c r="B1542" s="169"/>
    </row>
    <row r="1543" spans="1:2" x14ac:dyDescent="0.25">
      <c r="A1543" s="169"/>
      <c r="B1543" s="169"/>
    </row>
    <row r="1544" spans="1:2" x14ac:dyDescent="0.25">
      <c r="A1544" s="169"/>
      <c r="B1544" s="169"/>
    </row>
    <row r="1545" spans="1:2" x14ac:dyDescent="0.25">
      <c r="A1545" s="169"/>
      <c r="B1545" s="169"/>
    </row>
    <row r="1546" spans="1:2" x14ac:dyDescent="0.25">
      <c r="A1546" s="169"/>
      <c r="B1546" s="169"/>
    </row>
    <row r="1547" spans="1:2" x14ac:dyDescent="0.25">
      <c r="A1547" s="169"/>
      <c r="B1547" s="169"/>
    </row>
    <row r="1548" spans="1:2" x14ac:dyDescent="0.25">
      <c r="A1548" s="169"/>
      <c r="B1548" s="169"/>
    </row>
    <row r="1549" spans="1:2" x14ac:dyDescent="0.25">
      <c r="A1549" s="169"/>
      <c r="B1549" s="169"/>
    </row>
    <row r="1550" spans="1:2" x14ac:dyDescent="0.25">
      <c r="A1550" s="169"/>
      <c r="B1550" s="169"/>
    </row>
    <row r="1551" spans="1:2" x14ac:dyDescent="0.25">
      <c r="A1551" s="169"/>
      <c r="B1551" s="169"/>
    </row>
    <row r="1552" spans="1:2" x14ac:dyDescent="0.25">
      <c r="A1552" s="169"/>
      <c r="B1552" s="169"/>
    </row>
    <row r="1553" spans="1:2" x14ac:dyDescent="0.25">
      <c r="A1553" s="169"/>
      <c r="B1553" s="169"/>
    </row>
    <row r="1554" spans="1:2" x14ac:dyDescent="0.25">
      <c r="A1554" s="169"/>
      <c r="B1554" s="169"/>
    </row>
    <row r="1555" spans="1:2" x14ac:dyDescent="0.25">
      <c r="A1555" s="169"/>
      <c r="B1555" s="169"/>
    </row>
    <row r="1556" spans="1:2" x14ac:dyDescent="0.25">
      <c r="A1556" s="169"/>
      <c r="B1556" s="169"/>
    </row>
    <row r="1557" spans="1:2" x14ac:dyDescent="0.25">
      <c r="A1557" s="169"/>
      <c r="B1557" s="169"/>
    </row>
    <row r="1558" spans="1:2" x14ac:dyDescent="0.25">
      <c r="A1558" s="169"/>
      <c r="B1558" s="169"/>
    </row>
    <row r="1559" spans="1:2" x14ac:dyDescent="0.25">
      <c r="A1559" s="169"/>
      <c r="B1559" s="169"/>
    </row>
    <row r="1560" spans="1:2" x14ac:dyDescent="0.25">
      <c r="A1560" s="169"/>
      <c r="B1560" s="169"/>
    </row>
    <row r="1561" spans="1:2" x14ac:dyDescent="0.25">
      <c r="A1561" s="169"/>
      <c r="B1561" s="169"/>
    </row>
    <row r="1562" spans="1:2" x14ac:dyDescent="0.25">
      <c r="A1562" s="169"/>
      <c r="B1562" s="169"/>
    </row>
    <row r="1563" spans="1:2" x14ac:dyDescent="0.25">
      <c r="A1563" s="169"/>
      <c r="B1563" s="169"/>
    </row>
    <row r="1564" spans="1:2" x14ac:dyDescent="0.25">
      <c r="A1564" s="169"/>
      <c r="B1564" s="169"/>
    </row>
    <row r="1565" spans="1:2" x14ac:dyDescent="0.25">
      <c r="A1565" s="169"/>
      <c r="B1565" s="169"/>
    </row>
    <row r="1566" spans="1:2" x14ac:dyDescent="0.25">
      <c r="A1566" s="169"/>
      <c r="B1566" s="169"/>
    </row>
    <row r="1567" spans="1:2" x14ac:dyDescent="0.25">
      <c r="A1567" s="169"/>
      <c r="B1567" s="169"/>
    </row>
    <row r="1568" spans="1:2" x14ac:dyDescent="0.25">
      <c r="A1568" s="169"/>
      <c r="B1568" s="169"/>
    </row>
    <row r="1569" spans="1:2" x14ac:dyDescent="0.25">
      <c r="A1569" s="169"/>
      <c r="B1569" s="169"/>
    </row>
    <row r="1570" spans="1:2" x14ac:dyDescent="0.25">
      <c r="A1570" s="169"/>
      <c r="B1570" s="169"/>
    </row>
    <row r="1571" spans="1:2" x14ac:dyDescent="0.25">
      <c r="A1571" s="169"/>
      <c r="B1571" s="169"/>
    </row>
    <row r="1572" spans="1:2" x14ac:dyDescent="0.25">
      <c r="A1572" s="169"/>
      <c r="B1572" s="169"/>
    </row>
    <row r="1573" spans="1:2" x14ac:dyDescent="0.25">
      <c r="A1573" s="169"/>
      <c r="B1573" s="169"/>
    </row>
    <row r="1574" spans="1:2" x14ac:dyDescent="0.25">
      <c r="A1574" s="169"/>
      <c r="B1574" s="169"/>
    </row>
    <row r="1575" spans="1:2" x14ac:dyDescent="0.25">
      <c r="A1575" s="169"/>
      <c r="B1575" s="169"/>
    </row>
    <row r="1576" spans="1:2" x14ac:dyDescent="0.25">
      <c r="A1576" s="169"/>
      <c r="B1576" s="169"/>
    </row>
    <row r="1577" spans="1:2" x14ac:dyDescent="0.25">
      <c r="A1577" s="169"/>
      <c r="B1577" s="169"/>
    </row>
    <row r="1578" spans="1:2" x14ac:dyDescent="0.25">
      <c r="A1578" s="169"/>
      <c r="B1578" s="169"/>
    </row>
    <row r="1579" spans="1:2" x14ac:dyDescent="0.25">
      <c r="A1579" s="169"/>
      <c r="B1579" s="169"/>
    </row>
    <row r="1580" spans="1:2" x14ac:dyDescent="0.25">
      <c r="A1580" s="169"/>
      <c r="B1580" s="169"/>
    </row>
    <row r="1581" spans="1:2" x14ac:dyDescent="0.25">
      <c r="A1581" s="169"/>
      <c r="B1581" s="169"/>
    </row>
    <row r="1582" spans="1:2" x14ac:dyDescent="0.25">
      <c r="A1582" s="169"/>
      <c r="B1582" s="169"/>
    </row>
    <row r="1583" spans="1:2" x14ac:dyDescent="0.25">
      <c r="A1583" s="169"/>
      <c r="B1583" s="169"/>
    </row>
    <row r="1584" spans="1:2" x14ac:dyDescent="0.25">
      <c r="A1584" s="169"/>
      <c r="B1584" s="169"/>
    </row>
    <row r="1585" spans="1:2" x14ac:dyDescent="0.25">
      <c r="A1585" s="169"/>
      <c r="B1585" s="169"/>
    </row>
    <row r="1586" spans="1:2" x14ac:dyDescent="0.25">
      <c r="A1586" s="169"/>
      <c r="B1586" s="169"/>
    </row>
    <row r="1587" spans="1:2" x14ac:dyDescent="0.25">
      <c r="A1587" s="169"/>
      <c r="B1587" s="169"/>
    </row>
    <row r="1588" spans="1:2" x14ac:dyDescent="0.25">
      <c r="A1588" s="169"/>
      <c r="B1588" s="169"/>
    </row>
    <row r="1589" spans="1:2" x14ac:dyDescent="0.25">
      <c r="A1589" s="169"/>
      <c r="B1589" s="169"/>
    </row>
    <row r="1590" spans="1:2" x14ac:dyDescent="0.25">
      <c r="A1590" s="169"/>
      <c r="B1590" s="169"/>
    </row>
    <row r="1591" spans="1:2" x14ac:dyDescent="0.25">
      <c r="A1591" s="169"/>
      <c r="B1591" s="169"/>
    </row>
    <row r="1592" spans="1:2" x14ac:dyDescent="0.25">
      <c r="A1592" s="169"/>
      <c r="B1592" s="169"/>
    </row>
    <row r="1593" spans="1:2" x14ac:dyDescent="0.25">
      <c r="A1593" s="169"/>
      <c r="B1593" s="169"/>
    </row>
    <row r="1594" spans="1:2" x14ac:dyDescent="0.25">
      <c r="A1594" s="169"/>
      <c r="B1594" s="169"/>
    </row>
    <row r="1595" spans="1:2" x14ac:dyDescent="0.25">
      <c r="A1595" s="169"/>
      <c r="B1595" s="169"/>
    </row>
    <row r="1596" spans="1:2" x14ac:dyDescent="0.25">
      <c r="A1596" s="169"/>
      <c r="B1596" s="169"/>
    </row>
    <row r="1597" spans="1:2" x14ac:dyDescent="0.25">
      <c r="A1597" s="169"/>
      <c r="B1597" s="169"/>
    </row>
    <row r="1598" spans="1:2" x14ac:dyDescent="0.25">
      <c r="A1598" s="169"/>
      <c r="B1598" s="169"/>
    </row>
    <row r="1599" spans="1:2" x14ac:dyDescent="0.25">
      <c r="A1599" s="169"/>
      <c r="B1599" s="169"/>
    </row>
    <row r="1600" spans="1:2" x14ac:dyDescent="0.25">
      <c r="A1600" s="169"/>
      <c r="B1600" s="169"/>
    </row>
    <row r="1601" spans="1:2" x14ac:dyDescent="0.25">
      <c r="A1601" s="169"/>
      <c r="B1601" s="169"/>
    </row>
    <row r="1602" spans="1:2" x14ac:dyDescent="0.25">
      <c r="A1602" s="169"/>
      <c r="B1602" s="169"/>
    </row>
    <row r="1603" spans="1:2" x14ac:dyDescent="0.25">
      <c r="A1603" s="169"/>
      <c r="B1603" s="169"/>
    </row>
    <row r="1604" spans="1:2" x14ac:dyDescent="0.25">
      <c r="A1604" s="169"/>
      <c r="B1604" s="169"/>
    </row>
    <row r="1605" spans="1:2" x14ac:dyDescent="0.25">
      <c r="A1605" s="169"/>
      <c r="B1605" s="169"/>
    </row>
    <row r="1606" spans="1:2" x14ac:dyDescent="0.25">
      <c r="A1606" s="169"/>
      <c r="B1606" s="169"/>
    </row>
    <row r="1607" spans="1:2" x14ac:dyDescent="0.25">
      <c r="A1607" s="169"/>
      <c r="B1607" s="169"/>
    </row>
    <row r="1608" spans="1:2" x14ac:dyDescent="0.25">
      <c r="A1608" s="169"/>
      <c r="B1608" s="169"/>
    </row>
    <row r="1609" spans="1:2" x14ac:dyDescent="0.25">
      <c r="A1609" s="169"/>
      <c r="B1609" s="169"/>
    </row>
    <row r="1610" spans="1:2" x14ac:dyDescent="0.25">
      <c r="A1610" s="169"/>
      <c r="B1610" s="169"/>
    </row>
    <row r="1611" spans="1:2" x14ac:dyDescent="0.25">
      <c r="A1611" s="169"/>
      <c r="B1611" s="169"/>
    </row>
    <row r="1612" spans="1:2" x14ac:dyDescent="0.25">
      <c r="A1612" s="169"/>
      <c r="B1612" s="169"/>
    </row>
    <row r="1613" spans="1:2" x14ac:dyDescent="0.25">
      <c r="A1613" s="169"/>
      <c r="B1613" s="169"/>
    </row>
    <row r="1614" spans="1:2" x14ac:dyDescent="0.25">
      <c r="A1614" s="169"/>
      <c r="B1614" s="169"/>
    </row>
    <row r="1615" spans="1:2" x14ac:dyDescent="0.25">
      <c r="A1615" s="169"/>
      <c r="B1615" s="169"/>
    </row>
    <row r="1616" spans="1:2" x14ac:dyDescent="0.25">
      <c r="A1616" s="169"/>
      <c r="B1616" s="169"/>
    </row>
    <row r="1617" spans="1:2" x14ac:dyDescent="0.25">
      <c r="A1617" s="169"/>
      <c r="B1617" s="169"/>
    </row>
    <row r="1618" spans="1:2" x14ac:dyDescent="0.25">
      <c r="A1618" s="169"/>
      <c r="B1618" s="169"/>
    </row>
    <row r="1619" spans="1:2" x14ac:dyDescent="0.25">
      <c r="A1619" s="169"/>
      <c r="B1619" s="169"/>
    </row>
    <row r="1620" spans="1:2" x14ac:dyDescent="0.25">
      <c r="A1620" s="169"/>
      <c r="B1620" s="169"/>
    </row>
    <row r="1621" spans="1:2" x14ac:dyDescent="0.25">
      <c r="A1621" s="169"/>
      <c r="B1621" s="169"/>
    </row>
    <row r="1622" spans="1:2" x14ac:dyDescent="0.25">
      <c r="A1622" s="169"/>
      <c r="B1622" s="169"/>
    </row>
    <row r="1623" spans="1:2" x14ac:dyDescent="0.25">
      <c r="A1623" s="169"/>
      <c r="B1623" s="169"/>
    </row>
    <row r="1624" spans="1:2" x14ac:dyDescent="0.25">
      <c r="A1624" s="169"/>
      <c r="B1624" s="169"/>
    </row>
    <row r="1625" spans="1:2" x14ac:dyDescent="0.25">
      <c r="A1625" s="169"/>
      <c r="B1625" s="169"/>
    </row>
    <row r="1626" spans="1:2" x14ac:dyDescent="0.25">
      <c r="A1626" s="169"/>
      <c r="B1626" s="169"/>
    </row>
    <row r="1627" spans="1:2" x14ac:dyDescent="0.25">
      <c r="A1627" s="169"/>
      <c r="B1627" s="169"/>
    </row>
    <row r="1628" spans="1:2" x14ac:dyDescent="0.25">
      <c r="A1628" s="169"/>
      <c r="B1628" s="169"/>
    </row>
    <row r="1629" spans="1:2" x14ac:dyDescent="0.25">
      <c r="A1629" s="169"/>
      <c r="B1629" s="169"/>
    </row>
    <row r="1630" spans="1:2" x14ac:dyDescent="0.25">
      <c r="A1630" s="169"/>
      <c r="B1630" s="169"/>
    </row>
    <row r="1631" spans="1:2" x14ac:dyDescent="0.25">
      <c r="A1631" s="169"/>
      <c r="B1631" s="169"/>
    </row>
    <row r="1632" spans="1:2" x14ac:dyDescent="0.25">
      <c r="A1632" s="169"/>
      <c r="B1632" s="169"/>
    </row>
    <row r="1633" spans="1:2" x14ac:dyDescent="0.25">
      <c r="A1633" s="169"/>
      <c r="B1633" s="169"/>
    </row>
    <row r="1634" spans="1:2" x14ac:dyDescent="0.25">
      <c r="A1634" s="169"/>
      <c r="B1634" s="169"/>
    </row>
    <row r="1635" spans="1:2" x14ac:dyDescent="0.25">
      <c r="A1635" s="169"/>
      <c r="B1635" s="169"/>
    </row>
    <row r="1636" spans="1:2" x14ac:dyDescent="0.25">
      <c r="A1636" s="169"/>
      <c r="B1636" s="169"/>
    </row>
    <row r="1637" spans="1:2" x14ac:dyDescent="0.25">
      <c r="A1637" s="169"/>
      <c r="B1637" s="169"/>
    </row>
    <row r="1638" spans="1:2" x14ac:dyDescent="0.25">
      <c r="A1638" s="169"/>
      <c r="B1638" s="169"/>
    </row>
    <row r="1639" spans="1:2" x14ac:dyDescent="0.25">
      <c r="A1639" s="169"/>
      <c r="B1639" s="169"/>
    </row>
    <row r="1640" spans="1:2" x14ac:dyDescent="0.25">
      <c r="A1640" s="169"/>
      <c r="B1640" s="169"/>
    </row>
    <row r="1641" spans="1:2" x14ac:dyDescent="0.25">
      <c r="A1641" s="169"/>
      <c r="B1641" s="169"/>
    </row>
    <row r="1642" spans="1:2" x14ac:dyDescent="0.25">
      <c r="A1642" s="169"/>
      <c r="B1642" s="169"/>
    </row>
    <row r="1643" spans="1:2" x14ac:dyDescent="0.25">
      <c r="A1643" s="169"/>
      <c r="B1643" s="169"/>
    </row>
    <row r="1644" spans="1:2" x14ac:dyDescent="0.25">
      <c r="A1644" s="169"/>
      <c r="B1644" s="169"/>
    </row>
    <row r="1645" spans="1:2" x14ac:dyDescent="0.25">
      <c r="A1645" s="169"/>
      <c r="B1645" s="169"/>
    </row>
    <row r="1646" spans="1:2" x14ac:dyDescent="0.25">
      <c r="A1646" s="169"/>
      <c r="B1646" s="169"/>
    </row>
    <row r="1647" spans="1:2" x14ac:dyDescent="0.25">
      <c r="A1647" s="169"/>
      <c r="B1647" s="169"/>
    </row>
    <row r="1648" spans="1:2" x14ac:dyDescent="0.25">
      <c r="A1648" s="169"/>
      <c r="B1648" s="169"/>
    </row>
    <row r="1649" spans="1:2" x14ac:dyDescent="0.25">
      <c r="A1649" s="169"/>
      <c r="B1649" s="169"/>
    </row>
    <row r="1650" spans="1:2" x14ac:dyDescent="0.25">
      <c r="A1650" s="169"/>
      <c r="B1650" s="169"/>
    </row>
    <row r="1651" spans="1:2" x14ac:dyDescent="0.25">
      <c r="A1651" s="169"/>
      <c r="B1651" s="169"/>
    </row>
    <row r="1652" spans="1:2" x14ac:dyDescent="0.25">
      <c r="A1652" s="169"/>
      <c r="B1652" s="169"/>
    </row>
    <row r="1653" spans="1:2" x14ac:dyDescent="0.25">
      <c r="A1653" s="169"/>
      <c r="B1653" s="169"/>
    </row>
    <row r="1654" spans="1:2" x14ac:dyDescent="0.25">
      <c r="A1654" s="169"/>
      <c r="B1654" s="169"/>
    </row>
    <row r="1655" spans="1:2" x14ac:dyDescent="0.25">
      <c r="A1655" s="169"/>
      <c r="B1655" s="169"/>
    </row>
    <row r="1656" spans="1:2" x14ac:dyDescent="0.25">
      <c r="A1656" s="169"/>
      <c r="B1656" s="169"/>
    </row>
    <row r="1657" spans="1:2" x14ac:dyDescent="0.25">
      <c r="A1657" s="169"/>
      <c r="B1657" s="169"/>
    </row>
    <row r="1658" spans="1:2" x14ac:dyDescent="0.25">
      <c r="A1658" s="169"/>
      <c r="B1658" s="169"/>
    </row>
    <row r="1659" spans="1:2" x14ac:dyDescent="0.25">
      <c r="A1659" s="169"/>
      <c r="B1659" s="169"/>
    </row>
    <row r="1660" spans="1:2" x14ac:dyDescent="0.25">
      <c r="A1660" s="169"/>
      <c r="B1660" s="169"/>
    </row>
    <row r="1661" spans="1:2" x14ac:dyDescent="0.25">
      <c r="A1661" s="169"/>
      <c r="B1661" s="169"/>
    </row>
    <row r="1662" spans="1:2" x14ac:dyDescent="0.25">
      <c r="A1662" s="169"/>
      <c r="B1662" s="169"/>
    </row>
    <row r="1663" spans="1:2" x14ac:dyDescent="0.25">
      <c r="A1663" s="169"/>
      <c r="B1663" s="169"/>
    </row>
    <row r="1664" spans="1:2" x14ac:dyDescent="0.25">
      <c r="A1664" s="169"/>
      <c r="B1664" s="169"/>
    </row>
    <row r="1665" spans="1:2" x14ac:dyDescent="0.25">
      <c r="A1665" s="169"/>
      <c r="B1665" s="169"/>
    </row>
    <row r="1666" spans="1:2" x14ac:dyDescent="0.25">
      <c r="A1666" s="169"/>
      <c r="B1666" s="169"/>
    </row>
    <row r="1667" spans="1:2" x14ac:dyDescent="0.25">
      <c r="A1667" s="169"/>
      <c r="B1667" s="169"/>
    </row>
    <row r="1668" spans="1:2" x14ac:dyDescent="0.25">
      <c r="A1668" s="169"/>
      <c r="B1668" s="169"/>
    </row>
    <row r="1669" spans="1:2" x14ac:dyDescent="0.25">
      <c r="A1669" s="169"/>
      <c r="B1669" s="169"/>
    </row>
    <row r="1670" spans="1:2" x14ac:dyDescent="0.25">
      <c r="A1670" s="169"/>
      <c r="B1670" s="169"/>
    </row>
    <row r="1671" spans="1:2" x14ac:dyDescent="0.25">
      <c r="A1671" s="169"/>
      <c r="B1671" s="169"/>
    </row>
    <row r="1672" spans="1:2" x14ac:dyDescent="0.25">
      <c r="A1672" s="169"/>
      <c r="B1672" s="169"/>
    </row>
    <row r="1673" spans="1:2" x14ac:dyDescent="0.25">
      <c r="A1673" s="169"/>
      <c r="B1673" s="169"/>
    </row>
    <row r="1674" spans="1:2" x14ac:dyDescent="0.25">
      <c r="A1674" s="169"/>
      <c r="B1674" s="169"/>
    </row>
    <row r="1675" spans="1:2" x14ac:dyDescent="0.25">
      <c r="A1675" s="169"/>
      <c r="B1675" s="169"/>
    </row>
    <row r="1676" spans="1:2" x14ac:dyDescent="0.25">
      <c r="A1676" s="169"/>
      <c r="B1676" s="169"/>
    </row>
    <row r="1677" spans="1:2" x14ac:dyDescent="0.25">
      <c r="A1677" s="169"/>
      <c r="B1677" s="169"/>
    </row>
    <row r="1678" spans="1:2" x14ac:dyDescent="0.25">
      <c r="A1678" s="169"/>
      <c r="B1678" s="169"/>
    </row>
    <row r="1679" spans="1:2" x14ac:dyDescent="0.25">
      <c r="A1679" s="169"/>
      <c r="B1679" s="169"/>
    </row>
    <row r="1680" spans="1:2" x14ac:dyDescent="0.25">
      <c r="A1680" s="169"/>
      <c r="B1680" s="169"/>
    </row>
    <row r="1681" spans="1:2" x14ac:dyDescent="0.25">
      <c r="A1681" s="169"/>
      <c r="B1681" s="169"/>
    </row>
    <row r="1682" spans="1:2" x14ac:dyDescent="0.25">
      <c r="A1682" s="169"/>
      <c r="B1682" s="169"/>
    </row>
    <row r="1683" spans="1:2" x14ac:dyDescent="0.25">
      <c r="A1683" s="169"/>
      <c r="B1683" s="169"/>
    </row>
    <row r="1684" spans="1:2" x14ac:dyDescent="0.25">
      <c r="A1684" s="169"/>
      <c r="B1684" s="169"/>
    </row>
    <row r="1685" spans="1:2" x14ac:dyDescent="0.25">
      <c r="A1685" s="169"/>
      <c r="B1685" s="169"/>
    </row>
    <row r="1686" spans="1:2" x14ac:dyDescent="0.25">
      <c r="A1686" s="169"/>
      <c r="B1686" s="169"/>
    </row>
    <row r="1687" spans="1:2" x14ac:dyDescent="0.25">
      <c r="A1687" s="169"/>
      <c r="B1687" s="169"/>
    </row>
    <row r="1688" spans="1:2" x14ac:dyDescent="0.25">
      <c r="A1688" s="169"/>
      <c r="B1688" s="169"/>
    </row>
    <row r="1689" spans="1:2" x14ac:dyDescent="0.25">
      <c r="A1689" s="169"/>
      <c r="B1689" s="169"/>
    </row>
    <row r="1690" spans="1:2" x14ac:dyDescent="0.25">
      <c r="A1690" s="169"/>
      <c r="B1690" s="169"/>
    </row>
    <row r="1691" spans="1:2" x14ac:dyDescent="0.25">
      <c r="A1691" s="169"/>
      <c r="B1691" s="169"/>
    </row>
    <row r="1692" spans="1:2" x14ac:dyDescent="0.25">
      <c r="A1692" s="169"/>
      <c r="B1692" s="169"/>
    </row>
    <row r="1693" spans="1:2" x14ac:dyDescent="0.25">
      <c r="A1693" s="169"/>
      <c r="B1693" s="169"/>
    </row>
    <row r="1694" spans="1:2" x14ac:dyDescent="0.25">
      <c r="A1694" s="169"/>
      <c r="B1694" s="169"/>
    </row>
    <row r="1695" spans="1:2" x14ac:dyDescent="0.25">
      <c r="A1695" s="169"/>
      <c r="B1695" s="169"/>
    </row>
    <row r="1696" spans="1:2" x14ac:dyDescent="0.25">
      <c r="A1696" s="169"/>
      <c r="B1696" s="169"/>
    </row>
    <row r="1697" spans="1:2" x14ac:dyDescent="0.25">
      <c r="A1697" s="169"/>
      <c r="B1697" s="169"/>
    </row>
    <row r="1698" spans="1:2" x14ac:dyDescent="0.25">
      <c r="A1698" s="169"/>
      <c r="B1698" s="169"/>
    </row>
    <row r="1699" spans="1:2" x14ac:dyDescent="0.25">
      <c r="A1699" s="169"/>
      <c r="B1699" s="169"/>
    </row>
    <row r="1700" spans="1:2" x14ac:dyDescent="0.25">
      <c r="A1700" s="169"/>
      <c r="B1700" s="169"/>
    </row>
    <row r="1701" spans="1:2" x14ac:dyDescent="0.25">
      <c r="A1701" s="169"/>
      <c r="B1701" s="169"/>
    </row>
    <row r="1702" spans="1:2" x14ac:dyDescent="0.25">
      <c r="A1702" s="169"/>
      <c r="B1702" s="169"/>
    </row>
    <row r="1703" spans="1:2" x14ac:dyDescent="0.25">
      <c r="A1703" s="169"/>
      <c r="B1703" s="169"/>
    </row>
    <row r="1704" spans="1:2" x14ac:dyDescent="0.25">
      <c r="A1704" s="169"/>
      <c r="B1704" s="169"/>
    </row>
    <row r="1705" spans="1:2" x14ac:dyDescent="0.25">
      <c r="A1705" s="169"/>
      <c r="B1705" s="169"/>
    </row>
    <row r="1706" spans="1:2" x14ac:dyDescent="0.25">
      <c r="A1706" s="169"/>
      <c r="B1706" s="169"/>
    </row>
    <row r="1707" spans="1:2" x14ac:dyDescent="0.25">
      <c r="A1707" s="169"/>
      <c r="B1707" s="169"/>
    </row>
    <row r="1708" spans="1:2" x14ac:dyDescent="0.25">
      <c r="A1708" s="169"/>
      <c r="B1708" s="169"/>
    </row>
    <row r="1709" spans="1:2" x14ac:dyDescent="0.25">
      <c r="A1709" s="169"/>
      <c r="B1709" s="169"/>
    </row>
    <row r="1710" spans="1:2" x14ac:dyDescent="0.25">
      <c r="A1710" s="169"/>
      <c r="B1710" s="169"/>
    </row>
    <row r="1711" spans="1:2" x14ac:dyDescent="0.25">
      <c r="A1711" s="169"/>
      <c r="B1711" s="169"/>
    </row>
    <row r="1712" spans="1:2" x14ac:dyDescent="0.25">
      <c r="A1712" s="169"/>
      <c r="B1712" s="169"/>
    </row>
    <row r="1713" spans="1:2" x14ac:dyDescent="0.25">
      <c r="A1713" s="169"/>
      <c r="B1713" s="169"/>
    </row>
    <row r="1714" spans="1:2" x14ac:dyDescent="0.25">
      <c r="A1714" s="169"/>
      <c r="B1714" s="169"/>
    </row>
    <row r="1715" spans="1:2" x14ac:dyDescent="0.25">
      <c r="A1715" s="169"/>
      <c r="B1715" s="169"/>
    </row>
    <row r="1716" spans="1:2" x14ac:dyDescent="0.25">
      <c r="A1716" s="169"/>
      <c r="B1716" s="169"/>
    </row>
    <row r="1717" spans="1:2" x14ac:dyDescent="0.25">
      <c r="A1717" s="169"/>
      <c r="B1717" s="169"/>
    </row>
    <row r="1718" spans="1:2" x14ac:dyDescent="0.25">
      <c r="A1718" s="169"/>
      <c r="B1718" s="169"/>
    </row>
    <row r="1719" spans="1:2" x14ac:dyDescent="0.25">
      <c r="A1719" s="169"/>
      <c r="B1719" s="169"/>
    </row>
    <row r="1720" spans="1:2" x14ac:dyDescent="0.25">
      <c r="A1720" s="169"/>
      <c r="B1720" s="169"/>
    </row>
    <row r="1721" spans="1:2" x14ac:dyDescent="0.25">
      <c r="A1721" s="169"/>
      <c r="B1721" s="169"/>
    </row>
    <row r="1722" spans="1:2" x14ac:dyDescent="0.25">
      <c r="A1722" s="169"/>
      <c r="B1722" s="169"/>
    </row>
    <row r="1723" spans="1:2" x14ac:dyDescent="0.25">
      <c r="A1723" s="169"/>
      <c r="B1723" s="169"/>
    </row>
    <row r="1724" spans="1:2" x14ac:dyDescent="0.25">
      <c r="A1724" s="169"/>
      <c r="B1724" s="169"/>
    </row>
    <row r="1725" spans="1:2" x14ac:dyDescent="0.25">
      <c r="A1725" s="169"/>
      <c r="B1725" s="169"/>
    </row>
    <row r="1726" spans="1:2" x14ac:dyDescent="0.25">
      <c r="A1726" s="169"/>
      <c r="B1726" s="169"/>
    </row>
    <row r="1727" spans="1:2" x14ac:dyDescent="0.25">
      <c r="A1727" s="169"/>
      <c r="B1727" s="169"/>
    </row>
    <row r="1728" spans="1:2" x14ac:dyDescent="0.25">
      <c r="A1728" s="169"/>
      <c r="B1728" s="169"/>
    </row>
    <row r="1729" spans="1:2" x14ac:dyDescent="0.25">
      <c r="A1729" s="169"/>
      <c r="B1729" s="169"/>
    </row>
    <row r="1730" spans="1:2" x14ac:dyDescent="0.25">
      <c r="A1730" s="169"/>
      <c r="B1730" s="169"/>
    </row>
    <row r="1731" spans="1:2" x14ac:dyDescent="0.25">
      <c r="A1731" s="169"/>
      <c r="B1731" s="169"/>
    </row>
    <row r="1732" spans="1:2" x14ac:dyDescent="0.25">
      <c r="A1732" s="169"/>
      <c r="B1732" s="169"/>
    </row>
    <row r="1733" spans="1:2" x14ac:dyDescent="0.25">
      <c r="A1733" s="169"/>
      <c r="B1733" s="169"/>
    </row>
    <row r="1734" spans="1:2" x14ac:dyDescent="0.25">
      <c r="A1734" s="169"/>
      <c r="B1734" s="169"/>
    </row>
    <row r="1735" spans="1:2" x14ac:dyDescent="0.25">
      <c r="A1735" s="169"/>
      <c r="B1735" s="169"/>
    </row>
    <row r="1736" spans="1:2" x14ac:dyDescent="0.25">
      <c r="A1736" s="169"/>
      <c r="B1736" s="169"/>
    </row>
    <row r="1737" spans="1:2" x14ac:dyDescent="0.25">
      <c r="A1737" s="169"/>
      <c r="B1737" s="169"/>
    </row>
    <row r="1738" spans="1:2" x14ac:dyDescent="0.25">
      <c r="A1738" s="169"/>
      <c r="B1738" s="169"/>
    </row>
    <row r="1739" spans="1:2" x14ac:dyDescent="0.25">
      <c r="A1739" s="169"/>
      <c r="B1739" s="169"/>
    </row>
    <row r="1740" spans="1:2" x14ac:dyDescent="0.25">
      <c r="A1740" s="169"/>
      <c r="B1740" s="169"/>
    </row>
    <row r="1741" spans="1:2" x14ac:dyDescent="0.25">
      <c r="A1741" s="169"/>
      <c r="B1741" s="169"/>
    </row>
    <row r="1742" spans="1:2" x14ac:dyDescent="0.25">
      <c r="A1742" s="169"/>
      <c r="B1742" s="169"/>
    </row>
    <row r="1743" spans="1:2" x14ac:dyDescent="0.25">
      <c r="A1743" s="169"/>
      <c r="B1743" s="169"/>
    </row>
    <row r="1744" spans="1:2" x14ac:dyDescent="0.25">
      <c r="A1744" s="169"/>
      <c r="B1744" s="169"/>
    </row>
    <row r="1745" spans="1:2" x14ac:dyDescent="0.25">
      <c r="A1745" s="169"/>
      <c r="B1745" s="169"/>
    </row>
    <row r="1746" spans="1:2" x14ac:dyDescent="0.25">
      <c r="A1746" s="169"/>
      <c r="B1746" s="169"/>
    </row>
    <row r="1747" spans="1:2" x14ac:dyDescent="0.25">
      <c r="A1747" s="169"/>
      <c r="B1747" s="169"/>
    </row>
    <row r="1748" spans="1:2" x14ac:dyDescent="0.25">
      <c r="A1748" s="169"/>
      <c r="B1748" s="169"/>
    </row>
    <row r="1749" spans="1:2" x14ac:dyDescent="0.25">
      <c r="A1749" s="169"/>
      <c r="B1749" s="169"/>
    </row>
    <row r="1750" spans="1:2" x14ac:dyDescent="0.25">
      <c r="A1750" s="169"/>
      <c r="B1750" s="169"/>
    </row>
    <row r="1751" spans="1:2" x14ac:dyDescent="0.25">
      <c r="A1751" s="169"/>
      <c r="B1751" s="169"/>
    </row>
    <row r="1752" spans="1:2" x14ac:dyDescent="0.25">
      <c r="A1752" s="169"/>
      <c r="B1752" s="169"/>
    </row>
    <row r="1753" spans="1:2" x14ac:dyDescent="0.25">
      <c r="A1753" s="169"/>
      <c r="B1753" s="169"/>
    </row>
    <row r="1754" spans="1:2" x14ac:dyDescent="0.25">
      <c r="A1754" s="169"/>
      <c r="B1754" s="169"/>
    </row>
    <row r="1755" spans="1:2" x14ac:dyDescent="0.25">
      <c r="A1755" s="169"/>
      <c r="B1755" s="169"/>
    </row>
    <row r="1756" spans="1:2" x14ac:dyDescent="0.25">
      <c r="A1756" s="169"/>
      <c r="B1756" s="169"/>
    </row>
    <row r="1757" spans="1:2" x14ac:dyDescent="0.25">
      <c r="A1757" s="169"/>
      <c r="B1757" s="169"/>
    </row>
    <row r="1758" spans="1:2" x14ac:dyDescent="0.25">
      <c r="A1758" s="169"/>
      <c r="B1758" s="169"/>
    </row>
    <row r="1759" spans="1:2" x14ac:dyDescent="0.25">
      <c r="A1759" s="169"/>
      <c r="B1759" s="169"/>
    </row>
    <row r="1760" spans="1:2" x14ac:dyDescent="0.25">
      <c r="A1760" s="169"/>
      <c r="B1760" s="169"/>
    </row>
    <row r="1761" spans="1:2" x14ac:dyDescent="0.25">
      <c r="A1761" s="169"/>
      <c r="B1761" s="169"/>
    </row>
    <row r="1762" spans="1:2" x14ac:dyDescent="0.25">
      <c r="A1762" s="169"/>
      <c r="B1762" s="169"/>
    </row>
    <row r="1763" spans="1:2" x14ac:dyDescent="0.25">
      <c r="A1763" s="169"/>
      <c r="B1763" s="169"/>
    </row>
    <row r="1764" spans="1:2" x14ac:dyDescent="0.25">
      <c r="A1764" s="169"/>
      <c r="B1764" s="169"/>
    </row>
    <row r="1765" spans="1:2" x14ac:dyDescent="0.25">
      <c r="A1765" s="169"/>
      <c r="B1765" s="169"/>
    </row>
    <row r="1766" spans="1:2" x14ac:dyDescent="0.25">
      <c r="A1766" s="169"/>
      <c r="B1766" s="169"/>
    </row>
    <row r="1767" spans="1:2" x14ac:dyDescent="0.25">
      <c r="A1767" s="169"/>
      <c r="B1767" s="169"/>
    </row>
    <row r="1768" spans="1:2" x14ac:dyDescent="0.25">
      <c r="A1768" s="169"/>
      <c r="B1768" s="169"/>
    </row>
    <row r="1769" spans="1:2" x14ac:dyDescent="0.25">
      <c r="A1769" s="169"/>
      <c r="B1769" s="169"/>
    </row>
    <row r="1770" spans="1:2" x14ac:dyDescent="0.25">
      <c r="A1770" s="169"/>
      <c r="B1770" s="169"/>
    </row>
    <row r="1771" spans="1:2" x14ac:dyDescent="0.25">
      <c r="A1771" s="169"/>
      <c r="B1771" s="169"/>
    </row>
    <row r="1772" spans="1:2" x14ac:dyDescent="0.25">
      <c r="A1772" s="169"/>
      <c r="B1772" s="169"/>
    </row>
    <row r="1773" spans="1:2" x14ac:dyDescent="0.25">
      <c r="A1773" s="169"/>
      <c r="B1773" s="169"/>
    </row>
    <row r="1774" spans="1:2" x14ac:dyDescent="0.25">
      <c r="A1774" s="169"/>
      <c r="B1774" s="169"/>
    </row>
    <row r="1775" spans="1:2" x14ac:dyDescent="0.25">
      <c r="A1775" s="169"/>
      <c r="B1775" s="169"/>
    </row>
    <row r="1776" spans="1:2" x14ac:dyDescent="0.25">
      <c r="A1776" s="169"/>
      <c r="B1776" s="169"/>
    </row>
    <row r="1777" spans="1:2" x14ac:dyDescent="0.25">
      <c r="A1777" s="169"/>
      <c r="B1777" s="169"/>
    </row>
    <row r="1778" spans="1:2" x14ac:dyDescent="0.25">
      <c r="A1778" s="169"/>
      <c r="B1778" s="169"/>
    </row>
    <row r="1779" spans="1:2" x14ac:dyDescent="0.25">
      <c r="A1779" s="169"/>
      <c r="B1779" s="169"/>
    </row>
    <row r="1780" spans="1:2" x14ac:dyDescent="0.25">
      <c r="A1780" s="169"/>
      <c r="B1780" s="169"/>
    </row>
    <row r="1781" spans="1:2" x14ac:dyDescent="0.25">
      <c r="A1781" s="169"/>
      <c r="B1781" s="169"/>
    </row>
    <row r="1782" spans="1:2" x14ac:dyDescent="0.25">
      <c r="A1782" s="169"/>
      <c r="B1782" s="169"/>
    </row>
    <row r="1783" spans="1:2" x14ac:dyDescent="0.25">
      <c r="A1783" s="169"/>
      <c r="B1783" s="169"/>
    </row>
    <row r="1784" spans="1:2" x14ac:dyDescent="0.25">
      <c r="A1784" s="169"/>
      <c r="B1784" s="169"/>
    </row>
    <row r="1785" spans="1:2" x14ac:dyDescent="0.25">
      <c r="A1785" s="169"/>
      <c r="B1785" s="169"/>
    </row>
    <row r="1786" spans="1:2" x14ac:dyDescent="0.25">
      <c r="A1786" s="169"/>
      <c r="B1786" s="169"/>
    </row>
    <row r="1787" spans="1:2" x14ac:dyDescent="0.25">
      <c r="A1787" s="169"/>
      <c r="B1787" s="169"/>
    </row>
    <row r="1788" spans="1:2" x14ac:dyDescent="0.25">
      <c r="A1788" s="169"/>
      <c r="B1788" s="169"/>
    </row>
    <row r="1789" spans="1:2" x14ac:dyDescent="0.25">
      <c r="A1789" s="169"/>
      <c r="B1789" s="169"/>
    </row>
    <row r="1790" spans="1:2" x14ac:dyDescent="0.25">
      <c r="A1790" s="169"/>
      <c r="B1790" s="169"/>
    </row>
    <row r="1791" spans="1:2" x14ac:dyDescent="0.25">
      <c r="A1791" s="169"/>
      <c r="B1791" s="169"/>
    </row>
    <row r="1792" spans="1:2" x14ac:dyDescent="0.25">
      <c r="A1792" s="169"/>
      <c r="B1792" s="169"/>
    </row>
    <row r="1793" spans="1:2" x14ac:dyDescent="0.25">
      <c r="A1793" s="169"/>
      <c r="B1793" s="169"/>
    </row>
    <row r="1794" spans="1:2" x14ac:dyDescent="0.25">
      <c r="A1794" s="169"/>
      <c r="B1794" s="169"/>
    </row>
    <row r="1795" spans="1:2" x14ac:dyDescent="0.25">
      <c r="A1795" s="169"/>
      <c r="B1795" s="169"/>
    </row>
    <row r="1796" spans="1:2" x14ac:dyDescent="0.25">
      <c r="A1796" s="169"/>
      <c r="B1796" s="169"/>
    </row>
    <row r="1797" spans="1:2" x14ac:dyDescent="0.25">
      <c r="A1797" s="169"/>
      <c r="B1797" s="169"/>
    </row>
    <row r="1798" spans="1:2" x14ac:dyDescent="0.25">
      <c r="A1798" s="169"/>
      <c r="B1798" s="169"/>
    </row>
    <row r="1799" spans="1:2" x14ac:dyDescent="0.25">
      <c r="A1799" s="169"/>
      <c r="B1799" s="169"/>
    </row>
    <row r="1800" spans="1:2" x14ac:dyDescent="0.25">
      <c r="A1800" s="169"/>
      <c r="B1800" s="169"/>
    </row>
    <row r="1801" spans="1:2" x14ac:dyDescent="0.25">
      <c r="A1801" s="169"/>
      <c r="B1801" s="169"/>
    </row>
    <row r="1802" spans="1:2" x14ac:dyDescent="0.25">
      <c r="A1802" s="169"/>
      <c r="B1802" s="169"/>
    </row>
    <row r="1803" spans="1:2" x14ac:dyDescent="0.25">
      <c r="A1803" s="169"/>
      <c r="B1803" s="169"/>
    </row>
    <row r="1804" spans="1:2" x14ac:dyDescent="0.25">
      <c r="A1804" s="169"/>
      <c r="B1804" s="169"/>
    </row>
    <row r="1805" spans="1:2" x14ac:dyDescent="0.25">
      <c r="A1805" s="169"/>
      <c r="B1805" s="169"/>
    </row>
    <row r="1806" spans="1:2" x14ac:dyDescent="0.25">
      <c r="A1806" s="169"/>
      <c r="B1806" s="169"/>
    </row>
    <row r="1807" spans="1:2" x14ac:dyDescent="0.25">
      <c r="A1807" s="169"/>
      <c r="B1807" s="169"/>
    </row>
    <row r="1808" spans="1:2" x14ac:dyDescent="0.25">
      <c r="A1808" s="169"/>
      <c r="B1808" s="169"/>
    </row>
    <row r="1809" spans="1:2" x14ac:dyDescent="0.25">
      <c r="A1809" s="169"/>
      <c r="B1809" s="169"/>
    </row>
    <row r="1810" spans="1:2" x14ac:dyDescent="0.25">
      <c r="A1810" s="169"/>
      <c r="B1810" s="169"/>
    </row>
    <row r="1811" spans="1:2" x14ac:dyDescent="0.25">
      <c r="A1811" s="169"/>
      <c r="B1811" s="169"/>
    </row>
    <row r="1812" spans="1:2" x14ac:dyDescent="0.25">
      <c r="A1812" s="169"/>
      <c r="B1812" s="169"/>
    </row>
    <row r="1813" spans="1:2" x14ac:dyDescent="0.25">
      <c r="A1813" s="169"/>
      <c r="B1813" s="169"/>
    </row>
    <row r="1814" spans="1:2" x14ac:dyDescent="0.25">
      <c r="A1814" s="169"/>
      <c r="B1814" s="169"/>
    </row>
    <row r="1815" spans="1:2" x14ac:dyDescent="0.25">
      <c r="A1815" s="169"/>
      <c r="B1815" s="169"/>
    </row>
    <row r="1816" spans="1:2" x14ac:dyDescent="0.25">
      <c r="A1816" s="169"/>
      <c r="B1816" s="169"/>
    </row>
    <row r="1817" spans="1:2" x14ac:dyDescent="0.25">
      <c r="A1817" s="169"/>
      <c r="B1817" s="169"/>
    </row>
    <row r="1818" spans="1:2" x14ac:dyDescent="0.25">
      <c r="A1818" s="169"/>
      <c r="B1818" s="169"/>
    </row>
    <row r="1819" spans="1:2" x14ac:dyDescent="0.25">
      <c r="A1819" s="169"/>
      <c r="B1819" s="169"/>
    </row>
    <row r="1820" spans="1:2" x14ac:dyDescent="0.25">
      <c r="A1820" s="169"/>
      <c r="B1820" s="169"/>
    </row>
    <row r="1821" spans="1:2" x14ac:dyDescent="0.25">
      <c r="A1821" s="169"/>
      <c r="B1821" s="169"/>
    </row>
    <row r="1822" spans="1:2" x14ac:dyDescent="0.25">
      <c r="A1822" s="169"/>
      <c r="B1822" s="169"/>
    </row>
    <row r="1823" spans="1:2" x14ac:dyDescent="0.25">
      <c r="A1823" s="169"/>
      <c r="B1823" s="169"/>
    </row>
    <row r="1824" spans="1:2" x14ac:dyDescent="0.25">
      <c r="A1824" s="169"/>
      <c r="B1824" s="169"/>
    </row>
    <row r="1825" spans="1:2" x14ac:dyDescent="0.25">
      <c r="A1825" s="169"/>
      <c r="B1825" s="169"/>
    </row>
    <row r="1826" spans="1:2" x14ac:dyDescent="0.25">
      <c r="A1826" s="169"/>
      <c r="B1826" s="169"/>
    </row>
    <row r="1827" spans="1:2" x14ac:dyDescent="0.25">
      <c r="A1827" s="169"/>
      <c r="B1827" s="169"/>
    </row>
    <row r="1828" spans="1:2" x14ac:dyDescent="0.25">
      <c r="A1828" s="169"/>
      <c r="B1828" s="169"/>
    </row>
    <row r="1829" spans="1:2" x14ac:dyDescent="0.25">
      <c r="A1829" s="169"/>
      <c r="B1829" s="169"/>
    </row>
    <row r="1830" spans="1:2" x14ac:dyDescent="0.25">
      <c r="A1830" s="169"/>
      <c r="B1830" s="169"/>
    </row>
    <row r="1831" spans="1:2" x14ac:dyDescent="0.25">
      <c r="A1831" s="169"/>
      <c r="B1831" s="169"/>
    </row>
    <row r="1832" spans="1:2" x14ac:dyDescent="0.25">
      <c r="A1832" s="169"/>
      <c r="B1832" s="169"/>
    </row>
    <row r="1833" spans="1:2" x14ac:dyDescent="0.25">
      <c r="A1833" s="169"/>
      <c r="B1833" s="169"/>
    </row>
    <row r="1834" spans="1:2" x14ac:dyDescent="0.25">
      <c r="A1834" s="169"/>
      <c r="B1834" s="169"/>
    </row>
    <row r="1835" spans="1:2" x14ac:dyDescent="0.25">
      <c r="A1835" s="169"/>
      <c r="B1835" s="169"/>
    </row>
    <row r="1836" spans="1:2" x14ac:dyDescent="0.25">
      <c r="A1836" s="169"/>
      <c r="B1836" s="169"/>
    </row>
    <row r="1837" spans="1:2" x14ac:dyDescent="0.25">
      <c r="A1837" s="169"/>
      <c r="B1837" s="169"/>
    </row>
    <row r="1838" spans="1:2" x14ac:dyDescent="0.25">
      <c r="A1838" s="169"/>
      <c r="B1838" s="169"/>
    </row>
    <row r="1839" spans="1:2" x14ac:dyDescent="0.25">
      <c r="A1839" s="169"/>
      <c r="B1839" s="169"/>
    </row>
    <row r="1840" spans="1:2" x14ac:dyDescent="0.25">
      <c r="A1840" s="169"/>
      <c r="B1840" s="169"/>
    </row>
    <row r="1841" spans="1:2" x14ac:dyDescent="0.25">
      <c r="A1841" s="169"/>
      <c r="B1841" s="169"/>
    </row>
    <row r="1842" spans="1:2" x14ac:dyDescent="0.25">
      <c r="A1842" s="169"/>
      <c r="B1842" s="169"/>
    </row>
    <row r="1843" spans="1:2" x14ac:dyDescent="0.25">
      <c r="A1843" s="169"/>
      <c r="B1843" s="169"/>
    </row>
    <row r="1844" spans="1:2" x14ac:dyDescent="0.25">
      <c r="A1844" s="169"/>
      <c r="B1844" s="169"/>
    </row>
    <row r="1845" spans="1:2" x14ac:dyDescent="0.25">
      <c r="A1845" s="169"/>
      <c r="B1845" s="169"/>
    </row>
    <row r="1846" spans="1:2" x14ac:dyDescent="0.25">
      <c r="A1846" s="169"/>
      <c r="B1846" s="169"/>
    </row>
    <row r="1847" spans="1:2" x14ac:dyDescent="0.25">
      <c r="A1847" s="169"/>
      <c r="B1847" s="169"/>
    </row>
    <row r="1848" spans="1:2" x14ac:dyDescent="0.25">
      <c r="A1848" s="169"/>
      <c r="B1848" s="169"/>
    </row>
    <row r="1849" spans="1:2" x14ac:dyDescent="0.25">
      <c r="A1849" s="169"/>
      <c r="B1849" s="169"/>
    </row>
    <row r="1850" spans="1:2" x14ac:dyDescent="0.25">
      <c r="A1850" s="169"/>
      <c r="B1850" s="169"/>
    </row>
    <row r="1851" spans="1:2" x14ac:dyDescent="0.25">
      <c r="A1851" s="169"/>
      <c r="B1851" s="169"/>
    </row>
    <row r="1852" spans="1:2" x14ac:dyDescent="0.25">
      <c r="A1852" s="169"/>
      <c r="B1852" s="169"/>
    </row>
    <row r="1853" spans="1:2" x14ac:dyDescent="0.25">
      <c r="A1853" s="169"/>
      <c r="B1853" s="169"/>
    </row>
    <row r="1854" spans="1:2" x14ac:dyDescent="0.25">
      <c r="A1854" s="169"/>
      <c r="B1854" s="169"/>
    </row>
    <row r="1855" spans="1:2" x14ac:dyDescent="0.25">
      <c r="A1855" s="169"/>
      <c r="B1855" s="169"/>
    </row>
    <row r="1856" spans="1:2" x14ac:dyDescent="0.25">
      <c r="A1856" s="169"/>
      <c r="B1856" s="169"/>
    </row>
    <row r="1857" spans="1:2" x14ac:dyDescent="0.25">
      <c r="A1857" s="169"/>
      <c r="B1857" s="169"/>
    </row>
    <row r="1858" spans="1:2" x14ac:dyDescent="0.25">
      <c r="A1858" s="169"/>
      <c r="B1858" s="169"/>
    </row>
    <row r="1859" spans="1:2" x14ac:dyDescent="0.25">
      <c r="A1859" s="169"/>
      <c r="B1859" s="169"/>
    </row>
    <row r="1860" spans="1:2" x14ac:dyDescent="0.25">
      <c r="A1860" s="169"/>
      <c r="B1860" s="169"/>
    </row>
    <row r="1861" spans="1:2" x14ac:dyDescent="0.25">
      <c r="A1861" s="169"/>
      <c r="B1861" s="169"/>
    </row>
    <row r="1862" spans="1:2" x14ac:dyDescent="0.25">
      <c r="A1862" s="169"/>
      <c r="B1862" s="169"/>
    </row>
    <row r="1863" spans="1:2" x14ac:dyDescent="0.25">
      <c r="A1863" s="169"/>
      <c r="B1863" s="169"/>
    </row>
    <row r="1864" spans="1:2" x14ac:dyDescent="0.25">
      <c r="A1864" s="169"/>
      <c r="B1864" s="169"/>
    </row>
    <row r="1865" spans="1:2" x14ac:dyDescent="0.25">
      <c r="A1865" s="169"/>
      <c r="B1865" s="169"/>
    </row>
    <row r="1866" spans="1:2" x14ac:dyDescent="0.25">
      <c r="A1866" s="169"/>
      <c r="B1866" s="169"/>
    </row>
    <row r="1867" spans="1:2" x14ac:dyDescent="0.25">
      <c r="A1867" s="169"/>
      <c r="B1867" s="169"/>
    </row>
    <row r="1868" spans="1:2" x14ac:dyDescent="0.25">
      <c r="A1868" s="169"/>
      <c r="B1868" s="169"/>
    </row>
    <row r="1869" spans="1:2" x14ac:dyDescent="0.25">
      <c r="A1869" s="169"/>
      <c r="B1869" s="169"/>
    </row>
    <row r="1870" spans="1:2" x14ac:dyDescent="0.25">
      <c r="A1870" s="169"/>
      <c r="B1870" s="169"/>
    </row>
    <row r="1871" spans="1:2" x14ac:dyDescent="0.25">
      <c r="A1871" s="169"/>
      <c r="B1871" s="169"/>
    </row>
    <row r="1872" spans="1:2" x14ac:dyDescent="0.25">
      <c r="A1872" s="169"/>
      <c r="B1872" s="169"/>
    </row>
    <row r="1873" spans="1:2" x14ac:dyDescent="0.25">
      <c r="A1873" s="169"/>
      <c r="B1873" s="169"/>
    </row>
    <row r="1874" spans="1:2" x14ac:dyDescent="0.25">
      <c r="A1874" s="169"/>
      <c r="B1874" s="169"/>
    </row>
    <row r="1875" spans="1:2" x14ac:dyDescent="0.25">
      <c r="A1875" s="169"/>
      <c r="B1875" s="169"/>
    </row>
    <row r="1876" spans="1:2" x14ac:dyDescent="0.25">
      <c r="A1876" s="169"/>
      <c r="B1876" s="169"/>
    </row>
    <row r="1877" spans="1:2" x14ac:dyDescent="0.25">
      <c r="A1877" s="169"/>
      <c r="B1877" s="169"/>
    </row>
    <row r="1878" spans="1:2" x14ac:dyDescent="0.25">
      <c r="A1878" s="169"/>
      <c r="B1878" s="169"/>
    </row>
    <row r="1879" spans="1:2" x14ac:dyDescent="0.25">
      <c r="A1879" s="169"/>
      <c r="B1879" s="169"/>
    </row>
    <row r="1880" spans="1:2" x14ac:dyDescent="0.25">
      <c r="A1880" s="169"/>
      <c r="B1880" s="169"/>
    </row>
    <row r="1881" spans="1:2" x14ac:dyDescent="0.25">
      <c r="A1881" s="169"/>
      <c r="B1881" s="169"/>
    </row>
    <row r="1882" spans="1:2" x14ac:dyDescent="0.25">
      <c r="A1882" s="169"/>
      <c r="B1882" s="169"/>
    </row>
    <row r="1883" spans="1:2" x14ac:dyDescent="0.25">
      <c r="A1883" s="169"/>
      <c r="B1883" s="169"/>
    </row>
    <row r="1884" spans="1:2" x14ac:dyDescent="0.25">
      <c r="A1884" s="169"/>
      <c r="B1884" s="169"/>
    </row>
    <row r="1885" spans="1:2" x14ac:dyDescent="0.25">
      <c r="A1885" s="169"/>
      <c r="B1885" s="169"/>
    </row>
    <row r="1886" spans="1:2" x14ac:dyDescent="0.25">
      <c r="A1886" s="169"/>
      <c r="B1886" s="169"/>
    </row>
    <row r="1887" spans="1:2" x14ac:dyDescent="0.25">
      <c r="A1887" s="169"/>
      <c r="B1887" s="169"/>
    </row>
    <row r="1888" spans="1:2" x14ac:dyDescent="0.25">
      <c r="A1888" s="169"/>
      <c r="B1888" s="169"/>
    </row>
    <row r="1889" spans="1:2" x14ac:dyDescent="0.25">
      <c r="A1889" s="169"/>
      <c r="B1889" s="169"/>
    </row>
    <row r="1890" spans="1:2" x14ac:dyDescent="0.25">
      <c r="A1890" s="169"/>
      <c r="B1890" s="169"/>
    </row>
    <row r="1891" spans="1:2" x14ac:dyDescent="0.25">
      <c r="A1891" s="169"/>
      <c r="B1891" s="169"/>
    </row>
    <row r="1892" spans="1:2" x14ac:dyDescent="0.25">
      <c r="A1892" s="169"/>
      <c r="B1892" s="169"/>
    </row>
    <row r="1893" spans="1:2" x14ac:dyDescent="0.25">
      <c r="A1893" s="169"/>
      <c r="B1893" s="169"/>
    </row>
    <row r="1894" spans="1:2" x14ac:dyDescent="0.25">
      <c r="A1894" s="169"/>
      <c r="B1894" s="169"/>
    </row>
    <row r="1895" spans="1:2" x14ac:dyDescent="0.25">
      <c r="A1895" s="169"/>
      <c r="B1895" s="169"/>
    </row>
    <row r="1896" spans="1:2" x14ac:dyDescent="0.25">
      <c r="A1896" s="169"/>
      <c r="B1896" s="169"/>
    </row>
    <row r="1897" spans="1:2" x14ac:dyDescent="0.25">
      <c r="A1897" s="169"/>
      <c r="B1897" s="169"/>
    </row>
    <row r="1898" spans="1:2" x14ac:dyDescent="0.25">
      <c r="A1898" s="169"/>
      <c r="B1898" s="169"/>
    </row>
    <row r="1899" spans="1:2" x14ac:dyDescent="0.25">
      <c r="A1899" s="169"/>
      <c r="B1899" s="169"/>
    </row>
    <row r="1900" spans="1:2" x14ac:dyDescent="0.25">
      <c r="A1900" s="169"/>
      <c r="B1900" s="169"/>
    </row>
    <row r="1901" spans="1:2" x14ac:dyDescent="0.25">
      <c r="A1901" s="169"/>
      <c r="B1901" s="169"/>
    </row>
    <row r="1902" spans="1:2" x14ac:dyDescent="0.25">
      <c r="A1902" s="169"/>
      <c r="B1902" s="169"/>
    </row>
    <row r="1903" spans="1:2" x14ac:dyDescent="0.25">
      <c r="A1903" s="169"/>
      <c r="B1903" s="169"/>
    </row>
    <row r="1904" spans="1:2" x14ac:dyDescent="0.25">
      <c r="A1904" s="169"/>
      <c r="B1904" s="169"/>
    </row>
    <row r="1905" spans="1:2" x14ac:dyDescent="0.25">
      <c r="A1905" s="169"/>
      <c r="B1905" s="169"/>
    </row>
    <row r="1906" spans="1:2" x14ac:dyDescent="0.25">
      <c r="A1906" s="169"/>
      <c r="B1906" s="169"/>
    </row>
    <row r="1907" spans="1:2" x14ac:dyDescent="0.25">
      <c r="A1907" s="169"/>
      <c r="B1907" s="169"/>
    </row>
    <row r="1908" spans="1:2" x14ac:dyDescent="0.25">
      <c r="A1908" s="169"/>
      <c r="B1908" s="169"/>
    </row>
    <row r="1909" spans="1:2" x14ac:dyDescent="0.25">
      <c r="A1909" s="169"/>
      <c r="B1909" s="169"/>
    </row>
    <row r="1910" spans="1:2" x14ac:dyDescent="0.25">
      <c r="A1910" s="169"/>
      <c r="B1910" s="169"/>
    </row>
    <row r="1911" spans="1:2" x14ac:dyDescent="0.25">
      <c r="A1911" s="169"/>
      <c r="B1911" s="169"/>
    </row>
    <row r="1912" spans="1:2" x14ac:dyDescent="0.25">
      <c r="A1912" s="169"/>
      <c r="B1912" s="169"/>
    </row>
    <row r="1913" spans="1:2" x14ac:dyDescent="0.25">
      <c r="A1913" s="169"/>
      <c r="B1913" s="169"/>
    </row>
    <row r="1914" spans="1:2" x14ac:dyDescent="0.25">
      <c r="A1914" s="169"/>
      <c r="B1914" s="169"/>
    </row>
    <row r="1915" spans="1:2" x14ac:dyDescent="0.25">
      <c r="A1915" s="169"/>
      <c r="B1915" s="169"/>
    </row>
    <row r="1916" spans="1:2" x14ac:dyDescent="0.25">
      <c r="A1916" s="169"/>
      <c r="B1916" s="169"/>
    </row>
    <row r="1917" spans="1:2" x14ac:dyDescent="0.25">
      <c r="A1917" s="169"/>
      <c r="B1917" s="169"/>
    </row>
    <row r="1918" spans="1:2" x14ac:dyDescent="0.25">
      <c r="A1918" s="169"/>
      <c r="B1918" s="169"/>
    </row>
    <row r="1919" spans="1:2" x14ac:dyDescent="0.25">
      <c r="A1919" s="169"/>
      <c r="B1919" s="169"/>
    </row>
    <row r="1920" spans="1:2" x14ac:dyDescent="0.25">
      <c r="A1920" s="169"/>
      <c r="B1920" s="169"/>
    </row>
    <row r="1921" spans="1:2" x14ac:dyDescent="0.25">
      <c r="A1921" s="169"/>
      <c r="B1921" s="169"/>
    </row>
    <row r="1922" spans="1:2" x14ac:dyDescent="0.25">
      <c r="A1922" s="169"/>
      <c r="B1922" s="169"/>
    </row>
    <row r="1923" spans="1:2" x14ac:dyDescent="0.25">
      <c r="A1923" s="169"/>
      <c r="B1923" s="169"/>
    </row>
    <row r="1924" spans="1:2" x14ac:dyDescent="0.25">
      <c r="A1924" s="169"/>
      <c r="B1924" s="169"/>
    </row>
    <row r="1925" spans="1:2" x14ac:dyDescent="0.25">
      <c r="A1925" s="169"/>
      <c r="B1925" s="169"/>
    </row>
    <row r="1926" spans="1:2" x14ac:dyDescent="0.25">
      <c r="A1926" s="169"/>
      <c r="B1926" s="169"/>
    </row>
    <row r="1927" spans="1:2" x14ac:dyDescent="0.25">
      <c r="A1927" s="169"/>
      <c r="B1927" s="169"/>
    </row>
    <row r="1928" spans="1:2" x14ac:dyDescent="0.25">
      <c r="A1928" s="169"/>
      <c r="B1928" s="169"/>
    </row>
    <row r="1929" spans="1:2" x14ac:dyDescent="0.25">
      <c r="A1929" s="169"/>
      <c r="B1929" s="169"/>
    </row>
    <row r="1930" spans="1:2" x14ac:dyDescent="0.25">
      <c r="A1930" s="169"/>
      <c r="B1930" s="169"/>
    </row>
    <row r="1931" spans="1:2" x14ac:dyDescent="0.25">
      <c r="A1931" s="169"/>
      <c r="B1931" s="169"/>
    </row>
    <row r="1932" spans="1:2" x14ac:dyDescent="0.25">
      <c r="A1932" s="169"/>
      <c r="B1932" s="169"/>
    </row>
    <row r="1933" spans="1:2" x14ac:dyDescent="0.25">
      <c r="A1933" s="169"/>
      <c r="B1933" s="169"/>
    </row>
    <row r="1934" spans="1:2" x14ac:dyDescent="0.25">
      <c r="A1934" s="169"/>
      <c r="B1934" s="169"/>
    </row>
    <row r="1935" spans="1:2" x14ac:dyDescent="0.25">
      <c r="A1935" s="169"/>
      <c r="B1935" s="169"/>
    </row>
    <row r="1936" spans="1:2" x14ac:dyDescent="0.25">
      <c r="A1936" s="169"/>
      <c r="B1936" s="169"/>
    </row>
    <row r="1937" spans="1:2" x14ac:dyDescent="0.25">
      <c r="A1937" s="169"/>
      <c r="B1937" s="169"/>
    </row>
    <row r="1938" spans="1:2" x14ac:dyDescent="0.25">
      <c r="A1938" s="169"/>
      <c r="B1938" s="169"/>
    </row>
    <row r="1939" spans="1:2" x14ac:dyDescent="0.25">
      <c r="A1939" s="169"/>
      <c r="B1939" s="169"/>
    </row>
    <row r="1940" spans="1:2" x14ac:dyDescent="0.25">
      <c r="A1940" s="169"/>
      <c r="B1940" s="169"/>
    </row>
    <row r="1941" spans="1:2" x14ac:dyDescent="0.25">
      <c r="A1941" s="169"/>
      <c r="B1941" s="169"/>
    </row>
    <row r="1942" spans="1:2" x14ac:dyDescent="0.25">
      <c r="A1942" s="169"/>
      <c r="B1942" s="169"/>
    </row>
    <row r="1943" spans="1:2" x14ac:dyDescent="0.25">
      <c r="A1943" s="169"/>
      <c r="B1943" s="169"/>
    </row>
    <row r="1944" spans="1:2" x14ac:dyDescent="0.25">
      <c r="A1944" s="169"/>
      <c r="B1944" s="169"/>
    </row>
    <row r="1945" spans="1:2" x14ac:dyDescent="0.25">
      <c r="A1945" s="169"/>
      <c r="B1945" s="169"/>
    </row>
    <row r="1946" spans="1:2" x14ac:dyDescent="0.25">
      <c r="A1946" s="169"/>
      <c r="B1946" s="169"/>
    </row>
    <row r="1947" spans="1:2" x14ac:dyDescent="0.25">
      <c r="A1947" s="169"/>
      <c r="B1947" s="169"/>
    </row>
    <row r="1948" spans="1:2" x14ac:dyDescent="0.25">
      <c r="A1948" s="169"/>
      <c r="B1948" s="169"/>
    </row>
    <row r="1949" spans="1:2" x14ac:dyDescent="0.25">
      <c r="A1949" s="169"/>
      <c r="B1949" s="169"/>
    </row>
    <row r="1950" spans="1:2" x14ac:dyDescent="0.25">
      <c r="A1950" s="169"/>
      <c r="B1950" s="169"/>
    </row>
    <row r="1951" spans="1:2" x14ac:dyDescent="0.25">
      <c r="A1951" s="169"/>
      <c r="B1951" s="169"/>
    </row>
    <row r="1952" spans="1:2" x14ac:dyDescent="0.25">
      <c r="A1952" s="169"/>
      <c r="B1952" s="169"/>
    </row>
    <row r="1953" spans="1:2" x14ac:dyDescent="0.25">
      <c r="A1953" s="169"/>
      <c r="B1953" s="169"/>
    </row>
    <row r="1954" spans="1:2" x14ac:dyDescent="0.25">
      <c r="A1954" s="169"/>
      <c r="B1954" s="169"/>
    </row>
    <row r="1955" spans="1:2" x14ac:dyDescent="0.25">
      <c r="A1955" s="169"/>
      <c r="B1955" s="169"/>
    </row>
    <row r="1956" spans="1:2" x14ac:dyDescent="0.25">
      <c r="A1956" s="169"/>
      <c r="B1956" s="169"/>
    </row>
    <row r="1957" spans="1:2" x14ac:dyDescent="0.25">
      <c r="A1957" s="169"/>
      <c r="B1957" s="169"/>
    </row>
    <row r="1958" spans="1:2" x14ac:dyDescent="0.25">
      <c r="A1958" s="169"/>
      <c r="B1958" s="169"/>
    </row>
    <row r="1959" spans="1:2" x14ac:dyDescent="0.25">
      <c r="A1959" s="169"/>
      <c r="B1959" s="169"/>
    </row>
    <row r="1960" spans="1:2" x14ac:dyDescent="0.25">
      <c r="A1960" s="169"/>
      <c r="B1960" s="169"/>
    </row>
    <row r="1961" spans="1:2" x14ac:dyDescent="0.25">
      <c r="A1961" s="169"/>
      <c r="B1961" s="169"/>
    </row>
    <row r="1962" spans="1:2" x14ac:dyDescent="0.25">
      <c r="A1962" s="169"/>
      <c r="B1962" s="169"/>
    </row>
    <row r="1963" spans="1:2" x14ac:dyDescent="0.25">
      <c r="A1963" s="169"/>
      <c r="B1963" s="169"/>
    </row>
    <row r="1964" spans="1:2" x14ac:dyDescent="0.25">
      <c r="A1964" s="169"/>
      <c r="B1964" s="169"/>
    </row>
    <row r="1965" spans="1:2" x14ac:dyDescent="0.25">
      <c r="A1965" s="169"/>
      <c r="B1965" s="169"/>
    </row>
    <row r="1966" spans="1:2" x14ac:dyDescent="0.25">
      <c r="A1966" s="169"/>
      <c r="B1966" s="169"/>
    </row>
    <row r="1967" spans="1:2" x14ac:dyDescent="0.25">
      <c r="A1967" s="169"/>
      <c r="B1967" s="169"/>
    </row>
    <row r="1968" spans="1:2" x14ac:dyDescent="0.25">
      <c r="A1968" s="169"/>
      <c r="B1968" s="169"/>
    </row>
    <row r="1969" spans="1:2" x14ac:dyDescent="0.25">
      <c r="A1969" s="169"/>
      <c r="B1969" s="169"/>
    </row>
    <row r="1970" spans="1:2" x14ac:dyDescent="0.25">
      <c r="A1970" s="169"/>
      <c r="B1970" s="169"/>
    </row>
    <row r="1971" spans="1:2" x14ac:dyDescent="0.25">
      <c r="A1971" s="169"/>
      <c r="B1971" s="169"/>
    </row>
    <row r="1972" spans="1:2" x14ac:dyDescent="0.25">
      <c r="A1972" s="169"/>
      <c r="B1972" s="169"/>
    </row>
    <row r="1973" spans="1:2" x14ac:dyDescent="0.25">
      <c r="A1973" s="169"/>
      <c r="B1973" s="169"/>
    </row>
    <row r="1974" spans="1:2" x14ac:dyDescent="0.25">
      <c r="A1974" s="169"/>
      <c r="B1974" s="169"/>
    </row>
    <row r="1975" spans="1:2" x14ac:dyDescent="0.25">
      <c r="A1975" s="169"/>
      <c r="B1975" s="169"/>
    </row>
    <row r="1976" spans="1:2" x14ac:dyDescent="0.25">
      <c r="A1976" s="169"/>
      <c r="B1976" s="169"/>
    </row>
    <row r="1977" spans="1:2" x14ac:dyDescent="0.25">
      <c r="A1977" s="169"/>
      <c r="B1977" s="169"/>
    </row>
    <row r="1978" spans="1:2" x14ac:dyDescent="0.25">
      <c r="A1978" s="169"/>
      <c r="B1978" s="169"/>
    </row>
    <row r="1979" spans="1:2" x14ac:dyDescent="0.25">
      <c r="A1979" s="169"/>
      <c r="B1979" s="169"/>
    </row>
    <row r="1980" spans="1:2" x14ac:dyDescent="0.25">
      <c r="A1980" s="169"/>
      <c r="B1980" s="169"/>
    </row>
    <row r="1981" spans="1:2" x14ac:dyDescent="0.25">
      <c r="A1981" s="169"/>
      <c r="B1981" s="169"/>
    </row>
    <row r="1982" spans="1:2" x14ac:dyDescent="0.25">
      <c r="A1982" s="169"/>
      <c r="B1982" s="169"/>
    </row>
    <row r="1983" spans="1:2" x14ac:dyDescent="0.25">
      <c r="A1983" s="169"/>
      <c r="B1983" s="169"/>
    </row>
    <row r="1984" spans="1:2" x14ac:dyDescent="0.25">
      <c r="A1984" s="169"/>
      <c r="B1984" s="169"/>
    </row>
    <row r="1985" spans="1:2" x14ac:dyDescent="0.25">
      <c r="A1985" s="169"/>
      <c r="B1985" s="169"/>
    </row>
    <row r="1986" spans="1:2" x14ac:dyDescent="0.25">
      <c r="A1986" s="169"/>
      <c r="B1986" s="169"/>
    </row>
    <row r="1987" spans="1:2" x14ac:dyDescent="0.25">
      <c r="A1987" s="169"/>
      <c r="B1987" s="169"/>
    </row>
    <row r="1988" spans="1:2" x14ac:dyDescent="0.25">
      <c r="A1988" s="169"/>
      <c r="B1988" s="169"/>
    </row>
    <row r="1989" spans="1:2" x14ac:dyDescent="0.25">
      <c r="A1989" s="169"/>
      <c r="B1989" s="169"/>
    </row>
    <row r="1990" spans="1:2" x14ac:dyDescent="0.25">
      <c r="A1990" s="169"/>
      <c r="B1990" s="169"/>
    </row>
    <row r="1991" spans="1:2" x14ac:dyDescent="0.25">
      <c r="A1991" s="169"/>
      <c r="B1991" s="169"/>
    </row>
    <row r="1992" spans="1:2" x14ac:dyDescent="0.25">
      <c r="A1992" s="169"/>
      <c r="B1992" s="169"/>
    </row>
    <row r="1993" spans="1:2" x14ac:dyDescent="0.25">
      <c r="A1993" s="169"/>
      <c r="B1993" s="169"/>
    </row>
    <row r="1994" spans="1:2" x14ac:dyDescent="0.25">
      <c r="A1994" s="169"/>
      <c r="B1994" s="169"/>
    </row>
    <row r="1995" spans="1:2" x14ac:dyDescent="0.25">
      <c r="A1995" s="169"/>
      <c r="B1995" s="169"/>
    </row>
    <row r="1996" spans="1:2" x14ac:dyDescent="0.25">
      <c r="A1996" s="169"/>
      <c r="B1996" s="169"/>
    </row>
    <row r="1997" spans="1:2" x14ac:dyDescent="0.25">
      <c r="A1997" s="169"/>
      <c r="B1997" s="169"/>
    </row>
    <row r="1998" spans="1:2" x14ac:dyDescent="0.25">
      <c r="A1998" s="169"/>
      <c r="B1998" s="169"/>
    </row>
    <row r="1999" spans="1:2" x14ac:dyDescent="0.25">
      <c r="A1999" s="169"/>
      <c r="B1999" s="169"/>
    </row>
    <row r="2000" spans="1:2" x14ac:dyDescent="0.25">
      <c r="A2000" s="169"/>
      <c r="B2000" s="169"/>
    </row>
    <row r="2001" spans="1:2" x14ac:dyDescent="0.25">
      <c r="A2001" s="169"/>
      <c r="B2001" s="169"/>
    </row>
    <row r="2002" spans="1:2" x14ac:dyDescent="0.25">
      <c r="A2002" s="169"/>
      <c r="B2002" s="169"/>
    </row>
    <row r="2003" spans="1:2" x14ac:dyDescent="0.25">
      <c r="A2003" s="169"/>
      <c r="B2003" s="169"/>
    </row>
    <row r="2004" spans="1:2" x14ac:dyDescent="0.25">
      <c r="A2004" s="169"/>
      <c r="B2004" s="169"/>
    </row>
    <row r="2005" spans="1:2" x14ac:dyDescent="0.25">
      <c r="A2005" s="169"/>
      <c r="B2005" s="169"/>
    </row>
    <row r="2006" spans="1:2" x14ac:dyDescent="0.25">
      <c r="A2006" s="169"/>
      <c r="B2006" s="169"/>
    </row>
    <row r="2007" spans="1:2" x14ac:dyDescent="0.25">
      <c r="A2007" s="169"/>
      <c r="B2007" s="169"/>
    </row>
    <row r="2008" spans="1:2" x14ac:dyDescent="0.25">
      <c r="A2008" s="169"/>
      <c r="B2008" s="169"/>
    </row>
    <row r="2009" spans="1:2" x14ac:dyDescent="0.25">
      <c r="A2009" s="169"/>
      <c r="B2009" s="169"/>
    </row>
    <row r="2010" spans="1:2" x14ac:dyDescent="0.25">
      <c r="A2010" s="169"/>
      <c r="B2010" s="169"/>
    </row>
    <row r="2011" spans="1:2" x14ac:dyDescent="0.25">
      <c r="A2011" s="169"/>
      <c r="B2011" s="169"/>
    </row>
    <row r="2012" spans="1:2" x14ac:dyDescent="0.25">
      <c r="A2012" s="169"/>
      <c r="B2012" s="169"/>
    </row>
    <row r="2013" spans="1:2" x14ac:dyDescent="0.25">
      <c r="A2013" s="169"/>
      <c r="B2013" s="169"/>
    </row>
    <row r="2014" spans="1:2" x14ac:dyDescent="0.25">
      <c r="A2014" s="169"/>
      <c r="B2014" s="169"/>
    </row>
    <row r="2015" spans="1:2" x14ac:dyDescent="0.25">
      <c r="A2015" s="169"/>
      <c r="B2015" s="169"/>
    </row>
    <row r="2016" spans="1:2" x14ac:dyDescent="0.25">
      <c r="A2016" s="169"/>
      <c r="B2016" s="169"/>
    </row>
    <row r="2017" spans="1:2" x14ac:dyDescent="0.25">
      <c r="A2017" s="169"/>
      <c r="B2017" s="169"/>
    </row>
    <row r="2018" spans="1:2" x14ac:dyDescent="0.25">
      <c r="A2018" s="169"/>
      <c r="B2018" s="169"/>
    </row>
    <row r="2019" spans="1:2" x14ac:dyDescent="0.25">
      <c r="A2019" s="169"/>
      <c r="B2019" s="169"/>
    </row>
    <row r="2020" spans="1:2" x14ac:dyDescent="0.25">
      <c r="A2020" s="169"/>
      <c r="B2020" s="169"/>
    </row>
    <row r="2021" spans="1:2" x14ac:dyDescent="0.25">
      <c r="A2021" s="169"/>
      <c r="B2021" s="169"/>
    </row>
    <row r="2022" spans="1:2" x14ac:dyDescent="0.25">
      <c r="A2022" s="169"/>
      <c r="B2022" s="169"/>
    </row>
    <row r="2023" spans="1:2" x14ac:dyDescent="0.25">
      <c r="A2023" s="169"/>
      <c r="B2023" s="169"/>
    </row>
    <row r="2024" spans="1:2" x14ac:dyDescent="0.25">
      <c r="A2024" s="169"/>
      <c r="B2024" s="169"/>
    </row>
    <row r="2025" spans="1:2" x14ac:dyDescent="0.25">
      <c r="A2025" s="169"/>
      <c r="B2025" s="169"/>
    </row>
    <row r="2026" spans="1:2" x14ac:dyDescent="0.25">
      <c r="A2026" s="169"/>
      <c r="B2026" s="169"/>
    </row>
    <row r="2027" spans="1:2" x14ac:dyDescent="0.25">
      <c r="A2027" s="169"/>
      <c r="B2027" s="169"/>
    </row>
    <row r="2028" spans="1:2" x14ac:dyDescent="0.25">
      <c r="A2028" s="169"/>
      <c r="B2028" s="169"/>
    </row>
    <row r="2029" spans="1:2" x14ac:dyDescent="0.25">
      <c r="A2029" s="169"/>
      <c r="B2029" s="169"/>
    </row>
    <row r="2030" spans="1:2" x14ac:dyDescent="0.25">
      <c r="A2030" s="169"/>
      <c r="B2030" s="169"/>
    </row>
    <row r="2031" spans="1:2" x14ac:dyDescent="0.25">
      <c r="A2031" s="169"/>
      <c r="B2031" s="169"/>
    </row>
    <row r="2032" spans="1:2" x14ac:dyDescent="0.25">
      <c r="A2032" s="169"/>
      <c r="B2032" s="169"/>
    </row>
    <row r="2033" spans="1:2" x14ac:dyDescent="0.25">
      <c r="A2033" s="169"/>
      <c r="B2033" s="169"/>
    </row>
    <row r="2034" spans="1:2" x14ac:dyDescent="0.25">
      <c r="A2034" s="169"/>
      <c r="B2034" s="169"/>
    </row>
    <row r="2035" spans="1:2" x14ac:dyDescent="0.25">
      <c r="A2035" s="169"/>
      <c r="B2035" s="169"/>
    </row>
    <row r="2036" spans="1:2" x14ac:dyDescent="0.25">
      <c r="A2036" s="169"/>
      <c r="B2036" s="169"/>
    </row>
    <row r="2037" spans="1:2" x14ac:dyDescent="0.25">
      <c r="A2037" s="169"/>
      <c r="B2037" s="169"/>
    </row>
    <row r="2038" spans="1:2" x14ac:dyDescent="0.25">
      <c r="A2038" s="169"/>
      <c r="B2038" s="169"/>
    </row>
    <row r="2039" spans="1:2" x14ac:dyDescent="0.25">
      <c r="A2039" s="169"/>
      <c r="B2039" s="169"/>
    </row>
    <row r="2040" spans="1:2" x14ac:dyDescent="0.25">
      <c r="A2040" s="169"/>
      <c r="B2040" s="169"/>
    </row>
    <row r="2041" spans="1:2" x14ac:dyDescent="0.25">
      <c r="A2041" s="169"/>
      <c r="B2041" s="169"/>
    </row>
    <row r="2042" spans="1:2" x14ac:dyDescent="0.25">
      <c r="A2042" s="169"/>
      <c r="B2042" s="169"/>
    </row>
    <row r="2043" spans="1:2" x14ac:dyDescent="0.25">
      <c r="A2043" s="169"/>
      <c r="B2043" s="169"/>
    </row>
    <row r="2044" spans="1:2" x14ac:dyDescent="0.25">
      <c r="A2044" s="169"/>
      <c r="B2044" s="169"/>
    </row>
    <row r="2045" spans="1:2" x14ac:dyDescent="0.25">
      <c r="A2045" s="169"/>
      <c r="B2045" s="169"/>
    </row>
    <row r="2046" spans="1:2" x14ac:dyDescent="0.25">
      <c r="A2046" s="169"/>
      <c r="B2046" s="169"/>
    </row>
    <row r="2047" spans="1:2" x14ac:dyDescent="0.25">
      <c r="A2047" s="169"/>
      <c r="B2047" s="169"/>
    </row>
    <row r="2048" spans="1:2" x14ac:dyDescent="0.25">
      <c r="A2048" s="169"/>
      <c r="B2048" s="169"/>
    </row>
    <row r="2049" spans="1:2" x14ac:dyDescent="0.25">
      <c r="A2049" s="169"/>
      <c r="B2049" s="169"/>
    </row>
    <row r="2050" spans="1:2" x14ac:dyDescent="0.25">
      <c r="A2050" s="169"/>
      <c r="B2050" s="169"/>
    </row>
    <row r="2051" spans="1:2" x14ac:dyDescent="0.25">
      <c r="A2051" s="169"/>
      <c r="B2051" s="169"/>
    </row>
    <row r="2052" spans="1:2" x14ac:dyDescent="0.25">
      <c r="A2052" s="169"/>
      <c r="B2052" s="169"/>
    </row>
    <row r="2053" spans="1:2" x14ac:dyDescent="0.25">
      <c r="A2053" s="169"/>
      <c r="B2053" s="169"/>
    </row>
    <row r="2054" spans="1:2" x14ac:dyDescent="0.25">
      <c r="A2054" s="169"/>
      <c r="B2054" s="169"/>
    </row>
    <row r="2055" spans="1:2" x14ac:dyDescent="0.25">
      <c r="A2055" s="169"/>
      <c r="B2055" s="169"/>
    </row>
    <row r="2056" spans="1:2" x14ac:dyDescent="0.25">
      <c r="A2056" s="169"/>
      <c r="B2056" s="169"/>
    </row>
    <row r="2057" spans="1:2" x14ac:dyDescent="0.25">
      <c r="A2057" s="169"/>
      <c r="B2057" s="169"/>
    </row>
    <row r="2058" spans="1:2" x14ac:dyDescent="0.25">
      <c r="A2058" s="169"/>
      <c r="B2058" s="169"/>
    </row>
    <row r="2059" spans="1:2" x14ac:dyDescent="0.25">
      <c r="A2059" s="169"/>
      <c r="B2059" s="169"/>
    </row>
    <row r="2060" spans="1:2" x14ac:dyDescent="0.25">
      <c r="A2060" s="169"/>
      <c r="B2060" s="169"/>
    </row>
    <row r="2061" spans="1:2" x14ac:dyDescent="0.25">
      <c r="A2061" s="169"/>
      <c r="B2061" s="169"/>
    </row>
    <row r="2062" spans="1:2" x14ac:dyDescent="0.25">
      <c r="A2062" s="169"/>
      <c r="B2062" s="169"/>
    </row>
    <row r="2063" spans="1:2" x14ac:dyDescent="0.25">
      <c r="A2063" s="169"/>
      <c r="B2063" s="169"/>
    </row>
    <row r="2064" spans="1:2" x14ac:dyDescent="0.25">
      <c r="A2064" s="169"/>
      <c r="B2064" s="169"/>
    </row>
    <row r="2065" spans="1:2" x14ac:dyDescent="0.25">
      <c r="A2065" s="169"/>
      <c r="B2065" s="169"/>
    </row>
    <row r="2066" spans="1:2" x14ac:dyDescent="0.25">
      <c r="A2066" s="169"/>
      <c r="B2066" s="169"/>
    </row>
    <row r="2067" spans="1:2" x14ac:dyDescent="0.25">
      <c r="A2067" s="169"/>
      <c r="B2067" s="169"/>
    </row>
    <row r="2068" spans="1:2" x14ac:dyDescent="0.25">
      <c r="A2068" s="169"/>
      <c r="B2068" s="169"/>
    </row>
    <row r="2069" spans="1:2" x14ac:dyDescent="0.25">
      <c r="A2069" s="169"/>
      <c r="B2069" s="169"/>
    </row>
    <row r="2070" spans="1:2" x14ac:dyDescent="0.25">
      <c r="A2070" s="169"/>
      <c r="B2070" s="169"/>
    </row>
    <row r="2071" spans="1:2" x14ac:dyDescent="0.25">
      <c r="A2071" s="169"/>
      <c r="B2071" s="169"/>
    </row>
    <row r="2072" spans="1:2" x14ac:dyDescent="0.25">
      <c r="A2072" s="169"/>
      <c r="B2072" s="169"/>
    </row>
    <row r="2073" spans="1:2" x14ac:dyDescent="0.25">
      <c r="A2073" s="169"/>
      <c r="B2073" s="169"/>
    </row>
    <row r="2074" spans="1:2" x14ac:dyDescent="0.25">
      <c r="A2074" s="169"/>
      <c r="B2074" s="169"/>
    </row>
    <row r="2075" spans="1:2" x14ac:dyDescent="0.25">
      <c r="A2075" s="169"/>
      <c r="B2075" s="169"/>
    </row>
    <row r="2076" spans="1:2" x14ac:dyDescent="0.25">
      <c r="A2076" s="169"/>
      <c r="B2076" s="169"/>
    </row>
    <row r="2077" spans="1:2" x14ac:dyDescent="0.25">
      <c r="A2077" s="169"/>
      <c r="B2077" s="169"/>
    </row>
    <row r="2078" spans="1:2" x14ac:dyDescent="0.25">
      <c r="A2078" s="169"/>
      <c r="B2078" s="169"/>
    </row>
    <row r="2079" spans="1:2" x14ac:dyDescent="0.25">
      <c r="A2079" s="169"/>
      <c r="B2079" s="169"/>
    </row>
    <row r="2080" spans="1:2" x14ac:dyDescent="0.25">
      <c r="A2080" s="169"/>
      <c r="B2080" s="169"/>
    </row>
    <row r="2081" spans="1:2" x14ac:dyDescent="0.25">
      <c r="A2081" s="169"/>
      <c r="B2081" s="169"/>
    </row>
    <row r="2082" spans="1:2" x14ac:dyDescent="0.25">
      <c r="A2082" s="169"/>
      <c r="B2082" s="169"/>
    </row>
    <row r="2083" spans="1:2" x14ac:dyDescent="0.25">
      <c r="A2083" s="169"/>
      <c r="B2083" s="169"/>
    </row>
    <row r="2084" spans="1:2" x14ac:dyDescent="0.25">
      <c r="A2084" s="169"/>
      <c r="B2084" s="169"/>
    </row>
    <row r="2085" spans="1:2" x14ac:dyDescent="0.25">
      <c r="A2085" s="169"/>
      <c r="B2085" s="169"/>
    </row>
    <row r="2086" spans="1:2" x14ac:dyDescent="0.25">
      <c r="A2086" s="169"/>
      <c r="B2086" s="169"/>
    </row>
    <row r="2087" spans="1:2" x14ac:dyDescent="0.25">
      <c r="A2087" s="169"/>
      <c r="B2087" s="169"/>
    </row>
    <row r="2088" spans="1:2" x14ac:dyDescent="0.25">
      <c r="A2088" s="169"/>
      <c r="B2088" s="169"/>
    </row>
    <row r="2089" spans="1:2" x14ac:dyDescent="0.25">
      <c r="A2089" s="169"/>
      <c r="B2089" s="169"/>
    </row>
    <row r="2090" spans="1:2" x14ac:dyDescent="0.25">
      <c r="A2090" s="169"/>
      <c r="B2090" s="169"/>
    </row>
    <row r="2091" spans="1:2" x14ac:dyDescent="0.25">
      <c r="A2091" s="169"/>
      <c r="B2091" s="169"/>
    </row>
    <row r="2092" spans="1:2" x14ac:dyDescent="0.25">
      <c r="A2092" s="169"/>
      <c r="B2092" s="169"/>
    </row>
    <row r="2093" spans="1:2" x14ac:dyDescent="0.25">
      <c r="A2093" s="169"/>
      <c r="B2093" s="169"/>
    </row>
    <row r="2094" spans="1:2" x14ac:dyDescent="0.25">
      <c r="A2094" s="169"/>
      <c r="B2094" s="169"/>
    </row>
    <row r="2095" spans="1:2" x14ac:dyDescent="0.25">
      <c r="A2095" s="169"/>
      <c r="B2095" s="169"/>
    </row>
    <row r="2096" spans="1:2" x14ac:dyDescent="0.25">
      <c r="A2096" s="169"/>
      <c r="B2096" s="169"/>
    </row>
    <row r="2097" spans="1:2" x14ac:dyDescent="0.25">
      <c r="A2097" s="169"/>
      <c r="B2097" s="169"/>
    </row>
    <row r="2098" spans="1:2" x14ac:dyDescent="0.25">
      <c r="A2098" s="169"/>
      <c r="B2098" s="169"/>
    </row>
    <row r="2099" spans="1:2" x14ac:dyDescent="0.25">
      <c r="A2099" s="169"/>
      <c r="B2099" s="169"/>
    </row>
    <row r="2100" spans="1:2" x14ac:dyDescent="0.25">
      <c r="A2100" s="169"/>
      <c r="B2100" s="169"/>
    </row>
    <row r="2101" spans="1:2" x14ac:dyDescent="0.25">
      <c r="A2101" s="169"/>
      <c r="B2101" s="169"/>
    </row>
    <row r="2102" spans="1:2" x14ac:dyDescent="0.25">
      <c r="A2102" s="169"/>
      <c r="B2102" s="169"/>
    </row>
    <row r="2103" spans="1:2" x14ac:dyDescent="0.25">
      <c r="A2103" s="169"/>
      <c r="B2103" s="169"/>
    </row>
    <row r="2104" spans="1:2" x14ac:dyDescent="0.25">
      <c r="A2104" s="169"/>
      <c r="B2104" s="169"/>
    </row>
    <row r="2105" spans="1:2" x14ac:dyDescent="0.25">
      <c r="A2105" s="169"/>
      <c r="B2105" s="169"/>
    </row>
    <row r="2106" spans="1:2" x14ac:dyDescent="0.25">
      <c r="A2106" s="169"/>
      <c r="B2106" s="169"/>
    </row>
    <row r="2107" spans="1:2" x14ac:dyDescent="0.25">
      <c r="A2107" s="169"/>
      <c r="B2107" s="169"/>
    </row>
    <row r="2108" spans="1:2" x14ac:dyDescent="0.25">
      <c r="A2108" s="169"/>
      <c r="B2108" s="169"/>
    </row>
    <row r="2109" spans="1:2" x14ac:dyDescent="0.25">
      <c r="A2109" s="169"/>
      <c r="B2109" s="169"/>
    </row>
    <row r="2110" spans="1:2" x14ac:dyDescent="0.25">
      <c r="A2110" s="169"/>
      <c r="B2110" s="169"/>
    </row>
    <row r="2111" spans="1:2" x14ac:dyDescent="0.25">
      <c r="A2111" s="169"/>
      <c r="B2111" s="169"/>
    </row>
    <row r="2112" spans="1:2" x14ac:dyDescent="0.25">
      <c r="A2112" s="169"/>
      <c r="B2112" s="169"/>
    </row>
    <row r="2113" spans="1:2" x14ac:dyDescent="0.25">
      <c r="A2113" s="169"/>
      <c r="B2113" s="169"/>
    </row>
    <row r="2114" spans="1:2" x14ac:dyDescent="0.25">
      <c r="A2114" s="169"/>
      <c r="B2114" s="169"/>
    </row>
    <row r="2115" spans="1:2" x14ac:dyDescent="0.25">
      <c r="A2115" s="169"/>
      <c r="B2115" s="169"/>
    </row>
    <row r="2116" spans="1:2" x14ac:dyDescent="0.25">
      <c r="A2116" s="169"/>
      <c r="B2116" s="169"/>
    </row>
    <row r="2117" spans="1:2" x14ac:dyDescent="0.25">
      <c r="A2117" s="169"/>
      <c r="B2117" s="169"/>
    </row>
    <row r="2118" spans="1:2" x14ac:dyDescent="0.25">
      <c r="A2118" s="169"/>
      <c r="B2118" s="169"/>
    </row>
    <row r="2119" spans="1:2" x14ac:dyDescent="0.25">
      <c r="A2119" s="169"/>
      <c r="B2119" s="169"/>
    </row>
    <row r="2120" spans="1:2" x14ac:dyDescent="0.25">
      <c r="A2120" s="169"/>
      <c r="B2120" s="169"/>
    </row>
    <row r="2121" spans="1:2" x14ac:dyDescent="0.25">
      <c r="A2121" s="169"/>
      <c r="B2121" s="169"/>
    </row>
    <row r="2122" spans="1:2" x14ac:dyDescent="0.25">
      <c r="A2122" s="169"/>
      <c r="B2122" s="169"/>
    </row>
    <row r="2123" spans="1:2" x14ac:dyDescent="0.25">
      <c r="A2123" s="169"/>
      <c r="B2123" s="169"/>
    </row>
    <row r="2124" spans="1:2" x14ac:dyDescent="0.25">
      <c r="A2124" s="169"/>
      <c r="B2124" s="169"/>
    </row>
    <row r="2125" spans="1:2" x14ac:dyDescent="0.25">
      <c r="A2125" s="169"/>
      <c r="B2125" s="169"/>
    </row>
    <row r="2126" spans="1:2" x14ac:dyDescent="0.25">
      <c r="A2126" s="169"/>
      <c r="B2126" s="169"/>
    </row>
    <row r="2127" spans="1:2" x14ac:dyDescent="0.25">
      <c r="A2127" s="169"/>
      <c r="B2127" s="169"/>
    </row>
    <row r="2128" spans="1:2" x14ac:dyDescent="0.25">
      <c r="A2128" s="169"/>
      <c r="B2128" s="169"/>
    </row>
    <row r="2129" spans="1:2" x14ac:dyDescent="0.25">
      <c r="A2129" s="169"/>
      <c r="B2129" s="169"/>
    </row>
    <row r="2130" spans="1:2" x14ac:dyDescent="0.25">
      <c r="A2130" s="169"/>
      <c r="B2130" s="169"/>
    </row>
    <row r="2131" spans="1:2" x14ac:dyDescent="0.25">
      <c r="A2131" s="169"/>
      <c r="B2131" s="169"/>
    </row>
    <row r="2132" spans="1:2" x14ac:dyDescent="0.25">
      <c r="A2132" s="169"/>
      <c r="B2132" s="169"/>
    </row>
    <row r="2133" spans="1:2" x14ac:dyDescent="0.25">
      <c r="A2133" s="169"/>
      <c r="B2133" s="169"/>
    </row>
    <row r="2134" spans="1:2" x14ac:dyDescent="0.25">
      <c r="A2134" s="169"/>
      <c r="B2134" s="169"/>
    </row>
    <row r="2135" spans="1:2" x14ac:dyDescent="0.25">
      <c r="A2135" s="169"/>
      <c r="B2135" s="169"/>
    </row>
    <row r="2136" spans="1:2" x14ac:dyDescent="0.25">
      <c r="A2136" s="169"/>
      <c r="B2136" s="169"/>
    </row>
    <row r="2137" spans="1:2" x14ac:dyDescent="0.25">
      <c r="A2137" s="169"/>
      <c r="B2137" s="169"/>
    </row>
    <row r="2138" spans="1:2" x14ac:dyDescent="0.25">
      <c r="A2138" s="169"/>
      <c r="B2138" s="169"/>
    </row>
    <row r="2139" spans="1:2" x14ac:dyDescent="0.25">
      <c r="A2139" s="169"/>
      <c r="B2139" s="169"/>
    </row>
    <row r="2140" spans="1:2" x14ac:dyDescent="0.25">
      <c r="A2140" s="169"/>
      <c r="B2140" s="169"/>
    </row>
    <row r="2141" spans="1:2" x14ac:dyDescent="0.25">
      <c r="A2141" s="169"/>
      <c r="B2141" s="169"/>
    </row>
    <row r="2142" spans="1:2" x14ac:dyDescent="0.25">
      <c r="A2142" s="169"/>
      <c r="B2142" s="169"/>
    </row>
    <row r="2143" spans="1:2" x14ac:dyDescent="0.25">
      <c r="A2143" s="169"/>
      <c r="B2143" s="169"/>
    </row>
    <row r="2144" spans="1:2" x14ac:dyDescent="0.25">
      <c r="A2144" s="169"/>
      <c r="B2144" s="169"/>
    </row>
    <row r="2145" spans="1:2" x14ac:dyDescent="0.25">
      <c r="A2145" s="169"/>
      <c r="B2145" s="169"/>
    </row>
    <row r="2146" spans="1:2" x14ac:dyDescent="0.25">
      <c r="A2146" s="169"/>
      <c r="B2146" s="169"/>
    </row>
    <row r="2147" spans="1:2" x14ac:dyDescent="0.25">
      <c r="A2147" s="169"/>
      <c r="B2147" s="169"/>
    </row>
    <row r="2148" spans="1:2" x14ac:dyDescent="0.25">
      <c r="A2148" s="169"/>
      <c r="B2148" s="169"/>
    </row>
    <row r="2149" spans="1:2" x14ac:dyDescent="0.25">
      <c r="A2149" s="169"/>
      <c r="B2149" s="169"/>
    </row>
    <row r="2150" spans="1:2" x14ac:dyDescent="0.25">
      <c r="A2150" s="169"/>
      <c r="B2150" s="169"/>
    </row>
    <row r="2151" spans="1:2" x14ac:dyDescent="0.25">
      <c r="A2151" s="169"/>
      <c r="B2151" s="169"/>
    </row>
    <row r="2152" spans="1:2" x14ac:dyDescent="0.25">
      <c r="A2152" s="169"/>
      <c r="B2152" s="169"/>
    </row>
    <row r="2153" spans="1:2" x14ac:dyDescent="0.25">
      <c r="A2153" s="169"/>
      <c r="B2153" s="169"/>
    </row>
    <row r="2154" spans="1:2" x14ac:dyDescent="0.25">
      <c r="A2154" s="169"/>
      <c r="B2154" s="169"/>
    </row>
    <row r="2155" spans="1:2" x14ac:dyDescent="0.25">
      <c r="A2155" s="169"/>
      <c r="B2155" s="169"/>
    </row>
    <row r="2156" spans="1:2" x14ac:dyDescent="0.25">
      <c r="A2156" s="169"/>
      <c r="B2156" s="169"/>
    </row>
    <row r="2157" spans="1:2" x14ac:dyDescent="0.25">
      <c r="A2157" s="169"/>
      <c r="B2157" s="169"/>
    </row>
    <row r="2158" spans="1:2" x14ac:dyDescent="0.25">
      <c r="A2158" s="169"/>
      <c r="B2158" s="169"/>
    </row>
    <row r="2159" spans="1:2" x14ac:dyDescent="0.25">
      <c r="A2159" s="169"/>
      <c r="B2159" s="169"/>
    </row>
    <row r="2160" spans="1:2" x14ac:dyDescent="0.25">
      <c r="A2160" s="169"/>
      <c r="B2160" s="169"/>
    </row>
    <row r="2161" spans="1:2" x14ac:dyDescent="0.25">
      <c r="A2161" s="169"/>
      <c r="B2161" s="169"/>
    </row>
    <row r="2162" spans="1:2" x14ac:dyDescent="0.25">
      <c r="A2162" s="169"/>
      <c r="B2162" s="169"/>
    </row>
    <row r="2163" spans="1:2" x14ac:dyDescent="0.25">
      <c r="A2163" s="169"/>
      <c r="B2163" s="169"/>
    </row>
    <row r="2164" spans="1:2" x14ac:dyDescent="0.25">
      <c r="A2164" s="169"/>
      <c r="B2164" s="169"/>
    </row>
    <row r="2165" spans="1:2" x14ac:dyDescent="0.25">
      <c r="A2165" s="169"/>
      <c r="B2165" s="169"/>
    </row>
    <row r="2166" spans="1:2" x14ac:dyDescent="0.25">
      <c r="A2166" s="169"/>
      <c r="B2166" s="169"/>
    </row>
    <row r="2167" spans="1:2" x14ac:dyDescent="0.25">
      <c r="A2167" s="169"/>
      <c r="B2167" s="169"/>
    </row>
    <row r="2168" spans="1:2" x14ac:dyDescent="0.25">
      <c r="A2168" s="169"/>
      <c r="B2168" s="169"/>
    </row>
    <row r="2169" spans="1:2" x14ac:dyDescent="0.25">
      <c r="A2169" s="169"/>
      <c r="B2169" s="169"/>
    </row>
    <row r="2170" spans="1:2" x14ac:dyDescent="0.25">
      <c r="A2170" s="169"/>
      <c r="B2170" s="169"/>
    </row>
    <row r="2171" spans="1:2" x14ac:dyDescent="0.25">
      <c r="A2171" s="169"/>
      <c r="B2171" s="169"/>
    </row>
    <row r="2172" spans="1:2" x14ac:dyDescent="0.25">
      <c r="A2172" s="169"/>
      <c r="B2172" s="169"/>
    </row>
    <row r="2173" spans="1:2" x14ac:dyDescent="0.25">
      <c r="A2173" s="169"/>
      <c r="B2173" s="169"/>
    </row>
    <row r="2174" spans="1:2" x14ac:dyDescent="0.25">
      <c r="A2174" s="169"/>
      <c r="B2174" s="169"/>
    </row>
    <row r="2175" spans="1:2" x14ac:dyDescent="0.25">
      <c r="A2175" s="169"/>
      <c r="B2175" s="169"/>
    </row>
    <row r="2176" spans="1:2" x14ac:dyDescent="0.25">
      <c r="A2176" s="169"/>
      <c r="B2176" s="169"/>
    </row>
    <row r="2177" spans="1:2" x14ac:dyDescent="0.25">
      <c r="A2177" s="169"/>
      <c r="B2177" s="169"/>
    </row>
    <row r="2178" spans="1:2" x14ac:dyDescent="0.25">
      <c r="A2178" s="169"/>
      <c r="B2178" s="169"/>
    </row>
    <row r="2179" spans="1:2" x14ac:dyDescent="0.25">
      <c r="A2179" s="169"/>
      <c r="B2179" s="169"/>
    </row>
    <row r="2180" spans="1:2" x14ac:dyDescent="0.25">
      <c r="A2180" s="169"/>
      <c r="B2180" s="169"/>
    </row>
    <row r="2181" spans="1:2" x14ac:dyDescent="0.25">
      <c r="A2181" s="169"/>
      <c r="B2181" s="169"/>
    </row>
    <row r="2182" spans="1:2" x14ac:dyDescent="0.25">
      <c r="A2182" s="169"/>
      <c r="B2182" s="169"/>
    </row>
    <row r="2183" spans="1:2" x14ac:dyDescent="0.25">
      <c r="A2183" s="169"/>
      <c r="B2183" s="169"/>
    </row>
    <row r="2184" spans="1:2" x14ac:dyDescent="0.25">
      <c r="A2184" s="169"/>
      <c r="B2184" s="169"/>
    </row>
    <row r="2185" spans="1:2" x14ac:dyDescent="0.25">
      <c r="A2185" s="169"/>
      <c r="B2185" s="169"/>
    </row>
    <row r="2186" spans="1:2" x14ac:dyDescent="0.25">
      <c r="A2186" s="169"/>
      <c r="B2186" s="169"/>
    </row>
    <row r="2187" spans="1:2" x14ac:dyDescent="0.25">
      <c r="A2187" s="169"/>
      <c r="B2187" s="169"/>
    </row>
    <row r="2188" spans="1:2" x14ac:dyDescent="0.25">
      <c r="A2188" s="169"/>
      <c r="B2188" s="169"/>
    </row>
    <row r="2189" spans="1:2" x14ac:dyDescent="0.25">
      <c r="A2189" s="169"/>
      <c r="B2189" s="169"/>
    </row>
    <row r="2190" spans="1:2" x14ac:dyDescent="0.25">
      <c r="A2190" s="169"/>
      <c r="B2190" s="169"/>
    </row>
    <row r="2191" spans="1:2" x14ac:dyDescent="0.25">
      <c r="A2191" s="169"/>
      <c r="B2191" s="169"/>
    </row>
    <row r="2192" spans="1:2" x14ac:dyDescent="0.25">
      <c r="A2192" s="169"/>
      <c r="B2192" s="169"/>
    </row>
    <row r="2193" spans="1:2" x14ac:dyDescent="0.25">
      <c r="A2193" s="169"/>
      <c r="B2193" s="169"/>
    </row>
    <row r="2194" spans="1:2" x14ac:dyDescent="0.25">
      <c r="A2194" s="169"/>
      <c r="B2194" s="169"/>
    </row>
    <row r="2195" spans="1:2" x14ac:dyDescent="0.25">
      <c r="A2195" s="169"/>
      <c r="B2195" s="169"/>
    </row>
    <row r="2196" spans="1:2" x14ac:dyDescent="0.25">
      <c r="A2196" s="169"/>
      <c r="B2196" s="169"/>
    </row>
    <row r="2197" spans="1:2" x14ac:dyDescent="0.25">
      <c r="A2197" s="169"/>
      <c r="B2197" s="169"/>
    </row>
    <row r="2198" spans="1:2" x14ac:dyDescent="0.25">
      <c r="A2198" s="169"/>
      <c r="B2198" s="169"/>
    </row>
    <row r="2199" spans="1:2" x14ac:dyDescent="0.25">
      <c r="A2199" s="169"/>
      <c r="B2199" s="169"/>
    </row>
    <row r="2200" spans="1:2" x14ac:dyDescent="0.25">
      <c r="A2200" s="169"/>
      <c r="B2200" s="169"/>
    </row>
    <row r="2201" spans="1:2" x14ac:dyDescent="0.25">
      <c r="A2201" s="169"/>
      <c r="B2201" s="169"/>
    </row>
    <row r="2202" spans="1:2" x14ac:dyDescent="0.25">
      <c r="A2202" s="169"/>
      <c r="B2202" s="169"/>
    </row>
    <row r="2203" spans="1:2" x14ac:dyDescent="0.25">
      <c r="A2203" s="169"/>
      <c r="B2203" s="169"/>
    </row>
    <row r="2204" spans="1:2" x14ac:dyDescent="0.25">
      <c r="A2204" s="169"/>
      <c r="B2204" s="169"/>
    </row>
    <row r="2205" spans="1:2" x14ac:dyDescent="0.25">
      <c r="A2205" s="169"/>
      <c r="B2205" s="169"/>
    </row>
    <row r="2206" spans="1:2" x14ac:dyDescent="0.25">
      <c r="A2206" s="169"/>
      <c r="B2206" s="169"/>
    </row>
    <row r="2207" spans="1:2" x14ac:dyDescent="0.25">
      <c r="A2207" s="169"/>
      <c r="B2207" s="169"/>
    </row>
    <row r="2208" spans="1:2" x14ac:dyDescent="0.25">
      <c r="A2208" s="169"/>
      <c r="B2208" s="169"/>
    </row>
    <row r="2209" spans="1:2" x14ac:dyDescent="0.25">
      <c r="A2209" s="169"/>
      <c r="B2209" s="169"/>
    </row>
    <row r="2210" spans="1:2" x14ac:dyDescent="0.25">
      <c r="A2210" s="169"/>
      <c r="B2210" s="169"/>
    </row>
    <row r="2211" spans="1:2" x14ac:dyDescent="0.25">
      <c r="A2211" s="169"/>
      <c r="B2211" s="169"/>
    </row>
    <row r="2212" spans="1:2" x14ac:dyDescent="0.25">
      <c r="A2212" s="169"/>
      <c r="B2212" s="169"/>
    </row>
    <row r="2213" spans="1:2" x14ac:dyDescent="0.25">
      <c r="A2213" s="169"/>
      <c r="B2213" s="169"/>
    </row>
    <row r="2214" spans="1:2" x14ac:dyDescent="0.25">
      <c r="A2214" s="169"/>
      <c r="B2214" s="169"/>
    </row>
    <row r="2215" spans="1:2" x14ac:dyDescent="0.25">
      <c r="A2215" s="169"/>
      <c r="B2215" s="169"/>
    </row>
    <row r="2216" spans="1:2" x14ac:dyDescent="0.25">
      <c r="A2216" s="169"/>
      <c r="B2216" s="169"/>
    </row>
    <row r="2217" spans="1:2" x14ac:dyDescent="0.25">
      <c r="A2217" s="169"/>
      <c r="B2217" s="169"/>
    </row>
    <row r="2218" spans="1:2" x14ac:dyDescent="0.25">
      <c r="A2218" s="169"/>
      <c r="B2218" s="169"/>
    </row>
    <row r="2219" spans="1:2" x14ac:dyDescent="0.25">
      <c r="A2219" s="169"/>
      <c r="B2219" s="169"/>
    </row>
    <row r="2220" spans="1:2" x14ac:dyDescent="0.25">
      <c r="A2220" s="169"/>
      <c r="B2220" s="169"/>
    </row>
    <row r="2221" spans="1:2" x14ac:dyDescent="0.25">
      <c r="A2221" s="169"/>
      <c r="B2221" s="169"/>
    </row>
    <row r="2222" spans="1:2" x14ac:dyDescent="0.25">
      <c r="A2222" s="169"/>
      <c r="B2222" s="169"/>
    </row>
    <row r="2223" spans="1:2" x14ac:dyDescent="0.25">
      <c r="A2223" s="169"/>
      <c r="B2223" s="169"/>
    </row>
    <row r="2224" spans="1:2" x14ac:dyDescent="0.25">
      <c r="A2224" s="169"/>
      <c r="B2224" s="169"/>
    </row>
    <row r="2225" spans="1:2" x14ac:dyDescent="0.25">
      <c r="A2225" s="169"/>
      <c r="B2225" s="169"/>
    </row>
    <row r="2226" spans="1:2" x14ac:dyDescent="0.25">
      <c r="A2226" s="169"/>
      <c r="B2226" s="169"/>
    </row>
    <row r="2227" spans="1:2" x14ac:dyDescent="0.25">
      <c r="A2227" s="169"/>
      <c r="B2227" s="169"/>
    </row>
    <row r="2228" spans="1:2" x14ac:dyDescent="0.25">
      <c r="A2228" s="169"/>
      <c r="B2228" s="169"/>
    </row>
    <row r="2229" spans="1:2" x14ac:dyDescent="0.25">
      <c r="A2229" s="169"/>
      <c r="B2229" s="169"/>
    </row>
    <row r="2230" spans="1:2" x14ac:dyDescent="0.25">
      <c r="A2230" s="169"/>
      <c r="B2230" s="169"/>
    </row>
    <row r="2231" spans="1:2" x14ac:dyDescent="0.25">
      <c r="A2231" s="169"/>
      <c r="B2231" s="169"/>
    </row>
    <row r="2232" spans="1:2" x14ac:dyDescent="0.25">
      <c r="A2232" s="169"/>
      <c r="B2232" s="169"/>
    </row>
    <row r="2233" spans="1:2" x14ac:dyDescent="0.25">
      <c r="A2233" s="169"/>
      <c r="B2233" s="169"/>
    </row>
    <row r="2234" spans="1:2" x14ac:dyDescent="0.25">
      <c r="A2234" s="169"/>
      <c r="B2234" s="169"/>
    </row>
    <row r="2235" spans="1:2" x14ac:dyDescent="0.25">
      <c r="A2235" s="169"/>
      <c r="B2235" s="169"/>
    </row>
    <row r="2236" spans="1:2" x14ac:dyDescent="0.25">
      <c r="A2236" s="169"/>
      <c r="B2236" s="169"/>
    </row>
    <row r="2237" spans="1:2" x14ac:dyDescent="0.25">
      <c r="A2237" s="169"/>
      <c r="B2237" s="169"/>
    </row>
    <row r="2238" spans="1:2" x14ac:dyDescent="0.25">
      <c r="A2238" s="169"/>
      <c r="B2238" s="169"/>
    </row>
    <row r="2239" spans="1:2" x14ac:dyDescent="0.25">
      <c r="A2239" s="169"/>
      <c r="B2239" s="169"/>
    </row>
    <row r="2240" spans="1:2" x14ac:dyDescent="0.25">
      <c r="A2240" s="169"/>
      <c r="B2240" s="169"/>
    </row>
    <row r="2241" spans="1:2" x14ac:dyDescent="0.25">
      <c r="A2241" s="169"/>
      <c r="B2241" s="169"/>
    </row>
    <row r="2242" spans="1:2" x14ac:dyDescent="0.25">
      <c r="A2242" s="169"/>
      <c r="B2242" s="169"/>
    </row>
    <row r="2243" spans="1:2" x14ac:dyDescent="0.25">
      <c r="A2243" s="169"/>
      <c r="B2243" s="169"/>
    </row>
    <row r="2244" spans="1:2" x14ac:dyDescent="0.25">
      <c r="A2244" s="169"/>
      <c r="B2244" s="169"/>
    </row>
    <row r="2245" spans="1:2" x14ac:dyDescent="0.25">
      <c r="A2245" s="169"/>
      <c r="B2245" s="169"/>
    </row>
    <row r="2246" spans="1:2" x14ac:dyDescent="0.25">
      <c r="A2246" s="169"/>
      <c r="B2246" s="169"/>
    </row>
    <row r="2247" spans="1:2" x14ac:dyDescent="0.25">
      <c r="A2247" s="169"/>
      <c r="B2247" s="169"/>
    </row>
    <row r="2248" spans="1:2" x14ac:dyDescent="0.25">
      <c r="A2248" s="169"/>
      <c r="B2248" s="169"/>
    </row>
    <row r="2249" spans="1:2" x14ac:dyDescent="0.25">
      <c r="A2249" s="169"/>
      <c r="B2249" s="169"/>
    </row>
    <row r="2250" spans="1:2" x14ac:dyDescent="0.25">
      <c r="A2250" s="169"/>
      <c r="B2250" s="169"/>
    </row>
    <row r="2251" spans="1:2" x14ac:dyDescent="0.25">
      <c r="A2251" s="169"/>
      <c r="B2251" s="169"/>
    </row>
    <row r="2252" spans="1:2" x14ac:dyDescent="0.25">
      <c r="A2252" s="169"/>
      <c r="B2252" s="169"/>
    </row>
    <row r="2253" spans="1:2" x14ac:dyDescent="0.25">
      <c r="A2253" s="169"/>
      <c r="B2253" s="169"/>
    </row>
    <row r="2254" spans="1:2" x14ac:dyDescent="0.25">
      <c r="A2254" s="169"/>
      <c r="B2254" s="169"/>
    </row>
    <row r="2255" spans="1:2" x14ac:dyDescent="0.25">
      <c r="A2255" s="169"/>
      <c r="B2255" s="169"/>
    </row>
    <row r="2256" spans="1:2" x14ac:dyDescent="0.25">
      <c r="A2256" s="169"/>
      <c r="B2256" s="169"/>
    </row>
    <row r="2257" spans="1:2" x14ac:dyDescent="0.25">
      <c r="A2257" s="169"/>
      <c r="B2257" s="169"/>
    </row>
    <row r="2258" spans="1:2" x14ac:dyDescent="0.25">
      <c r="A2258" s="169"/>
      <c r="B2258" s="169"/>
    </row>
    <row r="2259" spans="1:2" x14ac:dyDescent="0.25">
      <c r="A2259" s="169"/>
      <c r="B2259" s="169"/>
    </row>
    <row r="2260" spans="1:2" x14ac:dyDescent="0.25">
      <c r="A2260" s="169"/>
      <c r="B2260" s="169"/>
    </row>
    <row r="2261" spans="1:2" x14ac:dyDescent="0.25">
      <c r="A2261" s="169"/>
      <c r="B2261" s="169"/>
    </row>
    <row r="2262" spans="1:2" x14ac:dyDescent="0.25">
      <c r="A2262" s="169"/>
      <c r="B2262" s="169"/>
    </row>
    <row r="2263" spans="1:2" x14ac:dyDescent="0.25">
      <c r="A2263" s="169"/>
      <c r="B2263" s="169"/>
    </row>
    <row r="2264" spans="1:2" x14ac:dyDescent="0.25">
      <c r="A2264" s="169"/>
      <c r="B2264" s="169"/>
    </row>
    <row r="2265" spans="1:2" x14ac:dyDescent="0.25">
      <c r="A2265" s="169"/>
      <c r="B2265" s="169"/>
    </row>
    <row r="2266" spans="1:2" x14ac:dyDescent="0.25">
      <c r="A2266" s="169"/>
      <c r="B2266" s="169"/>
    </row>
    <row r="2267" spans="1:2" x14ac:dyDescent="0.25">
      <c r="A2267" s="169"/>
      <c r="B2267" s="169"/>
    </row>
    <row r="2268" spans="1:2" x14ac:dyDescent="0.25">
      <c r="A2268" s="169"/>
      <c r="B2268" s="169"/>
    </row>
    <row r="2269" spans="1:2" x14ac:dyDescent="0.25">
      <c r="A2269" s="169"/>
      <c r="B2269" s="169"/>
    </row>
    <row r="2270" spans="1:2" x14ac:dyDescent="0.25">
      <c r="A2270" s="169"/>
      <c r="B2270" s="169"/>
    </row>
    <row r="2271" spans="1:2" x14ac:dyDescent="0.25">
      <c r="A2271" s="169"/>
      <c r="B2271" s="169"/>
    </row>
    <row r="2272" spans="1:2" x14ac:dyDescent="0.25">
      <c r="A2272" s="169"/>
      <c r="B2272" s="169"/>
    </row>
    <row r="2273" spans="1:2" x14ac:dyDescent="0.25">
      <c r="A2273" s="169"/>
      <c r="B2273" s="169"/>
    </row>
    <row r="2274" spans="1:2" x14ac:dyDescent="0.25">
      <c r="A2274" s="169"/>
      <c r="B2274" s="169"/>
    </row>
    <row r="2275" spans="1:2" x14ac:dyDescent="0.25">
      <c r="A2275" s="169"/>
      <c r="B2275" s="169"/>
    </row>
    <row r="2276" spans="1:2" x14ac:dyDescent="0.25">
      <c r="A2276" s="169"/>
      <c r="B2276" s="169"/>
    </row>
    <row r="2277" spans="1:2" x14ac:dyDescent="0.25">
      <c r="A2277" s="169"/>
      <c r="B2277" s="169"/>
    </row>
    <row r="2278" spans="1:2" x14ac:dyDescent="0.25">
      <c r="A2278" s="169"/>
      <c r="B2278" s="169"/>
    </row>
    <row r="2279" spans="1:2" x14ac:dyDescent="0.25">
      <c r="A2279" s="169"/>
      <c r="B2279" s="169"/>
    </row>
    <row r="2280" spans="1:2" x14ac:dyDescent="0.25">
      <c r="A2280" s="169"/>
      <c r="B2280" s="169"/>
    </row>
    <row r="2281" spans="1:2" x14ac:dyDescent="0.25">
      <c r="A2281" s="169"/>
      <c r="B2281" s="169"/>
    </row>
    <row r="2282" spans="1:2" x14ac:dyDescent="0.25">
      <c r="A2282" s="169"/>
      <c r="B2282" s="169"/>
    </row>
    <row r="2283" spans="1:2" x14ac:dyDescent="0.25">
      <c r="A2283" s="169"/>
      <c r="B2283" s="169"/>
    </row>
    <row r="2284" spans="1:2" x14ac:dyDescent="0.25">
      <c r="A2284" s="169"/>
      <c r="B2284" s="169"/>
    </row>
    <row r="2285" spans="1:2" x14ac:dyDescent="0.25">
      <c r="A2285" s="169"/>
      <c r="B2285" s="169"/>
    </row>
    <row r="2286" spans="1:2" x14ac:dyDescent="0.25">
      <c r="A2286" s="169"/>
      <c r="B2286" s="169"/>
    </row>
    <row r="2287" spans="1:2" x14ac:dyDescent="0.25">
      <c r="A2287" s="169"/>
      <c r="B2287" s="169"/>
    </row>
    <row r="2288" spans="1:2" x14ac:dyDescent="0.25">
      <c r="A2288" s="169"/>
      <c r="B2288" s="169"/>
    </row>
    <row r="2289" spans="1:2" x14ac:dyDescent="0.25">
      <c r="A2289" s="169"/>
      <c r="B2289" s="169"/>
    </row>
    <row r="2290" spans="1:2" x14ac:dyDescent="0.25">
      <c r="A2290" s="169"/>
      <c r="B2290" s="169"/>
    </row>
    <row r="2291" spans="1:2" x14ac:dyDescent="0.25">
      <c r="A2291" s="169"/>
      <c r="B2291" s="169"/>
    </row>
    <row r="2292" spans="1:2" x14ac:dyDescent="0.25">
      <c r="A2292" s="169"/>
      <c r="B2292" s="169"/>
    </row>
    <row r="2293" spans="1:2" x14ac:dyDescent="0.25">
      <c r="A2293" s="169"/>
      <c r="B2293" s="169"/>
    </row>
    <row r="2294" spans="1:2" x14ac:dyDescent="0.25">
      <c r="A2294" s="169"/>
      <c r="B2294" s="169"/>
    </row>
    <row r="2295" spans="1:2" x14ac:dyDescent="0.25">
      <c r="A2295" s="169"/>
      <c r="B2295" s="169"/>
    </row>
    <row r="2296" spans="1:2" x14ac:dyDescent="0.25">
      <c r="A2296" s="169"/>
      <c r="B2296" s="169"/>
    </row>
    <row r="2297" spans="1:2" x14ac:dyDescent="0.25">
      <c r="A2297" s="169"/>
      <c r="B2297" s="169"/>
    </row>
    <row r="2298" spans="1:2" x14ac:dyDescent="0.25">
      <c r="A2298" s="169"/>
      <c r="B2298" s="169"/>
    </row>
    <row r="2299" spans="1:2" x14ac:dyDescent="0.25">
      <c r="A2299" s="169"/>
      <c r="B2299" s="169"/>
    </row>
    <row r="2300" spans="1:2" x14ac:dyDescent="0.25">
      <c r="A2300" s="169"/>
      <c r="B2300" s="169"/>
    </row>
    <row r="2301" spans="1:2" x14ac:dyDescent="0.25">
      <c r="A2301" s="169"/>
      <c r="B2301" s="169"/>
    </row>
    <row r="2302" spans="1:2" x14ac:dyDescent="0.25">
      <c r="A2302" s="169"/>
      <c r="B2302" s="169"/>
    </row>
    <row r="2303" spans="1:2" x14ac:dyDescent="0.25">
      <c r="A2303" s="169"/>
      <c r="B2303" s="169"/>
    </row>
    <row r="2304" spans="1:2" x14ac:dyDescent="0.25">
      <c r="A2304" s="169"/>
      <c r="B2304" s="169"/>
    </row>
    <row r="2305" spans="1:2" x14ac:dyDescent="0.25">
      <c r="A2305" s="169"/>
      <c r="B2305" s="169"/>
    </row>
    <row r="2306" spans="1:2" x14ac:dyDescent="0.25">
      <c r="A2306" s="169"/>
      <c r="B2306" s="169"/>
    </row>
    <row r="2307" spans="1:2" x14ac:dyDescent="0.25">
      <c r="A2307" s="169"/>
      <c r="B2307" s="169"/>
    </row>
    <row r="2308" spans="1:2" x14ac:dyDescent="0.25">
      <c r="A2308" s="169"/>
      <c r="B2308" s="169"/>
    </row>
    <row r="2309" spans="1:2" x14ac:dyDescent="0.25">
      <c r="A2309" s="169"/>
      <c r="B2309" s="169"/>
    </row>
    <row r="2310" spans="1:2" x14ac:dyDescent="0.25">
      <c r="A2310" s="169"/>
      <c r="B2310" s="169"/>
    </row>
    <row r="2311" spans="1:2" x14ac:dyDescent="0.25">
      <c r="A2311" s="169"/>
      <c r="B2311" s="169"/>
    </row>
    <row r="2312" spans="1:2" x14ac:dyDescent="0.25">
      <c r="A2312" s="169"/>
      <c r="B2312" s="169"/>
    </row>
    <row r="2313" spans="1:2" x14ac:dyDescent="0.25">
      <c r="A2313" s="169"/>
      <c r="B2313" s="169"/>
    </row>
    <row r="2314" spans="1:2" x14ac:dyDescent="0.25">
      <c r="A2314" s="169"/>
      <c r="B2314" s="169"/>
    </row>
    <row r="2315" spans="1:2" x14ac:dyDescent="0.25">
      <c r="A2315" s="169"/>
      <c r="B2315" s="169"/>
    </row>
    <row r="2316" spans="1:2" x14ac:dyDescent="0.25">
      <c r="A2316" s="169"/>
      <c r="B2316" s="169"/>
    </row>
    <row r="2317" spans="1:2" x14ac:dyDescent="0.25">
      <c r="A2317" s="169"/>
      <c r="B2317" s="169"/>
    </row>
    <row r="2318" spans="1:2" x14ac:dyDescent="0.25">
      <c r="A2318" s="169"/>
      <c r="B2318" s="169"/>
    </row>
    <row r="2319" spans="1:2" x14ac:dyDescent="0.25">
      <c r="A2319" s="169"/>
      <c r="B2319" s="169"/>
    </row>
    <row r="2320" spans="1:2" x14ac:dyDescent="0.25">
      <c r="A2320" s="169"/>
      <c r="B2320" s="169"/>
    </row>
    <row r="2321" spans="1:2" x14ac:dyDescent="0.25">
      <c r="A2321" s="169"/>
      <c r="B2321" s="169"/>
    </row>
    <row r="2322" spans="1:2" x14ac:dyDescent="0.25">
      <c r="A2322" s="169"/>
      <c r="B2322" s="169"/>
    </row>
    <row r="2323" spans="1:2" x14ac:dyDescent="0.25">
      <c r="A2323" s="169"/>
      <c r="B2323" s="169"/>
    </row>
    <row r="2324" spans="1:2" x14ac:dyDescent="0.25">
      <c r="A2324" s="169"/>
      <c r="B2324" s="169"/>
    </row>
    <row r="2325" spans="1:2" x14ac:dyDescent="0.25">
      <c r="A2325" s="169"/>
      <c r="B2325" s="169"/>
    </row>
    <row r="2326" spans="1:2" x14ac:dyDescent="0.25">
      <c r="A2326" s="169"/>
      <c r="B2326" s="169"/>
    </row>
    <row r="2327" spans="1:2" x14ac:dyDescent="0.25">
      <c r="A2327" s="169"/>
      <c r="B2327" s="169"/>
    </row>
    <row r="2328" spans="1:2" x14ac:dyDescent="0.25">
      <c r="A2328" s="169"/>
      <c r="B2328" s="169"/>
    </row>
    <row r="2329" spans="1:2" x14ac:dyDescent="0.25">
      <c r="A2329" s="169"/>
      <c r="B2329" s="169"/>
    </row>
    <row r="2330" spans="1:2" x14ac:dyDescent="0.25">
      <c r="A2330" s="169"/>
      <c r="B2330" s="169"/>
    </row>
    <row r="2331" spans="1:2" x14ac:dyDescent="0.25">
      <c r="A2331" s="169"/>
      <c r="B2331" s="169"/>
    </row>
    <row r="2332" spans="1:2" x14ac:dyDescent="0.25">
      <c r="A2332" s="169"/>
      <c r="B2332" s="169"/>
    </row>
    <row r="2333" spans="1:2" x14ac:dyDescent="0.25">
      <c r="A2333" s="169"/>
      <c r="B2333" s="169"/>
    </row>
    <row r="2334" spans="1:2" x14ac:dyDescent="0.25">
      <c r="A2334" s="169"/>
      <c r="B2334" s="169"/>
    </row>
    <row r="2335" spans="1:2" x14ac:dyDescent="0.25">
      <c r="A2335" s="169"/>
      <c r="B2335" s="169"/>
    </row>
    <row r="2336" spans="1:2" x14ac:dyDescent="0.25">
      <c r="A2336" s="169"/>
      <c r="B2336" s="169"/>
    </row>
    <row r="2337" spans="1:2" x14ac:dyDescent="0.25">
      <c r="A2337" s="169"/>
      <c r="B2337" s="169"/>
    </row>
    <row r="2338" spans="1:2" x14ac:dyDescent="0.25">
      <c r="A2338" s="169"/>
      <c r="B2338" s="169"/>
    </row>
    <row r="2339" spans="1:2" x14ac:dyDescent="0.25">
      <c r="A2339" s="169"/>
      <c r="B2339" s="169"/>
    </row>
    <row r="2340" spans="1:2" x14ac:dyDescent="0.25">
      <c r="A2340" s="169"/>
      <c r="B2340" s="169"/>
    </row>
    <row r="2341" spans="1:2" x14ac:dyDescent="0.25">
      <c r="A2341" s="169"/>
      <c r="B2341" s="169"/>
    </row>
    <row r="2342" spans="1:2" x14ac:dyDescent="0.25">
      <c r="A2342" s="169"/>
      <c r="B2342" s="169"/>
    </row>
    <row r="2343" spans="1:2" x14ac:dyDescent="0.25">
      <c r="A2343" s="169"/>
      <c r="B2343" s="169"/>
    </row>
    <row r="2344" spans="1:2" x14ac:dyDescent="0.25">
      <c r="A2344" s="169"/>
      <c r="B2344" s="169"/>
    </row>
    <row r="2345" spans="1:2" x14ac:dyDescent="0.25">
      <c r="A2345" s="169"/>
      <c r="B2345" s="169"/>
    </row>
    <row r="2346" spans="1:2" x14ac:dyDescent="0.25">
      <c r="A2346" s="169"/>
      <c r="B2346" s="169"/>
    </row>
    <row r="2347" spans="1:2" x14ac:dyDescent="0.25">
      <c r="A2347" s="169"/>
      <c r="B2347" s="169"/>
    </row>
    <row r="2348" spans="1:2" x14ac:dyDescent="0.25">
      <c r="A2348" s="169"/>
      <c r="B2348" s="169"/>
    </row>
    <row r="2349" spans="1:2" x14ac:dyDescent="0.25">
      <c r="A2349" s="169"/>
      <c r="B2349" s="169"/>
    </row>
    <row r="2350" spans="1:2" x14ac:dyDescent="0.25">
      <c r="A2350" s="169"/>
      <c r="B2350" s="169"/>
    </row>
    <row r="2351" spans="1:2" x14ac:dyDescent="0.25">
      <c r="A2351" s="169"/>
      <c r="B2351" s="169"/>
    </row>
    <row r="2352" spans="1:2" x14ac:dyDescent="0.25">
      <c r="A2352" s="169"/>
      <c r="B2352" s="169"/>
    </row>
    <row r="2353" spans="1:2" x14ac:dyDescent="0.25">
      <c r="A2353" s="169"/>
      <c r="B2353" s="169"/>
    </row>
    <row r="2354" spans="1:2" x14ac:dyDescent="0.25">
      <c r="A2354" s="169"/>
      <c r="B2354" s="169"/>
    </row>
    <row r="2355" spans="1:2" x14ac:dyDescent="0.25">
      <c r="A2355" s="169"/>
      <c r="B2355" s="169"/>
    </row>
    <row r="2356" spans="1:2" x14ac:dyDescent="0.25">
      <c r="A2356" s="169"/>
      <c r="B2356" s="169"/>
    </row>
    <row r="2357" spans="1:2" x14ac:dyDescent="0.25">
      <c r="A2357" s="169"/>
      <c r="B2357" s="169"/>
    </row>
    <row r="2358" spans="1:2" x14ac:dyDescent="0.25">
      <c r="A2358" s="169"/>
      <c r="B2358" s="169"/>
    </row>
    <row r="2359" spans="1:2" x14ac:dyDescent="0.25">
      <c r="A2359" s="169"/>
      <c r="B2359" s="169"/>
    </row>
    <row r="2360" spans="1:2" x14ac:dyDescent="0.25">
      <c r="A2360" s="169"/>
      <c r="B2360" s="169"/>
    </row>
    <row r="2361" spans="1:2" x14ac:dyDescent="0.25">
      <c r="A2361" s="169"/>
      <c r="B2361" s="169"/>
    </row>
    <row r="2362" spans="1:2" x14ac:dyDescent="0.25">
      <c r="A2362" s="169"/>
      <c r="B2362" s="169"/>
    </row>
    <row r="2363" spans="1:2" x14ac:dyDescent="0.25">
      <c r="A2363" s="169"/>
      <c r="B2363" s="169"/>
    </row>
    <row r="2364" spans="1:2" x14ac:dyDescent="0.25">
      <c r="A2364" s="169"/>
      <c r="B2364" s="169"/>
    </row>
    <row r="2365" spans="1:2" x14ac:dyDescent="0.25">
      <c r="A2365" s="169"/>
      <c r="B2365" s="169"/>
    </row>
    <row r="2366" spans="1:2" x14ac:dyDescent="0.25">
      <c r="A2366" s="169"/>
      <c r="B2366" s="169"/>
    </row>
    <row r="2367" spans="1:2" x14ac:dyDescent="0.25">
      <c r="A2367" s="169"/>
      <c r="B2367" s="169"/>
    </row>
    <row r="2368" spans="1:2" x14ac:dyDescent="0.25">
      <c r="A2368" s="169"/>
      <c r="B2368" s="169"/>
    </row>
    <row r="2369" spans="1:2" x14ac:dyDescent="0.25">
      <c r="A2369" s="169"/>
      <c r="B2369" s="169"/>
    </row>
    <row r="2370" spans="1:2" x14ac:dyDescent="0.25">
      <c r="A2370" s="169"/>
      <c r="B2370" s="169"/>
    </row>
    <row r="2371" spans="1:2" x14ac:dyDescent="0.25">
      <c r="A2371" s="169"/>
      <c r="B2371" s="169"/>
    </row>
    <row r="2372" spans="1:2" x14ac:dyDescent="0.25">
      <c r="A2372" s="169"/>
      <c r="B2372" s="169"/>
    </row>
    <row r="2373" spans="1:2" x14ac:dyDescent="0.25">
      <c r="A2373" s="169"/>
      <c r="B2373" s="169"/>
    </row>
    <row r="2374" spans="1:2" x14ac:dyDescent="0.25">
      <c r="A2374" s="169"/>
      <c r="B2374" s="169"/>
    </row>
    <row r="2375" spans="1:2" x14ac:dyDescent="0.25">
      <c r="A2375" s="169"/>
      <c r="B2375" s="169"/>
    </row>
    <row r="2376" spans="1:2" x14ac:dyDescent="0.25">
      <c r="A2376" s="169"/>
      <c r="B2376" s="169"/>
    </row>
    <row r="2377" spans="1:2" x14ac:dyDescent="0.25">
      <c r="A2377" s="169"/>
      <c r="B2377" s="169"/>
    </row>
    <row r="2378" spans="1:2" x14ac:dyDescent="0.25">
      <c r="A2378" s="169"/>
      <c r="B2378" s="169"/>
    </row>
    <row r="2379" spans="1:2" x14ac:dyDescent="0.25">
      <c r="A2379" s="169"/>
      <c r="B2379" s="169"/>
    </row>
    <row r="2380" spans="1:2" x14ac:dyDescent="0.25">
      <c r="A2380" s="169"/>
      <c r="B2380" s="169"/>
    </row>
    <row r="2381" spans="1:2" x14ac:dyDescent="0.25">
      <c r="A2381" s="169"/>
      <c r="B2381" s="169"/>
    </row>
    <row r="2382" spans="1:2" x14ac:dyDescent="0.25">
      <c r="A2382" s="169"/>
      <c r="B2382" s="169"/>
    </row>
    <row r="2383" spans="1:2" x14ac:dyDescent="0.25">
      <c r="A2383" s="169"/>
      <c r="B2383" s="169"/>
    </row>
    <row r="2384" spans="1:2" x14ac:dyDescent="0.25">
      <c r="A2384" s="169"/>
      <c r="B2384" s="169"/>
    </row>
    <row r="2385" spans="1:2" x14ac:dyDescent="0.25">
      <c r="A2385" s="169"/>
      <c r="B2385" s="169"/>
    </row>
    <row r="2386" spans="1:2" x14ac:dyDescent="0.25">
      <c r="A2386" s="169"/>
      <c r="B2386" s="169"/>
    </row>
    <row r="2387" spans="1:2" x14ac:dyDescent="0.25">
      <c r="A2387" s="169"/>
      <c r="B2387" s="169"/>
    </row>
    <row r="2388" spans="1:2" x14ac:dyDescent="0.25">
      <c r="A2388" s="169"/>
      <c r="B2388" s="169"/>
    </row>
    <row r="2389" spans="1:2" x14ac:dyDescent="0.25">
      <c r="A2389" s="169"/>
      <c r="B2389" s="169"/>
    </row>
    <row r="2390" spans="1:2" x14ac:dyDescent="0.25">
      <c r="A2390" s="169"/>
      <c r="B2390" s="169"/>
    </row>
    <row r="2391" spans="1:2" x14ac:dyDescent="0.25">
      <c r="A2391" s="169"/>
      <c r="B2391" s="169"/>
    </row>
    <row r="2392" spans="1:2" x14ac:dyDescent="0.25">
      <c r="A2392" s="169"/>
      <c r="B2392" s="169"/>
    </row>
    <row r="2393" spans="1:2" x14ac:dyDescent="0.25">
      <c r="A2393" s="169"/>
      <c r="B2393" s="169"/>
    </row>
    <row r="2394" spans="1:2" x14ac:dyDescent="0.25">
      <c r="A2394" s="169"/>
      <c r="B2394" s="169"/>
    </row>
    <row r="2395" spans="1:2" x14ac:dyDescent="0.25">
      <c r="A2395" s="169"/>
      <c r="B2395" s="169"/>
    </row>
    <row r="2396" spans="1:2" x14ac:dyDescent="0.25">
      <c r="A2396" s="169"/>
      <c r="B2396" s="169"/>
    </row>
    <row r="2397" spans="1:2" x14ac:dyDescent="0.25">
      <c r="A2397" s="169"/>
      <c r="B2397" s="169"/>
    </row>
    <row r="2398" spans="1:2" x14ac:dyDescent="0.25">
      <c r="A2398" s="169"/>
      <c r="B2398" s="169"/>
    </row>
    <row r="2399" spans="1:2" x14ac:dyDescent="0.25">
      <c r="A2399" s="169"/>
      <c r="B2399" s="169"/>
    </row>
    <row r="2400" spans="1:2" x14ac:dyDescent="0.25">
      <c r="A2400" s="169"/>
      <c r="B2400" s="169"/>
    </row>
    <row r="2401" spans="1:2" x14ac:dyDescent="0.25">
      <c r="A2401" s="169"/>
      <c r="B2401" s="169"/>
    </row>
    <row r="2402" spans="1:2" x14ac:dyDescent="0.25">
      <c r="A2402" s="169"/>
      <c r="B2402" s="169"/>
    </row>
    <row r="2403" spans="1:2" x14ac:dyDescent="0.25">
      <c r="A2403" s="169"/>
      <c r="B2403" s="169"/>
    </row>
    <row r="2404" spans="1:2" x14ac:dyDescent="0.25">
      <c r="A2404" s="169"/>
      <c r="B2404" s="169"/>
    </row>
    <row r="2405" spans="1:2" x14ac:dyDescent="0.25">
      <c r="A2405" s="169"/>
      <c r="B2405" s="169"/>
    </row>
    <row r="2406" spans="1:2" x14ac:dyDescent="0.25">
      <c r="A2406" s="169"/>
      <c r="B2406" s="169"/>
    </row>
    <row r="2407" spans="1:2" x14ac:dyDescent="0.25">
      <c r="A2407" s="169"/>
      <c r="B2407" s="169"/>
    </row>
    <row r="2408" spans="1:2" x14ac:dyDescent="0.25">
      <c r="A2408" s="169"/>
      <c r="B2408" s="169"/>
    </row>
    <row r="2409" spans="1:2" x14ac:dyDescent="0.25">
      <c r="A2409" s="169"/>
      <c r="B2409" s="169"/>
    </row>
    <row r="2410" spans="1:2" x14ac:dyDescent="0.25">
      <c r="A2410" s="169"/>
      <c r="B2410" s="169"/>
    </row>
    <row r="2411" spans="1:2" x14ac:dyDescent="0.25">
      <c r="A2411" s="169"/>
      <c r="B2411" s="169"/>
    </row>
    <row r="2412" spans="1:2" x14ac:dyDescent="0.25">
      <c r="A2412" s="169"/>
      <c r="B2412" s="169"/>
    </row>
    <row r="2413" spans="1:2" x14ac:dyDescent="0.25">
      <c r="A2413" s="169"/>
      <c r="B2413" s="169"/>
    </row>
    <row r="2414" spans="1:2" x14ac:dyDescent="0.25">
      <c r="A2414" s="169"/>
      <c r="B2414" s="169"/>
    </row>
    <row r="2415" spans="1:2" x14ac:dyDescent="0.25">
      <c r="A2415" s="169"/>
      <c r="B2415" s="169"/>
    </row>
    <row r="2416" spans="1:2" x14ac:dyDescent="0.25">
      <c r="A2416" s="169"/>
      <c r="B2416" s="169"/>
    </row>
    <row r="2417" spans="1:2" x14ac:dyDescent="0.25">
      <c r="A2417" s="169"/>
      <c r="B2417" s="169"/>
    </row>
    <row r="2418" spans="1:2" x14ac:dyDescent="0.25">
      <c r="A2418" s="169"/>
      <c r="B2418" s="169"/>
    </row>
    <row r="2419" spans="1:2" x14ac:dyDescent="0.25">
      <c r="A2419" s="169"/>
      <c r="B2419" s="169"/>
    </row>
    <row r="2420" spans="1:2" x14ac:dyDescent="0.25">
      <c r="A2420" s="169"/>
      <c r="B2420" s="169"/>
    </row>
    <row r="2421" spans="1:2" x14ac:dyDescent="0.25">
      <c r="A2421" s="169"/>
      <c r="B2421" s="169"/>
    </row>
    <row r="2422" spans="1:2" x14ac:dyDescent="0.25">
      <c r="A2422" s="169"/>
      <c r="B2422" s="169"/>
    </row>
    <row r="2423" spans="1:2" x14ac:dyDescent="0.25">
      <c r="A2423" s="169"/>
      <c r="B2423" s="169"/>
    </row>
    <row r="2424" spans="1:2" x14ac:dyDescent="0.25">
      <c r="A2424" s="169"/>
      <c r="B2424" s="169"/>
    </row>
    <row r="2425" spans="1:2" x14ac:dyDescent="0.25">
      <c r="A2425" s="169"/>
      <c r="B2425" s="169"/>
    </row>
    <row r="2426" spans="1:2" x14ac:dyDescent="0.25">
      <c r="A2426" s="169"/>
      <c r="B2426" s="169"/>
    </row>
    <row r="2427" spans="1:2" x14ac:dyDescent="0.25">
      <c r="A2427" s="169"/>
      <c r="B2427" s="169"/>
    </row>
    <row r="2428" spans="1:2" x14ac:dyDescent="0.25">
      <c r="A2428" s="169"/>
      <c r="B2428" s="169"/>
    </row>
    <row r="2429" spans="1:2" x14ac:dyDescent="0.25">
      <c r="A2429" s="169"/>
      <c r="B2429" s="169"/>
    </row>
    <row r="2430" spans="1:2" x14ac:dyDescent="0.25">
      <c r="A2430" s="169"/>
      <c r="B2430" s="169"/>
    </row>
    <row r="2431" spans="1:2" x14ac:dyDescent="0.25">
      <c r="A2431" s="169"/>
      <c r="B2431" s="169"/>
    </row>
    <row r="2432" spans="1:2" x14ac:dyDescent="0.25">
      <c r="A2432" s="169"/>
      <c r="B2432" s="169"/>
    </row>
    <row r="2433" spans="1:2" x14ac:dyDescent="0.25">
      <c r="A2433" s="169"/>
      <c r="B2433" s="169"/>
    </row>
    <row r="2434" spans="1:2" x14ac:dyDescent="0.25">
      <c r="A2434" s="169"/>
      <c r="B2434" s="169"/>
    </row>
    <row r="2435" spans="1:2" x14ac:dyDescent="0.25">
      <c r="A2435" s="169"/>
      <c r="B2435" s="169"/>
    </row>
    <row r="2436" spans="1:2" x14ac:dyDescent="0.25">
      <c r="A2436" s="169"/>
      <c r="B2436" s="169"/>
    </row>
    <row r="2437" spans="1:2" x14ac:dyDescent="0.25">
      <c r="A2437" s="169"/>
      <c r="B2437" s="169"/>
    </row>
    <row r="2438" spans="1:2" x14ac:dyDescent="0.25">
      <c r="A2438" s="169"/>
      <c r="B2438" s="169"/>
    </row>
    <row r="2439" spans="1:2" x14ac:dyDescent="0.25">
      <c r="A2439" s="169"/>
      <c r="B2439" s="169"/>
    </row>
    <row r="2440" spans="1:2" x14ac:dyDescent="0.25">
      <c r="A2440" s="169"/>
      <c r="B2440" s="169"/>
    </row>
    <row r="2441" spans="1:2" x14ac:dyDescent="0.25">
      <c r="A2441" s="169"/>
      <c r="B2441" s="169"/>
    </row>
    <row r="2442" spans="1:2" x14ac:dyDescent="0.25">
      <c r="A2442" s="169"/>
      <c r="B2442" s="169"/>
    </row>
    <row r="2443" spans="1:2" x14ac:dyDescent="0.25">
      <c r="A2443" s="169"/>
      <c r="B2443" s="169"/>
    </row>
    <row r="2444" spans="1:2" x14ac:dyDescent="0.25">
      <c r="A2444" s="169"/>
      <c r="B2444" s="169"/>
    </row>
    <row r="2445" spans="1:2" x14ac:dyDescent="0.25">
      <c r="A2445" s="169"/>
      <c r="B2445" s="169"/>
    </row>
    <row r="2446" spans="1:2" x14ac:dyDescent="0.25">
      <c r="A2446" s="169"/>
      <c r="B2446" s="169"/>
    </row>
    <row r="2447" spans="1:2" x14ac:dyDescent="0.25">
      <c r="A2447" s="169"/>
      <c r="B2447" s="169"/>
    </row>
    <row r="2448" spans="1:2" x14ac:dyDescent="0.25">
      <c r="A2448" s="169"/>
      <c r="B2448" s="169"/>
    </row>
    <row r="2449" spans="1:2" x14ac:dyDescent="0.25">
      <c r="A2449" s="169"/>
      <c r="B2449" s="169"/>
    </row>
    <row r="2450" spans="1:2" x14ac:dyDescent="0.25">
      <c r="A2450" s="169"/>
      <c r="B2450" s="169"/>
    </row>
    <row r="2451" spans="1:2" x14ac:dyDescent="0.25">
      <c r="A2451" s="169"/>
      <c r="B2451" s="169"/>
    </row>
    <row r="2452" spans="1:2" x14ac:dyDescent="0.25">
      <c r="A2452" s="169"/>
      <c r="B2452" s="169"/>
    </row>
    <row r="2453" spans="1:2" x14ac:dyDescent="0.25">
      <c r="A2453" s="169"/>
      <c r="B2453" s="169"/>
    </row>
    <row r="2454" spans="1:2" x14ac:dyDescent="0.25">
      <c r="A2454" s="169"/>
      <c r="B2454" s="169"/>
    </row>
    <row r="2455" spans="1:2" x14ac:dyDescent="0.25">
      <c r="A2455" s="169"/>
      <c r="B2455" s="169"/>
    </row>
    <row r="2456" spans="1:2" x14ac:dyDescent="0.25">
      <c r="A2456" s="169"/>
      <c r="B2456" s="169"/>
    </row>
    <row r="2457" spans="1:2" x14ac:dyDescent="0.25">
      <c r="A2457" s="169"/>
      <c r="B2457" s="169"/>
    </row>
    <row r="2458" spans="1:2" x14ac:dyDescent="0.25">
      <c r="A2458" s="169"/>
      <c r="B2458" s="169"/>
    </row>
    <row r="2459" spans="1:2" x14ac:dyDescent="0.25">
      <c r="A2459" s="169"/>
      <c r="B2459" s="169"/>
    </row>
    <row r="2460" spans="1:2" x14ac:dyDescent="0.25">
      <c r="A2460" s="169"/>
      <c r="B2460" s="169"/>
    </row>
    <row r="2461" spans="1:2" x14ac:dyDescent="0.25">
      <c r="A2461" s="169"/>
      <c r="B2461" s="169"/>
    </row>
    <row r="2462" spans="1:2" x14ac:dyDescent="0.25">
      <c r="A2462" s="169"/>
      <c r="B2462" s="169"/>
    </row>
    <row r="2463" spans="1:2" x14ac:dyDescent="0.25">
      <c r="A2463" s="169"/>
      <c r="B2463" s="169"/>
    </row>
    <row r="2464" spans="1:2" x14ac:dyDescent="0.25">
      <c r="A2464" s="169"/>
      <c r="B2464" s="169"/>
    </row>
    <row r="2465" spans="1:2" x14ac:dyDescent="0.25">
      <c r="A2465" s="169"/>
      <c r="B2465" s="169"/>
    </row>
    <row r="2466" spans="1:2" x14ac:dyDescent="0.25">
      <c r="A2466" s="169"/>
      <c r="B2466" s="169"/>
    </row>
    <row r="2467" spans="1:2" x14ac:dyDescent="0.25">
      <c r="A2467" s="169"/>
      <c r="B2467" s="169"/>
    </row>
    <row r="2468" spans="1:2" x14ac:dyDescent="0.25">
      <c r="A2468" s="169"/>
      <c r="B2468" s="169"/>
    </row>
    <row r="2469" spans="1:2" x14ac:dyDescent="0.25">
      <c r="A2469" s="169"/>
      <c r="B2469" s="169"/>
    </row>
    <row r="2470" spans="1:2" x14ac:dyDescent="0.25">
      <c r="A2470" s="169"/>
      <c r="B2470" s="169"/>
    </row>
    <row r="2471" spans="1:2" x14ac:dyDescent="0.25">
      <c r="A2471" s="169"/>
      <c r="B2471" s="169"/>
    </row>
    <row r="2472" spans="1:2" x14ac:dyDescent="0.25">
      <c r="A2472" s="169"/>
      <c r="B2472" s="169"/>
    </row>
    <row r="2473" spans="1:2" x14ac:dyDescent="0.25">
      <c r="A2473" s="169"/>
      <c r="B2473" s="169"/>
    </row>
    <row r="2474" spans="1:2" x14ac:dyDescent="0.25">
      <c r="A2474" s="169"/>
      <c r="B2474" s="169"/>
    </row>
    <row r="2475" spans="1:2" x14ac:dyDescent="0.25">
      <c r="A2475" s="169"/>
      <c r="B2475" s="169"/>
    </row>
    <row r="2476" spans="1:2" x14ac:dyDescent="0.25">
      <c r="A2476" s="169"/>
      <c r="B2476" s="169"/>
    </row>
    <row r="2477" spans="1:2" x14ac:dyDescent="0.25">
      <c r="A2477" s="169"/>
      <c r="B2477" s="169"/>
    </row>
    <row r="2478" spans="1:2" x14ac:dyDescent="0.25">
      <c r="A2478" s="169"/>
      <c r="B2478" s="169"/>
    </row>
    <row r="2479" spans="1:2" x14ac:dyDescent="0.25">
      <c r="A2479" s="169"/>
      <c r="B2479" s="169"/>
    </row>
    <row r="2480" spans="1:2" x14ac:dyDescent="0.25">
      <c r="A2480" s="169"/>
      <c r="B2480" s="169"/>
    </row>
    <row r="2481" spans="1:2" x14ac:dyDescent="0.25">
      <c r="A2481" s="169"/>
      <c r="B2481" s="169"/>
    </row>
    <row r="2482" spans="1:2" x14ac:dyDescent="0.25">
      <c r="A2482" s="169"/>
      <c r="B2482" s="169"/>
    </row>
    <row r="2483" spans="1:2" x14ac:dyDescent="0.25">
      <c r="A2483" s="169"/>
      <c r="B2483" s="169"/>
    </row>
    <row r="2484" spans="1:2" x14ac:dyDescent="0.25">
      <c r="A2484" s="169"/>
      <c r="B2484" s="169"/>
    </row>
    <row r="2485" spans="1:2" x14ac:dyDescent="0.25">
      <c r="A2485" s="169"/>
      <c r="B2485" s="169"/>
    </row>
    <row r="2486" spans="1:2" x14ac:dyDescent="0.25">
      <c r="A2486" s="169"/>
      <c r="B2486" s="169"/>
    </row>
    <row r="2487" spans="1:2" x14ac:dyDescent="0.25">
      <c r="A2487" s="169"/>
      <c r="B2487" s="169"/>
    </row>
    <row r="2488" spans="1:2" x14ac:dyDescent="0.25">
      <c r="A2488" s="169"/>
      <c r="B2488" s="169"/>
    </row>
    <row r="2489" spans="1:2" x14ac:dyDescent="0.25">
      <c r="A2489" s="169"/>
      <c r="B2489" s="169"/>
    </row>
    <row r="2490" spans="1:2" x14ac:dyDescent="0.25">
      <c r="A2490" s="169"/>
      <c r="B2490" s="169"/>
    </row>
    <row r="2491" spans="1:2" x14ac:dyDescent="0.25">
      <c r="A2491" s="169"/>
      <c r="B2491" s="169"/>
    </row>
    <row r="2492" spans="1:2" x14ac:dyDescent="0.25">
      <c r="A2492" s="169"/>
      <c r="B2492" s="169"/>
    </row>
    <row r="2493" spans="1:2" x14ac:dyDescent="0.25">
      <c r="A2493" s="169"/>
      <c r="B2493" s="169"/>
    </row>
    <row r="2494" spans="1:2" x14ac:dyDescent="0.25">
      <c r="A2494" s="169"/>
      <c r="B2494" s="169"/>
    </row>
    <row r="2495" spans="1:2" x14ac:dyDescent="0.25">
      <c r="A2495" s="169"/>
      <c r="B2495" s="169"/>
    </row>
    <row r="2496" spans="1:2" x14ac:dyDescent="0.25">
      <c r="A2496" s="169"/>
      <c r="B2496" s="169"/>
    </row>
    <row r="2497" spans="1:2" x14ac:dyDescent="0.25">
      <c r="A2497" s="169"/>
      <c r="B2497" s="169"/>
    </row>
    <row r="2498" spans="1:2" x14ac:dyDescent="0.25">
      <c r="A2498" s="169"/>
      <c r="B2498" s="169"/>
    </row>
    <row r="2499" spans="1:2" x14ac:dyDescent="0.25">
      <c r="A2499" s="169"/>
      <c r="B2499" s="169"/>
    </row>
    <row r="2500" spans="1:2" x14ac:dyDescent="0.25">
      <c r="A2500" s="169"/>
      <c r="B2500" s="169"/>
    </row>
    <row r="2501" spans="1:2" x14ac:dyDescent="0.25">
      <c r="A2501" s="169"/>
      <c r="B2501" s="169"/>
    </row>
    <row r="2502" spans="1:2" x14ac:dyDescent="0.25">
      <c r="A2502" s="169"/>
      <c r="B2502" s="169"/>
    </row>
    <row r="2503" spans="1:2" x14ac:dyDescent="0.25">
      <c r="A2503" s="169"/>
      <c r="B2503" s="169"/>
    </row>
    <row r="2504" spans="1:2" x14ac:dyDescent="0.25">
      <c r="A2504" s="169"/>
      <c r="B2504" s="169"/>
    </row>
    <row r="2505" spans="1:2" x14ac:dyDescent="0.25">
      <c r="A2505" s="169"/>
      <c r="B2505" s="169"/>
    </row>
    <row r="2506" spans="1:2" x14ac:dyDescent="0.25">
      <c r="A2506" s="169"/>
      <c r="B2506" s="169"/>
    </row>
    <row r="2507" spans="1:2" x14ac:dyDescent="0.25">
      <c r="A2507" s="169"/>
      <c r="B2507" s="169"/>
    </row>
    <row r="2508" spans="1:2" x14ac:dyDescent="0.25">
      <c r="A2508" s="169"/>
      <c r="B2508" s="169"/>
    </row>
    <row r="2509" spans="1:2" x14ac:dyDescent="0.25">
      <c r="A2509" s="169"/>
      <c r="B2509" s="169"/>
    </row>
    <row r="2510" spans="1:2" x14ac:dyDescent="0.25">
      <c r="A2510" s="169"/>
      <c r="B2510" s="169"/>
    </row>
    <row r="2511" spans="1:2" x14ac:dyDescent="0.25">
      <c r="A2511" s="169"/>
      <c r="B2511" s="169"/>
    </row>
    <row r="2512" spans="1:2" x14ac:dyDescent="0.25">
      <c r="A2512" s="169"/>
      <c r="B2512" s="169"/>
    </row>
    <row r="2513" spans="1:2" x14ac:dyDescent="0.25">
      <c r="A2513" s="169"/>
      <c r="B2513" s="169"/>
    </row>
    <row r="2514" spans="1:2" x14ac:dyDescent="0.25">
      <c r="A2514" s="169"/>
      <c r="B2514" s="169"/>
    </row>
    <row r="2515" spans="1:2" x14ac:dyDescent="0.25">
      <c r="A2515" s="169"/>
      <c r="B2515" s="169"/>
    </row>
    <row r="2516" spans="1:2" x14ac:dyDescent="0.25">
      <c r="A2516" s="169"/>
      <c r="B2516" s="169"/>
    </row>
    <row r="2517" spans="1:2" x14ac:dyDescent="0.25">
      <c r="A2517" s="169"/>
      <c r="B2517" s="169"/>
    </row>
    <row r="2518" spans="1:2" x14ac:dyDescent="0.25">
      <c r="A2518" s="169"/>
      <c r="B2518" s="169"/>
    </row>
    <row r="2519" spans="1:2" x14ac:dyDescent="0.25">
      <c r="A2519" s="169"/>
      <c r="B2519" s="169"/>
    </row>
    <row r="2520" spans="1:2" x14ac:dyDescent="0.25">
      <c r="A2520" s="169"/>
      <c r="B2520" s="169"/>
    </row>
    <row r="2521" spans="1:2" x14ac:dyDescent="0.25">
      <c r="A2521" s="169"/>
      <c r="B2521" s="169"/>
    </row>
    <row r="2522" spans="1:2" x14ac:dyDescent="0.25">
      <c r="A2522" s="169"/>
      <c r="B2522" s="169"/>
    </row>
    <row r="2523" spans="1:2" x14ac:dyDescent="0.25">
      <c r="A2523" s="169"/>
      <c r="B2523" s="169"/>
    </row>
    <row r="2524" spans="1:2" x14ac:dyDescent="0.25">
      <c r="A2524" s="169"/>
      <c r="B2524" s="169"/>
    </row>
    <row r="2525" spans="1:2" x14ac:dyDescent="0.25">
      <c r="A2525" s="169"/>
      <c r="B2525" s="169"/>
    </row>
    <row r="2526" spans="1:2" x14ac:dyDescent="0.25">
      <c r="A2526" s="169"/>
      <c r="B2526" s="169"/>
    </row>
    <row r="2527" spans="1:2" x14ac:dyDescent="0.25">
      <c r="A2527" s="169"/>
      <c r="B2527" s="169"/>
    </row>
    <row r="2528" spans="1:2" x14ac:dyDescent="0.25">
      <c r="A2528" s="169"/>
      <c r="B2528" s="169"/>
    </row>
    <row r="2529" spans="1:2" x14ac:dyDescent="0.25">
      <c r="A2529" s="169"/>
      <c r="B2529" s="169"/>
    </row>
    <row r="2530" spans="1:2" x14ac:dyDescent="0.25">
      <c r="A2530" s="169"/>
      <c r="B2530" s="169"/>
    </row>
    <row r="2531" spans="1:2" x14ac:dyDescent="0.25">
      <c r="A2531" s="169"/>
      <c r="B2531" s="169"/>
    </row>
    <row r="2532" spans="1:2" x14ac:dyDescent="0.25">
      <c r="A2532" s="169"/>
      <c r="B2532" s="169"/>
    </row>
    <row r="2533" spans="1:2" x14ac:dyDescent="0.25">
      <c r="A2533" s="169"/>
      <c r="B2533" s="169"/>
    </row>
    <row r="2534" spans="1:2" x14ac:dyDescent="0.25">
      <c r="A2534" s="169"/>
      <c r="B2534" s="169"/>
    </row>
    <row r="2535" spans="1:2" x14ac:dyDescent="0.25">
      <c r="A2535" s="169"/>
      <c r="B2535" s="169"/>
    </row>
    <row r="2536" spans="1:2" x14ac:dyDescent="0.25">
      <c r="A2536" s="169"/>
      <c r="B2536" s="169"/>
    </row>
    <row r="2537" spans="1:2" x14ac:dyDescent="0.25">
      <c r="A2537" s="169"/>
      <c r="B2537" s="169"/>
    </row>
    <row r="2538" spans="1:2" x14ac:dyDescent="0.25">
      <c r="A2538" s="169"/>
      <c r="B2538" s="169"/>
    </row>
    <row r="2539" spans="1:2" x14ac:dyDescent="0.25">
      <c r="A2539" s="169"/>
      <c r="B2539" s="169"/>
    </row>
    <row r="2540" spans="1:2" x14ac:dyDescent="0.25">
      <c r="A2540" s="169"/>
      <c r="B2540" s="169"/>
    </row>
    <row r="2541" spans="1:2" x14ac:dyDescent="0.25">
      <c r="A2541" s="169"/>
      <c r="B2541" s="169"/>
    </row>
    <row r="2542" spans="1:2" x14ac:dyDescent="0.25">
      <c r="A2542" s="169"/>
      <c r="B2542" s="169"/>
    </row>
    <row r="2543" spans="1:2" x14ac:dyDescent="0.25">
      <c r="A2543" s="169"/>
      <c r="B2543" s="169"/>
    </row>
    <row r="2544" spans="1:2" x14ac:dyDescent="0.25">
      <c r="A2544" s="169"/>
      <c r="B2544" s="169"/>
    </row>
    <row r="2545" spans="1:2" x14ac:dyDescent="0.25">
      <c r="A2545" s="169"/>
      <c r="B2545" s="169"/>
    </row>
    <row r="2546" spans="1:2" x14ac:dyDescent="0.25">
      <c r="A2546" s="169"/>
      <c r="B2546" s="169"/>
    </row>
    <row r="2547" spans="1:2" x14ac:dyDescent="0.25">
      <c r="A2547" s="169"/>
      <c r="B2547" s="169"/>
    </row>
    <row r="2548" spans="1:2" x14ac:dyDescent="0.25">
      <c r="A2548" s="169"/>
      <c r="B2548" s="169"/>
    </row>
    <row r="2549" spans="1:2" x14ac:dyDescent="0.25">
      <c r="A2549" s="169"/>
      <c r="B2549" s="169"/>
    </row>
    <row r="2550" spans="1:2" x14ac:dyDescent="0.25">
      <c r="A2550" s="169"/>
      <c r="B2550" s="169"/>
    </row>
    <row r="2551" spans="1:2" x14ac:dyDescent="0.25">
      <c r="A2551" s="169"/>
      <c r="B2551" s="169"/>
    </row>
    <row r="2552" spans="1:2" x14ac:dyDescent="0.25">
      <c r="A2552" s="169"/>
      <c r="B2552" s="169"/>
    </row>
    <row r="2553" spans="1:2" x14ac:dyDescent="0.25">
      <c r="A2553" s="169"/>
      <c r="B2553" s="169"/>
    </row>
    <row r="2554" spans="1:2" x14ac:dyDescent="0.25">
      <c r="A2554" s="169"/>
      <c r="B2554" s="169"/>
    </row>
    <row r="2555" spans="1:2" x14ac:dyDescent="0.25">
      <c r="A2555" s="169"/>
      <c r="B2555" s="169"/>
    </row>
    <row r="2556" spans="1:2" x14ac:dyDescent="0.25">
      <c r="A2556" s="169"/>
      <c r="B2556" s="169"/>
    </row>
    <row r="2557" spans="1:2" x14ac:dyDescent="0.25">
      <c r="A2557" s="169"/>
      <c r="B2557" s="169"/>
    </row>
    <row r="2558" spans="1:2" x14ac:dyDescent="0.25">
      <c r="A2558" s="169"/>
      <c r="B2558" s="169"/>
    </row>
    <row r="2559" spans="1:2" x14ac:dyDescent="0.25">
      <c r="A2559" s="169"/>
      <c r="B2559" s="169"/>
    </row>
    <row r="2560" spans="1:2" x14ac:dyDescent="0.25">
      <c r="A2560" s="169"/>
      <c r="B2560" s="169"/>
    </row>
    <row r="2561" spans="1:2" x14ac:dyDescent="0.25">
      <c r="A2561" s="169"/>
      <c r="B2561" s="169"/>
    </row>
    <row r="2562" spans="1:2" x14ac:dyDescent="0.25">
      <c r="A2562" s="169"/>
      <c r="B2562" s="169"/>
    </row>
    <row r="2563" spans="1:2" x14ac:dyDescent="0.25">
      <c r="A2563" s="169"/>
      <c r="B2563" s="169"/>
    </row>
    <row r="2564" spans="1:2" x14ac:dyDescent="0.25">
      <c r="A2564" s="169"/>
      <c r="B2564" s="169"/>
    </row>
    <row r="2565" spans="1:2" x14ac:dyDescent="0.25">
      <c r="A2565" s="169"/>
      <c r="B2565" s="169"/>
    </row>
    <row r="2566" spans="1:2" x14ac:dyDescent="0.25">
      <c r="A2566" s="169"/>
      <c r="B2566" s="169"/>
    </row>
    <row r="2567" spans="1:2" x14ac:dyDescent="0.25">
      <c r="A2567" s="169"/>
      <c r="B2567" s="169"/>
    </row>
    <row r="2568" spans="1:2" x14ac:dyDescent="0.25">
      <c r="A2568" s="169"/>
      <c r="B2568" s="169"/>
    </row>
    <row r="2569" spans="1:2" x14ac:dyDescent="0.25">
      <c r="A2569" s="169"/>
      <c r="B2569" s="169"/>
    </row>
    <row r="2570" spans="1:2" x14ac:dyDescent="0.25">
      <c r="A2570" s="169"/>
      <c r="B2570" s="169"/>
    </row>
    <row r="2571" spans="1:2" x14ac:dyDescent="0.25">
      <c r="A2571" s="169"/>
      <c r="B2571" s="169"/>
    </row>
    <row r="2572" spans="1:2" x14ac:dyDescent="0.25">
      <c r="A2572" s="169"/>
      <c r="B2572" s="169"/>
    </row>
    <row r="2573" spans="1:2" x14ac:dyDescent="0.25">
      <c r="A2573" s="169"/>
      <c r="B2573" s="169"/>
    </row>
    <row r="2574" spans="1:2" x14ac:dyDescent="0.25">
      <c r="A2574" s="169"/>
      <c r="B2574" s="169"/>
    </row>
    <row r="2575" spans="1:2" x14ac:dyDescent="0.25">
      <c r="A2575" s="169"/>
      <c r="B2575" s="169"/>
    </row>
    <row r="2576" spans="1:2" x14ac:dyDescent="0.25">
      <c r="A2576" s="169"/>
      <c r="B2576" s="169"/>
    </row>
    <row r="2577" spans="1:2" x14ac:dyDescent="0.25">
      <c r="A2577" s="169"/>
      <c r="B2577" s="169"/>
    </row>
    <row r="2578" spans="1:2" x14ac:dyDescent="0.25">
      <c r="A2578" s="169"/>
      <c r="B2578" s="169"/>
    </row>
    <row r="2579" spans="1:2" x14ac:dyDescent="0.25">
      <c r="A2579" s="169"/>
      <c r="B2579" s="169"/>
    </row>
    <row r="2580" spans="1:2" x14ac:dyDescent="0.25">
      <c r="A2580" s="169"/>
      <c r="B2580" s="169"/>
    </row>
    <row r="2581" spans="1:2" x14ac:dyDescent="0.25">
      <c r="A2581" s="169"/>
      <c r="B2581" s="169"/>
    </row>
    <row r="2582" spans="1:2" x14ac:dyDescent="0.25">
      <c r="A2582" s="169"/>
      <c r="B2582" s="169"/>
    </row>
    <row r="2583" spans="1:2" x14ac:dyDescent="0.25">
      <c r="A2583" s="169"/>
      <c r="B2583" s="169"/>
    </row>
    <row r="2584" spans="1:2" x14ac:dyDescent="0.25">
      <c r="A2584" s="169"/>
      <c r="B2584" s="169"/>
    </row>
    <row r="2585" spans="1:2" x14ac:dyDescent="0.25">
      <c r="A2585" s="169"/>
      <c r="B2585" s="169"/>
    </row>
    <row r="2586" spans="1:2" x14ac:dyDescent="0.25">
      <c r="A2586" s="169"/>
      <c r="B2586" s="169"/>
    </row>
    <row r="2587" spans="1:2" x14ac:dyDescent="0.25">
      <c r="A2587" s="169"/>
      <c r="B2587" s="169"/>
    </row>
    <row r="2588" spans="1:2" x14ac:dyDescent="0.25">
      <c r="A2588" s="169"/>
      <c r="B2588" s="169"/>
    </row>
    <row r="2589" spans="1:2" x14ac:dyDescent="0.25">
      <c r="A2589" s="169"/>
      <c r="B2589" s="169"/>
    </row>
    <row r="2590" spans="1:2" x14ac:dyDescent="0.25">
      <c r="A2590" s="169"/>
      <c r="B2590" s="169"/>
    </row>
    <row r="2591" spans="1:2" x14ac:dyDescent="0.25">
      <c r="A2591" s="169"/>
      <c r="B2591" s="169"/>
    </row>
    <row r="2592" spans="1:2" x14ac:dyDescent="0.25">
      <c r="A2592" s="169"/>
      <c r="B2592" s="169"/>
    </row>
    <row r="2593" spans="1:2" x14ac:dyDescent="0.25">
      <c r="A2593" s="169"/>
      <c r="B2593" s="169"/>
    </row>
    <row r="2594" spans="1:2" x14ac:dyDescent="0.25">
      <c r="A2594" s="169"/>
      <c r="B2594" s="169"/>
    </row>
    <row r="2595" spans="1:2" x14ac:dyDescent="0.25">
      <c r="A2595" s="169"/>
      <c r="B2595" s="169"/>
    </row>
    <row r="2596" spans="1:2" x14ac:dyDescent="0.25">
      <c r="A2596" s="169"/>
      <c r="B2596" s="169"/>
    </row>
    <row r="2597" spans="1:2" x14ac:dyDescent="0.25">
      <c r="A2597" s="169"/>
      <c r="B2597" s="169"/>
    </row>
    <row r="2598" spans="1:2" x14ac:dyDescent="0.25">
      <c r="A2598" s="169"/>
      <c r="B2598" s="169"/>
    </row>
    <row r="2599" spans="1:2" x14ac:dyDescent="0.25">
      <c r="A2599" s="169"/>
      <c r="B2599" s="169"/>
    </row>
    <row r="2600" spans="1:2" x14ac:dyDescent="0.25">
      <c r="A2600" s="169"/>
      <c r="B2600" s="169"/>
    </row>
    <row r="2601" spans="1:2" x14ac:dyDescent="0.25">
      <c r="A2601" s="169"/>
      <c r="B2601" s="169"/>
    </row>
    <row r="2602" spans="1:2" x14ac:dyDescent="0.25">
      <c r="A2602" s="169"/>
      <c r="B2602" s="169"/>
    </row>
    <row r="2603" spans="1:2" x14ac:dyDescent="0.25">
      <c r="A2603" s="169"/>
      <c r="B2603" s="169"/>
    </row>
    <row r="2604" spans="1:2" x14ac:dyDescent="0.25">
      <c r="A2604" s="169"/>
      <c r="B2604" s="169"/>
    </row>
    <row r="2605" spans="1:2" x14ac:dyDescent="0.25">
      <c r="A2605" s="169"/>
      <c r="B2605" s="169"/>
    </row>
    <row r="2606" spans="1:2" x14ac:dyDescent="0.25">
      <c r="A2606" s="169"/>
      <c r="B2606" s="169"/>
    </row>
    <row r="2607" spans="1:2" x14ac:dyDescent="0.25">
      <c r="A2607" s="169"/>
      <c r="B2607" s="169"/>
    </row>
    <row r="2608" spans="1:2" x14ac:dyDescent="0.25">
      <c r="A2608" s="169"/>
      <c r="B2608" s="169"/>
    </row>
    <row r="2609" spans="1:2" x14ac:dyDescent="0.25">
      <c r="A2609" s="169"/>
      <c r="B2609" s="169"/>
    </row>
    <row r="2610" spans="1:2" x14ac:dyDescent="0.25">
      <c r="A2610" s="169"/>
      <c r="B2610" s="169"/>
    </row>
    <row r="2611" spans="1:2" x14ac:dyDescent="0.25">
      <c r="A2611" s="169"/>
      <c r="B2611" s="169"/>
    </row>
    <row r="2612" spans="1:2" x14ac:dyDescent="0.25">
      <c r="A2612" s="169"/>
      <c r="B2612" s="169"/>
    </row>
    <row r="2613" spans="1:2" x14ac:dyDescent="0.25">
      <c r="A2613" s="169"/>
      <c r="B2613" s="169"/>
    </row>
    <row r="2614" spans="1:2" x14ac:dyDescent="0.25">
      <c r="A2614" s="169"/>
      <c r="B2614" s="169"/>
    </row>
    <row r="2615" spans="1:2" x14ac:dyDescent="0.25">
      <c r="A2615" s="169"/>
      <c r="B2615" s="169"/>
    </row>
    <row r="2616" spans="1:2" x14ac:dyDescent="0.25">
      <c r="A2616" s="169"/>
      <c r="B2616" s="169"/>
    </row>
    <row r="2617" spans="1:2" x14ac:dyDescent="0.25">
      <c r="A2617" s="169"/>
      <c r="B2617" s="169"/>
    </row>
    <row r="2618" spans="1:2" x14ac:dyDescent="0.25">
      <c r="A2618" s="169"/>
      <c r="B2618" s="169"/>
    </row>
    <row r="2619" spans="1:2" x14ac:dyDescent="0.25">
      <c r="A2619" s="169"/>
      <c r="B2619" s="169"/>
    </row>
    <row r="2620" spans="1:2" x14ac:dyDescent="0.25">
      <c r="A2620" s="169"/>
      <c r="B2620" s="169"/>
    </row>
    <row r="2621" spans="1:2" x14ac:dyDescent="0.25">
      <c r="A2621" s="169"/>
      <c r="B2621" s="169"/>
    </row>
    <row r="2622" spans="1:2" x14ac:dyDescent="0.25">
      <c r="A2622" s="169"/>
      <c r="B2622" s="169"/>
    </row>
    <row r="2623" spans="1:2" x14ac:dyDescent="0.25">
      <c r="A2623" s="169"/>
      <c r="B2623" s="169"/>
    </row>
    <row r="2624" spans="1:2" x14ac:dyDescent="0.25">
      <c r="A2624" s="169"/>
      <c r="B2624" s="169"/>
    </row>
    <row r="2625" spans="1:2" x14ac:dyDescent="0.25">
      <c r="A2625" s="169"/>
      <c r="B2625" s="169"/>
    </row>
    <row r="2626" spans="1:2" x14ac:dyDescent="0.25">
      <c r="A2626" s="169"/>
      <c r="B2626" s="169"/>
    </row>
    <row r="2627" spans="1:2" x14ac:dyDescent="0.25">
      <c r="A2627" s="169"/>
      <c r="B2627" s="169"/>
    </row>
    <row r="2628" spans="1:2" x14ac:dyDescent="0.25">
      <c r="A2628" s="169"/>
      <c r="B2628" s="169"/>
    </row>
    <row r="2629" spans="1:2" x14ac:dyDescent="0.25">
      <c r="A2629" s="169"/>
      <c r="B2629" s="169"/>
    </row>
    <row r="2630" spans="1:2" x14ac:dyDescent="0.25">
      <c r="A2630" s="169"/>
      <c r="B2630" s="169"/>
    </row>
    <row r="2631" spans="1:2" x14ac:dyDescent="0.25">
      <c r="A2631" s="169"/>
      <c r="B2631" s="169"/>
    </row>
    <row r="2632" spans="1:2" x14ac:dyDescent="0.25">
      <c r="A2632" s="169"/>
      <c r="B2632" s="169"/>
    </row>
    <row r="2633" spans="1:2" x14ac:dyDescent="0.25">
      <c r="A2633" s="169"/>
      <c r="B2633" s="169"/>
    </row>
    <row r="2634" spans="1:2" x14ac:dyDescent="0.25">
      <c r="A2634" s="169"/>
      <c r="B2634" s="169"/>
    </row>
    <row r="2635" spans="1:2" x14ac:dyDescent="0.25">
      <c r="A2635" s="169"/>
      <c r="B2635" s="169"/>
    </row>
    <row r="2636" spans="1:2" x14ac:dyDescent="0.25">
      <c r="A2636" s="169"/>
      <c r="B2636" s="169"/>
    </row>
    <row r="2637" spans="1:2" x14ac:dyDescent="0.25">
      <c r="A2637" s="169"/>
      <c r="B2637" s="169"/>
    </row>
    <row r="2638" spans="1:2" x14ac:dyDescent="0.25">
      <c r="A2638" s="169"/>
      <c r="B2638" s="169"/>
    </row>
    <row r="2639" spans="1:2" x14ac:dyDescent="0.25">
      <c r="A2639" s="169"/>
      <c r="B2639" s="169"/>
    </row>
    <row r="2640" spans="1:2" x14ac:dyDescent="0.25">
      <c r="A2640" s="169"/>
      <c r="B2640" s="169"/>
    </row>
    <row r="2641" spans="1:2" x14ac:dyDescent="0.25">
      <c r="A2641" s="169"/>
      <c r="B2641" s="169"/>
    </row>
    <row r="2642" spans="1:2" x14ac:dyDescent="0.25">
      <c r="A2642" s="169"/>
      <c r="B2642" s="169"/>
    </row>
    <row r="2643" spans="1:2" x14ac:dyDescent="0.25">
      <c r="A2643" s="169"/>
      <c r="B2643" s="169"/>
    </row>
    <row r="2644" spans="1:2" x14ac:dyDescent="0.25">
      <c r="A2644" s="169"/>
      <c r="B2644" s="169"/>
    </row>
    <row r="2645" spans="1:2" x14ac:dyDescent="0.25">
      <c r="A2645" s="169"/>
      <c r="B2645" s="169"/>
    </row>
    <row r="2646" spans="1:2" x14ac:dyDescent="0.25">
      <c r="A2646" s="169"/>
      <c r="B2646" s="169"/>
    </row>
    <row r="2647" spans="1:2" x14ac:dyDescent="0.25">
      <c r="A2647" s="169"/>
      <c r="B2647" s="169"/>
    </row>
    <row r="2648" spans="1:2" x14ac:dyDescent="0.25">
      <c r="A2648" s="169"/>
      <c r="B2648" s="169"/>
    </row>
    <row r="2649" spans="1:2" x14ac:dyDescent="0.25">
      <c r="A2649" s="169"/>
      <c r="B2649" s="169"/>
    </row>
    <row r="2650" spans="1:2" x14ac:dyDescent="0.25">
      <c r="A2650" s="169"/>
      <c r="B2650" s="169"/>
    </row>
    <row r="2651" spans="1:2" x14ac:dyDescent="0.25">
      <c r="A2651" s="169"/>
      <c r="B2651" s="169"/>
    </row>
    <row r="2652" spans="1:2" x14ac:dyDescent="0.25">
      <c r="A2652" s="169"/>
      <c r="B2652" s="169"/>
    </row>
    <row r="2653" spans="1:2" x14ac:dyDescent="0.25">
      <c r="A2653" s="169"/>
      <c r="B2653" s="169"/>
    </row>
    <row r="2654" spans="1:2" x14ac:dyDescent="0.25">
      <c r="A2654" s="169"/>
      <c r="B2654" s="169"/>
    </row>
    <row r="2655" spans="1:2" x14ac:dyDescent="0.25">
      <c r="A2655" s="169"/>
      <c r="B2655" s="169"/>
    </row>
    <row r="2656" spans="1:2" x14ac:dyDescent="0.25">
      <c r="A2656" s="169"/>
      <c r="B2656" s="169"/>
    </row>
    <row r="2657" spans="1:2" x14ac:dyDescent="0.25">
      <c r="A2657" s="169"/>
      <c r="B2657" s="169"/>
    </row>
    <row r="2658" spans="1:2" x14ac:dyDescent="0.25">
      <c r="A2658" s="169"/>
      <c r="B2658" s="169"/>
    </row>
    <row r="2659" spans="1:2" x14ac:dyDescent="0.25">
      <c r="A2659" s="169"/>
      <c r="B2659" s="169"/>
    </row>
    <row r="2660" spans="1:2" x14ac:dyDescent="0.25">
      <c r="A2660" s="169"/>
      <c r="B2660" s="169"/>
    </row>
    <row r="2661" spans="1:2" x14ac:dyDescent="0.25">
      <c r="A2661" s="169"/>
      <c r="B2661" s="169"/>
    </row>
    <row r="2662" spans="1:2" x14ac:dyDescent="0.25">
      <c r="A2662" s="169"/>
      <c r="B2662" s="169"/>
    </row>
    <row r="2663" spans="1:2" x14ac:dyDescent="0.25">
      <c r="A2663" s="169"/>
      <c r="B2663" s="169"/>
    </row>
    <row r="2664" spans="1:2" x14ac:dyDescent="0.25">
      <c r="A2664" s="169"/>
      <c r="B2664" s="169"/>
    </row>
    <row r="2665" spans="1:2" x14ac:dyDescent="0.25">
      <c r="A2665" s="169"/>
      <c r="B2665" s="169"/>
    </row>
    <row r="2666" spans="1:2" x14ac:dyDescent="0.25">
      <c r="A2666" s="169"/>
      <c r="B2666" s="169"/>
    </row>
    <row r="2667" spans="1:2" x14ac:dyDescent="0.25">
      <c r="A2667" s="169"/>
      <c r="B2667" s="169"/>
    </row>
    <row r="2668" spans="1:2" x14ac:dyDescent="0.25">
      <c r="A2668" s="169"/>
      <c r="B2668" s="169"/>
    </row>
    <row r="2669" spans="1:2" x14ac:dyDescent="0.25">
      <c r="A2669" s="169"/>
      <c r="B2669" s="169"/>
    </row>
    <row r="2670" spans="1:2" x14ac:dyDescent="0.25">
      <c r="A2670" s="169"/>
      <c r="B2670" s="169"/>
    </row>
    <row r="2671" spans="1:2" x14ac:dyDescent="0.25">
      <c r="A2671" s="169"/>
      <c r="B2671" s="169"/>
    </row>
    <row r="2672" spans="1:2" x14ac:dyDescent="0.25">
      <c r="A2672" s="169"/>
      <c r="B2672" s="169"/>
    </row>
    <row r="2673" spans="1:2" x14ac:dyDescent="0.25">
      <c r="A2673" s="169"/>
      <c r="B2673" s="169"/>
    </row>
    <row r="2674" spans="1:2" x14ac:dyDescent="0.25">
      <c r="A2674" s="169"/>
      <c r="B2674" s="169"/>
    </row>
    <row r="2675" spans="1:2" x14ac:dyDescent="0.25">
      <c r="A2675" s="169"/>
      <c r="B2675" s="169"/>
    </row>
    <row r="2676" spans="1:2" x14ac:dyDescent="0.25">
      <c r="A2676" s="169"/>
      <c r="B2676" s="169"/>
    </row>
    <row r="2677" spans="1:2" x14ac:dyDescent="0.25">
      <c r="A2677" s="169"/>
      <c r="B2677" s="169"/>
    </row>
    <row r="2678" spans="1:2" x14ac:dyDescent="0.25">
      <c r="A2678" s="169"/>
      <c r="B2678" s="169"/>
    </row>
    <row r="2679" spans="1:2" x14ac:dyDescent="0.25">
      <c r="A2679" s="169"/>
      <c r="B2679" s="169"/>
    </row>
    <row r="2680" spans="1:2" x14ac:dyDescent="0.25">
      <c r="A2680" s="169"/>
      <c r="B2680" s="169"/>
    </row>
    <row r="2681" spans="1:2" x14ac:dyDescent="0.25">
      <c r="A2681" s="169"/>
      <c r="B2681" s="169"/>
    </row>
    <row r="2682" spans="1:2" x14ac:dyDescent="0.25">
      <c r="A2682" s="169"/>
      <c r="B2682" s="169"/>
    </row>
    <row r="2683" spans="1:2" x14ac:dyDescent="0.25">
      <c r="A2683" s="169"/>
      <c r="B2683" s="169"/>
    </row>
    <row r="2684" spans="1:2" x14ac:dyDescent="0.25">
      <c r="A2684" s="169"/>
      <c r="B2684" s="169"/>
    </row>
    <row r="2685" spans="1:2" x14ac:dyDescent="0.25">
      <c r="A2685" s="169"/>
      <c r="B2685" s="169"/>
    </row>
    <row r="2686" spans="1:2" x14ac:dyDescent="0.25">
      <c r="A2686" s="169"/>
      <c r="B2686" s="169"/>
    </row>
    <row r="2687" spans="1:2" x14ac:dyDescent="0.25">
      <c r="A2687" s="169"/>
      <c r="B2687" s="169"/>
    </row>
    <row r="2688" spans="1:2" x14ac:dyDescent="0.25">
      <c r="A2688" s="169"/>
      <c r="B2688" s="169"/>
    </row>
    <row r="2689" spans="1:2" x14ac:dyDescent="0.25">
      <c r="A2689" s="169"/>
      <c r="B2689" s="169"/>
    </row>
    <row r="2690" spans="1:2" x14ac:dyDescent="0.25">
      <c r="A2690" s="169"/>
      <c r="B2690" s="169"/>
    </row>
    <row r="2691" spans="1:2" x14ac:dyDescent="0.25">
      <c r="A2691" s="169"/>
      <c r="B2691" s="169"/>
    </row>
    <row r="2692" spans="1:2" x14ac:dyDescent="0.25">
      <c r="A2692" s="169"/>
      <c r="B2692" s="169"/>
    </row>
    <row r="2693" spans="1:2" x14ac:dyDescent="0.25">
      <c r="A2693" s="169"/>
      <c r="B2693" s="169"/>
    </row>
    <row r="2694" spans="1:2" x14ac:dyDescent="0.25">
      <c r="A2694" s="169"/>
      <c r="B2694" s="169"/>
    </row>
    <row r="2695" spans="1:2" x14ac:dyDescent="0.25">
      <c r="A2695" s="169"/>
      <c r="B2695" s="169"/>
    </row>
    <row r="2696" spans="1:2" x14ac:dyDescent="0.25">
      <c r="A2696" s="169"/>
      <c r="B2696" s="169"/>
    </row>
    <row r="2697" spans="1:2" x14ac:dyDescent="0.25">
      <c r="A2697" s="169"/>
      <c r="B2697" s="169"/>
    </row>
    <row r="2698" spans="1:2" x14ac:dyDescent="0.25">
      <c r="A2698" s="169"/>
      <c r="B2698" s="169"/>
    </row>
    <row r="2699" spans="1:2" x14ac:dyDescent="0.25">
      <c r="A2699" s="169"/>
      <c r="B2699" s="169"/>
    </row>
    <row r="2700" spans="1:2" x14ac:dyDescent="0.25">
      <c r="A2700" s="169"/>
      <c r="B2700" s="169"/>
    </row>
    <row r="2701" spans="1:2" x14ac:dyDescent="0.25">
      <c r="A2701" s="169"/>
      <c r="B2701" s="169"/>
    </row>
    <row r="2702" spans="1:2" x14ac:dyDescent="0.25">
      <c r="A2702" s="169"/>
      <c r="B2702" s="169"/>
    </row>
    <row r="2703" spans="1:2" x14ac:dyDescent="0.25">
      <c r="A2703" s="169"/>
      <c r="B2703" s="169"/>
    </row>
    <row r="2704" spans="1:2" x14ac:dyDescent="0.25">
      <c r="A2704" s="169"/>
      <c r="B2704" s="169"/>
    </row>
    <row r="2705" spans="1:2" x14ac:dyDescent="0.25">
      <c r="A2705" s="169"/>
      <c r="B2705" s="169"/>
    </row>
    <row r="2706" spans="1:2" x14ac:dyDescent="0.25">
      <c r="A2706" s="169"/>
      <c r="B2706" s="169"/>
    </row>
    <row r="2707" spans="1:2" x14ac:dyDescent="0.25">
      <c r="A2707" s="169"/>
      <c r="B2707" s="169"/>
    </row>
    <row r="2708" spans="1:2" x14ac:dyDescent="0.25">
      <c r="A2708" s="169"/>
      <c r="B2708" s="169"/>
    </row>
    <row r="2709" spans="1:2" x14ac:dyDescent="0.25">
      <c r="A2709" s="169"/>
      <c r="B2709" s="169"/>
    </row>
    <row r="2710" spans="1:2" x14ac:dyDescent="0.25">
      <c r="A2710" s="169"/>
      <c r="B2710" s="169"/>
    </row>
    <row r="2711" spans="1:2" x14ac:dyDescent="0.25">
      <c r="A2711" s="169"/>
      <c r="B2711" s="169"/>
    </row>
    <row r="2712" spans="1:2" x14ac:dyDescent="0.25">
      <c r="A2712" s="169"/>
      <c r="B2712" s="169"/>
    </row>
    <row r="2713" spans="1:2" x14ac:dyDescent="0.25">
      <c r="A2713" s="169"/>
      <c r="B2713" s="169"/>
    </row>
    <row r="2714" spans="1:2" x14ac:dyDescent="0.25">
      <c r="A2714" s="169"/>
      <c r="B2714" s="169"/>
    </row>
    <row r="2715" spans="1:2" x14ac:dyDescent="0.25">
      <c r="A2715" s="169"/>
      <c r="B2715" s="169"/>
    </row>
    <row r="2716" spans="1:2" x14ac:dyDescent="0.25">
      <c r="A2716" s="169"/>
      <c r="B2716" s="169"/>
    </row>
    <row r="2717" spans="1:2" x14ac:dyDescent="0.25">
      <c r="A2717" s="169"/>
      <c r="B2717" s="169"/>
    </row>
    <row r="2718" spans="1:2" x14ac:dyDescent="0.25">
      <c r="A2718" s="169"/>
      <c r="B2718" s="169"/>
    </row>
    <row r="2719" spans="1:2" x14ac:dyDescent="0.25">
      <c r="A2719" s="169"/>
      <c r="B2719" s="169"/>
    </row>
    <row r="2720" spans="1:2" x14ac:dyDescent="0.25">
      <c r="A2720" s="169"/>
      <c r="B2720" s="169"/>
    </row>
    <row r="2721" spans="1:2" x14ac:dyDescent="0.25">
      <c r="A2721" s="169"/>
      <c r="B2721" s="169"/>
    </row>
    <row r="2722" spans="1:2" x14ac:dyDescent="0.25">
      <c r="A2722" s="169"/>
      <c r="B2722" s="169"/>
    </row>
    <row r="2723" spans="1:2" x14ac:dyDescent="0.25">
      <c r="A2723" s="169"/>
      <c r="B2723" s="169"/>
    </row>
    <row r="2724" spans="1:2" x14ac:dyDescent="0.25">
      <c r="A2724" s="169"/>
      <c r="B2724" s="169"/>
    </row>
    <row r="2725" spans="1:2" x14ac:dyDescent="0.25">
      <c r="A2725" s="169"/>
      <c r="B2725" s="169"/>
    </row>
    <row r="2726" spans="1:2" x14ac:dyDescent="0.25">
      <c r="A2726" s="169"/>
      <c r="B2726" s="169"/>
    </row>
    <row r="2727" spans="1:2" x14ac:dyDescent="0.25">
      <c r="A2727" s="169"/>
      <c r="B2727" s="169"/>
    </row>
    <row r="2728" spans="1:2" x14ac:dyDescent="0.25">
      <c r="A2728" s="169"/>
      <c r="B2728" s="169"/>
    </row>
    <row r="2729" spans="1:2" x14ac:dyDescent="0.25">
      <c r="A2729" s="169"/>
      <c r="B2729" s="169"/>
    </row>
    <row r="2730" spans="1:2" x14ac:dyDescent="0.25">
      <c r="A2730" s="169"/>
      <c r="B2730" s="169"/>
    </row>
    <row r="2731" spans="1:2" x14ac:dyDescent="0.25">
      <c r="A2731" s="169"/>
      <c r="B2731" s="169"/>
    </row>
    <row r="2732" spans="1:2" x14ac:dyDescent="0.25">
      <c r="A2732" s="169"/>
      <c r="B2732" s="169"/>
    </row>
    <row r="2733" spans="1:2" x14ac:dyDescent="0.25">
      <c r="A2733" s="169"/>
      <c r="B2733" s="169"/>
    </row>
    <row r="2734" spans="1:2" x14ac:dyDescent="0.25">
      <c r="A2734" s="169"/>
      <c r="B2734" s="169"/>
    </row>
    <row r="2735" spans="1:2" x14ac:dyDescent="0.25">
      <c r="A2735" s="169"/>
      <c r="B2735" s="169"/>
    </row>
    <row r="2736" spans="1:2" x14ac:dyDescent="0.25">
      <c r="A2736" s="169"/>
      <c r="B2736" s="169"/>
    </row>
    <row r="2737" spans="1:2" x14ac:dyDescent="0.25">
      <c r="A2737" s="169"/>
      <c r="B2737" s="169"/>
    </row>
    <row r="2738" spans="1:2" x14ac:dyDescent="0.25">
      <c r="A2738" s="169"/>
      <c r="B2738" s="169"/>
    </row>
    <row r="2739" spans="1:2" x14ac:dyDescent="0.25">
      <c r="A2739" s="169"/>
      <c r="B2739" s="169"/>
    </row>
    <row r="2740" spans="1:2" x14ac:dyDescent="0.25">
      <c r="A2740" s="169"/>
      <c r="B2740" s="169"/>
    </row>
    <row r="2741" spans="1:2" x14ac:dyDescent="0.25">
      <c r="A2741" s="169"/>
      <c r="B2741" s="169"/>
    </row>
    <row r="2742" spans="1:2" x14ac:dyDescent="0.25">
      <c r="A2742" s="169"/>
      <c r="B2742" s="169"/>
    </row>
    <row r="2743" spans="1:2" x14ac:dyDescent="0.25">
      <c r="A2743" s="169"/>
      <c r="B2743" s="169"/>
    </row>
    <row r="2744" spans="1:2" x14ac:dyDescent="0.25">
      <c r="A2744" s="169"/>
      <c r="B2744" s="169"/>
    </row>
    <row r="2745" spans="1:2" x14ac:dyDescent="0.25">
      <c r="A2745" s="169"/>
      <c r="B2745" s="169"/>
    </row>
    <row r="2746" spans="1:2" x14ac:dyDescent="0.25">
      <c r="A2746" s="169"/>
      <c r="B2746" s="169"/>
    </row>
    <row r="2747" spans="1:2" x14ac:dyDescent="0.25">
      <c r="A2747" s="169"/>
      <c r="B2747" s="169"/>
    </row>
    <row r="2748" spans="1:2" x14ac:dyDescent="0.25">
      <c r="A2748" s="169"/>
      <c r="B2748" s="169"/>
    </row>
    <row r="2749" spans="1:2" x14ac:dyDescent="0.25">
      <c r="A2749" s="169"/>
      <c r="B2749" s="169"/>
    </row>
    <row r="2750" spans="1:2" x14ac:dyDescent="0.25">
      <c r="A2750" s="169"/>
      <c r="B2750" s="169"/>
    </row>
    <row r="2751" spans="1:2" x14ac:dyDescent="0.25">
      <c r="A2751" s="169"/>
      <c r="B2751" s="169"/>
    </row>
    <row r="2752" spans="1:2" x14ac:dyDescent="0.25">
      <c r="A2752" s="169"/>
      <c r="B2752" s="169"/>
    </row>
    <row r="2753" spans="1:2" x14ac:dyDescent="0.25">
      <c r="A2753" s="169"/>
      <c r="B2753" s="169"/>
    </row>
    <row r="2754" spans="1:2" x14ac:dyDescent="0.25">
      <c r="A2754" s="169"/>
      <c r="B2754" s="169"/>
    </row>
    <row r="2755" spans="1:2" x14ac:dyDescent="0.25">
      <c r="A2755" s="169"/>
      <c r="B2755" s="169"/>
    </row>
    <row r="2756" spans="1:2" x14ac:dyDescent="0.25">
      <c r="A2756" s="169"/>
      <c r="B2756" s="169"/>
    </row>
    <row r="2757" spans="1:2" x14ac:dyDescent="0.25">
      <c r="A2757" s="169"/>
      <c r="B2757" s="169"/>
    </row>
    <row r="2758" spans="1:2" x14ac:dyDescent="0.25">
      <c r="A2758" s="169"/>
      <c r="B2758" s="169"/>
    </row>
    <row r="2759" spans="1:2" x14ac:dyDescent="0.25">
      <c r="A2759" s="169"/>
      <c r="B2759" s="169"/>
    </row>
    <row r="2760" spans="1:2" x14ac:dyDescent="0.25">
      <c r="A2760" s="169"/>
      <c r="B2760" s="169"/>
    </row>
    <row r="2761" spans="1:2" x14ac:dyDescent="0.25">
      <c r="A2761" s="169"/>
      <c r="B2761" s="169"/>
    </row>
    <row r="2762" spans="1:2" x14ac:dyDescent="0.25">
      <c r="A2762" s="169"/>
      <c r="B2762" s="169"/>
    </row>
    <row r="2763" spans="1:2" x14ac:dyDescent="0.25">
      <c r="A2763" s="169"/>
      <c r="B2763" s="169"/>
    </row>
    <row r="2764" spans="1:2" x14ac:dyDescent="0.25">
      <c r="A2764" s="169"/>
      <c r="B2764" s="169"/>
    </row>
    <row r="2765" spans="1:2" x14ac:dyDescent="0.25">
      <c r="A2765" s="169"/>
      <c r="B2765" s="169"/>
    </row>
    <row r="2766" spans="1:2" x14ac:dyDescent="0.25">
      <c r="A2766" s="169"/>
      <c r="B2766" s="169"/>
    </row>
    <row r="2767" spans="1:2" x14ac:dyDescent="0.25">
      <c r="A2767" s="169"/>
      <c r="B2767" s="169"/>
    </row>
    <row r="2768" spans="1:2" x14ac:dyDescent="0.25">
      <c r="A2768" s="169"/>
      <c r="B2768" s="169"/>
    </row>
    <row r="2769" spans="1:2" x14ac:dyDescent="0.25">
      <c r="A2769" s="169"/>
      <c r="B2769" s="169"/>
    </row>
    <row r="2770" spans="1:2" x14ac:dyDescent="0.25">
      <c r="A2770" s="169"/>
      <c r="B2770" s="169"/>
    </row>
    <row r="2771" spans="1:2" x14ac:dyDescent="0.25">
      <c r="A2771" s="169"/>
      <c r="B2771" s="169"/>
    </row>
    <row r="2772" spans="1:2" x14ac:dyDescent="0.25">
      <c r="A2772" s="169"/>
      <c r="B2772" s="169"/>
    </row>
    <row r="2773" spans="1:2" x14ac:dyDescent="0.25">
      <c r="A2773" s="169"/>
      <c r="B2773" s="169"/>
    </row>
    <row r="2774" spans="1:2" x14ac:dyDescent="0.25">
      <c r="A2774" s="169"/>
      <c r="B2774" s="169"/>
    </row>
    <row r="2775" spans="1:2" x14ac:dyDescent="0.25">
      <c r="A2775" s="169"/>
      <c r="B2775" s="169"/>
    </row>
    <row r="2776" spans="1:2" x14ac:dyDescent="0.25">
      <c r="A2776" s="169"/>
      <c r="B2776" s="169"/>
    </row>
    <row r="2777" spans="1:2" x14ac:dyDescent="0.25">
      <c r="A2777" s="169"/>
      <c r="B2777" s="169"/>
    </row>
    <row r="2778" spans="1:2" x14ac:dyDescent="0.25">
      <c r="A2778" s="169"/>
      <c r="B2778" s="169"/>
    </row>
    <row r="2779" spans="1:2" x14ac:dyDescent="0.25">
      <c r="A2779" s="169"/>
      <c r="B2779" s="169"/>
    </row>
    <row r="2780" spans="1:2" x14ac:dyDescent="0.25">
      <c r="A2780" s="169"/>
      <c r="B2780" s="169"/>
    </row>
    <row r="2781" spans="1:2" x14ac:dyDescent="0.25">
      <c r="A2781" s="169"/>
      <c r="B2781" s="169"/>
    </row>
    <row r="2782" spans="1:2" x14ac:dyDescent="0.25">
      <c r="A2782" s="169"/>
      <c r="B2782" s="169"/>
    </row>
    <row r="2783" spans="1:2" x14ac:dyDescent="0.25">
      <c r="A2783" s="169"/>
      <c r="B2783" s="169"/>
    </row>
    <row r="2784" spans="1:2" x14ac:dyDescent="0.25">
      <c r="A2784" s="169"/>
      <c r="B2784" s="169"/>
    </row>
    <row r="2785" spans="1:2" x14ac:dyDescent="0.25">
      <c r="A2785" s="169"/>
      <c r="B2785" s="169"/>
    </row>
    <row r="2786" spans="1:2" x14ac:dyDescent="0.25">
      <c r="A2786" s="169"/>
      <c r="B2786" s="169"/>
    </row>
    <row r="2787" spans="1:2" x14ac:dyDescent="0.25">
      <c r="A2787" s="169"/>
      <c r="B2787" s="169"/>
    </row>
    <row r="2788" spans="1:2" x14ac:dyDescent="0.25">
      <c r="A2788" s="169"/>
      <c r="B2788" s="169"/>
    </row>
    <row r="2789" spans="1:2" x14ac:dyDescent="0.25">
      <c r="A2789" s="169"/>
      <c r="B2789" s="169"/>
    </row>
    <row r="2790" spans="1:2" x14ac:dyDescent="0.25">
      <c r="A2790" s="169"/>
      <c r="B2790" s="169"/>
    </row>
    <row r="2791" spans="1:2" x14ac:dyDescent="0.25">
      <c r="A2791" s="169"/>
      <c r="B2791" s="169"/>
    </row>
    <row r="2792" spans="1:2" x14ac:dyDescent="0.25">
      <c r="A2792" s="169"/>
      <c r="B2792" s="169"/>
    </row>
    <row r="2793" spans="1:2" x14ac:dyDescent="0.25">
      <c r="A2793" s="169"/>
      <c r="B2793" s="169"/>
    </row>
    <row r="2794" spans="1:2" x14ac:dyDescent="0.25">
      <c r="A2794" s="169"/>
      <c r="B2794" s="169"/>
    </row>
    <row r="2795" spans="1:2" x14ac:dyDescent="0.25">
      <c r="A2795" s="169"/>
      <c r="B2795" s="169"/>
    </row>
    <row r="2796" spans="1:2" x14ac:dyDescent="0.25">
      <c r="A2796" s="169"/>
      <c r="B2796" s="169"/>
    </row>
    <row r="2797" spans="1:2" x14ac:dyDescent="0.25">
      <c r="A2797" s="169"/>
      <c r="B2797" s="169"/>
    </row>
    <row r="2798" spans="1:2" x14ac:dyDescent="0.25">
      <c r="A2798" s="169"/>
      <c r="B2798" s="169"/>
    </row>
    <row r="2799" spans="1:2" x14ac:dyDescent="0.25">
      <c r="A2799" s="169"/>
      <c r="B2799" s="169"/>
    </row>
    <row r="2800" spans="1:2" x14ac:dyDescent="0.25">
      <c r="A2800" s="169"/>
      <c r="B2800" s="169"/>
    </row>
    <row r="2801" spans="1:2" x14ac:dyDescent="0.25">
      <c r="A2801" s="169"/>
      <c r="B2801" s="169"/>
    </row>
    <row r="2802" spans="1:2" x14ac:dyDescent="0.25">
      <c r="A2802" s="169"/>
      <c r="B2802" s="169"/>
    </row>
    <row r="2803" spans="1:2" x14ac:dyDescent="0.25">
      <c r="A2803" s="169"/>
      <c r="B2803" s="169"/>
    </row>
    <row r="2804" spans="1:2" x14ac:dyDescent="0.25">
      <c r="A2804" s="169"/>
      <c r="B2804" s="169"/>
    </row>
    <row r="2805" spans="1:2" x14ac:dyDescent="0.25">
      <c r="A2805" s="169"/>
      <c r="B2805" s="169"/>
    </row>
    <row r="2806" spans="1:2" x14ac:dyDescent="0.25">
      <c r="A2806" s="169"/>
      <c r="B2806" s="169"/>
    </row>
    <row r="2807" spans="1:2" x14ac:dyDescent="0.25">
      <c r="A2807" s="169"/>
      <c r="B2807" s="169"/>
    </row>
    <row r="2808" spans="1:2" x14ac:dyDescent="0.25">
      <c r="A2808" s="169"/>
      <c r="B2808" s="169"/>
    </row>
    <row r="2809" spans="1:2" x14ac:dyDescent="0.25">
      <c r="A2809" s="169"/>
      <c r="B2809" s="169"/>
    </row>
    <row r="2810" spans="1:2" x14ac:dyDescent="0.25">
      <c r="A2810" s="169"/>
      <c r="B2810" s="169"/>
    </row>
    <row r="2811" spans="1:2" x14ac:dyDescent="0.25">
      <c r="A2811" s="169"/>
      <c r="B2811" s="169"/>
    </row>
    <row r="2812" spans="1:2" x14ac:dyDescent="0.25">
      <c r="A2812" s="169"/>
      <c r="B2812" s="169"/>
    </row>
    <row r="2813" spans="1:2" x14ac:dyDescent="0.25">
      <c r="A2813" s="169"/>
      <c r="B2813" s="169"/>
    </row>
    <row r="2814" spans="1:2" x14ac:dyDescent="0.25">
      <c r="A2814" s="169"/>
      <c r="B2814" s="169"/>
    </row>
    <row r="2815" spans="1:2" x14ac:dyDescent="0.25">
      <c r="A2815" s="169"/>
      <c r="B2815" s="169"/>
    </row>
    <row r="2816" spans="1:2" x14ac:dyDescent="0.25">
      <c r="A2816" s="169"/>
      <c r="B2816" s="169"/>
    </row>
    <row r="2817" spans="1:2" x14ac:dyDescent="0.25">
      <c r="A2817" s="169"/>
      <c r="B2817" s="169"/>
    </row>
    <row r="2818" spans="1:2" x14ac:dyDescent="0.25">
      <c r="A2818" s="169"/>
      <c r="B2818" s="169"/>
    </row>
    <row r="2819" spans="1:2" x14ac:dyDescent="0.25">
      <c r="A2819" s="169"/>
      <c r="B2819" s="169"/>
    </row>
    <row r="2820" spans="1:2" x14ac:dyDescent="0.25">
      <c r="A2820" s="169"/>
      <c r="B2820" s="169"/>
    </row>
    <row r="2821" spans="1:2" x14ac:dyDescent="0.25">
      <c r="A2821" s="169"/>
      <c r="B2821" s="169"/>
    </row>
    <row r="2822" spans="1:2" x14ac:dyDescent="0.25">
      <c r="A2822" s="169"/>
      <c r="B2822" s="169"/>
    </row>
    <row r="2823" spans="1:2" x14ac:dyDescent="0.25">
      <c r="A2823" s="169"/>
      <c r="B2823" s="169"/>
    </row>
    <row r="2824" spans="1:2" x14ac:dyDescent="0.25">
      <c r="A2824" s="169"/>
      <c r="B2824" s="169"/>
    </row>
    <row r="2825" spans="1:2" x14ac:dyDescent="0.25">
      <c r="A2825" s="169"/>
      <c r="B2825" s="169"/>
    </row>
    <row r="2826" spans="1:2" x14ac:dyDescent="0.25">
      <c r="A2826" s="169"/>
      <c r="B2826" s="169"/>
    </row>
    <row r="2827" spans="1:2" x14ac:dyDescent="0.25">
      <c r="A2827" s="169"/>
      <c r="B2827" s="169"/>
    </row>
    <row r="2828" spans="1:2" x14ac:dyDescent="0.25">
      <c r="A2828" s="169"/>
      <c r="B2828" s="169"/>
    </row>
    <row r="2829" spans="1:2" x14ac:dyDescent="0.25">
      <c r="A2829" s="169"/>
      <c r="B2829" s="169"/>
    </row>
    <row r="2830" spans="1:2" x14ac:dyDescent="0.25">
      <c r="A2830" s="169"/>
      <c r="B2830" s="169"/>
    </row>
    <row r="2831" spans="1:2" x14ac:dyDescent="0.25">
      <c r="A2831" s="169"/>
      <c r="B2831" s="169"/>
    </row>
    <row r="2832" spans="1:2" x14ac:dyDescent="0.25">
      <c r="A2832" s="169"/>
      <c r="B2832" s="169"/>
    </row>
    <row r="2833" spans="1:2" x14ac:dyDescent="0.25">
      <c r="A2833" s="169"/>
      <c r="B2833" s="169"/>
    </row>
    <row r="2834" spans="1:2" x14ac:dyDescent="0.25">
      <c r="A2834" s="169"/>
      <c r="B2834" s="169"/>
    </row>
    <row r="2835" spans="1:2" x14ac:dyDescent="0.25">
      <c r="A2835" s="169"/>
      <c r="B2835" s="169"/>
    </row>
    <row r="2836" spans="1:2" x14ac:dyDescent="0.25">
      <c r="A2836" s="169"/>
      <c r="B2836" s="169"/>
    </row>
    <row r="2837" spans="1:2" x14ac:dyDescent="0.25">
      <c r="A2837" s="169"/>
      <c r="B2837" s="169"/>
    </row>
    <row r="2838" spans="1:2" x14ac:dyDescent="0.25">
      <c r="A2838" s="169"/>
      <c r="B2838" s="169"/>
    </row>
    <row r="2839" spans="1:2" x14ac:dyDescent="0.25">
      <c r="A2839" s="169"/>
      <c r="B2839" s="169"/>
    </row>
    <row r="2840" spans="1:2" x14ac:dyDescent="0.25">
      <c r="A2840" s="169"/>
      <c r="B2840" s="169"/>
    </row>
    <row r="2841" spans="1:2" x14ac:dyDescent="0.25">
      <c r="A2841" s="169"/>
      <c r="B2841" s="169"/>
    </row>
    <row r="2842" spans="1:2" x14ac:dyDescent="0.25">
      <c r="A2842" s="169"/>
      <c r="B2842" s="169"/>
    </row>
    <row r="2843" spans="1:2" x14ac:dyDescent="0.25">
      <c r="A2843" s="169"/>
      <c r="B2843" s="169"/>
    </row>
    <row r="2844" spans="1:2" x14ac:dyDescent="0.25">
      <c r="A2844" s="169"/>
      <c r="B2844" s="169"/>
    </row>
    <row r="2845" spans="1:2" x14ac:dyDescent="0.25">
      <c r="A2845" s="169"/>
      <c r="B2845" s="169"/>
    </row>
    <row r="2846" spans="1:2" x14ac:dyDescent="0.25">
      <c r="A2846" s="169"/>
      <c r="B2846" s="169"/>
    </row>
    <row r="2847" spans="1:2" x14ac:dyDescent="0.25">
      <c r="A2847" s="169"/>
      <c r="B2847" s="169"/>
    </row>
    <row r="2848" spans="1:2" x14ac:dyDescent="0.25">
      <c r="A2848" s="169"/>
      <c r="B2848" s="169"/>
    </row>
    <row r="2849" spans="1:2" x14ac:dyDescent="0.25">
      <c r="A2849" s="169"/>
      <c r="B2849" s="169"/>
    </row>
    <row r="2850" spans="1:2" x14ac:dyDescent="0.25">
      <c r="A2850" s="169"/>
      <c r="B2850" s="169"/>
    </row>
    <row r="2851" spans="1:2" x14ac:dyDescent="0.25">
      <c r="A2851" s="169"/>
      <c r="B2851" s="169"/>
    </row>
    <row r="2852" spans="1:2" x14ac:dyDescent="0.25">
      <c r="A2852" s="169"/>
      <c r="B2852" s="169"/>
    </row>
    <row r="2853" spans="1:2" x14ac:dyDescent="0.25">
      <c r="A2853" s="169"/>
      <c r="B2853" s="169"/>
    </row>
    <row r="2854" spans="1:2" x14ac:dyDescent="0.25">
      <c r="A2854" s="169"/>
      <c r="B2854" s="169"/>
    </row>
    <row r="2855" spans="1:2" x14ac:dyDescent="0.25">
      <c r="A2855" s="169"/>
      <c r="B2855" s="169"/>
    </row>
    <row r="2856" spans="1:2" x14ac:dyDescent="0.25">
      <c r="A2856" s="169"/>
      <c r="B2856" s="169"/>
    </row>
    <row r="2857" spans="1:2" x14ac:dyDescent="0.25">
      <c r="A2857" s="169"/>
      <c r="B2857" s="169"/>
    </row>
    <row r="2858" spans="1:2" x14ac:dyDescent="0.25">
      <c r="A2858" s="169"/>
      <c r="B2858" s="169"/>
    </row>
    <row r="2859" spans="1:2" x14ac:dyDescent="0.25">
      <c r="A2859" s="169"/>
      <c r="B2859" s="169"/>
    </row>
    <row r="2860" spans="1:2" x14ac:dyDescent="0.25">
      <c r="A2860" s="169"/>
      <c r="B2860" s="169"/>
    </row>
    <row r="2861" spans="1:2" x14ac:dyDescent="0.25">
      <c r="A2861" s="169"/>
      <c r="B2861" s="169"/>
    </row>
    <row r="2862" spans="1:2" x14ac:dyDescent="0.25">
      <c r="A2862" s="169"/>
      <c r="B2862" s="169"/>
    </row>
    <row r="2863" spans="1:2" x14ac:dyDescent="0.25">
      <c r="A2863" s="169"/>
      <c r="B2863" s="169"/>
    </row>
    <row r="2864" spans="1:2" x14ac:dyDescent="0.25">
      <c r="A2864" s="169"/>
      <c r="B2864" s="169"/>
    </row>
    <row r="2865" spans="1:2" x14ac:dyDescent="0.25">
      <c r="A2865" s="169"/>
      <c r="B2865" s="169"/>
    </row>
    <row r="2866" spans="1:2" x14ac:dyDescent="0.25">
      <c r="A2866" s="169"/>
      <c r="B2866" s="169"/>
    </row>
    <row r="2867" spans="1:2" x14ac:dyDescent="0.25">
      <c r="A2867" s="169"/>
      <c r="B2867" s="169"/>
    </row>
    <row r="2868" spans="1:2" x14ac:dyDescent="0.25">
      <c r="A2868" s="169"/>
      <c r="B2868" s="169"/>
    </row>
    <row r="2869" spans="1:2" x14ac:dyDescent="0.25">
      <c r="A2869" s="169"/>
      <c r="B2869" s="169"/>
    </row>
    <row r="2870" spans="1:2" x14ac:dyDescent="0.25">
      <c r="A2870" s="169"/>
      <c r="B2870" s="169"/>
    </row>
    <row r="2871" spans="1:2" x14ac:dyDescent="0.25">
      <c r="A2871" s="169"/>
      <c r="B2871" s="169"/>
    </row>
    <row r="2872" spans="1:2" x14ac:dyDescent="0.25">
      <c r="A2872" s="169"/>
      <c r="B2872" s="169"/>
    </row>
    <row r="2873" spans="1:2" x14ac:dyDescent="0.25">
      <c r="A2873" s="169"/>
      <c r="B2873" s="169"/>
    </row>
    <row r="2874" spans="1:2" x14ac:dyDescent="0.25">
      <c r="A2874" s="169"/>
      <c r="B2874" s="169"/>
    </row>
    <row r="2875" spans="1:2" x14ac:dyDescent="0.25">
      <c r="A2875" s="169"/>
      <c r="B2875" s="169"/>
    </row>
    <row r="2876" spans="1:2" x14ac:dyDescent="0.25">
      <c r="A2876" s="169"/>
      <c r="B2876" s="169"/>
    </row>
    <row r="2877" spans="1:2" x14ac:dyDescent="0.25">
      <c r="A2877" s="169"/>
      <c r="B2877" s="169"/>
    </row>
    <row r="2878" spans="1:2" x14ac:dyDescent="0.25">
      <c r="A2878" s="169"/>
      <c r="B2878" s="169"/>
    </row>
    <row r="2879" spans="1:2" x14ac:dyDescent="0.25">
      <c r="A2879" s="169"/>
      <c r="B2879" s="169"/>
    </row>
    <row r="2880" spans="1:2" x14ac:dyDescent="0.25">
      <c r="A2880" s="169"/>
      <c r="B2880" s="169"/>
    </row>
    <row r="2881" spans="1:2" x14ac:dyDescent="0.25">
      <c r="A2881" s="169"/>
      <c r="B2881" s="169"/>
    </row>
    <row r="2882" spans="1:2" x14ac:dyDescent="0.25">
      <c r="A2882" s="169"/>
      <c r="B2882" s="169"/>
    </row>
    <row r="2883" spans="1:2" x14ac:dyDescent="0.25">
      <c r="A2883" s="169"/>
      <c r="B2883" s="169"/>
    </row>
    <row r="2884" spans="1:2" x14ac:dyDescent="0.25">
      <c r="A2884" s="169"/>
      <c r="B2884" s="169"/>
    </row>
    <row r="2885" spans="1:2" x14ac:dyDescent="0.25">
      <c r="A2885" s="169"/>
      <c r="B2885" s="169"/>
    </row>
    <row r="2886" spans="1:2" x14ac:dyDescent="0.25">
      <c r="A2886" s="169"/>
      <c r="B2886" s="169"/>
    </row>
    <row r="2887" spans="1:2" x14ac:dyDescent="0.25">
      <c r="A2887" s="169"/>
      <c r="B2887" s="169"/>
    </row>
    <row r="2888" spans="1:2" x14ac:dyDescent="0.25">
      <c r="A2888" s="169"/>
      <c r="B2888" s="169"/>
    </row>
    <row r="2889" spans="1:2" x14ac:dyDescent="0.25">
      <c r="A2889" s="169"/>
      <c r="B2889" s="169"/>
    </row>
    <row r="2890" spans="1:2" x14ac:dyDescent="0.25">
      <c r="A2890" s="169"/>
      <c r="B2890" s="169"/>
    </row>
    <row r="2891" spans="1:2" x14ac:dyDescent="0.25">
      <c r="A2891" s="169"/>
      <c r="B2891" s="169"/>
    </row>
    <row r="2892" spans="1:2" x14ac:dyDescent="0.25">
      <c r="A2892" s="169"/>
      <c r="B2892" s="169"/>
    </row>
    <row r="2893" spans="1:2" x14ac:dyDescent="0.25">
      <c r="A2893" s="169"/>
      <c r="B2893" s="169"/>
    </row>
    <row r="2894" spans="1:2" x14ac:dyDescent="0.25">
      <c r="A2894" s="169"/>
      <c r="B2894" s="169"/>
    </row>
    <row r="2895" spans="1:2" x14ac:dyDescent="0.25">
      <c r="A2895" s="169"/>
      <c r="B2895" s="169"/>
    </row>
    <row r="2896" spans="1:2" x14ac:dyDescent="0.25">
      <c r="A2896" s="169"/>
      <c r="B2896" s="169"/>
    </row>
    <row r="2897" spans="1:2" x14ac:dyDescent="0.25">
      <c r="A2897" s="169"/>
      <c r="B2897" s="169"/>
    </row>
    <row r="2898" spans="1:2" x14ac:dyDescent="0.25">
      <c r="A2898" s="169"/>
      <c r="B2898" s="169"/>
    </row>
    <row r="2899" spans="1:2" x14ac:dyDescent="0.25">
      <c r="A2899" s="169"/>
      <c r="B2899" s="169"/>
    </row>
    <row r="2900" spans="1:2" x14ac:dyDescent="0.25">
      <c r="A2900" s="169"/>
      <c r="B2900" s="169"/>
    </row>
    <row r="2901" spans="1:2" x14ac:dyDescent="0.25">
      <c r="A2901" s="169"/>
      <c r="B2901" s="169"/>
    </row>
    <row r="2902" spans="1:2" x14ac:dyDescent="0.25">
      <c r="A2902" s="169"/>
      <c r="B2902" s="169"/>
    </row>
    <row r="2903" spans="1:2" x14ac:dyDescent="0.25">
      <c r="A2903" s="169"/>
      <c r="B2903" s="169"/>
    </row>
    <row r="2904" spans="1:2" x14ac:dyDescent="0.25">
      <c r="A2904" s="169"/>
      <c r="B2904" s="169"/>
    </row>
    <row r="2905" spans="1:2" x14ac:dyDescent="0.25">
      <c r="A2905" s="169"/>
      <c r="B2905" s="169"/>
    </row>
    <row r="2906" spans="1:2" x14ac:dyDescent="0.25">
      <c r="A2906" s="169"/>
      <c r="B2906" s="169"/>
    </row>
    <row r="2907" spans="1:2" x14ac:dyDescent="0.25">
      <c r="A2907" s="169"/>
      <c r="B2907" s="169"/>
    </row>
    <row r="2908" spans="1:2" x14ac:dyDescent="0.25">
      <c r="A2908" s="169"/>
      <c r="B2908" s="169"/>
    </row>
    <row r="2909" spans="1:2" x14ac:dyDescent="0.25">
      <c r="A2909" s="169"/>
      <c r="B2909" s="169"/>
    </row>
    <row r="2910" spans="1:2" x14ac:dyDescent="0.25">
      <c r="A2910" s="169"/>
      <c r="B2910" s="169"/>
    </row>
    <row r="2911" spans="1:2" x14ac:dyDescent="0.25">
      <c r="A2911" s="169"/>
      <c r="B2911" s="169"/>
    </row>
    <row r="2912" spans="1:2" x14ac:dyDescent="0.25">
      <c r="A2912" s="169"/>
      <c r="B2912" s="169"/>
    </row>
    <row r="2913" spans="1:2" x14ac:dyDescent="0.25">
      <c r="A2913" s="169"/>
      <c r="B2913" s="169"/>
    </row>
    <row r="2914" spans="1:2" x14ac:dyDescent="0.25">
      <c r="A2914" s="169"/>
      <c r="B2914" s="169"/>
    </row>
    <row r="2915" spans="1:2" x14ac:dyDescent="0.25">
      <c r="A2915" s="169"/>
      <c r="B2915" s="169"/>
    </row>
    <row r="2916" spans="1:2" x14ac:dyDescent="0.25">
      <c r="A2916" s="169"/>
      <c r="B2916" s="169"/>
    </row>
    <row r="2917" spans="1:2" x14ac:dyDescent="0.25">
      <c r="A2917" s="169"/>
      <c r="B2917" s="169"/>
    </row>
    <row r="2918" spans="1:2" x14ac:dyDescent="0.25">
      <c r="A2918" s="169"/>
      <c r="B2918" s="169"/>
    </row>
    <row r="2919" spans="1:2" x14ac:dyDescent="0.25">
      <c r="A2919" s="169"/>
      <c r="B2919" s="169"/>
    </row>
    <row r="2920" spans="1:2" x14ac:dyDescent="0.25">
      <c r="A2920" s="169"/>
      <c r="B2920" s="169"/>
    </row>
    <row r="2921" spans="1:2" x14ac:dyDescent="0.25">
      <c r="A2921" s="169"/>
      <c r="B2921" s="169"/>
    </row>
    <row r="2922" spans="1:2" x14ac:dyDescent="0.25">
      <c r="A2922" s="169"/>
      <c r="B2922" s="169"/>
    </row>
    <row r="2923" spans="1:2" x14ac:dyDescent="0.25">
      <c r="A2923" s="169"/>
      <c r="B2923" s="169"/>
    </row>
    <row r="2924" spans="1:2" x14ac:dyDescent="0.25">
      <c r="A2924" s="169"/>
      <c r="B2924" s="169"/>
    </row>
    <row r="2925" spans="1:2" x14ac:dyDescent="0.25">
      <c r="A2925" s="169"/>
      <c r="B2925" s="169"/>
    </row>
    <row r="2926" spans="1:2" x14ac:dyDescent="0.25">
      <c r="A2926" s="169"/>
      <c r="B2926" s="169"/>
    </row>
    <row r="2927" spans="1:2" x14ac:dyDescent="0.25">
      <c r="A2927" s="169"/>
      <c r="B2927" s="169"/>
    </row>
    <row r="2928" spans="1:2" x14ac:dyDescent="0.25">
      <c r="A2928" s="169"/>
      <c r="B2928" s="169"/>
    </row>
    <row r="2929" spans="1:2" x14ac:dyDescent="0.25">
      <c r="A2929" s="169"/>
      <c r="B2929" s="169"/>
    </row>
    <row r="2930" spans="1:2" x14ac:dyDescent="0.25">
      <c r="A2930" s="169"/>
      <c r="B2930" s="169"/>
    </row>
    <row r="2931" spans="1:2" x14ac:dyDescent="0.25">
      <c r="A2931" s="169"/>
      <c r="B2931" s="169"/>
    </row>
    <row r="2932" spans="1:2" x14ac:dyDescent="0.25">
      <c r="A2932" s="169"/>
      <c r="B2932" s="169"/>
    </row>
    <row r="2933" spans="1:2" x14ac:dyDescent="0.25">
      <c r="A2933" s="169"/>
      <c r="B2933" s="169"/>
    </row>
    <row r="2934" spans="1:2" x14ac:dyDescent="0.25">
      <c r="A2934" s="169"/>
      <c r="B2934" s="169"/>
    </row>
    <row r="2935" spans="1:2" x14ac:dyDescent="0.25">
      <c r="A2935" s="169"/>
      <c r="B2935" s="169"/>
    </row>
    <row r="2936" spans="1:2" x14ac:dyDescent="0.25">
      <c r="A2936" s="169"/>
      <c r="B2936" s="169"/>
    </row>
    <row r="2937" spans="1:2" x14ac:dyDescent="0.25">
      <c r="A2937" s="169"/>
      <c r="B2937" s="169"/>
    </row>
    <row r="2938" spans="1:2" x14ac:dyDescent="0.25">
      <c r="A2938" s="169"/>
      <c r="B2938" s="169"/>
    </row>
    <row r="2939" spans="1:2" x14ac:dyDescent="0.25">
      <c r="A2939" s="169"/>
      <c r="B2939" s="169"/>
    </row>
    <row r="2940" spans="1:2" x14ac:dyDescent="0.25">
      <c r="A2940" s="169"/>
      <c r="B2940" s="169"/>
    </row>
    <row r="2941" spans="1:2" x14ac:dyDescent="0.25">
      <c r="A2941" s="169"/>
      <c r="B2941" s="169"/>
    </row>
    <row r="2942" spans="1:2" x14ac:dyDescent="0.25">
      <c r="A2942" s="169"/>
      <c r="B2942" s="169"/>
    </row>
    <row r="2943" spans="1:2" x14ac:dyDescent="0.25">
      <c r="A2943" s="169"/>
      <c r="B2943" s="169"/>
    </row>
    <row r="2944" spans="1:2" x14ac:dyDescent="0.25">
      <c r="A2944" s="169"/>
      <c r="B2944" s="169"/>
    </row>
    <row r="2945" spans="1:2" x14ac:dyDescent="0.25">
      <c r="A2945" s="169"/>
      <c r="B2945" s="169"/>
    </row>
    <row r="2946" spans="1:2" x14ac:dyDescent="0.25">
      <c r="A2946" s="169"/>
      <c r="B2946" s="169"/>
    </row>
    <row r="2947" spans="1:2" x14ac:dyDescent="0.25">
      <c r="A2947" s="169"/>
      <c r="B2947" s="169"/>
    </row>
    <row r="2948" spans="1:2" x14ac:dyDescent="0.25">
      <c r="A2948" s="169"/>
      <c r="B2948" s="169"/>
    </row>
    <row r="2949" spans="1:2" x14ac:dyDescent="0.25">
      <c r="A2949" s="169"/>
      <c r="B2949" s="169"/>
    </row>
    <row r="2950" spans="1:2" x14ac:dyDescent="0.25">
      <c r="A2950" s="169"/>
      <c r="B2950" s="169"/>
    </row>
    <row r="2951" spans="1:2" x14ac:dyDescent="0.25">
      <c r="A2951" s="169"/>
      <c r="B2951" s="169"/>
    </row>
    <row r="2952" spans="1:2" x14ac:dyDescent="0.25">
      <c r="A2952" s="169"/>
      <c r="B2952" s="169"/>
    </row>
    <row r="2953" spans="1:2" x14ac:dyDescent="0.25">
      <c r="A2953" s="169"/>
      <c r="B2953" s="169"/>
    </row>
    <row r="2954" spans="1:2" x14ac:dyDescent="0.25">
      <c r="A2954" s="169"/>
      <c r="B2954" s="169"/>
    </row>
    <row r="2955" spans="1:2" x14ac:dyDescent="0.25">
      <c r="A2955" s="169"/>
      <c r="B2955" s="169"/>
    </row>
    <row r="2956" spans="1:2" x14ac:dyDescent="0.25">
      <c r="A2956" s="169"/>
      <c r="B2956" s="169"/>
    </row>
    <row r="2957" spans="1:2" x14ac:dyDescent="0.25">
      <c r="A2957" s="169"/>
      <c r="B2957" s="169"/>
    </row>
    <row r="2958" spans="1:2" x14ac:dyDescent="0.25">
      <c r="A2958" s="169"/>
      <c r="B2958" s="169"/>
    </row>
    <row r="2959" spans="1:2" x14ac:dyDescent="0.25">
      <c r="A2959" s="169"/>
      <c r="B2959" s="169"/>
    </row>
    <row r="2960" spans="1:2" x14ac:dyDescent="0.25">
      <c r="A2960" s="169"/>
      <c r="B2960" s="169"/>
    </row>
    <row r="2961" spans="1:2" x14ac:dyDescent="0.25">
      <c r="A2961" s="169"/>
      <c r="B2961" s="169"/>
    </row>
    <row r="2962" spans="1:2" x14ac:dyDescent="0.25">
      <c r="A2962" s="169"/>
      <c r="B2962" s="169"/>
    </row>
    <row r="2963" spans="1:2" x14ac:dyDescent="0.25">
      <c r="A2963" s="169"/>
      <c r="B2963" s="169"/>
    </row>
    <row r="2964" spans="1:2" x14ac:dyDescent="0.25">
      <c r="A2964" s="169"/>
      <c r="B2964" s="169"/>
    </row>
    <row r="2965" spans="1:2" x14ac:dyDescent="0.25">
      <c r="A2965" s="169"/>
      <c r="B2965" s="169"/>
    </row>
    <row r="2966" spans="1:2" x14ac:dyDescent="0.25">
      <c r="A2966" s="169"/>
      <c r="B2966" s="169"/>
    </row>
    <row r="2967" spans="1:2" x14ac:dyDescent="0.25">
      <c r="A2967" s="169"/>
      <c r="B2967" s="169"/>
    </row>
    <row r="2968" spans="1:2" x14ac:dyDescent="0.25">
      <c r="A2968" s="169"/>
      <c r="B2968" s="169"/>
    </row>
    <row r="2969" spans="1:2" x14ac:dyDescent="0.25">
      <c r="A2969" s="169"/>
      <c r="B2969" s="169"/>
    </row>
    <row r="2970" spans="1:2" x14ac:dyDescent="0.25">
      <c r="A2970" s="169"/>
      <c r="B2970" s="169"/>
    </row>
    <row r="2971" spans="1:2" x14ac:dyDescent="0.25">
      <c r="A2971" s="169"/>
      <c r="B2971" s="169"/>
    </row>
    <row r="2972" spans="1:2" x14ac:dyDescent="0.25">
      <c r="A2972" s="169"/>
      <c r="B2972" s="169"/>
    </row>
    <row r="2973" spans="1:2" x14ac:dyDescent="0.25">
      <c r="A2973" s="169"/>
      <c r="B2973" s="169"/>
    </row>
    <row r="2974" spans="1:2" x14ac:dyDescent="0.25">
      <c r="A2974" s="169"/>
      <c r="B2974" s="169"/>
    </row>
    <row r="2975" spans="1:2" x14ac:dyDescent="0.25">
      <c r="A2975" s="169"/>
      <c r="B2975" s="169"/>
    </row>
    <row r="2976" spans="1:2" x14ac:dyDescent="0.25">
      <c r="A2976" s="169"/>
      <c r="B2976" s="169"/>
    </row>
    <row r="2977" spans="1:2" x14ac:dyDescent="0.25">
      <c r="A2977" s="169"/>
      <c r="B2977" s="169"/>
    </row>
    <row r="2978" spans="1:2" x14ac:dyDescent="0.25">
      <c r="A2978" s="169"/>
      <c r="B2978" s="169"/>
    </row>
    <row r="2979" spans="1:2" x14ac:dyDescent="0.25">
      <c r="A2979" s="169"/>
      <c r="B2979" s="169"/>
    </row>
    <row r="2980" spans="1:2" x14ac:dyDescent="0.25">
      <c r="A2980" s="169"/>
      <c r="B2980" s="169"/>
    </row>
    <row r="2981" spans="1:2" x14ac:dyDescent="0.25">
      <c r="A2981" s="169"/>
      <c r="B2981" s="169"/>
    </row>
    <row r="2982" spans="1:2" x14ac:dyDescent="0.25">
      <c r="A2982" s="169"/>
      <c r="B2982" s="169"/>
    </row>
    <row r="2983" spans="1:2" x14ac:dyDescent="0.25">
      <c r="A2983" s="169"/>
      <c r="B2983" s="169"/>
    </row>
    <row r="2984" spans="1:2" x14ac:dyDescent="0.25">
      <c r="A2984" s="169"/>
      <c r="B2984" s="169"/>
    </row>
    <row r="2985" spans="1:2" x14ac:dyDescent="0.25">
      <c r="A2985" s="169"/>
      <c r="B2985" s="169"/>
    </row>
    <row r="2986" spans="1:2" x14ac:dyDescent="0.25">
      <c r="A2986" s="169"/>
      <c r="B2986" s="169"/>
    </row>
    <row r="2987" spans="1:2" x14ac:dyDescent="0.25">
      <c r="A2987" s="169"/>
      <c r="B2987" s="169"/>
    </row>
    <row r="2988" spans="1:2" x14ac:dyDescent="0.25">
      <c r="A2988" s="169"/>
      <c r="B2988" s="169"/>
    </row>
    <row r="2989" spans="1:2" x14ac:dyDescent="0.25">
      <c r="A2989" s="169"/>
      <c r="B2989" s="169"/>
    </row>
    <row r="2990" spans="1:2" x14ac:dyDescent="0.25">
      <c r="A2990" s="169"/>
      <c r="B2990" s="169"/>
    </row>
    <row r="2991" spans="1:2" x14ac:dyDescent="0.25">
      <c r="A2991" s="169"/>
      <c r="B2991" s="169"/>
    </row>
    <row r="2992" spans="1:2" x14ac:dyDescent="0.25">
      <c r="A2992" s="169"/>
      <c r="B2992" s="169"/>
    </row>
    <row r="2993" spans="1:2" x14ac:dyDescent="0.25">
      <c r="A2993" s="169"/>
      <c r="B2993" s="169"/>
    </row>
    <row r="2994" spans="1:2" x14ac:dyDescent="0.25">
      <c r="A2994" s="169"/>
      <c r="B2994" s="169"/>
    </row>
    <row r="2995" spans="1:2" x14ac:dyDescent="0.25">
      <c r="A2995" s="169"/>
      <c r="B2995" s="169"/>
    </row>
    <row r="2996" spans="1:2" x14ac:dyDescent="0.25">
      <c r="A2996" s="169"/>
      <c r="B2996" s="169"/>
    </row>
    <row r="2997" spans="1:2" x14ac:dyDescent="0.25">
      <c r="A2997" s="169"/>
      <c r="B2997" s="169"/>
    </row>
    <row r="2998" spans="1:2" x14ac:dyDescent="0.25">
      <c r="A2998" s="169"/>
      <c r="B2998" s="169"/>
    </row>
    <row r="2999" spans="1:2" x14ac:dyDescent="0.25">
      <c r="A2999" s="169"/>
      <c r="B2999" s="169"/>
    </row>
    <row r="3000" spans="1:2" x14ac:dyDescent="0.25">
      <c r="A3000" s="169"/>
      <c r="B3000" s="169"/>
    </row>
    <row r="3001" spans="1:2" x14ac:dyDescent="0.25">
      <c r="A3001" s="169"/>
      <c r="B3001" s="169"/>
    </row>
    <row r="3002" spans="1:2" x14ac:dyDescent="0.25">
      <c r="A3002" s="169"/>
      <c r="B3002" s="169"/>
    </row>
    <row r="3003" spans="1:2" x14ac:dyDescent="0.25">
      <c r="A3003" s="169"/>
      <c r="B3003" s="169"/>
    </row>
    <row r="3004" spans="1:2" x14ac:dyDescent="0.25">
      <c r="A3004" s="169"/>
      <c r="B3004" s="169"/>
    </row>
    <row r="3005" spans="1:2" x14ac:dyDescent="0.25">
      <c r="A3005" s="169"/>
      <c r="B3005" s="169"/>
    </row>
    <row r="3006" spans="1:2" x14ac:dyDescent="0.25">
      <c r="A3006" s="169"/>
      <c r="B3006" s="169"/>
    </row>
    <row r="3007" spans="1:2" x14ac:dyDescent="0.25">
      <c r="A3007" s="169"/>
      <c r="B3007" s="169"/>
    </row>
    <row r="3008" spans="1:2" x14ac:dyDescent="0.25">
      <c r="A3008" s="169"/>
      <c r="B3008" s="169"/>
    </row>
    <row r="3009" spans="1:2" x14ac:dyDescent="0.25">
      <c r="A3009" s="169"/>
      <c r="B3009" s="169"/>
    </row>
    <row r="3010" spans="1:2" x14ac:dyDescent="0.25">
      <c r="A3010" s="169"/>
      <c r="B3010" s="169"/>
    </row>
    <row r="3011" spans="1:2" x14ac:dyDescent="0.25">
      <c r="A3011" s="169"/>
      <c r="B3011" s="169"/>
    </row>
    <row r="3012" spans="1:2" x14ac:dyDescent="0.25">
      <c r="A3012" s="169"/>
      <c r="B3012" s="169"/>
    </row>
    <row r="3013" spans="1:2" x14ac:dyDescent="0.25">
      <c r="A3013" s="169"/>
      <c r="B3013" s="169"/>
    </row>
    <row r="3014" spans="1:2" x14ac:dyDescent="0.25">
      <c r="A3014" s="169"/>
      <c r="B3014" s="169"/>
    </row>
    <row r="3015" spans="1:2" x14ac:dyDescent="0.25">
      <c r="A3015" s="169"/>
      <c r="B3015" s="169"/>
    </row>
    <row r="3016" spans="1:2" x14ac:dyDescent="0.25">
      <c r="A3016" s="169"/>
      <c r="B3016" s="169"/>
    </row>
    <row r="3017" spans="1:2" x14ac:dyDescent="0.25">
      <c r="A3017" s="169"/>
      <c r="B3017" s="169"/>
    </row>
    <row r="3018" spans="1:2" x14ac:dyDescent="0.25">
      <c r="A3018" s="169"/>
      <c r="B3018" s="169"/>
    </row>
    <row r="3019" spans="1:2" x14ac:dyDescent="0.25">
      <c r="A3019" s="169"/>
      <c r="B3019" s="169"/>
    </row>
    <row r="3020" spans="1:2" x14ac:dyDescent="0.25">
      <c r="A3020" s="169"/>
      <c r="B3020" s="169"/>
    </row>
    <row r="3021" spans="1:2" x14ac:dyDescent="0.25">
      <c r="A3021" s="169"/>
      <c r="B3021" s="169"/>
    </row>
    <row r="3022" spans="1:2" x14ac:dyDescent="0.25">
      <c r="A3022" s="169"/>
      <c r="B3022" s="169"/>
    </row>
    <row r="3023" spans="1:2" x14ac:dyDescent="0.25">
      <c r="A3023" s="169"/>
      <c r="B3023" s="169"/>
    </row>
    <row r="3024" spans="1:2" x14ac:dyDescent="0.25">
      <c r="A3024" s="169"/>
      <c r="B3024" s="169"/>
    </row>
    <row r="3025" spans="1:2" x14ac:dyDescent="0.25">
      <c r="A3025" s="169"/>
      <c r="B3025" s="169"/>
    </row>
    <row r="3026" spans="1:2" x14ac:dyDescent="0.25">
      <c r="A3026" s="169"/>
      <c r="B3026" s="169"/>
    </row>
    <row r="3027" spans="1:2" x14ac:dyDescent="0.25">
      <c r="A3027" s="169"/>
      <c r="B3027" s="169"/>
    </row>
    <row r="3028" spans="1:2" x14ac:dyDescent="0.25">
      <c r="A3028" s="169"/>
      <c r="B3028" s="169"/>
    </row>
    <row r="3029" spans="1:2" x14ac:dyDescent="0.25">
      <c r="A3029" s="169"/>
      <c r="B3029" s="169"/>
    </row>
    <row r="3030" spans="1:2" x14ac:dyDescent="0.25">
      <c r="A3030" s="169"/>
      <c r="B3030" s="169"/>
    </row>
    <row r="3031" spans="1:2" x14ac:dyDescent="0.25">
      <c r="A3031" s="169"/>
      <c r="B3031" s="169"/>
    </row>
    <row r="3032" spans="1:2" x14ac:dyDescent="0.25">
      <c r="A3032" s="169"/>
      <c r="B3032" s="169"/>
    </row>
    <row r="3033" spans="1:2" x14ac:dyDescent="0.25">
      <c r="A3033" s="169"/>
      <c r="B3033" s="169"/>
    </row>
    <row r="3034" spans="1:2" x14ac:dyDescent="0.25">
      <c r="A3034" s="169"/>
      <c r="B3034" s="169"/>
    </row>
    <row r="3035" spans="1:2" x14ac:dyDescent="0.25">
      <c r="A3035" s="169"/>
      <c r="B3035" s="169"/>
    </row>
    <row r="3036" spans="1:2" x14ac:dyDescent="0.25">
      <c r="A3036" s="169"/>
      <c r="B3036" s="169"/>
    </row>
    <row r="3037" spans="1:2" x14ac:dyDescent="0.25">
      <c r="A3037" s="169"/>
      <c r="B3037" s="169"/>
    </row>
    <row r="3038" spans="1:2" x14ac:dyDescent="0.25">
      <c r="A3038" s="169"/>
      <c r="B3038" s="169"/>
    </row>
    <row r="3039" spans="1:2" x14ac:dyDescent="0.25">
      <c r="A3039" s="169"/>
      <c r="B3039" s="169"/>
    </row>
    <row r="3040" spans="1:2" x14ac:dyDescent="0.25">
      <c r="A3040" s="169"/>
      <c r="B3040" s="169"/>
    </row>
    <row r="3041" spans="1:2" x14ac:dyDescent="0.25">
      <c r="A3041" s="169"/>
      <c r="B3041" s="169"/>
    </row>
    <row r="3042" spans="1:2" x14ac:dyDescent="0.25">
      <c r="A3042" s="169"/>
      <c r="B3042" s="169"/>
    </row>
    <row r="3043" spans="1:2" x14ac:dyDescent="0.25">
      <c r="A3043" s="169"/>
      <c r="B3043" s="169"/>
    </row>
    <row r="3044" spans="1:2" x14ac:dyDescent="0.25">
      <c r="A3044" s="169"/>
      <c r="B3044" s="169"/>
    </row>
    <row r="3045" spans="1:2" x14ac:dyDescent="0.25">
      <c r="A3045" s="169"/>
      <c r="B3045" s="169"/>
    </row>
    <row r="3046" spans="1:2" x14ac:dyDescent="0.25">
      <c r="A3046" s="169"/>
      <c r="B3046" s="169"/>
    </row>
    <row r="3047" spans="1:2" x14ac:dyDescent="0.25">
      <c r="A3047" s="169"/>
      <c r="B3047" s="169"/>
    </row>
    <row r="3048" spans="1:2" x14ac:dyDescent="0.25">
      <c r="A3048" s="169"/>
      <c r="B3048" s="169"/>
    </row>
    <row r="3049" spans="1:2" x14ac:dyDescent="0.25">
      <c r="A3049" s="169"/>
      <c r="B3049" s="169"/>
    </row>
    <row r="3050" spans="1:2" x14ac:dyDescent="0.25">
      <c r="A3050" s="169"/>
      <c r="B3050" s="169"/>
    </row>
    <row r="3051" spans="1:2" x14ac:dyDescent="0.25">
      <c r="A3051" s="169"/>
      <c r="B3051" s="169"/>
    </row>
    <row r="3052" spans="1:2" x14ac:dyDescent="0.25">
      <c r="A3052" s="169"/>
      <c r="B3052" s="169"/>
    </row>
    <row r="3053" spans="1:2" x14ac:dyDescent="0.25">
      <c r="A3053" s="169"/>
      <c r="B3053" s="169"/>
    </row>
    <row r="3054" spans="1:2" x14ac:dyDescent="0.25">
      <c r="A3054" s="169"/>
      <c r="B3054" s="169"/>
    </row>
    <row r="3055" spans="1:2" x14ac:dyDescent="0.25">
      <c r="A3055" s="169"/>
      <c r="B3055" s="169"/>
    </row>
    <row r="3056" spans="1:2" x14ac:dyDescent="0.25">
      <c r="A3056" s="169"/>
      <c r="B3056" s="169"/>
    </row>
    <row r="3057" spans="1:2" x14ac:dyDescent="0.25">
      <c r="A3057" s="169"/>
      <c r="B3057" s="169"/>
    </row>
    <row r="3058" spans="1:2" x14ac:dyDescent="0.25">
      <c r="A3058" s="169"/>
      <c r="B3058" s="169"/>
    </row>
    <row r="3059" spans="1:2" x14ac:dyDescent="0.25">
      <c r="A3059" s="169"/>
      <c r="B3059" s="169"/>
    </row>
    <row r="3060" spans="1:2" x14ac:dyDescent="0.25">
      <c r="A3060" s="169"/>
      <c r="B3060" s="169"/>
    </row>
    <row r="3061" spans="1:2" x14ac:dyDescent="0.25">
      <c r="A3061" s="169"/>
      <c r="B3061" s="169"/>
    </row>
    <row r="3062" spans="1:2" x14ac:dyDescent="0.25">
      <c r="A3062" s="169"/>
      <c r="B3062" s="169"/>
    </row>
    <row r="3063" spans="1:2" x14ac:dyDescent="0.25">
      <c r="A3063" s="169"/>
      <c r="B3063" s="169"/>
    </row>
    <row r="3064" spans="1:2" x14ac:dyDescent="0.25">
      <c r="A3064" s="169"/>
      <c r="B3064" s="169"/>
    </row>
    <row r="3065" spans="1:2" x14ac:dyDescent="0.25">
      <c r="A3065" s="169"/>
      <c r="B3065" s="169"/>
    </row>
    <row r="3066" spans="1:2" x14ac:dyDescent="0.25">
      <c r="A3066" s="169"/>
      <c r="B3066" s="169"/>
    </row>
    <row r="3067" spans="1:2" x14ac:dyDescent="0.25">
      <c r="A3067" s="169"/>
      <c r="B3067" s="169"/>
    </row>
    <row r="3068" spans="1:2" x14ac:dyDescent="0.25">
      <c r="A3068" s="169"/>
      <c r="B3068" s="169"/>
    </row>
    <row r="3069" spans="1:2" x14ac:dyDescent="0.25">
      <c r="A3069" s="169"/>
      <c r="B3069" s="169"/>
    </row>
    <row r="3070" spans="1:2" x14ac:dyDescent="0.25">
      <c r="A3070" s="169"/>
      <c r="B3070" s="169"/>
    </row>
    <row r="3071" spans="1:2" x14ac:dyDescent="0.25">
      <c r="A3071" s="169"/>
      <c r="B3071" s="169"/>
    </row>
    <row r="3072" spans="1:2" x14ac:dyDescent="0.25">
      <c r="A3072" s="169"/>
      <c r="B3072" s="169"/>
    </row>
    <row r="3073" spans="1:2" x14ac:dyDescent="0.25">
      <c r="A3073" s="169"/>
      <c r="B3073" s="169"/>
    </row>
    <row r="3074" spans="1:2" x14ac:dyDescent="0.25">
      <c r="A3074" s="169"/>
      <c r="B3074" s="169"/>
    </row>
    <row r="3075" spans="1:2" x14ac:dyDescent="0.25">
      <c r="A3075" s="169"/>
      <c r="B3075" s="169"/>
    </row>
    <row r="3076" spans="1:2" x14ac:dyDescent="0.25">
      <c r="A3076" s="169"/>
      <c r="B3076" s="169"/>
    </row>
    <row r="3077" spans="1:2" x14ac:dyDescent="0.25">
      <c r="A3077" s="169"/>
      <c r="B3077" s="169"/>
    </row>
    <row r="3078" spans="1:2" x14ac:dyDescent="0.25">
      <c r="A3078" s="169"/>
      <c r="B3078" s="169"/>
    </row>
    <row r="3079" spans="1:2" x14ac:dyDescent="0.25">
      <c r="A3079" s="169"/>
      <c r="B3079" s="169"/>
    </row>
    <row r="3080" spans="1:2" x14ac:dyDescent="0.25">
      <c r="A3080" s="169"/>
      <c r="B3080" s="169"/>
    </row>
    <row r="3081" spans="1:2" x14ac:dyDescent="0.25">
      <c r="A3081" s="169"/>
      <c r="B3081" s="169"/>
    </row>
    <row r="3082" spans="1:2" x14ac:dyDescent="0.25">
      <c r="A3082" s="169"/>
      <c r="B3082" s="169"/>
    </row>
    <row r="3083" spans="1:2" x14ac:dyDescent="0.25">
      <c r="A3083" s="169"/>
      <c r="B3083" s="169"/>
    </row>
    <row r="3084" spans="1:2" x14ac:dyDescent="0.25">
      <c r="A3084" s="169"/>
      <c r="B3084" s="169"/>
    </row>
    <row r="3085" spans="1:2" x14ac:dyDescent="0.25">
      <c r="A3085" s="169"/>
      <c r="B3085" s="169"/>
    </row>
    <row r="3086" spans="1:2" x14ac:dyDescent="0.25">
      <c r="A3086" s="169"/>
      <c r="B3086" s="169"/>
    </row>
    <row r="3087" spans="1:2" x14ac:dyDescent="0.25">
      <c r="A3087" s="169"/>
      <c r="B3087" s="169"/>
    </row>
    <row r="3088" spans="1:2" x14ac:dyDescent="0.25">
      <c r="A3088" s="169"/>
      <c r="B3088" s="169"/>
    </row>
    <row r="3089" spans="1:2" x14ac:dyDescent="0.25">
      <c r="A3089" s="169"/>
      <c r="B3089" s="169"/>
    </row>
    <row r="3090" spans="1:2" x14ac:dyDescent="0.25">
      <c r="A3090" s="169"/>
      <c r="B3090" s="169"/>
    </row>
    <row r="3091" spans="1:2" x14ac:dyDescent="0.25">
      <c r="A3091" s="169"/>
      <c r="B3091" s="169"/>
    </row>
    <row r="3092" spans="1:2" x14ac:dyDescent="0.25">
      <c r="A3092" s="169"/>
      <c r="B3092" s="169"/>
    </row>
    <row r="3093" spans="1:2" x14ac:dyDescent="0.25">
      <c r="A3093" s="169"/>
      <c r="B3093" s="169"/>
    </row>
    <row r="3094" spans="1:2" x14ac:dyDescent="0.25">
      <c r="A3094" s="169"/>
      <c r="B3094" s="169"/>
    </row>
    <row r="3095" spans="1:2" x14ac:dyDescent="0.25">
      <c r="A3095" s="169"/>
      <c r="B3095" s="169"/>
    </row>
    <row r="3096" spans="1:2" x14ac:dyDescent="0.25">
      <c r="A3096" s="169"/>
      <c r="B3096" s="169"/>
    </row>
    <row r="3097" spans="1:2" x14ac:dyDescent="0.25">
      <c r="A3097" s="169"/>
      <c r="B3097" s="169"/>
    </row>
    <row r="3098" spans="1:2" x14ac:dyDescent="0.25">
      <c r="A3098" s="169"/>
      <c r="B3098" s="169"/>
    </row>
    <row r="3099" spans="1:2" x14ac:dyDescent="0.25">
      <c r="A3099" s="169"/>
      <c r="B3099" s="169"/>
    </row>
    <row r="3100" spans="1:2" x14ac:dyDescent="0.25">
      <c r="A3100" s="169"/>
      <c r="B3100" s="169"/>
    </row>
    <row r="3101" spans="1:2" x14ac:dyDescent="0.25">
      <c r="A3101" s="169"/>
      <c r="B3101" s="169"/>
    </row>
    <row r="3102" spans="1:2" x14ac:dyDescent="0.25">
      <c r="A3102" s="169"/>
      <c r="B3102" s="169"/>
    </row>
    <row r="3103" spans="1:2" x14ac:dyDescent="0.25">
      <c r="A3103" s="169"/>
      <c r="B3103" s="169"/>
    </row>
    <row r="3104" spans="1:2" x14ac:dyDescent="0.25">
      <c r="A3104" s="169"/>
      <c r="B3104" s="169"/>
    </row>
    <row r="3105" spans="1:2" x14ac:dyDescent="0.25">
      <c r="A3105" s="169"/>
      <c r="B3105" s="169"/>
    </row>
    <row r="3106" spans="1:2" x14ac:dyDescent="0.25">
      <c r="A3106" s="169"/>
      <c r="B3106" s="169"/>
    </row>
    <row r="3107" spans="1:2" x14ac:dyDescent="0.25">
      <c r="A3107" s="169"/>
      <c r="B3107" s="169"/>
    </row>
    <row r="3108" spans="1:2" x14ac:dyDescent="0.25">
      <c r="A3108" s="169"/>
      <c r="B3108" s="169"/>
    </row>
    <row r="3109" spans="1:2" x14ac:dyDescent="0.25">
      <c r="A3109" s="169"/>
      <c r="B3109" s="169"/>
    </row>
    <row r="3110" spans="1:2" x14ac:dyDescent="0.25">
      <c r="A3110" s="169"/>
      <c r="B3110" s="169"/>
    </row>
    <row r="3111" spans="1:2" x14ac:dyDescent="0.25">
      <c r="A3111" s="169"/>
      <c r="B3111" s="169"/>
    </row>
    <row r="3112" spans="1:2" x14ac:dyDescent="0.25">
      <c r="A3112" s="169"/>
      <c r="B3112" s="169"/>
    </row>
    <row r="3113" spans="1:2" x14ac:dyDescent="0.25">
      <c r="A3113" s="169"/>
      <c r="B3113" s="169"/>
    </row>
    <row r="3114" spans="1:2" x14ac:dyDescent="0.25">
      <c r="A3114" s="169"/>
      <c r="B3114" s="169"/>
    </row>
    <row r="3115" spans="1:2" x14ac:dyDescent="0.25">
      <c r="A3115" s="169"/>
      <c r="B3115" s="169"/>
    </row>
    <row r="3116" spans="1:2" x14ac:dyDescent="0.25">
      <c r="A3116" s="169"/>
      <c r="B3116" s="169"/>
    </row>
    <row r="3117" spans="1:2" x14ac:dyDescent="0.25">
      <c r="A3117" s="169"/>
      <c r="B3117" s="169"/>
    </row>
    <row r="3118" spans="1:2" x14ac:dyDescent="0.25">
      <c r="A3118" s="169"/>
      <c r="B3118" s="169"/>
    </row>
    <row r="3119" spans="1:2" x14ac:dyDescent="0.25">
      <c r="A3119" s="169"/>
      <c r="B3119" s="169"/>
    </row>
    <row r="3120" spans="1:2" x14ac:dyDescent="0.25">
      <c r="A3120" s="169"/>
      <c r="B3120" s="169"/>
    </row>
    <row r="3121" spans="1:2" x14ac:dyDescent="0.25">
      <c r="A3121" s="169"/>
      <c r="B3121" s="169"/>
    </row>
    <row r="3122" spans="1:2" x14ac:dyDescent="0.25">
      <c r="A3122" s="169"/>
      <c r="B3122" s="169"/>
    </row>
    <row r="3123" spans="1:2" x14ac:dyDescent="0.25">
      <c r="A3123" s="169"/>
      <c r="B3123" s="169"/>
    </row>
    <row r="3124" spans="1:2" x14ac:dyDescent="0.25">
      <c r="A3124" s="169"/>
      <c r="B3124" s="169"/>
    </row>
    <row r="3125" spans="1:2" x14ac:dyDescent="0.25">
      <c r="A3125" s="169"/>
      <c r="B3125" s="169"/>
    </row>
    <row r="3126" spans="1:2" x14ac:dyDescent="0.25">
      <c r="A3126" s="169"/>
      <c r="B3126" s="169"/>
    </row>
    <row r="3127" spans="1:2" x14ac:dyDescent="0.25">
      <c r="A3127" s="169"/>
      <c r="B3127" s="169"/>
    </row>
    <row r="3128" spans="1:2" x14ac:dyDescent="0.25">
      <c r="A3128" s="169"/>
      <c r="B3128" s="169"/>
    </row>
    <row r="3129" spans="1:2" x14ac:dyDescent="0.25">
      <c r="A3129" s="169"/>
      <c r="B3129" s="169"/>
    </row>
    <row r="3130" spans="1:2" x14ac:dyDescent="0.25">
      <c r="A3130" s="169"/>
      <c r="B3130" s="169"/>
    </row>
    <row r="3131" spans="1:2" x14ac:dyDescent="0.25">
      <c r="A3131" s="169"/>
      <c r="B3131" s="169"/>
    </row>
    <row r="3132" spans="1:2" x14ac:dyDescent="0.25">
      <c r="A3132" s="169"/>
      <c r="B3132" s="169"/>
    </row>
    <row r="3133" spans="1:2" x14ac:dyDescent="0.25">
      <c r="A3133" s="169"/>
      <c r="B3133" s="169"/>
    </row>
    <row r="3134" spans="1:2" x14ac:dyDescent="0.25">
      <c r="A3134" s="169"/>
      <c r="B3134" s="169"/>
    </row>
    <row r="3135" spans="1:2" x14ac:dyDescent="0.25">
      <c r="A3135" s="169"/>
      <c r="B3135" s="169"/>
    </row>
    <row r="3136" spans="1:2" x14ac:dyDescent="0.25">
      <c r="A3136" s="169"/>
      <c r="B3136" s="169"/>
    </row>
    <row r="3137" spans="1:2" x14ac:dyDescent="0.25">
      <c r="A3137" s="169"/>
      <c r="B3137" s="169"/>
    </row>
    <row r="3138" spans="1:2" x14ac:dyDescent="0.25">
      <c r="A3138" s="169"/>
      <c r="B3138" s="169"/>
    </row>
    <row r="3139" spans="1:2" x14ac:dyDescent="0.25">
      <c r="A3139" s="169"/>
      <c r="B3139" s="169"/>
    </row>
    <row r="3140" spans="1:2" x14ac:dyDescent="0.25">
      <c r="A3140" s="169"/>
      <c r="B3140" s="169"/>
    </row>
    <row r="3141" spans="1:2" x14ac:dyDescent="0.25">
      <c r="A3141" s="169"/>
      <c r="B3141" s="169"/>
    </row>
    <row r="3142" spans="1:2" x14ac:dyDescent="0.25">
      <c r="A3142" s="169"/>
      <c r="B3142" s="169"/>
    </row>
    <row r="3143" spans="1:2" x14ac:dyDescent="0.25">
      <c r="A3143" s="169"/>
      <c r="B3143" s="169"/>
    </row>
    <row r="3144" spans="1:2" x14ac:dyDescent="0.25">
      <c r="A3144" s="169"/>
      <c r="B3144" s="169"/>
    </row>
    <row r="3145" spans="1:2" x14ac:dyDescent="0.25">
      <c r="A3145" s="169"/>
      <c r="B3145" s="169"/>
    </row>
    <row r="3146" spans="1:2" x14ac:dyDescent="0.25">
      <c r="A3146" s="169"/>
      <c r="B3146" s="169"/>
    </row>
    <row r="3147" spans="1:2" x14ac:dyDescent="0.25">
      <c r="A3147" s="169"/>
      <c r="B3147" s="169"/>
    </row>
    <row r="3148" spans="1:2" x14ac:dyDescent="0.25">
      <c r="A3148" s="169"/>
      <c r="B3148" s="169"/>
    </row>
    <row r="3149" spans="1:2" x14ac:dyDescent="0.25">
      <c r="A3149" s="169"/>
      <c r="B3149" s="169"/>
    </row>
    <row r="3150" spans="1:2" x14ac:dyDescent="0.25">
      <c r="A3150" s="169"/>
      <c r="B3150" s="169"/>
    </row>
    <row r="3151" spans="1:2" x14ac:dyDescent="0.25">
      <c r="A3151" s="169"/>
      <c r="B3151" s="169"/>
    </row>
    <row r="3152" spans="1:2" x14ac:dyDescent="0.25">
      <c r="A3152" s="169"/>
      <c r="B3152" s="169"/>
    </row>
    <row r="3153" spans="1:2" x14ac:dyDescent="0.25">
      <c r="A3153" s="169"/>
      <c r="B3153" s="169"/>
    </row>
    <row r="3154" spans="1:2" x14ac:dyDescent="0.25">
      <c r="A3154" s="169"/>
      <c r="B3154" s="169"/>
    </row>
    <row r="3155" spans="1:2" x14ac:dyDescent="0.25">
      <c r="A3155" s="169"/>
      <c r="B3155" s="169"/>
    </row>
    <row r="3156" spans="1:2" x14ac:dyDescent="0.25">
      <c r="A3156" s="169"/>
      <c r="B3156" s="169"/>
    </row>
    <row r="3157" spans="1:2" x14ac:dyDescent="0.25">
      <c r="A3157" s="169"/>
      <c r="B3157" s="169"/>
    </row>
    <row r="3158" spans="1:2" x14ac:dyDescent="0.25">
      <c r="A3158" s="169"/>
      <c r="B3158" s="169"/>
    </row>
    <row r="3159" spans="1:2" x14ac:dyDescent="0.25">
      <c r="A3159" s="169"/>
      <c r="B3159" s="169"/>
    </row>
    <row r="3160" spans="1:2" x14ac:dyDescent="0.25">
      <c r="A3160" s="169"/>
      <c r="B3160" s="169"/>
    </row>
    <row r="3161" spans="1:2" x14ac:dyDescent="0.25">
      <c r="A3161" s="169"/>
      <c r="B3161" s="169"/>
    </row>
    <row r="3162" spans="1:2" x14ac:dyDescent="0.25">
      <c r="A3162" s="169"/>
      <c r="B3162" s="169"/>
    </row>
    <row r="3163" spans="1:2" x14ac:dyDescent="0.25">
      <c r="A3163" s="169"/>
      <c r="B3163" s="169"/>
    </row>
    <row r="3164" spans="1:2" x14ac:dyDescent="0.25">
      <c r="A3164" s="169"/>
      <c r="B3164" s="169"/>
    </row>
    <row r="3165" spans="1:2" x14ac:dyDescent="0.25">
      <c r="A3165" s="169"/>
      <c r="B3165" s="169"/>
    </row>
    <row r="3166" spans="1:2" x14ac:dyDescent="0.25">
      <c r="A3166" s="169"/>
      <c r="B3166" s="169"/>
    </row>
    <row r="3167" spans="1:2" x14ac:dyDescent="0.25">
      <c r="A3167" s="169"/>
      <c r="B3167" s="169"/>
    </row>
    <row r="3168" spans="1:2" x14ac:dyDescent="0.25">
      <c r="A3168" s="169"/>
      <c r="B3168" s="169"/>
    </row>
    <row r="3169" spans="1:2" x14ac:dyDescent="0.25">
      <c r="A3169" s="169"/>
      <c r="B3169" s="169"/>
    </row>
    <row r="3170" spans="1:2" x14ac:dyDescent="0.25">
      <c r="A3170" s="169"/>
      <c r="B3170" s="169"/>
    </row>
    <row r="3171" spans="1:2" x14ac:dyDescent="0.25">
      <c r="A3171" s="169"/>
      <c r="B3171" s="169"/>
    </row>
    <row r="3172" spans="1:2" x14ac:dyDescent="0.25">
      <c r="A3172" s="169"/>
      <c r="B3172" s="169"/>
    </row>
    <row r="3173" spans="1:2" x14ac:dyDescent="0.25">
      <c r="A3173" s="169"/>
      <c r="B3173" s="169"/>
    </row>
    <row r="3174" spans="1:2" x14ac:dyDescent="0.25">
      <c r="A3174" s="169"/>
      <c r="B3174" s="169"/>
    </row>
    <row r="3175" spans="1:2" x14ac:dyDescent="0.25">
      <c r="A3175" s="169"/>
      <c r="B3175" s="169"/>
    </row>
    <row r="3176" spans="1:2" x14ac:dyDescent="0.25">
      <c r="A3176" s="169"/>
      <c r="B3176" s="169"/>
    </row>
    <row r="3177" spans="1:2" x14ac:dyDescent="0.25">
      <c r="A3177" s="169"/>
      <c r="B3177" s="169"/>
    </row>
    <row r="3178" spans="1:2" x14ac:dyDescent="0.25">
      <c r="A3178" s="169"/>
      <c r="B3178" s="169"/>
    </row>
    <row r="3179" spans="1:2" x14ac:dyDescent="0.25">
      <c r="A3179" s="169"/>
      <c r="B3179" s="169"/>
    </row>
    <row r="3180" spans="1:2" x14ac:dyDescent="0.25">
      <c r="A3180" s="169"/>
      <c r="B3180" s="169"/>
    </row>
    <row r="3181" spans="1:2" x14ac:dyDescent="0.25">
      <c r="A3181" s="169"/>
      <c r="B3181" s="169"/>
    </row>
    <row r="3182" spans="1:2" x14ac:dyDescent="0.25">
      <c r="A3182" s="169"/>
      <c r="B3182" s="169"/>
    </row>
    <row r="3183" spans="1:2" x14ac:dyDescent="0.25">
      <c r="A3183" s="169"/>
      <c r="B3183" s="169"/>
    </row>
    <row r="3184" spans="1:2" x14ac:dyDescent="0.25">
      <c r="A3184" s="169"/>
      <c r="B3184" s="169"/>
    </row>
    <row r="3185" spans="1:2" x14ac:dyDescent="0.25">
      <c r="A3185" s="169"/>
      <c r="B3185" s="169"/>
    </row>
    <row r="3186" spans="1:2" x14ac:dyDescent="0.25">
      <c r="A3186" s="169"/>
      <c r="B3186" s="169"/>
    </row>
    <row r="3187" spans="1:2" x14ac:dyDescent="0.25">
      <c r="A3187" s="169"/>
      <c r="B3187" s="169"/>
    </row>
    <row r="3188" spans="1:2" x14ac:dyDescent="0.25">
      <c r="A3188" s="169"/>
      <c r="B3188" s="169"/>
    </row>
    <row r="3189" spans="1:2" x14ac:dyDescent="0.25">
      <c r="A3189" s="169"/>
      <c r="B3189" s="169"/>
    </row>
    <row r="3190" spans="1:2" x14ac:dyDescent="0.25">
      <c r="A3190" s="169"/>
      <c r="B3190" s="169"/>
    </row>
    <row r="3191" spans="1:2" x14ac:dyDescent="0.25">
      <c r="A3191" s="169"/>
      <c r="B3191" s="169"/>
    </row>
    <row r="3192" spans="1:2" x14ac:dyDescent="0.25">
      <c r="A3192" s="169"/>
      <c r="B3192" s="169"/>
    </row>
    <row r="3193" spans="1:2" x14ac:dyDescent="0.25">
      <c r="A3193" s="169"/>
      <c r="B3193" s="169"/>
    </row>
    <row r="3194" spans="1:2" x14ac:dyDescent="0.25">
      <c r="A3194" s="169"/>
      <c r="B3194" s="169"/>
    </row>
    <row r="3195" spans="1:2" x14ac:dyDescent="0.25">
      <c r="A3195" s="169"/>
      <c r="B3195" s="169"/>
    </row>
    <row r="3196" spans="1:2" x14ac:dyDescent="0.25">
      <c r="A3196" s="169"/>
      <c r="B3196" s="169"/>
    </row>
    <row r="3197" spans="1:2" x14ac:dyDescent="0.25">
      <c r="A3197" s="169"/>
      <c r="B3197" s="169"/>
    </row>
    <row r="3198" spans="1:2" x14ac:dyDescent="0.25">
      <c r="A3198" s="169"/>
      <c r="B3198" s="169"/>
    </row>
    <row r="3199" spans="1:2" x14ac:dyDescent="0.25">
      <c r="A3199" s="169"/>
      <c r="B3199" s="169"/>
    </row>
    <row r="3200" spans="1:2" x14ac:dyDescent="0.25">
      <c r="A3200" s="169"/>
      <c r="B3200" s="169"/>
    </row>
    <row r="3201" spans="1:2" x14ac:dyDescent="0.25">
      <c r="A3201" s="169"/>
      <c r="B3201" s="169"/>
    </row>
    <row r="3202" spans="1:2" x14ac:dyDescent="0.25">
      <c r="A3202" s="169"/>
      <c r="B3202" s="169"/>
    </row>
    <row r="3203" spans="1:2" x14ac:dyDescent="0.25">
      <c r="A3203" s="169"/>
      <c r="B3203" s="169"/>
    </row>
    <row r="3204" spans="1:2" x14ac:dyDescent="0.25">
      <c r="A3204" s="169"/>
      <c r="B3204" s="169"/>
    </row>
    <row r="3205" spans="1:2" x14ac:dyDescent="0.25">
      <c r="A3205" s="169"/>
      <c r="B3205" s="169"/>
    </row>
    <row r="3206" spans="1:2" x14ac:dyDescent="0.25">
      <c r="A3206" s="169"/>
      <c r="B3206" s="169"/>
    </row>
    <row r="3207" spans="1:2" x14ac:dyDescent="0.25">
      <c r="A3207" s="169"/>
      <c r="B3207" s="169"/>
    </row>
    <row r="3208" spans="1:2" x14ac:dyDescent="0.25">
      <c r="A3208" s="169"/>
      <c r="B3208" s="169"/>
    </row>
    <row r="3209" spans="1:2" x14ac:dyDescent="0.25">
      <c r="A3209" s="169"/>
      <c r="B3209" s="169"/>
    </row>
    <row r="3210" spans="1:2" x14ac:dyDescent="0.25">
      <c r="A3210" s="169"/>
      <c r="B3210" s="169"/>
    </row>
    <row r="3211" spans="1:2" x14ac:dyDescent="0.25">
      <c r="A3211" s="169"/>
      <c r="B3211" s="169"/>
    </row>
    <row r="3212" spans="1:2" x14ac:dyDescent="0.25">
      <c r="A3212" s="169"/>
      <c r="B3212" s="169"/>
    </row>
    <row r="3213" spans="1:2" x14ac:dyDescent="0.25">
      <c r="A3213" s="169"/>
      <c r="B3213" s="169"/>
    </row>
    <row r="3214" spans="1:2" x14ac:dyDescent="0.25">
      <c r="A3214" s="169"/>
      <c r="B3214" s="169"/>
    </row>
    <row r="3215" spans="1:2" x14ac:dyDescent="0.25">
      <c r="A3215" s="169"/>
      <c r="B3215" s="169"/>
    </row>
    <row r="3216" spans="1:2" x14ac:dyDescent="0.25">
      <c r="A3216" s="169"/>
      <c r="B3216" s="169"/>
    </row>
    <row r="3217" spans="1:2" x14ac:dyDescent="0.25">
      <c r="A3217" s="169"/>
      <c r="B3217" s="169"/>
    </row>
    <row r="3218" spans="1:2" x14ac:dyDescent="0.25">
      <c r="A3218" s="169"/>
      <c r="B3218" s="169"/>
    </row>
    <row r="3219" spans="1:2" x14ac:dyDescent="0.25">
      <c r="A3219" s="169"/>
      <c r="B3219" s="169"/>
    </row>
    <row r="3220" spans="1:2" x14ac:dyDescent="0.25">
      <c r="A3220" s="169"/>
      <c r="B3220" s="169"/>
    </row>
    <row r="3221" spans="1:2" x14ac:dyDescent="0.25">
      <c r="A3221" s="169"/>
      <c r="B3221" s="169"/>
    </row>
    <row r="3222" spans="1:2" x14ac:dyDescent="0.25">
      <c r="A3222" s="169"/>
      <c r="B3222" s="169"/>
    </row>
    <row r="3223" spans="1:2" x14ac:dyDescent="0.25">
      <c r="A3223" s="169"/>
      <c r="B3223" s="169"/>
    </row>
    <row r="3224" spans="1:2" x14ac:dyDescent="0.25">
      <c r="A3224" s="169"/>
      <c r="B3224" s="169"/>
    </row>
    <row r="3225" spans="1:2" x14ac:dyDescent="0.25">
      <c r="A3225" s="169"/>
      <c r="B3225" s="169"/>
    </row>
    <row r="3226" spans="1:2" x14ac:dyDescent="0.25">
      <c r="A3226" s="169"/>
      <c r="B3226" s="169"/>
    </row>
    <row r="3227" spans="1:2" x14ac:dyDescent="0.25">
      <c r="A3227" s="169"/>
      <c r="B3227" s="169"/>
    </row>
    <row r="3228" spans="1:2" x14ac:dyDescent="0.25">
      <c r="A3228" s="169"/>
      <c r="B3228" s="169"/>
    </row>
    <row r="3229" spans="1:2" x14ac:dyDescent="0.25">
      <c r="A3229" s="169"/>
      <c r="B3229" s="169"/>
    </row>
    <row r="3230" spans="1:2" x14ac:dyDescent="0.25">
      <c r="A3230" s="169"/>
      <c r="B3230" s="169"/>
    </row>
    <row r="3231" spans="1:2" x14ac:dyDescent="0.25">
      <c r="A3231" s="169"/>
      <c r="B3231" s="169"/>
    </row>
    <row r="3232" spans="1:2" x14ac:dyDescent="0.25">
      <c r="A3232" s="169"/>
      <c r="B3232" s="169"/>
    </row>
    <row r="3233" spans="1:2" x14ac:dyDescent="0.25">
      <c r="A3233" s="169"/>
      <c r="B3233" s="169"/>
    </row>
    <row r="3234" spans="1:2" x14ac:dyDescent="0.25">
      <c r="A3234" s="169"/>
      <c r="B3234" s="169"/>
    </row>
    <row r="3235" spans="1:2" x14ac:dyDescent="0.25">
      <c r="A3235" s="169"/>
      <c r="B3235" s="169"/>
    </row>
    <row r="3236" spans="1:2" x14ac:dyDescent="0.25">
      <c r="A3236" s="169"/>
      <c r="B3236" s="169"/>
    </row>
    <row r="3237" spans="1:2" x14ac:dyDescent="0.25">
      <c r="A3237" s="169"/>
      <c r="B3237" s="169"/>
    </row>
    <row r="3238" spans="1:2" x14ac:dyDescent="0.25">
      <c r="A3238" s="169"/>
      <c r="B3238" s="169"/>
    </row>
    <row r="3239" spans="1:2" x14ac:dyDescent="0.25">
      <c r="A3239" s="169"/>
      <c r="B3239" s="169"/>
    </row>
    <row r="3240" spans="1:2" x14ac:dyDescent="0.25">
      <c r="A3240" s="169"/>
      <c r="B3240" s="169"/>
    </row>
    <row r="3241" spans="1:2" x14ac:dyDescent="0.25">
      <c r="A3241" s="169"/>
      <c r="B3241" s="169"/>
    </row>
    <row r="3242" spans="1:2" x14ac:dyDescent="0.25">
      <c r="A3242" s="169"/>
      <c r="B3242" s="169"/>
    </row>
    <row r="3243" spans="1:2" x14ac:dyDescent="0.25">
      <c r="A3243" s="169"/>
      <c r="B3243" s="169"/>
    </row>
    <row r="3244" spans="1:2" x14ac:dyDescent="0.25">
      <c r="A3244" s="169"/>
      <c r="B3244" s="169"/>
    </row>
    <row r="3245" spans="1:2" x14ac:dyDescent="0.25">
      <c r="A3245" s="169"/>
      <c r="B3245" s="169"/>
    </row>
    <row r="3246" spans="1:2" x14ac:dyDescent="0.25">
      <c r="A3246" s="169"/>
      <c r="B3246" s="169"/>
    </row>
    <row r="3247" spans="1:2" x14ac:dyDescent="0.25">
      <c r="A3247" s="169"/>
      <c r="B3247" s="169"/>
    </row>
    <row r="3248" spans="1:2" x14ac:dyDescent="0.25">
      <c r="A3248" s="169"/>
      <c r="B3248" s="169"/>
    </row>
    <row r="3249" spans="1:2" x14ac:dyDescent="0.25">
      <c r="A3249" s="169"/>
      <c r="B3249" s="169"/>
    </row>
    <row r="3250" spans="1:2" x14ac:dyDescent="0.25">
      <c r="A3250" s="169"/>
      <c r="B3250" s="169"/>
    </row>
    <row r="3251" spans="1:2" x14ac:dyDescent="0.25">
      <c r="A3251" s="169"/>
      <c r="B3251" s="169"/>
    </row>
    <row r="3252" spans="1:2" x14ac:dyDescent="0.25">
      <c r="A3252" s="169"/>
      <c r="B3252" s="169"/>
    </row>
    <row r="3253" spans="1:2" x14ac:dyDescent="0.25">
      <c r="A3253" s="169"/>
      <c r="B3253" s="169"/>
    </row>
    <row r="3254" spans="1:2" x14ac:dyDescent="0.25">
      <c r="A3254" s="169"/>
      <c r="B3254" s="169"/>
    </row>
    <row r="3255" spans="1:2" x14ac:dyDescent="0.25">
      <c r="A3255" s="169"/>
      <c r="B3255" s="169"/>
    </row>
    <row r="3256" spans="1:2" x14ac:dyDescent="0.25">
      <c r="A3256" s="169"/>
      <c r="B3256" s="169"/>
    </row>
    <row r="3257" spans="1:2" x14ac:dyDescent="0.25">
      <c r="A3257" s="169"/>
      <c r="B3257" s="169"/>
    </row>
    <row r="3258" spans="1:2" x14ac:dyDescent="0.25">
      <c r="A3258" s="169"/>
      <c r="B3258" s="169"/>
    </row>
    <row r="3259" spans="1:2" x14ac:dyDescent="0.25">
      <c r="A3259" s="169"/>
      <c r="B3259" s="169"/>
    </row>
    <row r="3260" spans="1:2" x14ac:dyDescent="0.25">
      <c r="A3260" s="169"/>
      <c r="B3260" s="169"/>
    </row>
    <row r="3261" spans="1:2" x14ac:dyDescent="0.25">
      <c r="A3261" s="169"/>
      <c r="B3261" s="169"/>
    </row>
    <row r="3262" spans="1:2" x14ac:dyDescent="0.25">
      <c r="A3262" s="169"/>
      <c r="B3262" s="169"/>
    </row>
    <row r="3263" spans="1:2" x14ac:dyDescent="0.25">
      <c r="A3263" s="169"/>
      <c r="B3263" s="169"/>
    </row>
    <row r="3264" spans="1:2" x14ac:dyDescent="0.25">
      <c r="A3264" s="169"/>
      <c r="B3264" s="169"/>
    </row>
    <row r="3265" spans="1:2" x14ac:dyDescent="0.25">
      <c r="A3265" s="169"/>
      <c r="B3265" s="169"/>
    </row>
    <row r="3266" spans="1:2" x14ac:dyDescent="0.25">
      <c r="A3266" s="169"/>
      <c r="B3266" s="169"/>
    </row>
    <row r="3267" spans="1:2" x14ac:dyDescent="0.25">
      <c r="A3267" s="169"/>
      <c r="B3267" s="169"/>
    </row>
    <row r="3268" spans="1:2" x14ac:dyDescent="0.25">
      <c r="A3268" s="169"/>
      <c r="B3268" s="169"/>
    </row>
    <row r="3269" spans="1:2" x14ac:dyDescent="0.25">
      <c r="A3269" s="169"/>
      <c r="B3269" s="169"/>
    </row>
    <row r="3270" spans="1:2" x14ac:dyDescent="0.25">
      <c r="A3270" s="169"/>
      <c r="B3270" s="169"/>
    </row>
    <row r="3271" spans="1:2" x14ac:dyDescent="0.25">
      <c r="A3271" s="169"/>
      <c r="B3271" s="169"/>
    </row>
    <row r="3272" spans="1:2" x14ac:dyDescent="0.25">
      <c r="A3272" s="169"/>
      <c r="B3272" s="169"/>
    </row>
    <row r="3273" spans="1:2" x14ac:dyDescent="0.25">
      <c r="A3273" s="169"/>
      <c r="B3273" s="169"/>
    </row>
    <row r="3274" spans="1:2" x14ac:dyDescent="0.25">
      <c r="A3274" s="169"/>
      <c r="B3274" s="169"/>
    </row>
    <row r="3275" spans="1:2" x14ac:dyDescent="0.25">
      <c r="A3275" s="169"/>
      <c r="B3275" s="169"/>
    </row>
    <row r="3276" spans="1:2" x14ac:dyDescent="0.25">
      <c r="A3276" s="169"/>
      <c r="B3276" s="169"/>
    </row>
    <row r="3277" spans="1:2" x14ac:dyDescent="0.25">
      <c r="A3277" s="169"/>
      <c r="B3277" s="169"/>
    </row>
    <row r="3278" spans="1:2" x14ac:dyDescent="0.25">
      <c r="A3278" s="169"/>
      <c r="B3278" s="169"/>
    </row>
    <row r="3279" spans="1:2" x14ac:dyDescent="0.25">
      <c r="A3279" s="169"/>
      <c r="B3279" s="169"/>
    </row>
    <row r="3280" spans="1:2" x14ac:dyDescent="0.25">
      <c r="A3280" s="169"/>
      <c r="B3280" s="169"/>
    </row>
    <row r="3281" spans="1:2" x14ac:dyDescent="0.25">
      <c r="A3281" s="169"/>
      <c r="B3281" s="169"/>
    </row>
    <row r="3282" spans="1:2" x14ac:dyDescent="0.25">
      <c r="A3282" s="169"/>
      <c r="B3282" s="169"/>
    </row>
    <row r="3283" spans="1:2" x14ac:dyDescent="0.25">
      <c r="A3283" s="169"/>
      <c r="B3283" s="169"/>
    </row>
    <row r="3284" spans="1:2" x14ac:dyDescent="0.25">
      <c r="A3284" s="169"/>
      <c r="B3284" s="169"/>
    </row>
    <row r="3285" spans="1:2" x14ac:dyDescent="0.25">
      <c r="A3285" s="169"/>
      <c r="B3285" s="169"/>
    </row>
    <row r="3286" spans="1:2" x14ac:dyDescent="0.25">
      <c r="A3286" s="169"/>
      <c r="B3286" s="169"/>
    </row>
    <row r="3287" spans="1:2" x14ac:dyDescent="0.25">
      <c r="A3287" s="169"/>
      <c r="B3287" s="169"/>
    </row>
    <row r="3288" spans="1:2" x14ac:dyDescent="0.25">
      <c r="A3288" s="169"/>
      <c r="B3288" s="169"/>
    </row>
    <row r="3289" spans="1:2" x14ac:dyDescent="0.25">
      <c r="A3289" s="169"/>
      <c r="B3289" s="169"/>
    </row>
    <row r="3290" spans="1:2" x14ac:dyDescent="0.25">
      <c r="A3290" s="169"/>
      <c r="B3290" s="169"/>
    </row>
    <row r="3291" spans="1:2" x14ac:dyDescent="0.25">
      <c r="A3291" s="169"/>
      <c r="B3291" s="169"/>
    </row>
    <row r="3292" spans="1:2" x14ac:dyDescent="0.25">
      <c r="A3292" s="169"/>
      <c r="B3292" s="169"/>
    </row>
    <row r="3293" spans="1:2" x14ac:dyDescent="0.25">
      <c r="A3293" s="169"/>
      <c r="B3293" s="169"/>
    </row>
    <row r="3294" spans="1:2" x14ac:dyDescent="0.25">
      <c r="A3294" s="169"/>
      <c r="B3294" s="169"/>
    </row>
    <row r="3295" spans="1:2" x14ac:dyDescent="0.25">
      <c r="A3295" s="169"/>
      <c r="B3295" s="169"/>
    </row>
    <row r="3296" spans="1:2" x14ac:dyDescent="0.25">
      <c r="A3296" s="169"/>
      <c r="B3296" s="169"/>
    </row>
    <row r="3297" spans="1:2" x14ac:dyDescent="0.25">
      <c r="A3297" s="169"/>
      <c r="B3297" s="169"/>
    </row>
    <row r="3298" spans="1:2" x14ac:dyDescent="0.25">
      <c r="A3298" s="169"/>
      <c r="B3298" s="169"/>
    </row>
    <row r="3299" spans="1:2" x14ac:dyDescent="0.25">
      <c r="A3299" s="169"/>
      <c r="B3299" s="169"/>
    </row>
    <row r="3300" spans="1:2" x14ac:dyDescent="0.25">
      <c r="A3300" s="169"/>
      <c r="B3300" s="169"/>
    </row>
    <row r="3301" spans="1:2" x14ac:dyDescent="0.25">
      <c r="A3301" s="169"/>
      <c r="B3301" s="169"/>
    </row>
    <row r="3302" spans="1:2" x14ac:dyDescent="0.25">
      <c r="A3302" s="169"/>
      <c r="B3302" s="169"/>
    </row>
    <row r="3303" spans="1:2" x14ac:dyDescent="0.25">
      <c r="A3303" s="169"/>
      <c r="B3303" s="169"/>
    </row>
    <row r="3304" spans="1:2" x14ac:dyDescent="0.25">
      <c r="A3304" s="169"/>
      <c r="B3304" s="169"/>
    </row>
    <row r="3305" spans="1:2" x14ac:dyDescent="0.25">
      <c r="A3305" s="169"/>
      <c r="B3305" s="169"/>
    </row>
    <row r="3306" spans="1:2" x14ac:dyDescent="0.25">
      <c r="A3306" s="169"/>
      <c r="B3306" s="169"/>
    </row>
    <row r="3307" spans="1:2" x14ac:dyDescent="0.25">
      <c r="A3307" s="169"/>
      <c r="B3307" s="169"/>
    </row>
    <row r="3308" spans="1:2" x14ac:dyDescent="0.25">
      <c r="A3308" s="169"/>
      <c r="B3308" s="169"/>
    </row>
    <row r="3309" spans="1:2" x14ac:dyDescent="0.25">
      <c r="A3309" s="169"/>
      <c r="B3309" s="169"/>
    </row>
    <row r="3310" spans="1:2" x14ac:dyDescent="0.25">
      <c r="A3310" s="169"/>
      <c r="B3310" s="169"/>
    </row>
    <row r="3311" spans="1:2" x14ac:dyDescent="0.25">
      <c r="A3311" s="169"/>
      <c r="B3311" s="169"/>
    </row>
    <row r="3312" spans="1:2" x14ac:dyDescent="0.25">
      <c r="A3312" s="169"/>
      <c r="B3312" s="169"/>
    </row>
    <row r="3313" spans="1:2" x14ac:dyDescent="0.25">
      <c r="A3313" s="169"/>
      <c r="B3313" s="169"/>
    </row>
    <row r="3314" spans="1:2" x14ac:dyDescent="0.25">
      <c r="A3314" s="169"/>
      <c r="B3314" s="169"/>
    </row>
    <row r="3315" spans="1:2" x14ac:dyDescent="0.25">
      <c r="A3315" s="169"/>
      <c r="B3315" s="169"/>
    </row>
    <row r="3316" spans="1:2" x14ac:dyDescent="0.25">
      <c r="A3316" s="169"/>
      <c r="B3316" s="169"/>
    </row>
    <row r="3317" spans="1:2" x14ac:dyDescent="0.25">
      <c r="A3317" s="169"/>
      <c r="B3317" s="169"/>
    </row>
    <row r="3318" spans="1:2" x14ac:dyDescent="0.25">
      <c r="A3318" s="169"/>
      <c r="B3318" s="169"/>
    </row>
    <row r="3319" spans="1:2" x14ac:dyDescent="0.25">
      <c r="A3319" s="169"/>
      <c r="B3319" s="169"/>
    </row>
    <row r="3320" spans="1:2" x14ac:dyDescent="0.25">
      <c r="A3320" s="169"/>
      <c r="B3320" s="169"/>
    </row>
    <row r="3321" spans="1:2" x14ac:dyDescent="0.25">
      <c r="A3321" s="169"/>
      <c r="B3321" s="169"/>
    </row>
    <row r="3322" spans="1:2" x14ac:dyDescent="0.25">
      <c r="A3322" s="169"/>
      <c r="B3322" s="169"/>
    </row>
    <row r="3323" spans="1:2" x14ac:dyDescent="0.25">
      <c r="A3323" s="169"/>
      <c r="B3323" s="169"/>
    </row>
    <row r="3324" spans="1:2" x14ac:dyDescent="0.25">
      <c r="A3324" s="169"/>
      <c r="B3324" s="169"/>
    </row>
    <row r="3325" spans="1:2" x14ac:dyDescent="0.25">
      <c r="A3325" s="169"/>
      <c r="B3325" s="169"/>
    </row>
    <row r="3326" spans="1:2" x14ac:dyDescent="0.25">
      <c r="A3326" s="169"/>
      <c r="B3326" s="169"/>
    </row>
    <row r="3327" spans="1:2" x14ac:dyDescent="0.25">
      <c r="A3327" s="169"/>
      <c r="B3327" s="169"/>
    </row>
    <row r="3328" spans="1:2" x14ac:dyDescent="0.25">
      <c r="A3328" s="169"/>
      <c r="B3328" s="169"/>
    </row>
    <row r="3329" spans="1:2" x14ac:dyDescent="0.25">
      <c r="A3329" s="169"/>
      <c r="B3329" s="169"/>
    </row>
    <row r="3330" spans="1:2" x14ac:dyDescent="0.25">
      <c r="A3330" s="169"/>
      <c r="B3330" s="169"/>
    </row>
    <row r="3331" spans="1:2" x14ac:dyDescent="0.25">
      <c r="A3331" s="169"/>
      <c r="B3331" s="169"/>
    </row>
    <row r="3332" spans="1:2" x14ac:dyDescent="0.25">
      <c r="A3332" s="169"/>
      <c r="B3332" s="169"/>
    </row>
    <row r="3333" spans="1:2" x14ac:dyDescent="0.25">
      <c r="A3333" s="169"/>
      <c r="B3333" s="169"/>
    </row>
    <row r="3334" spans="1:2" x14ac:dyDescent="0.25">
      <c r="A3334" s="169"/>
      <c r="B3334" s="169"/>
    </row>
    <row r="3335" spans="1:2" x14ac:dyDescent="0.25">
      <c r="A3335" s="169"/>
      <c r="B3335" s="169"/>
    </row>
    <row r="3336" spans="1:2" x14ac:dyDescent="0.25">
      <c r="A3336" s="169"/>
      <c r="B3336" s="169"/>
    </row>
    <row r="3337" spans="1:2" x14ac:dyDescent="0.25">
      <c r="A3337" s="169"/>
      <c r="B3337" s="169"/>
    </row>
    <row r="3338" spans="1:2" x14ac:dyDescent="0.25">
      <c r="A3338" s="169"/>
      <c r="B3338" s="169"/>
    </row>
    <row r="3339" spans="1:2" x14ac:dyDescent="0.25">
      <c r="A3339" s="169"/>
      <c r="B3339" s="169"/>
    </row>
    <row r="3340" spans="1:2" x14ac:dyDescent="0.25">
      <c r="A3340" s="169"/>
      <c r="B3340" s="169"/>
    </row>
    <row r="3341" spans="1:2" x14ac:dyDescent="0.25">
      <c r="A3341" s="169"/>
      <c r="B3341" s="169"/>
    </row>
    <row r="3342" spans="1:2" x14ac:dyDescent="0.25">
      <c r="A3342" s="169"/>
      <c r="B3342" s="169"/>
    </row>
    <row r="3343" spans="1:2" x14ac:dyDescent="0.25">
      <c r="A3343" s="169"/>
      <c r="B3343" s="169"/>
    </row>
    <row r="3344" spans="1:2" x14ac:dyDescent="0.25">
      <c r="A3344" s="169"/>
      <c r="B3344" s="169"/>
    </row>
    <row r="3345" spans="1:2" x14ac:dyDescent="0.25">
      <c r="A3345" s="169"/>
      <c r="B3345" s="169"/>
    </row>
    <row r="3346" spans="1:2" x14ac:dyDescent="0.25">
      <c r="A3346" s="169"/>
      <c r="B3346" s="169"/>
    </row>
    <row r="3347" spans="1:2" x14ac:dyDescent="0.25">
      <c r="A3347" s="169"/>
      <c r="B3347" s="169"/>
    </row>
    <row r="3348" spans="1:2" x14ac:dyDescent="0.25">
      <c r="A3348" s="169"/>
      <c r="B3348" s="169"/>
    </row>
    <row r="3349" spans="1:2" x14ac:dyDescent="0.25">
      <c r="A3349" s="169"/>
      <c r="B3349" s="169"/>
    </row>
    <row r="3350" spans="1:2" x14ac:dyDescent="0.25">
      <c r="A3350" s="169"/>
      <c r="B3350" s="169"/>
    </row>
    <row r="3351" spans="1:2" x14ac:dyDescent="0.25">
      <c r="A3351" s="169"/>
      <c r="B3351" s="169"/>
    </row>
    <row r="3352" spans="1:2" x14ac:dyDescent="0.25">
      <c r="A3352" s="169"/>
      <c r="B3352" s="169"/>
    </row>
    <row r="3353" spans="1:2" x14ac:dyDescent="0.25">
      <c r="A3353" s="169"/>
      <c r="B3353" s="169"/>
    </row>
    <row r="3354" spans="1:2" x14ac:dyDescent="0.25">
      <c r="A3354" s="169"/>
      <c r="B3354" s="169"/>
    </row>
    <row r="3355" spans="1:2" x14ac:dyDescent="0.25">
      <c r="A3355" s="169"/>
      <c r="B3355" s="169"/>
    </row>
    <row r="3356" spans="1:2" x14ac:dyDescent="0.25">
      <c r="A3356" s="169"/>
      <c r="B3356" s="169"/>
    </row>
    <row r="3357" spans="1:2" x14ac:dyDescent="0.25">
      <c r="A3357" s="169"/>
      <c r="B3357" s="169"/>
    </row>
    <row r="3358" spans="1:2" x14ac:dyDescent="0.25">
      <c r="A3358" s="169"/>
      <c r="B3358" s="169"/>
    </row>
    <row r="3359" spans="1:2" x14ac:dyDescent="0.25">
      <c r="A3359" s="169"/>
      <c r="B3359" s="169"/>
    </row>
    <row r="3360" spans="1:2" x14ac:dyDescent="0.25">
      <c r="A3360" s="169"/>
      <c r="B3360" s="169"/>
    </row>
    <row r="3361" spans="1:2" x14ac:dyDescent="0.25">
      <c r="A3361" s="169"/>
      <c r="B3361" s="169"/>
    </row>
    <row r="3362" spans="1:2" x14ac:dyDescent="0.25">
      <c r="A3362" s="169"/>
      <c r="B3362" s="169"/>
    </row>
    <row r="3363" spans="1:2" x14ac:dyDescent="0.25">
      <c r="A3363" s="169"/>
      <c r="B3363" s="169"/>
    </row>
    <row r="3364" spans="1:2" x14ac:dyDescent="0.25">
      <c r="A3364" s="169"/>
      <c r="B3364" s="169"/>
    </row>
    <row r="3365" spans="1:2" x14ac:dyDescent="0.25">
      <c r="A3365" s="169"/>
      <c r="B3365" s="169"/>
    </row>
    <row r="3366" spans="1:2" x14ac:dyDescent="0.25">
      <c r="A3366" s="169"/>
      <c r="B3366" s="169"/>
    </row>
    <row r="3367" spans="1:2" x14ac:dyDescent="0.25">
      <c r="A3367" s="169"/>
      <c r="B3367" s="169"/>
    </row>
    <row r="3368" spans="1:2" x14ac:dyDescent="0.25">
      <c r="A3368" s="169"/>
      <c r="B3368" s="169"/>
    </row>
    <row r="3369" spans="1:2" x14ac:dyDescent="0.25">
      <c r="A3369" s="169"/>
      <c r="B3369" s="169"/>
    </row>
    <row r="3370" spans="1:2" x14ac:dyDescent="0.25">
      <c r="A3370" s="169"/>
      <c r="B3370" s="169"/>
    </row>
    <row r="3371" spans="1:2" x14ac:dyDescent="0.25">
      <c r="A3371" s="169"/>
      <c r="B3371" s="169"/>
    </row>
    <row r="3372" spans="1:2" x14ac:dyDescent="0.25">
      <c r="A3372" s="169"/>
      <c r="B3372" s="169"/>
    </row>
    <row r="3373" spans="1:2" x14ac:dyDescent="0.25">
      <c r="A3373" s="169"/>
      <c r="B3373" s="169"/>
    </row>
    <row r="3374" spans="1:2" x14ac:dyDescent="0.25">
      <c r="A3374" s="169"/>
      <c r="B3374" s="169"/>
    </row>
    <row r="3375" spans="1:2" x14ac:dyDescent="0.25">
      <c r="A3375" s="169"/>
      <c r="B3375" s="169"/>
    </row>
    <row r="3376" spans="1:2" x14ac:dyDescent="0.25">
      <c r="A3376" s="169"/>
      <c r="B3376" s="169"/>
    </row>
    <row r="3377" spans="1:2" x14ac:dyDescent="0.25">
      <c r="A3377" s="169"/>
      <c r="B3377" s="169"/>
    </row>
    <row r="3378" spans="1:2" x14ac:dyDescent="0.25">
      <c r="A3378" s="169"/>
      <c r="B3378" s="169"/>
    </row>
    <row r="3379" spans="1:2" x14ac:dyDescent="0.25">
      <c r="A3379" s="169"/>
      <c r="B3379" s="169"/>
    </row>
    <row r="3380" spans="1:2" x14ac:dyDescent="0.25">
      <c r="A3380" s="169"/>
      <c r="B3380" s="169"/>
    </row>
    <row r="3381" spans="1:2" x14ac:dyDescent="0.25">
      <c r="A3381" s="169"/>
      <c r="B3381" s="169"/>
    </row>
    <row r="3382" spans="1:2" x14ac:dyDescent="0.25">
      <c r="A3382" s="169"/>
      <c r="B3382" s="169"/>
    </row>
    <row r="3383" spans="1:2" x14ac:dyDescent="0.25">
      <c r="A3383" s="169"/>
      <c r="B3383" s="169"/>
    </row>
    <row r="3384" spans="1:2" x14ac:dyDescent="0.25">
      <c r="A3384" s="169"/>
      <c r="B3384" s="169"/>
    </row>
    <row r="3385" spans="1:2" x14ac:dyDescent="0.25">
      <c r="A3385" s="169"/>
      <c r="B3385" s="169"/>
    </row>
    <row r="3386" spans="1:2" x14ac:dyDescent="0.25">
      <c r="A3386" s="169"/>
      <c r="B3386" s="169"/>
    </row>
    <row r="3387" spans="1:2" x14ac:dyDescent="0.25">
      <c r="A3387" s="169"/>
      <c r="B3387" s="169"/>
    </row>
    <row r="3388" spans="1:2" x14ac:dyDescent="0.25">
      <c r="A3388" s="169"/>
      <c r="B3388" s="169"/>
    </row>
    <row r="3389" spans="1:2" x14ac:dyDescent="0.25">
      <c r="A3389" s="169"/>
      <c r="B3389" s="169"/>
    </row>
    <row r="3390" spans="1:2" x14ac:dyDescent="0.25">
      <c r="A3390" s="169"/>
      <c r="B3390" s="169"/>
    </row>
    <row r="3391" spans="1:2" x14ac:dyDescent="0.25">
      <c r="A3391" s="169"/>
      <c r="B3391" s="169"/>
    </row>
    <row r="3392" spans="1:2" x14ac:dyDescent="0.25">
      <c r="A3392" s="169"/>
      <c r="B3392" s="169"/>
    </row>
    <row r="3393" spans="1:2" x14ac:dyDescent="0.25">
      <c r="A3393" s="169"/>
      <c r="B3393" s="169"/>
    </row>
    <row r="3394" spans="1:2" x14ac:dyDescent="0.25">
      <c r="A3394" s="169"/>
      <c r="B3394" s="169"/>
    </row>
    <row r="3395" spans="1:2" x14ac:dyDescent="0.25">
      <c r="A3395" s="169"/>
      <c r="B3395" s="169"/>
    </row>
    <row r="3396" spans="1:2" x14ac:dyDescent="0.25">
      <c r="A3396" s="169"/>
      <c r="B3396" s="169"/>
    </row>
    <row r="3397" spans="1:2" x14ac:dyDescent="0.25">
      <c r="A3397" s="169"/>
      <c r="B3397" s="169"/>
    </row>
    <row r="3398" spans="1:2" x14ac:dyDescent="0.25">
      <c r="A3398" s="169"/>
      <c r="B3398" s="169"/>
    </row>
    <row r="3399" spans="1:2" x14ac:dyDescent="0.25">
      <c r="A3399" s="169"/>
      <c r="B3399" s="169"/>
    </row>
    <row r="3400" spans="1:2" x14ac:dyDescent="0.25">
      <c r="A3400" s="169"/>
      <c r="B3400" s="169"/>
    </row>
    <row r="3401" spans="1:2" x14ac:dyDescent="0.25">
      <c r="A3401" s="169"/>
      <c r="B3401" s="169"/>
    </row>
    <row r="3402" spans="1:2" x14ac:dyDescent="0.25">
      <c r="A3402" s="169"/>
      <c r="B3402" s="169"/>
    </row>
    <row r="3403" spans="1:2" x14ac:dyDescent="0.25">
      <c r="A3403" s="169"/>
      <c r="B3403" s="169"/>
    </row>
    <row r="3404" spans="1:2" x14ac:dyDescent="0.25">
      <c r="A3404" s="169"/>
      <c r="B3404" s="169"/>
    </row>
    <row r="3405" spans="1:2" x14ac:dyDescent="0.25">
      <c r="A3405" s="169"/>
      <c r="B3405" s="169"/>
    </row>
    <row r="3406" spans="1:2" x14ac:dyDescent="0.25">
      <c r="A3406" s="169"/>
      <c r="B3406" s="169"/>
    </row>
    <row r="3407" spans="1:2" x14ac:dyDescent="0.25">
      <c r="A3407" s="169"/>
      <c r="B3407" s="169"/>
    </row>
    <row r="3408" spans="1:2" x14ac:dyDescent="0.25">
      <c r="A3408" s="169"/>
      <c r="B3408" s="169"/>
    </row>
    <row r="3409" spans="1:2" x14ac:dyDescent="0.25">
      <c r="A3409" s="169"/>
      <c r="B3409" s="169"/>
    </row>
    <row r="3410" spans="1:2" x14ac:dyDescent="0.25">
      <c r="A3410" s="169"/>
      <c r="B3410" s="169"/>
    </row>
    <row r="3411" spans="1:2" x14ac:dyDescent="0.25">
      <c r="A3411" s="169"/>
      <c r="B3411" s="169"/>
    </row>
    <row r="3412" spans="1:2" x14ac:dyDescent="0.25">
      <c r="A3412" s="169"/>
      <c r="B3412" s="169"/>
    </row>
    <row r="3413" spans="1:2" x14ac:dyDescent="0.25">
      <c r="A3413" s="169"/>
      <c r="B3413" s="169"/>
    </row>
    <row r="3414" spans="1:2" x14ac:dyDescent="0.25">
      <c r="A3414" s="169"/>
      <c r="B3414" s="169"/>
    </row>
    <row r="3415" spans="1:2" x14ac:dyDescent="0.25">
      <c r="A3415" s="169"/>
      <c r="B3415" s="169"/>
    </row>
    <row r="3416" spans="1:2" x14ac:dyDescent="0.25">
      <c r="A3416" s="169"/>
      <c r="B3416" s="169"/>
    </row>
    <row r="3417" spans="1:2" x14ac:dyDescent="0.25">
      <c r="A3417" s="169"/>
      <c r="B3417" s="169"/>
    </row>
    <row r="3418" spans="1:2" x14ac:dyDescent="0.25">
      <c r="A3418" s="169"/>
      <c r="B3418" s="169"/>
    </row>
    <row r="3419" spans="1:2" x14ac:dyDescent="0.25">
      <c r="A3419" s="169"/>
      <c r="B3419" s="169"/>
    </row>
    <row r="3420" spans="1:2" x14ac:dyDescent="0.25">
      <c r="A3420" s="169"/>
      <c r="B3420" s="169"/>
    </row>
    <row r="3421" spans="1:2" x14ac:dyDescent="0.25">
      <c r="A3421" s="169"/>
      <c r="B3421" s="169"/>
    </row>
    <row r="3422" spans="1:2" x14ac:dyDescent="0.25">
      <c r="A3422" s="169"/>
      <c r="B3422" s="169"/>
    </row>
    <row r="3423" spans="1:2" x14ac:dyDescent="0.25">
      <c r="A3423" s="169"/>
      <c r="B3423" s="169"/>
    </row>
    <row r="3424" spans="1:2" x14ac:dyDescent="0.25">
      <c r="A3424" s="169"/>
      <c r="B3424" s="169"/>
    </row>
    <row r="3425" spans="1:2" x14ac:dyDescent="0.25">
      <c r="A3425" s="169"/>
      <c r="B3425" s="169"/>
    </row>
    <row r="3426" spans="1:2" x14ac:dyDescent="0.25">
      <c r="A3426" s="169"/>
      <c r="B3426" s="169"/>
    </row>
    <row r="3427" spans="1:2" x14ac:dyDescent="0.25">
      <c r="A3427" s="169"/>
      <c r="B3427" s="169"/>
    </row>
    <row r="3428" spans="1:2" x14ac:dyDescent="0.25">
      <c r="A3428" s="169"/>
      <c r="B3428" s="169"/>
    </row>
    <row r="3429" spans="1:2" x14ac:dyDescent="0.25">
      <c r="A3429" s="169"/>
      <c r="B3429" s="169"/>
    </row>
    <row r="3430" spans="1:2" x14ac:dyDescent="0.25">
      <c r="A3430" s="169"/>
      <c r="B3430" s="169"/>
    </row>
    <row r="3431" spans="1:2" x14ac:dyDescent="0.25">
      <c r="A3431" s="169"/>
      <c r="B3431" s="169"/>
    </row>
    <row r="3432" spans="1:2" x14ac:dyDescent="0.25">
      <c r="A3432" s="169"/>
      <c r="B3432" s="169"/>
    </row>
    <row r="3433" spans="1:2" x14ac:dyDescent="0.25">
      <c r="A3433" s="169"/>
      <c r="B3433" s="169"/>
    </row>
    <row r="3434" spans="1:2" x14ac:dyDescent="0.25">
      <c r="A3434" s="169"/>
      <c r="B3434" s="169"/>
    </row>
    <row r="3435" spans="1:2" x14ac:dyDescent="0.25">
      <c r="A3435" s="169"/>
      <c r="B3435" s="169"/>
    </row>
    <row r="3436" spans="1:2" x14ac:dyDescent="0.25">
      <c r="A3436" s="169"/>
      <c r="B3436" s="169"/>
    </row>
    <row r="3437" spans="1:2" x14ac:dyDescent="0.25">
      <c r="A3437" s="169"/>
      <c r="B3437" s="169"/>
    </row>
    <row r="3438" spans="1:2" x14ac:dyDescent="0.25">
      <c r="A3438" s="169"/>
      <c r="B3438" s="169"/>
    </row>
    <row r="3439" spans="1:2" x14ac:dyDescent="0.25">
      <c r="A3439" s="169"/>
      <c r="B3439" s="169"/>
    </row>
    <row r="3440" spans="1:2" x14ac:dyDescent="0.25">
      <c r="A3440" s="169"/>
      <c r="B3440" s="169"/>
    </row>
    <row r="3441" spans="1:2" x14ac:dyDescent="0.25">
      <c r="A3441" s="169"/>
      <c r="B3441" s="169"/>
    </row>
    <row r="3442" spans="1:2" x14ac:dyDescent="0.25">
      <c r="A3442" s="169"/>
      <c r="B3442" s="169"/>
    </row>
    <row r="3443" spans="1:2" x14ac:dyDescent="0.25">
      <c r="A3443" s="169"/>
      <c r="B3443" s="169"/>
    </row>
    <row r="3444" spans="1:2" x14ac:dyDescent="0.25">
      <c r="A3444" s="169"/>
      <c r="B3444" s="169"/>
    </row>
    <row r="3445" spans="1:2" x14ac:dyDescent="0.25">
      <c r="A3445" s="169"/>
      <c r="B3445" s="169"/>
    </row>
    <row r="3446" spans="1:2" x14ac:dyDescent="0.25">
      <c r="A3446" s="169"/>
      <c r="B3446" s="169"/>
    </row>
    <row r="3447" spans="1:2" x14ac:dyDescent="0.25">
      <c r="A3447" s="169"/>
      <c r="B3447" s="169"/>
    </row>
    <row r="3448" spans="1:2" x14ac:dyDescent="0.25">
      <c r="A3448" s="169"/>
      <c r="B3448" s="169"/>
    </row>
    <row r="3449" spans="1:2" x14ac:dyDescent="0.25">
      <c r="A3449" s="169"/>
      <c r="B3449" s="169"/>
    </row>
    <row r="3450" spans="1:2" x14ac:dyDescent="0.25">
      <c r="A3450" s="169"/>
      <c r="B3450" s="169"/>
    </row>
    <row r="3451" spans="1:2" x14ac:dyDescent="0.25">
      <c r="A3451" s="169"/>
      <c r="B3451" s="169"/>
    </row>
    <row r="3452" spans="1:2" x14ac:dyDescent="0.25">
      <c r="A3452" s="169"/>
      <c r="B3452" s="169"/>
    </row>
    <row r="3453" spans="1:2" x14ac:dyDescent="0.25">
      <c r="A3453" s="169"/>
      <c r="B3453" s="169"/>
    </row>
    <row r="3454" spans="1:2" x14ac:dyDescent="0.25">
      <c r="A3454" s="169"/>
      <c r="B3454" s="169"/>
    </row>
    <row r="3455" spans="1:2" x14ac:dyDescent="0.25">
      <c r="A3455" s="169"/>
      <c r="B3455" s="169"/>
    </row>
    <row r="3456" spans="1:2" x14ac:dyDescent="0.25">
      <c r="A3456" s="169"/>
      <c r="B3456" s="169"/>
    </row>
    <row r="3457" spans="1:2" x14ac:dyDescent="0.25">
      <c r="A3457" s="169"/>
      <c r="B3457" s="169"/>
    </row>
    <row r="3458" spans="1:2" x14ac:dyDescent="0.25">
      <c r="A3458" s="169"/>
      <c r="B3458" s="169"/>
    </row>
    <row r="3459" spans="1:2" x14ac:dyDescent="0.25">
      <c r="A3459" s="169"/>
      <c r="B3459" s="169"/>
    </row>
    <row r="3460" spans="1:2" x14ac:dyDescent="0.25">
      <c r="A3460" s="169"/>
      <c r="B3460" s="169"/>
    </row>
    <row r="3461" spans="1:2" x14ac:dyDescent="0.25">
      <c r="A3461" s="169"/>
      <c r="B3461" s="169"/>
    </row>
    <row r="3462" spans="1:2" x14ac:dyDescent="0.25">
      <c r="A3462" s="169"/>
      <c r="B3462" s="169"/>
    </row>
    <row r="3463" spans="1:2" x14ac:dyDescent="0.25">
      <c r="A3463" s="169"/>
      <c r="B3463" s="169"/>
    </row>
    <row r="3464" spans="1:2" x14ac:dyDescent="0.25">
      <c r="A3464" s="169"/>
      <c r="B3464" s="169"/>
    </row>
    <row r="3465" spans="1:2" x14ac:dyDescent="0.25">
      <c r="A3465" s="169"/>
      <c r="B3465" s="169"/>
    </row>
    <row r="3466" spans="1:2" x14ac:dyDescent="0.25">
      <c r="A3466" s="169"/>
      <c r="B3466" s="169"/>
    </row>
    <row r="3467" spans="1:2" x14ac:dyDescent="0.25">
      <c r="A3467" s="169"/>
      <c r="B3467" s="169"/>
    </row>
    <row r="3468" spans="1:2" x14ac:dyDescent="0.25">
      <c r="A3468" s="169"/>
      <c r="B3468" s="169"/>
    </row>
    <row r="3469" spans="1:2" x14ac:dyDescent="0.25">
      <c r="A3469" s="169"/>
      <c r="B3469" s="169"/>
    </row>
    <row r="3470" spans="1:2" x14ac:dyDescent="0.25">
      <c r="A3470" s="169"/>
      <c r="B3470" s="169"/>
    </row>
    <row r="3471" spans="1:2" x14ac:dyDescent="0.25">
      <c r="A3471" s="169"/>
      <c r="B3471" s="169"/>
    </row>
    <row r="3472" spans="1:2" x14ac:dyDescent="0.25">
      <c r="A3472" s="169"/>
      <c r="B3472" s="169"/>
    </row>
    <row r="3473" spans="1:2" x14ac:dyDescent="0.25">
      <c r="A3473" s="169"/>
      <c r="B3473" s="169"/>
    </row>
    <row r="3474" spans="1:2" x14ac:dyDescent="0.25">
      <c r="A3474" s="169"/>
      <c r="B3474" s="169"/>
    </row>
    <row r="3475" spans="1:2" x14ac:dyDescent="0.25">
      <c r="A3475" s="169"/>
      <c r="B3475" s="169"/>
    </row>
    <row r="3476" spans="1:2" x14ac:dyDescent="0.25">
      <c r="A3476" s="169"/>
      <c r="B3476" s="169"/>
    </row>
    <row r="3477" spans="1:2" x14ac:dyDescent="0.25">
      <c r="A3477" s="169"/>
      <c r="B3477" s="169"/>
    </row>
    <row r="3478" spans="1:2" x14ac:dyDescent="0.25">
      <c r="A3478" s="169"/>
      <c r="B3478" s="169"/>
    </row>
    <row r="3479" spans="1:2" x14ac:dyDescent="0.25">
      <c r="A3479" s="169"/>
      <c r="B3479" s="169"/>
    </row>
    <row r="3480" spans="1:2" x14ac:dyDescent="0.25">
      <c r="A3480" s="169"/>
      <c r="B3480" s="169"/>
    </row>
    <row r="3481" spans="1:2" x14ac:dyDescent="0.25">
      <c r="A3481" s="169"/>
      <c r="B3481" s="169"/>
    </row>
    <row r="3482" spans="1:2" x14ac:dyDescent="0.25">
      <c r="A3482" s="169"/>
      <c r="B3482" s="169"/>
    </row>
    <row r="3483" spans="1:2" x14ac:dyDescent="0.25">
      <c r="A3483" s="169"/>
      <c r="B3483" s="169"/>
    </row>
    <row r="3484" spans="1:2" x14ac:dyDescent="0.25">
      <c r="A3484" s="169"/>
      <c r="B3484" s="169"/>
    </row>
    <row r="3485" spans="1:2" x14ac:dyDescent="0.25">
      <c r="A3485" s="169"/>
      <c r="B3485" s="169"/>
    </row>
    <row r="3486" spans="1:2" x14ac:dyDescent="0.25">
      <c r="A3486" s="169"/>
      <c r="B3486" s="169"/>
    </row>
    <row r="3487" spans="1:2" x14ac:dyDescent="0.25">
      <c r="A3487" s="169"/>
      <c r="B3487" s="169"/>
    </row>
    <row r="3488" spans="1:2" x14ac:dyDescent="0.25">
      <c r="A3488" s="169"/>
      <c r="B3488" s="169"/>
    </row>
    <row r="3489" spans="1:2" x14ac:dyDescent="0.25">
      <c r="A3489" s="169"/>
      <c r="B3489" s="169"/>
    </row>
    <row r="3490" spans="1:2" x14ac:dyDescent="0.25">
      <c r="A3490" s="169"/>
      <c r="B3490" s="169"/>
    </row>
    <row r="3491" spans="1:2" x14ac:dyDescent="0.25">
      <c r="A3491" s="169"/>
      <c r="B3491" s="169"/>
    </row>
    <row r="3492" spans="1:2" x14ac:dyDescent="0.25">
      <c r="A3492" s="169"/>
      <c r="B3492" s="169"/>
    </row>
    <row r="3493" spans="1:2" x14ac:dyDescent="0.25">
      <c r="A3493" s="169"/>
      <c r="B3493" s="169"/>
    </row>
    <row r="3494" spans="1:2" x14ac:dyDescent="0.25">
      <c r="A3494" s="169"/>
      <c r="B3494" s="169"/>
    </row>
    <row r="3495" spans="1:2" x14ac:dyDescent="0.25">
      <c r="A3495" s="169"/>
      <c r="B3495" s="169"/>
    </row>
    <row r="3496" spans="1:2" x14ac:dyDescent="0.25">
      <c r="A3496" s="169"/>
      <c r="B3496" s="169"/>
    </row>
    <row r="3497" spans="1:2" x14ac:dyDescent="0.25">
      <c r="A3497" s="169"/>
      <c r="B3497" s="169"/>
    </row>
    <row r="3498" spans="1:2" x14ac:dyDescent="0.25">
      <c r="A3498" s="169"/>
      <c r="B3498" s="169"/>
    </row>
    <row r="3499" spans="1:2" x14ac:dyDescent="0.25">
      <c r="A3499" s="169"/>
      <c r="B3499" s="169"/>
    </row>
    <row r="3500" spans="1:2" x14ac:dyDescent="0.25">
      <c r="A3500" s="169"/>
      <c r="B3500" s="169"/>
    </row>
    <row r="3501" spans="1:2" x14ac:dyDescent="0.25">
      <c r="A3501" s="169"/>
      <c r="B3501" s="169"/>
    </row>
    <row r="3502" spans="1:2" x14ac:dyDescent="0.25">
      <c r="A3502" s="169"/>
      <c r="B3502" s="169"/>
    </row>
    <row r="3503" spans="1:2" x14ac:dyDescent="0.25">
      <c r="A3503" s="169"/>
      <c r="B3503" s="169"/>
    </row>
    <row r="3504" spans="1:2" x14ac:dyDescent="0.25">
      <c r="A3504" s="169"/>
      <c r="B3504" s="169"/>
    </row>
    <row r="3505" spans="1:2" x14ac:dyDescent="0.25">
      <c r="A3505" s="169"/>
      <c r="B3505" s="169"/>
    </row>
    <row r="3506" spans="1:2" x14ac:dyDescent="0.25">
      <c r="A3506" s="169"/>
      <c r="B3506" s="169"/>
    </row>
    <row r="3507" spans="1:2" x14ac:dyDescent="0.25">
      <c r="A3507" s="169"/>
      <c r="B3507" s="169"/>
    </row>
    <row r="3508" spans="1:2" x14ac:dyDescent="0.25">
      <c r="A3508" s="169"/>
      <c r="B3508" s="169"/>
    </row>
    <row r="3509" spans="1:2" x14ac:dyDescent="0.25">
      <c r="A3509" s="169"/>
      <c r="B3509" s="169"/>
    </row>
    <row r="3510" spans="1:2" x14ac:dyDescent="0.25">
      <c r="A3510" s="169"/>
      <c r="B3510" s="169"/>
    </row>
    <row r="3511" spans="1:2" x14ac:dyDescent="0.25">
      <c r="A3511" s="169"/>
      <c r="B3511" s="169"/>
    </row>
    <row r="3512" spans="1:2" x14ac:dyDescent="0.25">
      <c r="A3512" s="169"/>
      <c r="B3512" s="169"/>
    </row>
    <row r="3513" spans="1:2" x14ac:dyDescent="0.25">
      <c r="A3513" s="169"/>
      <c r="B3513" s="169"/>
    </row>
    <row r="3514" spans="1:2" x14ac:dyDescent="0.25">
      <c r="A3514" s="169"/>
      <c r="B3514" s="169"/>
    </row>
    <row r="3515" spans="1:2" x14ac:dyDescent="0.25">
      <c r="A3515" s="169"/>
      <c r="B3515" s="169"/>
    </row>
    <row r="3516" spans="1:2" x14ac:dyDescent="0.25">
      <c r="A3516" s="169"/>
      <c r="B3516" s="169"/>
    </row>
    <row r="3517" spans="1:2" x14ac:dyDescent="0.25">
      <c r="A3517" s="169"/>
      <c r="B3517" s="169"/>
    </row>
    <row r="3518" spans="1:2" x14ac:dyDescent="0.25">
      <c r="A3518" s="169"/>
      <c r="B3518" s="169"/>
    </row>
    <row r="3519" spans="1:2" x14ac:dyDescent="0.25">
      <c r="A3519" s="169"/>
      <c r="B3519" s="169"/>
    </row>
    <row r="3520" spans="1:2" x14ac:dyDescent="0.25">
      <c r="A3520" s="169"/>
      <c r="B3520" s="169"/>
    </row>
    <row r="3521" spans="1:2" x14ac:dyDescent="0.25">
      <c r="A3521" s="169"/>
      <c r="B3521" s="169"/>
    </row>
    <row r="3522" spans="1:2" x14ac:dyDescent="0.25">
      <c r="A3522" s="169"/>
      <c r="B3522" s="169"/>
    </row>
    <row r="3523" spans="1:2" x14ac:dyDescent="0.25">
      <c r="A3523" s="169"/>
      <c r="B3523" s="169"/>
    </row>
    <row r="3524" spans="1:2" x14ac:dyDescent="0.25">
      <c r="A3524" s="169"/>
      <c r="B3524" s="169"/>
    </row>
    <row r="3525" spans="1:2" x14ac:dyDescent="0.25">
      <c r="A3525" s="169"/>
      <c r="B3525" s="169"/>
    </row>
    <row r="3526" spans="1:2" x14ac:dyDescent="0.25">
      <c r="A3526" s="169"/>
      <c r="B3526" s="169"/>
    </row>
    <row r="3527" spans="1:2" x14ac:dyDescent="0.25">
      <c r="A3527" s="169"/>
      <c r="B3527" s="169"/>
    </row>
    <row r="3528" spans="1:2" x14ac:dyDescent="0.25">
      <c r="A3528" s="169"/>
      <c r="B3528" s="169"/>
    </row>
    <row r="3529" spans="1:2" x14ac:dyDescent="0.25">
      <c r="A3529" s="169"/>
      <c r="B3529" s="169"/>
    </row>
    <row r="3530" spans="1:2" x14ac:dyDescent="0.25">
      <c r="A3530" s="169"/>
      <c r="B3530" s="169"/>
    </row>
    <row r="3531" spans="1:2" x14ac:dyDescent="0.25">
      <c r="A3531" s="169"/>
      <c r="B3531" s="169"/>
    </row>
    <row r="3532" spans="1:2" x14ac:dyDescent="0.25">
      <c r="A3532" s="169"/>
      <c r="B3532" s="169"/>
    </row>
    <row r="3533" spans="1:2" x14ac:dyDescent="0.25">
      <c r="A3533" s="169"/>
      <c r="B3533" s="169"/>
    </row>
    <row r="3534" spans="1:2" x14ac:dyDescent="0.25">
      <c r="A3534" s="169"/>
      <c r="B3534" s="169"/>
    </row>
    <row r="3535" spans="1:2" x14ac:dyDescent="0.25">
      <c r="A3535" s="169"/>
      <c r="B3535" s="169"/>
    </row>
    <row r="3536" spans="1:2" x14ac:dyDescent="0.25">
      <c r="A3536" s="169"/>
      <c r="B3536" s="169"/>
    </row>
    <row r="3537" spans="1:2" x14ac:dyDescent="0.25">
      <c r="A3537" s="169"/>
      <c r="B3537" s="169"/>
    </row>
    <row r="3538" spans="1:2" x14ac:dyDescent="0.25">
      <c r="A3538" s="169"/>
      <c r="B3538" s="169"/>
    </row>
    <row r="3539" spans="1:2" x14ac:dyDescent="0.25">
      <c r="A3539" s="169"/>
      <c r="B3539" s="169"/>
    </row>
    <row r="3540" spans="1:2" x14ac:dyDescent="0.25">
      <c r="A3540" s="169"/>
      <c r="B3540" s="169"/>
    </row>
    <row r="3541" spans="1:2" x14ac:dyDescent="0.25">
      <c r="A3541" s="169"/>
      <c r="B3541" s="169"/>
    </row>
    <row r="3542" spans="1:2" x14ac:dyDescent="0.25">
      <c r="A3542" s="169"/>
      <c r="B3542" s="169"/>
    </row>
    <row r="3543" spans="1:2" x14ac:dyDescent="0.25">
      <c r="A3543" s="169"/>
      <c r="B3543" s="169"/>
    </row>
    <row r="3544" spans="1:2" x14ac:dyDescent="0.25">
      <c r="A3544" s="169"/>
      <c r="B3544" s="169"/>
    </row>
    <row r="3545" spans="1:2" x14ac:dyDescent="0.25">
      <c r="A3545" s="169"/>
      <c r="B3545" s="169"/>
    </row>
    <row r="3546" spans="1:2" x14ac:dyDescent="0.25">
      <c r="A3546" s="169"/>
      <c r="B3546" s="169"/>
    </row>
    <row r="3547" spans="1:2" x14ac:dyDescent="0.25">
      <c r="A3547" s="169"/>
      <c r="B3547" s="169"/>
    </row>
    <row r="3548" spans="1:2" x14ac:dyDescent="0.25">
      <c r="A3548" s="169"/>
      <c r="B3548" s="169"/>
    </row>
    <row r="3549" spans="1:2" x14ac:dyDescent="0.25">
      <c r="A3549" s="169"/>
      <c r="B3549" s="169"/>
    </row>
    <row r="3550" spans="1:2" x14ac:dyDescent="0.25">
      <c r="A3550" s="169"/>
      <c r="B3550" s="169"/>
    </row>
    <row r="3551" spans="1:2" x14ac:dyDescent="0.25">
      <c r="A3551" s="169"/>
      <c r="B3551" s="169"/>
    </row>
    <row r="3552" spans="1:2" x14ac:dyDescent="0.25">
      <c r="A3552" s="169"/>
      <c r="B3552" s="169"/>
    </row>
    <row r="3553" spans="1:2" x14ac:dyDescent="0.25">
      <c r="A3553" s="169"/>
      <c r="B3553" s="169"/>
    </row>
    <row r="3554" spans="1:2" x14ac:dyDescent="0.25">
      <c r="A3554" s="169"/>
      <c r="B3554" s="169"/>
    </row>
    <row r="3555" spans="1:2" x14ac:dyDescent="0.25">
      <c r="A3555" s="169"/>
      <c r="B3555" s="169"/>
    </row>
    <row r="3556" spans="1:2" x14ac:dyDescent="0.25">
      <c r="A3556" s="169"/>
      <c r="B3556" s="169"/>
    </row>
    <row r="3557" spans="1:2" x14ac:dyDescent="0.25">
      <c r="A3557" s="169"/>
      <c r="B3557" s="169"/>
    </row>
    <row r="3558" spans="1:2" x14ac:dyDescent="0.25">
      <c r="A3558" s="169"/>
      <c r="B3558" s="169"/>
    </row>
    <row r="3559" spans="1:2" x14ac:dyDescent="0.25">
      <c r="A3559" s="169"/>
      <c r="B3559" s="169"/>
    </row>
    <row r="3560" spans="1:2" x14ac:dyDescent="0.25">
      <c r="A3560" s="169"/>
      <c r="B3560" s="169"/>
    </row>
    <row r="3561" spans="1:2" x14ac:dyDescent="0.25">
      <c r="A3561" s="169"/>
      <c r="B3561" s="169"/>
    </row>
    <row r="3562" spans="1:2" x14ac:dyDescent="0.25">
      <c r="A3562" s="169"/>
      <c r="B3562" s="169"/>
    </row>
    <row r="3563" spans="1:2" x14ac:dyDescent="0.25">
      <c r="A3563" s="169"/>
      <c r="B3563" s="169"/>
    </row>
    <row r="3564" spans="1:2" x14ac:dyDescent="0.25">
      <c r="A3564" s="169"/>
      <c r="B3564" s="169"/>
    </row>
    <row r="3565" spans="1:2" x14ac:dyDescent="0.25">
      <c r="A3565" s="169"/>
      <c r="B3565" s="169"/>
    </row>
    <row r="3566" spans="1:2" x14ac:dyDescent="0.25">
      <c r="A3566" s="169"/>
      <c r="B3566" s="169"/>
    </row>
    <row r="3567" spans="1:2" x14ac:dyDescent="0.25">
      <c r="A3567" s="169"/>
      <c r="B3567" s="169"/>
    </row>
    <row r="3568" spans="1:2" x14ac:dyDescent="0.25">
      <c r="A3568" s="169"/>
      <c r="B3568" s="169"/>
    </row>
    <row r="3569" spans="1:2" x14ac:dyDescent="0.25">
      <c r="A3569" s="169"/>
      <c r="B3569" s="169"/>
    </row>
    <row r="3570" spans="1:2" x14ac:dyDescent="0.25">
      <c r="A3570" s="169"/>
      <c r="B3570" s="169"/>
    </row>
    <row r="3571" spans="1:2" x14ac:dyDescent="0.25">
      <c r="A3571" s="169"/>
      <c r="B3571" s="169"/>
    </row>
    <row r="3572" spans="1:2" x14ac:dyDescent="0.25">
      <c r="A3572" s="169"/>
      <c r="B3572" s="169"/>
    </row>
    <row r="3573" spans="1:2" x14ac:dyDescent="0.25">
      <c r="A3573" s="169"/>
      <c r="B3573" s="169"/>
    </row>
    <row r="3574" spans="1:2" x14ac:dyDescent="0.25">
      <c r="A3574" s="169"/>
      <c r="B3574" s="169"/>
    </row>
    <row r="3575" spans="1:2" x14ac:dyDescent="0.25">
      <c r="A3575" s="169"/>
      <c r="B3575" s="169"/>
    </row>
    <row r="3576" spans="1:2" x14ac:dyDescent="0.25">
      <c r="A3576" s="169"/>
      <c r="B3576" s="169"/>
    </row>
    <row r="3577" spans="1:2" x14ac:dyDescent="0.25">
      <c r="A3577" s="169"/>
      <c r="B3577" s="169"/>
    </row>
    <row r="3578" spans="1:2" x14ac:dyDescent="0.25">
      <c r="A3578" s="169"/>
      <c r="B3578" s="169"/>
    </row>
    <row r="3579" spans="1:2" x14ac:dyDescent="0.25">
      <c r="A3579" s="169"/>
      <c r="B3579" s="169"/>
    </row>
    <row r="3580" spans="1:2" x14ac:dyDescent="0.25">
      <c r="A3580" s="169"/>
      <c r="B3580" s="169"/>
    </row>
    <row r="3581" spans="1:2" x14ac:dyDescent="0.25">
      <c r="A3581" s="169"/>
      <c r="B3581" s="169"/>
    </row>
    <row r="3582" spans="1:2" x14ac:dyDescent="0.25">
      <c r="A3582" s="169"/>
      <c r="B3582" s="169"/>
    </row>
    <row r="3583" spans="1:2" x14ac:dyDescent="0.25">
      <c r="A3583" s="169"/>
      <c r="B3583" s="169"/>
    </row>
    <row r="3584" spans="1:2" x14ac:dyDescent="0.25">
      <c r="A3584" s="169"/>
      <c r="B3584" s="169"/>
    </row>
    <row r="3585" spans="1:2" x14ac:dyDescent="0.25">
      <c r="A3585" s="169"/>
      <c r="B3585" s="169"/>
    </row>
    <row r="3586" spans="1:2" x14ac:dyDescent="0.25">
      <c r="A3586" s="169"/>
      <c r="B3586" s="169"/>
    </row>
    <row r="3587" spans="1:2" x14ac:dyDescent="0.25">
      <c r="A3587" s="169"/>
      <c r="B3587" s="169"/>
    </row>
    <row r="3588" spans="1:2" x14ac:dyDescent="0.25">
      <c r="A3588" s="169"/>
      <c r="B3588" s="169"/>
    </row>
    <row r="3589" spans="1:2" x14ac:dyDescent="0.25">
      <c r="A3589" s="169"/>
      <c r="B3589" s="169"/>
    </row>
    <row r="3590" spans="1:2" x14ac:dyDescent="0.25">
      <c r="A3590" s="169"/>
      <c r="B3590" s="169"/>
    </row>
    <row r="3591" spans="1:2" x14ac:dyDescent="0.25">
      <c r="A3591" s="169"/>
      <c r="B3591" s="169"/>
    </row>
    <row r="3592" spans="1:2" x14ac:dyDescent="0.25">
      <c r="A3592" s="169"/>
      <c r="B3592" s="169"/>
    </row>
    <row r="3593" spans="1:2" x14ac:dyDescent="0.25">
      <c r="A3593" s="169"/>
      <c r="B3593" s="169"/>
    </row>
    <row r="3594" spans="1:2" x14ac:dyDescent="0.25">
      <c r="A3594" s="169"/>
      <c r="B3594" s="169"/>
    </row>
    <row r="3595" spans="1:2" x14ac:dyDescent="0.25">
      <c r="A3595" s="169"/>
      <c r="B3595" s="169"/>
    </row>
    <row r="3596" spans="1:2" x14ac:dyDescent="0.25">
      <c r="A3596" s="169"/>
      <c r="B3596" s="169"/>
    </row>
    <row r="3597" spans="1:2" x14ac:dyDescent="0.25">
      <c r="A3597" s="169"/>
      <c r="B3597" s="169"/>
    </row>
    <row r="3598" spans="1:2" x14ac:dyDescent="0.25">
      <c r="A3598" s="169"/>
      <c r="B3598" s="169"/>
    </row>
    <row r="3599" spans="1:2" x14ac:dyDescent="0.25">
      <c r="A3599" s="169"/>
      <c r="B3599" s="169"/>
    </row>
    <row r="3600" spans="1:2" x14ac:dyDescent="0.25">
      <c r="A3600" s="169"/>
      <c r="B3600" s="169"/>
    </row>
    <row r="3601" spans="1:2" x14ac:dyDescent="0.25">
      <c r="A3601" s="169"/>
      <c r="B3601" s="169"/>
    </row>
    <row r="3602" spans="1:2" x14ac:dyDescent="0.25">
      <c r="A3602" s="169"/>
      <c r="B3602" s="169"/>
    </row>
    <row r="3603" spans="1:2" x14ac:dyDescent="0.25">
      <c r="A3603" s="169"/>
      <c r="B3603" s="169"/>
    </row>
    <row r="3604" spans="1:2" x14ac:dyDescent="0.25">
      <c r="A3604" s="169"/>
      <c r="B3604" s="169"/>
    </row>
    <row r="3605" spans="1:2" x14ac:dyDescent="0.25">
      <c r="A3605" s="169"/>
      <c r="B3605" s="169"/>
    </row>
    <row r="3606" spans="1:2" x14ac:dyDescent="0.25">
      <c r="A3606" s="169"/>
      <c r="B3606" s="169"/>
    </row>
    <row r="3607" spans="1:2" x14ac:dyDescent="0.25">
      <c r="A3607" s="169"/>
      <c r="B3607" s="169"/>
    </row>
    <row r="3608" spans="1:2" x14ac:dyDescent="0.25">
      <c r="A3608" s="169"/>
      <c r="B3608" s="169"/>
    </row>
    <row r="3609" spans="1:2" x14ac:dyDescent="0.25">
      <c r="A3609" s="169"/>
      <c r="B3609" s="169"/>
    </row>
    <row r="3610" spans="1:2" x14ac:dyDescent="0.25">
      <c r="A3610" s="169"/>
      <c r="B3610" s="169"/>
    </row>
    <row r="3611" spans="1:2" x14ac:dyDescent="0.25">
      <c r="A3611" s="169"/>
      <c r="B3611" s="169"/>
    </row>
    <row r="3612" spans="1:2" x14ac:dyDescent="0.25">
      <c r="A3612" s="169"/>
      <c r="B3612" s="169"/>
    </row>
    <row r="3613" spans="1:2" x14ac:dyDescent="0.25">
      <c r="A3613" s="169"/>
      <c r="B3613" s="169"/>
    </row>
    <row r="3614" spans="1:2" x14ac:dyDescent="0.25">
      <c r="A3614" s="169"/>
      <c r="B3614" s="169"/>
    </row>
    <row r="3615" spans="1:2" x14ac:dyDescent="0.25">
      <c r="A3615" s="169"/>
      <c r="B3615" s="169"/>
    </row>
    <row r="3616" spans="1:2" x14ac:dyDescent="0.25">
      <c r="A3616" s="169"/>
      <c r="B3616" s="169"/>
    </row>
    <row r="3617" spans="1:2" x14ac:dyDescent="0.25">
      <c r="A3617" s="169"/>
      <c r="B3617" s="169"/>
    </row>
    <row r="3618" spans="1:2" x14ac:dyDescent="0.25">
      <c r="A3618" s="169"/>
      <c r="B3618" s="169"/>
    </row>
    <row r="3619" spans="1:2" x14ac:dyDescent="0.25">
      <c r="A3619" s="169"/>
      <c r="B3619" s="169"/>
    </row>
    <row r="3620" spans="1:2" x14ac:dyDescent="0.25">
      <c r="A3620" s="169"/>
      <c r="B3620" s="169"/>
    </row>
    <row r="3621" spans="1:2" x14ac:dyDescent="0.25">
      <c r="A3621" s="169"/>
      <c r="B3621" s="169"/>
    </row>
    <row r="3622" spans="1:2" x14ac:dyDescent="0.25">
      <c r="A3622" s="169"/>
      <c r="B3622" s="169"/>
    </row>
    <row r="3623" spans="1:2" x14ac:dyDescent="0.25">
      <c r="A3623" s="169"/>
      <c r="B3623" s="169"/>
    </row>
    <row r="3624" spans="1:2" x14ac:dyDescent="0.25">
      <c r="A3624" s="169"/>
      <c r="B3624" s="169"/>
    </row>
    <row r="3625" spans="1:2" x14ac:dyDescent="0.25">
      <c r="A3625" s="169"/>
      <c r="B3625" s="169"/>
    </row>
    <row r="3626" spans="1:2" x14ac:dyDescent="0.25">
      <c r="A3626" s="169"/>
      <c r="B3626" s="169"/>
    </row>
    <row r="3627" spans="1:2" x14ac:dyDescent="0.25">
      <c r="A3627" s="169"/>
      <c r="B3627" s="169"/>
    </row>
    <row r="3628" spans="1:2" x14ac:dyDescent="0.25">
      <c r="A3628" s="169"/>
      <c r="B3628" s="169"/>
    </row>
    <row r="3629" spans="1:2" x14ac:dyDescent="0.25">
      <c r="A3629" s="169"/>
      <c r="B3629" s="169"/>
    </row>
    <row r="3630" spans="1:2" x14ac:dyDescent="0.25">
      <c r="A3630" s="169"/>
      <c r="B3630" s="169"/>
    </row>
    <row r="3631" spans="1:2" x14ac:dyDescent="0.25">
      <c r="A3631" s="169"/>
      <c r="B3631" s="169"/>
    </row>
    <row r="3632" spans="1:2" x14ac:dyDescent="0.25">
      <c r="A3632" s="169"/>
      <c r="B3632" s="169"/>
    </row>
    <row r="3633" spans="1:2" x14ac:dyDescent="0.25">
      <c r="A3633" s="169"/>
      <c r="B3633" s="169"/>
    </row>
    <row r="3634" spans="1:2" x14ac:dyDescent="0.25">
      <c r="A3634" s="169"/>
      <c r="B3634" s="169"/>
    </row>
    <row r="3635" spans="1:2" x14ac:dyDescent="0.25">
      <c r="A3635" s="169"/>
      <c r="B3635" s="169"/>
    </row>
    <row r="3636" spans="1:2" x14ac:dyDescent="0.25">
      <c r="A3636" s="169"/>
      <c r="B3636" s="169"/>
    </row>
    <row r="3637" spans="1:2" x14ac:dyDescent="0.25">
      <c r="A3637" s="169"/>
      <c r="B3637" s="169"/>
    </row>
    <row r="3638" spans="1:2" x14ac:dyDescent="0.25">
      <c r="A3638" s="169"/>
      <c r="B3638" s="169"/>
    </row>
    <row r="3639" spans="1:2" x14ac:dyDescent="0.25">
      <c r="A3639" s="169"/>
      <c r="B3639" s="169"/>
    </row>
    <row r="3640" spans="1:2" x14ac:dyDescent="0.25">
      <c r="A3640" s="169"/>
      <c r="B3640" s="169"/>
    </row>
    <row r="3641" spans="1:2" x14ac:dyDescent="0.25">
      <c r="A3641" s="169"/>
      <c r="B3641" s="169"/>
    </row>
    <row r="3642" spans="1:2" x14ac:dyDescent="0.25">
      <c r="A3642" s="169"/>
      <c r="B3642" s="169"/>
    </row>
    <row r="3643" spans="1:2" x14ac:dyDescent="0.25">
      <c r="A3643" s="169"/>
      <c r="B3643" s="169"/>
    </row>
    <row r="3644" spans="1:2" x14ac:dyDescent="0.25">
      <c r="A3644" s="169"/>
      <c r="B3644" s="169"/>
    </row>
    <row r="3645" spans="1:2" x14ac:dyDescent="0.25">
      <c r="A3645" s="169"/>
      <c r="B3645" s="169"/>
    </row>
    <row r="3646" spans="1:2" x14ac:dyDescent="0.25">
      <c r="A3646" s="169"/>
      <c r="B3646" s="169"/>
    </row>
    <row r="3647" spans="1:2" x14ac:dyDescent="0.25">
      <c r="A3647" s="169"/>
      <c r="B3647" s="169"/>
    </row>
    <row r="3648" spans="1:2" x14ac:dyDescent="0.25">
      <c r="A3648" s="169"/>
      <c r="B3648" s="169"/>
    </row>
    <row r="3649" spans="1:2" x14ac:dyDescent="0.25">
      <c r="A3649" s="169"/>
      <c r="B3649" s="169"/>
    </row>
    <row r="3650" spans="1:2" x14ac:dyDescent="0.25">
      <c r="A3650" s="169"/>
      <c r="B3650" s="169"/>
    </row>
    <row r="3651" spans="1:2" x14ac:dyDescent="0.25">
      <c r="A3651" s="169"/>
      <c r="B3651" s="169"/>
    </row>
    <row r="3652" spans="1:2" x14ac:dyDescent="0.25">
      <c r="A3652" s="169"/>
      <c r="B3652" s="169"/>
    </row>
    <row r="3653" spans="1:2" x14ac:dyDescent="0.25">
      <c r="A3653" s="169"/>
      <c r="B3653" s="169"/>
    </row>
    <row r="3654" spans="1:2" x14ac:dyDescent="0.25">
      <c r="A3654" s="169"/>
      <c r="B3654" s="169"/>
    </row>
    <row r="3655" spans="1:2" x14ac:dyDescent="0.25">
      <c r="A3655" s="169"/>
      <c r="B3655" s="169"/>
    </row>
    <row r="3656" spans="1:2" x14ac:dyDescent="0.25">
      <c r="A3656" s="169"/>
      <c r="B3656" s="169"/>
    </row>
    <row r="3657" spans="1:2" x14ac:dyDescent="0.25">
      <c r="A3657" s="169"/>
      <c r="B3657" s="169"/>
    </row>
    <row r="3658" spans="1:2" x14ac:dyDescent="0.25">
      <c r="A3658" s="169"/>
      <c r="B3658" s="169"/>
    </row>
    <row r="3659" spans="1:2" x14ac:dyDescent="0.25">
      <c r="A3659" s="169"/>
      <c r="B3659" s="169"/>
    </row>
    <row r="3660" spans="1:2" x14ac:dyDescent="0.25">
      <c r="A3660" s="169"/>
      <c r="B3660" s="169"/>
    </row>
    <row r="3661" spans="1:2" x14ac:dyDescent="0.25">
      <c r="A3661" s="169"/>
      <c r="B3661" s="169"/>
    </row>
    <row r="3662" spans="1:2" x14ac:dyDescent="0.25">
      <c r="A3662" s="169"/>
      <c r="B3662" s="169"/>
    </row>
    <row r="3663" spans="1:2" x14ac:dyDescent="0.25">
      <c r="A3663" s="169"/>
      <c r="B3663" s="169"/>
    </row>
    <row r="3664" spans="1:2" x14ac:dyDescent="0.25">
      <c r="A3664" s="169"/>
      <c r="B3664" s="169"/>
    </row>
    <row r="3665" spans="1:2" x14ac:dyDescent="0.25">
      <c r="A3665" s="169"/>
      <c r="B3665" s="169"/>
    </row>
    <row r="3666" spans="1:2" x14ac:dyDescent="0.25">
      <c r="A3666" s="169"/>
      <c r="B3666" s="169"/>
    </row>
    <row r="3667" spans="1:2" x14ac:dyDescent="0.25">
      <c r="A3667" s="169"/>
      <c r="B3667" s="169"/>
    </row>
    <row r="3668" spans="1:2" x14ac:dyDescent="0.25">
      <c r="A3668" s="169"/>
      <c r="B3668" s="169"/>
    </row>
    <row r="3669" spans="1:2" x14ac:dyDescent="0.25">
      <c r="A3669" s="169"/>
      <c r="B3669" s="169"/>
    </row>
    <row r="3670" spans="1:2" x14ac:dyDescent="0.25">
      <c r="A3670" s="169"/>
      <c r="B3670" s="169"/>
    </row>
    <row r="3671" spans="1:2" x14ac:dyDescent="0.25">
      <c r="A3671" s="169"/>
      <c r="B3671" s="169"/>
    </row>
    <row r="3672" spans="1:2" x14ac:dyDescent="0.25">
      <c r="A3672" s="169"/>
      <c r="B3672" s="169"/>
    </row>
    <row r="3673" spans="1:2" x14ac:dyDescent="0.25">
      <c r="A3673" s="169"/>
      <c r="B3673" s="169"/>
    </row>
    <row r="3674" spans="1:2" x14ac:dyDescent="0.25">
      <c r="A3674" s="169"/>
      <c r="B3674" s="169"/>
    </row>
    <row r="3675" spans="1:2" x14ac:dyDescent="0.25">
      <c r="A3675" s="169"/>
      <c r="B3675" s="169"/>
    </row>
    <row r="3676" spans="1:2" x14ac:dyDescent="0.25">
      <c r="A3676" s="169"/>
      <c r="B3676" s="169"/>
    </row>
    <row r="3677" spans="1:2" x14ac:dyDescent="0.25">
      <c r="A3677" s="169"/>
      <c r="B3677" s="169"/>
    </row>
    <row r="3678" spans="1:2" x14ac:dyDescent="0.25">
      <c r="A3678" s="169"/>
      <c r="B3678" s="169"/>
    </row>
    <row r="3679" spans="1:2" x14ac:dyDescent="0.25">
      <c r="A3679" s="169"/>
      <c r="B3679" s="169"/>
    </row>
    <row r="3680" spans="1:2" x14ac:dyDescent="0.25">
      <c r="A3680" s="169"/>
      <c r="B3680" s="169"/>
    </row>
    <row r="3681" spans="1:2" x14ac:dyDescent="0.25">
      <c r="A3681" s="169"/>
      <c r="B3681" s="169"/>
    </row>
    <row r="3682" spans="1:2" x14ac:dyDescent="0.25">
      <c r="A3682" s="169"/>
      <c r="B3682" s="169"/>
    </row>
    <row r="3683" spans="1:2" x14ac:dyDescent="0.25">
      <c r="A3683" s="169"/>
      <c r="B3683" s="169"/>
    </row>
    <row r="3684" spans="1:2" x14ac:dyDescent="0.25">
      <c r="A3684" s="169"/>
      <c r="B3684" s="169"/>
    </row>
    <row r="3685" spans="1:2" x14ac:dyDescent="0.25">
      <c r="A3685" s="169"/>
      <c r="B3685" s="169"/>
    </row>
    <row r="3686" spans="1:2" x14ac:dyDescent="0.25">
      <c r="A3686" s="169"/>
      <c r="B3686" s="169"/>
    </row>
    <row r="3687" spans="1:2" x14ac:dyDescent="0.25">
      <c r="A3687" s="169"/>
      <c r="B3687" s="169"/>
    </row>
    <row r="3688" spans="1:2" x14ac:dyDescent="0.25">
      <c r="A3688" s="169"/>
      <c r="B3688" s="169"/>
    </row>
    <row r="3689" spans="1:2" x14ac:dyDescent="0.25">
      <c r="A3689" s="169"/>
      <c r="B3689" s="169"/>
    </row>
    <row r="3690" spans="1:2" x14ac:dyDescent="0.25">
      <c r="A3690" s="169"/>
      <c r="B3690" s="169"/>
    </row>
    <row r="3691" spans="1:2" x14ac:dyDescent="0.25">
      <c r="A3691" s="169"/>
      <c r="B3691" s="169"/>
    </row>
    <row r="3692" spans="1:2" x14ac:dyDescent="0.25">
      <c r="A3692" s="169"/>
      <c r="B3692" s="169"/>
    </row>
    <row r="3693" spans="1:2" x14ac:dyDescent="0.25">
      <c r="A3693" s="169"/>
      <c r="B3693" s="169"/>
    </row>
    <row r="3694" spans="1:2" x14ac:dyDescent="0.25">
      <c r="A3694" s="169"/>
      <c r="B3694" s="169"/>
    </row>
    <row r="3695" spans="1:2" x14ac:dyDescent="0.25">
      <c r="A3695" s="169"/>
      <c r="B3695" s="169"/>
    </row>
    <row r="3696" spans="1:2" x14ac:dyDescent="0.25">
      <c r="A3696" s="169"/>
      <c r="B3696" s="169"/>
    </row>
    <row r="3697" spans="1:2" x14ac:dyDescent="0.25">
      <c r="A3697" s="169"/>
      <c r="B3697" s="169"/>
    </row>
    <row r="3698" spans="1:2" x14ac:dyDescent="0.25">
      <c r="A3698" s="169"/>
      <c r="B3698" s="169"/>
    </row>
    <row r="3699" spans="1:2" x14ac:dyDescent="0.25">
      <c r="A3699" s="169"/>
      <c r="B3699" s="169"/>
    </row>
    <row r="3700" spans="1:2" x14ac:dyDescent="0.25">
      <c r="A3700" s="169"/>
      <c r="B3700" s="169"/>
    </row>
    <row r="3701" spans="1:2" x14ac:dyDescent="0.25">
      <c r="A3701" s="169"/>
      <c r="B3701" s="169"/>
    </row>
    <row r="3702" spans="1:2" x14ac:dyDescent="0.25">
      <c r="A3702" s="169"/>
      <c r="B3702" s="169"/>
    </row>
    <row r="3703" spans="1:2" x14ac:dyDescent="0.25">
      <c r="A3703" s="169"/>
      <c r="B3703" s="169"/>
    </row>
    <row r="3704" spans="1:2" x14ac:dyDescent="0.25">
      <c r="A3704" s="169"/>
      <c r="B3704" s="169"/>
    </row>
    <row r="3705" spans="1:2" x14ac:dyDescent="0.25">
      <c r="A3705" s="169"/>
      <c r="B3705" s="169"/>
    </row>
    <row r="3706" spans="1:2" x14ac:dyDescent="0.25">
      <c r="A3706" s="169"/>
      <c r="B3706" s="169"/>
    </row>
    <row r="3707" spans="1:2" x14ac:dyDescent="0.25">
      <c r="A3707" s="169"/>
      <c r="B3707" s="169"/>
    </row>
    <row r="3708" spans="1:2" x14ac:dyDescent="0.25">
      <c r="A3708" s="169"/>
      <c r="B3708" s="169"/>
    </row>
    <row r="3709" spans="1:2" x14ac:dyDescent="0.25">
      <c r="A3709" s="169"/>
      <c r="B3709" s="169"/>
    </row>
    <row r="3710" spans="1:2" x14ac:dyDescent="0.25">
      <c r="A3710" s="169"/>
      <c r="B3710" s="169"/>
    </row>
    <row r="3711" spans="1:2" x14ac:dyDescent="0.25">
      <c r="A3711" s="169"/>
      <c r="B3711" s="169"/>
    </row>
    <row r="3712" spans="1:2" x14ac:dyDescent="0.25">
      <c r="A3712" s="169"/>
      <c r="B3712" s="169"/>
    </row>
    <row r="3713" spans="1:2" x14ac:dyDescent="0.25">
      <c r="A3713" s="169"/>
      <c r="B3713" s="169"/>
    </row>
    <row r="3714" spans="1:2" x14ac:dyDescent="0.25">
      <c r="A3714" s="169"/>
      <c r="B3714" s="169"/>
    </row>
    <row r="3715" spans="1:2" x14ac:dyDescent="0.25">
      <c r="A3715" s="169"/>
      <c r="B3715" s="169"/>
    </row>
    <row r="3716" spans="1:2" x14ac:dyDescent="0.25">
      <c r="A3716" s="169"/>
      <c r="B3716" s="169"/>
    </row>
    <row r="3717" spans="1:2" x14ac:dyDescent="0.25">
      <c r="A3717" s="169"/>
      <c r="B3717" s="169"/>
    </row>
    <row r="3718" spans="1:2" x14ac:dyDescent="0.25">
      <c r="A3718" s="169"/>
      <c r="B3718" s="169"/>
    </row>
    <row r="3719" spans="1:2" x14ac:dyDescent="0.25">
      <c r="A3719" s="169"/>
      <c r="B3719" s="169"/>
    </row>
    <row r="3720" spans="1:2" x14ac:dyDescent="0.25">
      <c r="A3720" s="169"/>
      <c r="B3720" s="169"/>
    </row>
    <row r="3721" spans="1:2" x14ac:dyDescent="0.25">
      <c r="A3721" s="169"/>
      <c r="B3721" s="169"/>
    </row>
    <row r="3722" spans="1:2" x14ac:dyDescent="0.25">
      <c r="A3722" s="169"/>
      <c r="B3722" s="169"/>
    </row>
    <row r="3723" spans="1:2" x14ac:dyDescent="0.25">
      <c r="A3723" s="169"/>
      <c r="B3723" s="169"/>
    </row>
    <row r="3724" spans="1:2" x14ac:dyDescent="0.25">
      <c r="A3724" s="169"/>
      <c r="B3724" s="169"/>
    </row>
    <row r="3725" spans="1:2" x14ac:dyDescent="0.25">
      <c r="A3725" s="169"/>
      <c r="B3725" s="169"/>
    </row>
    <row r="3726" spans="1:2" x14ac:dyDescent="0.25">
      <c r="A3726" s="169"/>
      <c r="B3726" s="169"/>
    </row>
    <row r="3727" spans="1:2" x14ac:dyDescent="0.25">
      <c r="A3727" s="169"/>
      <c r="B3727" s="169"/>
    </row>
    <row r="3728" spans="1:2" x14ac:dyDescent="0.25">
      <c r="A3728" s="169"/>
      <c r="B3728" s="169"/>
    </row>
    <row r="3729" spans="1:2" x14ac:dyDescent="0.25">
      <c r="A3729" s="169"/>
      <c r="B3729" s="169"/>
    </row>
    <row r="3730" spans="1:2" x14ac:dyDescent="0.25">
      <c r="A3730" s="169"/>
      <c r="B3730" s="169"/>
    </row>
    <row r="3731" spans="1:2" x14ac:dyDescent="0.25">
      <c r="A3731" s="169"/>
      <c r="B3731" s="169"/>
    </row>
    <row r="3732" spans="1:2" x14ac:dyDescent="0.25">
      <c r="A3732" s="169"/>
      <c r="B3732" s="169"/>
    </row>
    <row r="3733" spans="1:2" x14ac:dyDescent="0.25">
      <c r="A3733" s="169"/>
      <c r="B3733" s="169"/>
    </row>
    <row r="3734" spans="1:2" x14ac:dyDescent="0.25">
      <c r="A3734" s="169"/>
      <c r="B3734" s="169"/>
    </row>
    <row r="3735" spans="1:2" x14ac:dyDescent="0.25">
      <c r="A3735" s="169"/>
      <c r="B3735" s="169"/>
    </row>
    <row r="3736" spans="1:2" x14ac:dyDescent="0.25">
      <c r="A3736" s="169"/>
      <c r="B3736" s="169"/>
    </row>
    <row r="3737" spans="1:2" x14ac:dyDescent="0.25">
      <c r="A3737" s="169"/>
      <c r="B3737" s="169"/>
    </row>
    <row r="3738" spans="1:2" x14ac:dyDescent="0.25">
      <c r="A3738" s="169"/>
      <c r="B3738" s="169"/>
    </row>
    <row r="3739" spans="1:2" x14ac:dyDescent="0.25">
      <c r="A3739" s="169"/>
      <c r="B3739" s="169"/>
    </row>
    <row r="3740" spans="1:2" x14ac:dyDescent="0.25">
      <c r="A3740" s="169"/>
      <c r="B3740" s="169"/>
    </row>
    <row r="3741" spans="1:2" x14ac:dyDescent="0.25">
      <c r="A3741" s="169"/>
      <c r="B3741" s="169"/>
    </row>
    <row r="3742" spans="1:2" x14ac:dyDescent="0.25">
      <c r="A3742" s="169"/>
      <c r="B3742" s="169"/>
    </row>
    <row r="3743" spans="1:2" x14ac:dyDescent="0.25">
      <c r="A3743" s="169"/>
      <c r="B3743" s="169"/>
    </row>
    <row r="3744" spans="1:2" x14ac:dyDescent="0.25">
      <c r="A3744" s="169"/>
      <c r="B3744" s="169"/>
    </row>
    <row r="3745" spans="1:2" x14ac:dyDescent="0.25">
      <c r="A3745" s="169"/>
      <c r="B3745" s="169"/>
    </row>
    <row r="3746" spans="1:2" x14ac:dyDescent="0.25">
      <c r="A3746" s="169"/>
      <c r="B3746" s="169"/>
    </row>
    <row r="3747" spans="1:2" x14ac:dyDescent="0.25">
      <c r="A3747" s="169"/>
      <c r="B3747" s="169"/>
    </row>
    <row r="3748" spans="1:2" x14ac:dyDescent="0.25">
      <c r="A3748" s="169"/>
      <c r="B3748" s="169"/>
    </row>
    <row r="3749" spans="1:2" x14ac:dyDescent="0.25">
      <c r="A3749" s="169"/>
      <c r="B3749" s="169"/>
    </row>
    <row r="3750" spans="1:2" x14ac:dyDescent="0.25">
      <c r="A3750" s="169"/>
      <c r="B3750" s="169"/>
    </row>
    <row r="3751" spans="1:2" x14ac:dyDescent="0.25">
      <c r="A3751" s="169"/>
      <c r="B3751" s="169"/>
    </row>
    <row r="3752" spans="1:2" x14ac:dyDescent="0.25">
      <c r="A3752" s="169"/>
      <c r="B3752" s="169"/>
    </row>
    <row r="3753" spans="1:2" x14ac:dyDescent="0.25">
      <c r="A3753" s="169"/>
      <c r="B3753" s="169"/>
    </row>
    <row r="3754" spans="1:2" x14ac:dyDescent="0.25">
      <c r="A3754" s="169"/>
      <c r="B3754" s="169"/>
    </row>
    <row r="3755" spans="1:2" x14ac:dyDescent="0.25">
      <c r="A3755" s="169"/>
      <c r="B3755" s="169"/>
    </row>
    <row r="3756" spans="1:2" x14ac:dyDescent="0.25">
      <c r="A3756" s="169"/>
      <c r="B3756" s="169"/>
    </row>
    <row r="3757" spans="1:2" x14ac:dyDescent="0.25">
      <c r="A3757" s="169"/>
      <c r="B3757" s="169"/>
    </row>
    <row r="3758" spans="1:2" x14ac:dyDescent="0.25">
      <c r="A3758" s="169"/>
      <c r="B3758" s="169"/>
    </row>
    <row r="3759" spans="1:2" x14ac:dyDescent="0.25">
      <c r="A3759" s="169"/>
      <c r="B3759" s="169"/>
    </row>
    <row r="3760" spans="1:2" x14ac:dyDescent="0.25">
      <c r="A3760" s="169"/>
      <c r="B3760" s="169"/>
    </row>
    <row r="3761" spans="1:2" x14ac:dyDescent="0.25">
      <c r="A3761" s="169"/>
      <c r="B3761" s="169"/>
    </row>
    <row r="3762" spans="1:2" x14ac:dyDescent="0.25">
      <c r="A3762" s="169"/>
      <c r="B3762" s="169"/>
    </row>
    <row r="3763" spans="1:2" x14ac:dyDescent="0.25">
      <c r="A3763" s="169"/>
      <c r="B3763" s="169"/>
    </row>
    <row r="3764" spans="1:2" x14ac:dyDescent="0.25">
      <c r="A3764" s="169"/>
      <c r="B3764" s="169"/>
    </row>
    <row r="3765" spans="1:2" x14ac:dyDescent="0.25">
      <c r="A3765" s="169"/>
      <c r="B3765" s="169"/>
    </row>
    <row r="3766" spans="1:2" x14ac:dyDescent="0.25">
      <c r="A3766" s="169"/>
      <c r="B3766" s="169"/>
    </row>
    <row r="3767" spans="1:2" x14ac:dyDescent="0.25">
      <c r="A3767" s="169"/>
      <c r="B3767" s="169"/>
    </row>
    <row r="3768" spans="1:2" x14ac:dyDescent="0.25">
      <c r="A3768" s="169"/>
      <c r="B3768" s="169"/>
    </row>
    <row r="3769" spans="1:2" x14ac:dyDescent="0.25">
      <c r="A3769" s="169"/>
      <c r="B3769" s="169"/>
    </row>
    <row r="3770" spans="1:2" x14ac:dyDescent="0.25">
      <c r="A3770" s="169"/>
      <c r="B3770" s="169"/>
    </row>
    <row r="3771" spans="1:2" x14ac:dyDescent="0.25">
      <c r="A3771" s="169"/>
      <c r="B3771" s="169"/>
    </row>
    <row r="3772" spans="1:2" x14ac:dyDescent="0.25">
      <c r="A3772" s="169"/>
      <c r="B3772" s="169"/>
    </row>
    <row r="3773" spans="1:2" x14ac:dyDescent="0.25">
      <c r="A3773" s="169"/>
      <c r="B3773" s="169"/>
    </row>
    <row r="3774" spans="1:2" x14ac:dyDescent="0.25">
      <c r="A3774" s="169"/>
      <c r="B3774" s="169"/>
    </row>
    <row r="3775" spans="1:2" x14ac:dyDescent="0.25">
      <c r="A3775" s="169"/>
      <c r="B3775" s="169"/>
    </row>
    <row r="3776" spans="1:2" x14ac:dyDescent="0.25">
      <c r="A3776" s="169"/>
      <c r="B3776" s="169"/>
    </row>
    <row r="3777" spans="1:2" x14ac:dyDescent="0.25">
      <c r="A3777" s="169"/>
      <c r="B3777" s="169"/>
    </row>
    <row r="3778" spans="1:2" x14ac:dyDescent="0.25">
      <c r="A3778" s="169"/>
      <c r="B3778" s="169"/>
    </row>
    <row r="3779" spans="1:2" x14ac:dyDescent="0.25">
      <c r="A3779" s="169"/>
      <c r="B3779" s="169"/>
    </row>
    <row r="3780" spans="1:2" x14ac:dyDescent="0.25">
      <c r="A3780" s="169"/>
      <c r="B3780" s="169"/>
    </row>
    <row r="3781" spans="1:2" x14ac:dyDescent="0.25">
      <c r="A3781" s="169"/>
      <c r="B3781" s="169"/>
    </row>
    <row r="3782" spans="1:2" x14ac:dyDescent="0.25">
      <c r="A3782" s="169"/>
      <c r="B3782" s="169"/>
    </row>
    <row r="3783" spans="1:2" x14ac:dyDescent="0.25">
      <c r="A3783" s="169"/>
      <c r="B3783" s="169"/>
    </row>
    <row r="3784" spans="1:2" x14ac:dyDescent="0.25">
      <c r="A3784" s="169"/>
      <c r="B3784" s="169"/>
    </row>
    <row r="3785" spans="1:2" x14ac:dyDescent="0.25">
      <c r="A3785" s="169"/>
      <c r="B3785" s="169"/>
    </row>
    <row r="3786" spans="1:2" x14ac:dyDescent="0.25">
      <c r="A3786" s="169"/>
      <c r="B3786" s="169"/>
    </row>
    <row r="3787" spans="1:2" x14ac:dyDescent="0.25">
      <c r="A3787" s="169"/>
      <c r="B3787" s="169"/>
    </row>
    <row r="3788" spans="1:2" x14ac:dyDescent="0.25">
      <c r="A3788" s="169"/>
      <c r="B3788" s="169"/>
    </row>
    <row r="3789" spans="1:2" x14ac:dyDescent="0.25">
      <c r="A3789" s="169"/>
      <c r="B3789" s="169"/>
    </row>
    <row r="3790" spans="1:2" x14ac:dyDescent="0.25">
      <c r="A3790" s="169"/>
      <c r="B3790" s="169"/>
    </row>
    <row r="3791" spans="1:2" x14ac:dyDescent="0.25">
      <c r="A3791" s="169"/>
      <c r="B3791" s="169"/>
    </row>
    <row r="3792" spans="1:2" x14ac:dyDescent="0.25">
      <c r="A3792" s="169"/>
      <c r="B3792" s="169"/>
    </row>
    <row r="3793" spans="1:2" x14ac:dyDescent="0.25">
      <c r="A3793" s="169"/>
      <c r="B3793" s="169"/>
    </row>
    <row r="3794" spans="1:2" x14ac:dyDescent="0.25">
      <c r="A3794" s="169"/>
      <c r="B3794" s="169"/>
    </row>
    <row r="3795" spans="1:2" x14ac:dyDescent="0.25">
      <c r="A3795" s="169"/>
      <c r="B3795" s="169"/>
    </row>
    <row r="3796" spans="1:2" x14ac:dyDescent="0.25">
      <c r="A3796" s="169"/>
      <c r="B3796" s="169"/>
    </row>
    <row r="3797" spans="1:2" x14ac:dyDescent="0.25">
      <c r="A3797" s="169"/>
      <c r="B3797" s="169"/>
    </row>
    <row r="3798" spans="1:2" x14ac:dyDescent="0.25">
      <c r="A3798" s="169"/>
      <c r="B3798" s="169"/>
    </row>
    <row r="3799" spans="1:2" x14ac:dyDescent="0.25">
      <c r="A3799" s="169"/>
      <c r="B3799" s="169"/>
    </row>
    <row r="3800" spans="1:2" x14ac:dyDescent="0.25">
      <c r="A3800" s="169"/>
      <c r="B3800" s="169"/>
    </row>
    <row r="3801" spans="1:2" x14ac:dyDescent="0.25">
      <c r="A3801" s="169"/>
      <c r="B3801" s="169"/>
    </row>
    <row r="3802" spans="1:2" x14ac:dyDescent="0.25">
      <c r="A3802" s="169"/>
      <c r="B3802" s="169"/>
    </row>
    <row r="3803" spans="1:2" x14ac:dyDescent="0.25">
      <c r="A3803" s="169"/>
      <c r="B3803" s="169"/>
    </row>
    <row r="3804" spans="1:2" x14ac:dyDescent="0.25">
      <c r="A3804" s="169"/>
      <c r="B3804" s="169"/>
    </row>
    <row r="3805" spans="1:2" x14ac:dyDescent="0.25">
      <c r="A3805" s="169"/>
      <c r="B3805" s="169"/>
    </row>
    <row r="3806" spans="1:2" x14ac:dyDescent="0.25">
      <c r="A3806" s="169"/>
      <c r="B3806" s="169"/>
    </row>
    <row r="3807" spans="1:2" x14ac:dyDescent="0.25">
      <c r="A3807" s="169"/>
      <c r="B3807" s="169"/>
    </row>
    <row r="3808" spans="1:2" x14ac:dyDescent="0.25">
      <c r="A3808" s="169"/>
      <c r="B3808" s="169"/>
    </row>
    <row r="3809" spans="1:2" x14ac:dyDescent="0.25">
      <c r="A3809" s="169"/>
      <c r="B3809" s="169"/>
    </row>
    <row r="3810" spans="1:2" x14ac:dyDescent="0.25">
      <c r="A3810" s="169"/>
      <c r="B3810" s="169"/>
    </row>
    <row r="3811" spans="1:2" x14ac:dyDescent="0.25">
      <c r="A3811" s="169"/>
      <c r="B3811" s="169"/>
    </row>
    <row r="3812" spans="1:2" x14ac:dyDescent="0.25">
      <c r="A3812" s="169"/>
      <c r="B3812" s="169"/>
    </row>
    <row r="3813" spans="1:2" x14ac:dyDescent="0.25">
      <c r="A3813" s="169"/>
      <c r="B3813" s="169"/>
    </row>
    <row r="3814" spans="1:2" x14ac:dyDescent="0.25">
      <c r="A3814" s="169"/>
      <c r="B3814" s="169"/>
    </row>
    <row r="3815" spans="1:2" x14ac:dyDescent="0.25">
      <c r="A3815" s="169"/>
      <c r="B3815" s="169"/>
    </row>
    <row r="3816" spans="1:2" x14ac:dyDescent="0.25">
      <c r="A3816" s="169"/>
      <c r="B3816" s="169"/>
    </row>
    <row r="3817" spans="1:2" x14ac:dyDescent="0.25">
      <c r="A3817" s="169"/>
      <c r="B3817" s="169"/>
    </row>
    <row r="3818" spans="1:2" x14ac:dyDescent="0.25">
      <c r="A3818" s="169"/>
      <c r="B3818" s="169"/>
    </row>
    <row r="3819" spans="1:2" x14ac:dyDescent="0.25">
      <c r="A3819" s="169"/>
      <c r="B3819" s="169"/>
    </row>
    <row r="3820" spans="1:2" x14ac:dyDescent="0.25">
      <c r="A3820" s="169"/>
      <c r="B3820" s="169"/>
    </row>
    <row r="3821" spans="1:2" x14ac:dyDescent="0.25">
      <c r="A3821" s="169"/>
      <c r="B3821" s="169"/>
    </row>
    <row r="3822" spans="1:2" x14ac:dyDescent="0.25">
      <c r="A3822" s="169"/>
      <c r="B3822" s="169"/>
    </row>
    <row r="3823" spans="1:2" x14ac:dyDescent="0.25">
      <c r="A3823" s="169"/>
      <c r="B3823" s="169"/>
    </row>
    <row r="3824" spans="1:2" x14ac:dyDescent="0.25">
      <c r="A3824" s="169"/>
      <c r="B3824" s="169"/>
    </row>
    <row r="3825" spans="1:2" x14ac:dyDescent="0.25">
      <c r="A3825" s="169"/>
      <c r="B3825" s="169"/>
    </row>
    <row r="3826" spans="1:2" x14ac:dyDescent="0.25">
      <c r="A3826" s="169"/>
      <c r="B3826" s="169"/>
    </row>
    <row r="3827" spans="1:2" x14ac:dyDescent="0.25">
      <c r="A3827" s="169"/>
      <c r="B3827" s="169"/>
    </row>
    <row r="3828" spans="1:2" x14ac:dyDescent="0.25">
      <c r="A3828" s="169"/>
      <c r="B3828" s="169"/>
    </row>
    <row r="3829" spans="1:2" x14ac:dyDescent="0.25">
      <c r="A3829" s="169"/>
      <c r="B3829" s="169"/>
    </row>
    <row r="3830" spans="1:2" x14ac:dyDescent="0.25">
      <c r="A3830" s="169"/>
      <c r="B3830" s="169"/>
    </row>
    <row r="3831" spans="1:2" x14ac:dyDescent="0.25">
      <c r="A3831" s="169"/>
      <c r="B3831" s="169"/>
    </row>
    <row r="3832" spans="1:2" x14ac:dyDescent="0.25">
      <c r="A3832" s="169"/>
      <c r="B3832" s="169"/>
    </row>
    <row r="3833" spans="1:2" x14ac:dyDescent="0.25">
      <c r="A3833" s="169"/>
      <c r="B3833" s="169"/>
    </row>
    <row r="3834" spans="1:2" x14ac:dyDescent="0.25">
      <c r="A3834" s="169"/>
      <c r="B3834" s="169"/>
    </row>
    <row r="3835" spans="1:2" x14ac:dyDescent="0.25">
      <c r="A3835" s="169"/>
      <c r="B3835" s="169"/>
    </row>
    <row r="3836" spans="1:2" x14ac:dyDescent="0.25">
      <c r="A3836" s="169"/>
      <c r="B3836" s="169"/>
    </row>
    <row r="3837" spans="1:2" x14ac:dyDescent="0.25">
      <c r="A3837" s="169"/>
      <c r="B3837" s="169"/>
    </row>
    <row r="3838" spans="1:2" x14ac:dyDescent="0.25">
      <c r="A3838" s="169"/>
      <c r="B3838" s="169"/>
    </row>
    <row r="3839" spans="1:2" x14ac:dyDescent="0.25">
      <c r="A3839" s="169"/>
      <c r="B3839" s="169"/>
    </row>
    <row r="3840" spans="1:2" x14ac:dyDescent="0.25">
      <c r="A3840" s="169"/>
      <c r="B3840" s="169"/>
    </row>
    <row r="3841" spans="1:2" x14ac:dyDescent="0.25">
      <c r="A3841" s="169"/>
      <c r="B3841" s="169"/>
    </row>
    <row r="3842" spans="1:2" x14ac:dyDescent="0.25">
      <c r="A3842" s="169"/>
      <c r="B3842" s="169"/>
    </row>
    <row r="3843" spans="1:2" x14ac:dyDescent="0.25">
      <c r="A3843" s="169"/>
      <c r="B3843" s="169"/>
    </row>
    <row r="3844" spans="1:2" x14ac:dyDescent="0.25">
      <c r="A3844" s="169"/>
      <c r="B3844" s="169"/>
    </row>
    <row r="3845" spans="1:2" x14ac:dyDescent="0.25">
      <c r="A3845" s="169"/>
      <c r="B3845" s="169"/>
    </row>
    <row r="3846" spans="1:2" x14ac:dyDescent="0.25">
      <c r="A3846" s="169"/>
      <c r="B3846" s="169"/>
    </row>
    <row r="3847" spans="1:2" x14ac:dyDescent="0.25">
      <c r="A3847" s="169"/>
      <c r="B3847" s="169"/>
    </row>
    <row r="3848" spans="1:2" x14ac:dyDescent="0.25">
      <c r="A3848" s="169"/>
      <c r="B3848" s="169"/>
    </row>
    <row r="3849" spans="1:2" x14ac:dyDescent="0.25">
      <c r="A3849" s="169"/>
      <c r="B3849" s="169"/>
    </row>
    <row r="3850" spans="1:2" x14ac:dyDescent="0.25">
      <c r="A3850" s="169"/>
      <c r="B3850" s="169"/>
    </row>
    <row r="3851" spans="1:2" x14ac:dyDescent="0.25">
      <c r="A3851" s="169"/>
      <c r="B3851" s="169"/>
    </row>
    <row r="3852" spans="1:2" x14ac:dyDescent="0.25">
      <c r="A3852" s="169"/>
      <c r="B3852" s="169"/>
    </row>
    <row r="3853" spans="1:2" x14ac:dyDescent="0.25">
      <c r="A3853" s="169"/>
      <c r="B3853" s="169"/>
    </row>
    <row r="3854" spans="1:2" x14ac:dyDescent="0.25">
      <c r="A3854" s="169"/>
      <c r="B3854" s="169"/>
    </row>
    <row r="3855" spans="1:2" x14ac:dyDescent="0.25">
      <c r="A3855" s="169"/>
      <c r="B3855" s="169"/>
    </row>
    <row r="3856" spans="1:2" x14ac:dyDescent="0.25">
      <c r="A3856" s="169"/>
      <c r="B3856" s="169"/>
    </row>
    <row r="3857" spans="1:2" x14ac:dyDescent="0.25">
      <c r="A3857" s="169"/>
      <c r="B3857" s="169"/>
    </row>
    <row r="3858" spans="1:2" x14ac:dyDescent="0.25">
      <c r="A3858" s="169"/>
      <c r="B3858" s="169"/>
    </row>
    <row r="3859" spans="1:2" x14ac:dyDescent="0.25">
      <c r="A3859" s="169"/>
      <c r="B3859" s="169"/>
    </row>
    <row r="3860" spans="1:2" x14ac:dyDescent="0.25">
      <c r="A3860" s="169"/>
      <c r="B3860" s="169"/>
    </row>
    <row r="3861" spans="1:2" x14ac:dyDescent="0.25">
      <c r="A3861" s="169"/>
      <c r="B3861" s="169"/>
    </row>
    <row r="3862" spans="1:2" x14ac:dyDescent="0.25">
      <c r="A3862" s="169"/>
      <c r="B3862" s="169"/>
    </row>
    <row r="3863" spans="1:2" x14ac:dyDescent="0.25">
      <c r="A3863" s="169"/>
      <c r="B3863" s="169"/>
    </row>
    <row r="3864" spans="1:2" x14ac:dyDescent="0.25">
      <c r="A3864" s="169"/>
      <c r="B3864" s="169"/>
    </row>
    <row r="3865" spans="1:2" x14ac:dyDescent="0.25">
      <c r="A3865" s="169"/>
      <c r="B3865" s="169"/>
    </row>
    <row r="3866" spans="1:2" x14ac:dyDescent="0.25">
      <c r="A3866" s="169"/>
      <c r="B3866" s="169"/>
    </row>
    <row r="3867" spans="1:2" x14ac:dyDescent="0.25">
      <c r="A3867" s="169"/>
      <c r="B3867" s="169"/>
    </row>
    <row r="3868" spans="1:2" x14ac:dyDescent="0.25">
      <c r="A3868" s="169"/>
      <c r="B3868" s="169"/>
    </row>
    <row r="3869" spans="1:2" x14ac:dyDescent="0.25">
      <c r="A3869" s="169"/>
      <c r="B3869" s="169"/>
    </row>
    <row r="3870" spans="1:2" x14ac:dyDescent="0.25">
      <c r="A3870" s="169"/>
      <c r="B3870" s="169"/>
    </row>
    <row r="3871" spans="1:2" x14ac:dyDescent="0.25">
      <c r="A3871" s="169"/>
      <c r="B3871" s="169"/>
    </row>
    <row r="3872" spans="1:2" x14ac:dyDescent="0.25">
      <c r="A3872" s="169"/>
      <c r="B3872" s="169"/>
    </row>
    <row r="3873" spans="1:2" x14ac:dyDescent="0.25">
      <c r="A3873" s="169"/>
      <c r="B3873" s="169"/>
    </row>
    <row r="3874" spans="1:2" x14ac:dyDescent="0.25">
      <c r="A3874" s="169"/>
      <c r="B3874" s="169"/>
    </row>
    <row r="3875" spans="1:2" x14ac:dyDescent="0.25">
      <c r="A3875" s="169"/>
      <c r="B3875" s="169"/>
    </row>
    <row r="3876" spans="1:2" x14ac:dyDescent="0.25">
      <c r="A3876" s="169"/>
      <c r="B3876" s="169"/>
    </row>
    <row r="3877" spans="1:2" x14ac:dyDescent="0.25">
      <c r="A3877" s="169"/>
      <c r="B3877" s="169"/>
    </row>
    <row r="3878" spans="1:2" x14ac:dyDescent="0.25">
      <c r="A3878" s="169"/>
      <c r="B3878" s="169"/>
    </row>
    <row r="3879" spans="1:2" x14ac:dyDescent="0.25">
      <c r="A3879" s="169"/>
      <c r="B3879" s="169"/>
    </row>
    <row r="3880" spans="1:2" x14ac:dyDescent="0.25">
      <c r="A3880" s="169"/>
      <c r="B3880" s="169"/>
    </row>
    <row r="3881" spans="1:2" x14ac:dyDescent="0.25">
      <c r="A3881" s="169"/>
      <c r="B3881" s="169"/>
    </row>
    <row r="3882" spans="1:2" x14ac:dyDescent="0.25">
      <c r="A3882" s="169"/>
      <c r="B3882" s="169"/>
    </row>
    <row r="3883" spans="1:2" x14ac:dyDescent="0.25">
      <c r="A3883" s="169"/>
      <c r="B3883" s="169"/>
    </row>
    <row r="3884" spans="1:2" x14ac:dyDescent="0.25">
      <c r="A3884" s="169"/>
      <c r="B3884" s="169"/>
    </row>
    <row r="3885" spans="1:2" x14ac:dyDescent="0.25">
      <c r="A3885" s="169"/>
      <c r="B3885" s="169"/>
    </row>
    <row r="3886" spans="1:2" x14ac:dyDescent="0.25">
      <c r="A3886" s="169"/>
      <c r="B3886" s="169"/>
    </row>
    <row r="3887" spans="1:2" x14ac:dyDescent="0.25">
      <c r="A3887" s="169"/>
      <c r="B3887" s="169"/>
    </row>
    <row r="3888" spans="1:2" x14ac:dyDescent="0.25">
      <c r="A3888" s="169"/>
      <c r="B3888" s="169"/>
    </row>
    <row r="3889" spans="1:2" x14ac:dyDescent="0.25">
      <c r="A3889" s="169"/>
      <c r="B3889" s="169"/>
    </row>
    <row r="3890" spans="1:2" x14ac:dyDescent="0.25">
      <c r="A3890" s="169"/>
      <c r="B3890" s="169"/>
    </row>
    <row r="3891" spans="1:2" x14ac:dyDescent="0.25">
      <c r="A3891" s="169"/>
      <c r="B3891" s="169"/>
    </row>
    <row r="3892" spans="1:2" x14ac:dyDescent="0.25">
      <c r="A3892" s="169"/>
      <c r="B3892" s="169"/>
    </row>
    <row r="3893" spans="1:2" x14ac:dyDescent="0.25">
      <c r="A3893" s="169"/>
      <c r="B3893" s="169"/>
    </row>
    <row r="3894" spans="1:2" x14ac:dyDescent="0.25">
      <c r="A3894" s="169"/>
      <c r="B3894" s="169"/>
    </row>
    <row r="3895" spans="1:2" x14ac:dyDescent="0.25">
      <c r="A3895" s="169"/>
      <c r="B3895" s="169"/>
    </row>
    <row r="3896" spans="1:2" x14ac:dyDescent="0.25">
      <c r="A3896" s="169"/>
      <c r="B3896" s="169"/>
    </row>
    <row r="3897" spans="1:2" x14ac:dyDescent="0.25">
      <c r="A3897" s="169"/>
      <c r="B3897" s="169"/>
    </row>
    <row r="3898" spans="1:2" x14ac:dyDescent="0.25">
      <c r="A3898" s="169"/>
      <c r="B3898" s="169"/>
    </row>
    <row r="3899" spans="1:2" x14ac:dyDescent="0.25">
      <c r="A3899" s="169"/>
      <c r="B3899" s="169"/>
    </row>
    <row r="3900" spans="1:2" x14ac:dyDescent="0.25">
      <c r="A3900" s="169"/>
      <c r="B3900" s="169"/>
    </row>
    <row r="3901" spans="1:2" x14ac:dyDescent="0.25">
      <c r="A3901" s="169"/>
      <c r="B3901" s="169"/>
    </row>
    <row r="3902" spans="1:2" x14ac:dyDescent="0.25">
      <c r="A3902" s="169"/>
      <c r="B3902" s="169"/>
    </row>
    <row r="3903" spans="1:2" x14ac:dyDescent="0.25">
      <c r="A3903" s="169"/>
      <c r="B3903" s="169"/>
    </row>
    <row r="3904" spans="1:2" x14ac:dyDescent="0.25">
      <c r="A3904" s="169"/>
      <c r="B3904" s="169"/>
    </row>
    <row r="3905" spans="1:2" x14ac:dyDescent="0.25">
      <c r="A3905" s="169"/>
      <c r="B3905" s="169"/>
    </row>
    <row r="3906" spans="1:2" x14ac:dyDescent="0.25">
      <c r="A3906" s="169"/>
      <c r="B3906" s="169"/>
    </row>
    <row r="3907" spans="1:2" x14ac:dyDescent="0.25">
      <c r="A3907" s="169"/>
      <c r="B3907" s="169"/>
    </row>
    <row r="3908" spans="1:2" x14ac:dyDescent="0.25">
      <c r="A3908" s="169"/>
      <c r="B3908" s="169"/>
    </row>
    <row r="3909" spans="1:2" x14ac:dyDescent="0.25">
      <c r="A3909" s="169"/>
      <c r="B3909" s="169"/>
    </row>
    <row r="3910" spans="1:2" x14ac:dyDescent="0.25">
      <c r="A3910" s="169"/>
      <c r="B3910" s="169"/>
    </row>
    <row r="3911" spans="1:2" x14ac:dyDescent="0.25">
      <c r="A3911" s="169"/>
      <c r="B3911" s="169"/>
    </row>
    <row r="3912" spans="1:2" x14ac:dyDescent="0.25">
      <c r="A3912" s="169"/>
      <c r="B3912" s="169"/>
    </row>
    <row r="3913" spans="1:2" x14ac:dyDescent="0.25">
      <c r="A3913" s="169"/>
      <c r="B3913" s="169"/>
    </row>
    <row r="3914" spans="1:2" x14ac:dyDescent="0.25">
      <c r="A3914" s="169"/>
      <c r="B3914" s="169"/>
    </row>
    <row r="3915" spans="1:2" x14ac:dyDescent="0.25">
      <c r="A3915" s="169"/>
      <c r="B3915" s="169"/>
    </row>
    <row r="3916" spans="1:2" x14ac:dyDescent="0.25">
      <c r="A3916" s="169"/>
      <c r="B3916" s="169"/>
    </row>
    <row r="3917" spans="1:2" x14ac:dyDescent="0.25">
      <c r="A3917" s="169"/>
      <c r="B3917" s="169"/>
    </row>
    <row r="3918" spans="1:2" x14ac:dyDescent="0.25">
      <c r="A3918" s="169"/>
      <c r="B3918" s="169"/>
    </row>
    <row r="3919" spans="1:2" x14ac:dyDescent="0.25">
      <c r="A3919" s="169"/>
      <c r="B3919" s="169"/>
    </row>
    <row r="3920" spans="1:2" x14ac:dyDescent="0.25">
      <c r="A3920" s="169"/>
      <c r="B3920" s="169"/>
    </row>
    <row r="3921" spans="1:2" x14ac:dyDescent="0.25">
      <c r="A3921" s="169"/>
      <c r="B3921" s="169"/>
    </row>
    <row r="3922" spans="1:2" x14ac:dyDescent="0.25">
      <c r="A3922" s="169"/>
      <c r="B3922" s="169"/>
    </row>
    <row r="3923" spans="1:2" x14ac:dyDescent="0.25">
      <c r="A3923" s="169"/>
      <c r="B3923" s="169"/>
    </row>
    <row r="3924" spans="1:2" x14ac:dyDescent="0.25">
      <c r="A3924" s="169"/>
      <c r="B3924" s="169"/>
    </row>
    <row r="3925" spans="1:2" x14ac:dyDescent="0.25">
      <c r="A3925" s="169"/>
      <c r="B3925" s="169"/>
    </row>
    <row r="3926" spans="1:2" x14ac:dyDescent="0.25">
      <c r="A3926" s="169"/>
      <c r="B3926" s="169"/>
    </row>
    <row r="3927" spans="1:2" x14ac:dyDescent="0.25">
      <c r="A3927" s="169"/>
      <c r="B3927" s="169"/>
    </row>
    <row r="3928" spans="1:2" x14ac:dyDescent="0.25">
      <c r="A3928" s="169"/>
      <c r="B3928" s="169"/>
    </row>
    <row r="3929" spans="1:2" x14ac:dyDescent="0.25">
      <c r="A3929" s="169"/>
      <c r="B3929" s="169"/>
    </row>
    <row r="3930" spans="1:2" x14ac:dyDescent="0.25">
      <c r="A3930" s="169"/>
      <c r="B3930" s="169"/>
    </row>
    <row r="3931" spans="1:2" x14ac:dyDescent="0.25">
      <c r="A3931" s="169"/>
      <c r="B3931" s="169"/>
    </row>
    <row r="3932" spans="1:2" x14ac:dyDescent="0.25">
      <c r="A3932" s="169"/>
      <c r="B3932" s="169"/>
    </row>
    <row r="3933" spans="1:2" x14ac:dyDescent="0.25">
      <c r="A3933" s="169"/>
      <c r="B3933" s="169"/>
    </row>
    <row r="3934" spans="1:2" x14ac:dyDescent="0.25">
      <c r="A3934" s="169"/>
      <c r="B3934" s="169"/>
    </row>
    <row r="3935" spans="1:2" x14ac:dyDescent="0.25">
      <c r="A3935" s="169"/>
      <c r="B3935" s="169"/>
    </row>
    <row r="3936" spans="1:2" x14ac:dyDescent="0.25">
      <c r="A3936" s="169"/>
      <c r="B3936" s="169"/>
    </row>
    <row r="3937" spans="1:2" x14ac:dyDescent="0.25">
      <c r="A3937" s="169"/>
      <c r="B3937" s="169"/>
    </row>
    <row r="3938" spans="1:2" x14ac:dyDescent="0.25">
      <c r="A3938" s="169"/>
      <c r="B3938" s="169"/>
    </row>
    <row r="3939" spans="1:2" x14ac:dyDescent="0.25">
      <c r="A3939" s="169"/>
      <c r="B3939" s="169"/>
    </row>
    <row r="3940" spans="1:2" x14ac:dyDescent="0.25">
      <c r="A3940" s="169"/>
      <c r="B3940" s="169"/>
    </row>
    <row r="3941" spans="1:2" x14ac:dyDescent="0.25">
      <c r="A3941" s="169"/>
      <c r="B3941" s="169"/>
    </row>
    <row r="3942" spans="1:2" x14ac:dyDescent="0.25">
      <c r="A3942" s="169"/>
      <c r="B3942" s="169"/>
    </row>
    <row r="3943" spans="1:2" x14ac:dyDescent="0.25">
      <c r="A3943" s="169"/>
      <c r="B3943" s="169"/>
    </row>
    <row r="3944" spans="1:2" x14ac:dyDescent="0.25">
      <c r="A3944" s="169"/>
      <c r="B3944" s="169"/>
    </row>
    <row r="3945" spans="1:2" x14ac:dyDescent="0.25">
      <c r="A3945" s="169"/>
      <c r="B3945" s="169"/>
    </row>
    <row r="3946" spans="1:2" x14ac:dyDescent="0.25">
      <c r="A3946" s="169"/>
      <c r="B3946" s="169"/>
    </row>
    <row r="3947" spans="1:2" x14ac:dyDescent="0.25">
      <c r="A3947" s="169"/>
      <c r="B3947" s="169"/>
    </row>
    <row r="3948" spans="1:2" x14ac:dyDescent="0.25">
      <c r="A3948" s="169"/>
      <c r="B3948" s="169"/>
    </row>
    <row r="3949" spans="1:2" x14ac:dyDescent="0.25">
      <c r="A3949" s="169"/>
      <c r="B3949" s="169"/>
    </row>
    <row r="3950" spans="1:2" x14ac:dyDescent="0.25">
      <c r="A3950" s="169"/>
      <c r="B3950" s="169"/>
    </row>
    <row r="3951" spans="1:2" x14ac:dyDescent="0.25">
      <c r="A3951" s="169"/>
      <c r="B3951" s="169"/>
    </row>
    <row r="3952" spans="1:2" x14ac:dyDescent="0.25">
      <c r="A3952" s="169"/>
      <c r="B3952" s="169"/>
    </row>
    <row r="3953" spans="1:2" x14ac:dyDescent="0.25">
      <c r="A3953" s="169"/>
      <c r="B3953" s="169"/>
    </row>
    <row r="3954" spans="1:2" x14ac:dyDescent="0.25">
      <c r="A3954" s="169"/>
      <c r="B3954" s="169"/>
    </row>
    <row r="3955" spans="1:2" x14ac:dyDescent="0.25">
      <c r="A3955" s="169"/>
      <c r="B3955" s="169"/>
    </row>
    <row r="3956" spans="1:2" x14ac:dyDescent="0.25">
      <c r="A3956" s="169"/>
      <c r="B3956" s="169"/>
    </row>
    <row r="3957" spans="1:2" x14ac:dyDescent="0.25">
      <c r="A3957" s="169"/>
      <c r="B3957" s="169"/>
    </row>
    <row r="3958" spans="1:2" x14ac:dyDescent="0.25">
      <c r="A3958" s="169"/>
      <c r="B3958" s="169"/>
    </row>
    <row r="3959" spans="1:2" x14ac:dyDescent="0.25">
      <c r="A3959" s="169"/>
      <c r="B3959" s="169"/>
    </row>
    <row r="3960" spans="1:2" x14ac:dyDescent="0.25">
      <c r="A3960" s="169"/>
      <c r="B3960" s="169"/>
    </row>
    <row r="3961" spans="1:2" x14ac:dyDescent="0.25">
      <c r="A3961" s="169"/>
      <c r="B3961" s="169"/>
    </row>
    <row r="3962" spans="1:2" x14ac:dyDescent="0.25">
      <c r="A3962" s="169"/>
      <c r="B3962" s="169"/>
    </row>
    <row r="3963" spans="1:2" x14ac:dyDescent="0.25">
      <c r="A3963" s="169"/>
      <c r="B3963" s="169"/>
    </row>
    <row r="3964" spans="1:2" x14ac:dyDescent="0.25">
      <c r="A3964" s="169"/>
      <c r="B3964" s="169"/>
    </row>
    <row r="3965" spans="1:2" x14ac:dyDescent="0.25">
      <c r="A3965" s="169"/>
      <c r="B3965" s="169"/>
    </row>
    <row r="3966" spans="1:2" x14ac:dyDescent="0.25">
      <c r="A3966" s="169"/>
      <c r="B3966" s="169"/>
    </row>
    <row r="3967" spans="1:2" x14ac:dyDescent="0.25">
      <c r="A3967" s="169"/>
      <c r="B3967" s="169"/>
    </row>
    <row r="3968" spans="1:2" x14ac:dyDescent="0.25">
      <c r="A3968" s="169"/>
      <c r="B3968" s="169"/>
    </row>
    <row r="3969" spans="1:2" x14ac:dyDescent="0.25">
      <c r="A3969" s="169"/>
      <c r="B3969" s="169"/>
    </row>
    <row r="3970" spans="1:2" x14ac:dyDescent="0.25">
      <c r="A3970" s="169"/>
      <c r="B3970" s="169"/>
    </row>
    <row r="3971" spans="1:2" x14ac:dyDescent="0.25">
      <c r="A3971" s="169"/>
      <c r="B3971" s="169"/>
    </row>
    <row r="3972" spans="1:2" x14ac:dyDescent="0.25">
      <c r="A3972" s="169"/>
      <c r="B3972" s="169"/>
    </row>
    <row r="3973" spans="1:2" x14ac:dyDescent="0.25">
      <c r="A3973" s="169"/>
      <c r="B3973" s="169"/>
    </row>
    <row r="3974" spans="1:2" x14ac:dyDescent="0.25">
      <c r="A3974" s="169"/>
      <c r="B3974" s="169"/>
    </row>
    <row r="3975" spans="1:2" x14ac:dyDescent="0.25">
      <c r="A3975" s="169"/>
      <c r="B3975" s="169"/>
    </row>
    <row r="3976" spans="1:2" x14ac:dyDescent="0.25">
      <c r="A3976" s="169"/>
      <c r="B3976" s="169"/>
    </row>
    <row r="3977" spans="1:2" x14ac:dyDescent="0.25">
      <c r="A3977" s="169"/>
      <c r="B3977" s="169"/>
    </row>
    <row r="3978" spans="1:2" x14ac:dyDescent="0.25">
      <c r="A3978" s="169"/>
      <c r="B3978" s="169"/>
    </row>
    <row r="3979" spans="1:2" x14ac:dyDescent="0.25">
      <c r="A3979" s="169"/>
      <c r="B3979" s="169"/>
    </row>
    <row r="3980" spans="1:2" x14ac:dyDescent="0.25">
      <c r="A3980" s="169"/>
      <c r="B3980" s="169"/>
    </row>
    <row r="3981" spans="1:2" x14ac:dyDescent="0.25">
      <c r="A3981" s="169"/>
      <c r="B3981" s="169"/>
    </row>
    <row r="3982" spans="1:2" x14ac:dyDescent="0.25">
      <c r="A3982" s="169"/>
      <c r="B3982" s="169"/>
    </row>
    <row r="3983" spans="1:2" x14ac:dyDescent="0.25">
      <c r="A3983" s="169"/>
      <c r="B3983" s="169"/>
    </row>
    <row r="3984" spans="1:2" x14ac:dyDescent="0.25">
      <c r="A3984" s="169"/>
      <c r="B3984" s="169"/>
    </row>
    <row r="3985" spans="1:2" x14ac:dyDescent="0.25">
      <c r="A3985" s="169"/>
      <c r="B3985" s="169"/>
    </row>
    <row r="3986" spans="1:2" x14ac:dyDescent="0.25">
      <c r="A3986" s="169"/>
      <c r="B3986" s="169"/>
    </row>
    <row r="3987" spans="1:2" x14ac:dyDescent="0.25">
      <c r="A3987" s="169"/>
      <c r="B3987" s="169"/>
    </row>
    <row r="3988" spans="1:2" x14ac:dyDescent="0.25">
      <c r="A3988" s="169"/>
      <c r="B3988" s="169"/>
    </row>
    <row r="3989" spans="1:2" x14ac:dyDescent="0.25">
      <c r="A3989" s="169"/>
      <c r="B3989" s="169"/>
    </row>
    <row r="3990" spans="1:2" x14ac:dyDescent="0.25">
      <c r="A3990" s="169"/>
      <c r="B3990" s="169"/>
    </row>
    <row r="3991" spans="1:2" x14ac:dyDescent="0.25">
      <c r="A3991" s="169"/>
      <c r="B3991" s="169"/>
    </row>
    <row r="3992" spans="1:2" x14ac:dyDescent="0.25">
      <c r="A3992" s="169"/>
      <c r="B3992" s="169"/>
    </row>
    <row r="3993" spans="1:2" x14ac:dyDescent="0.25">
      <c r="A3993" s="169"/>
      <c r="B3993" s="169"/>
    </row>
    <row r="3994" spans="1:2" x14ac:dyDescent="0.25">
      <c r="A3994" s="169"/>
      <c r="B3994" s="169"/>
    </row>
    <row r="3995" spans="1:2" x14ac:dyDescent="0.25">
      <c r="A3995" s="169"/>
      <c r="B3995" s="169"/>
    </row>
    <row r="3996" spans="1:2" x14ac:dyDescent="0.25">
      <c r="A3996" s="169"/>
      <c r="B3996" s="169"/>
    </row>
    <row r="3997" spans="1:2" x14ac:dyDescent="0.25">
      <c r="A3997" s="169"/>
      <c r="B3997" s="169"/>
    </row>
    <row r="3998" spans="1:2" x14ac:dyDescent="0.25">
      <c r="A3998" s="169"/>
      <c r="B3998" s="169"/>
    </row>
    <row r="3999" spans="1:2" x14ac:dyDescent="0.25">
      <c r="A3999" s="169"/>
      <c r="B3999" s="169"/>
    </row>
    <row r="4000" spans="1:2" x14ac:dyDescent="0.25">
      <c r="A4000" s="169"/>
      <c r="B4000" s="169"/>
    </row>
    <row r="4001" spans="1:2" x14ac:dyDescent="0.25">
      <c r="A4001" s="169"/>
      <c r="B4001" s="169"/>
    </row>
    <row r="4002" spans="1:2" x14ac:dyDescent="0.25">
      <c r="A4002" s="169"/>
      <c r="B4002" s="169"/>
    </row>
    <row r="4003" spans="1:2" x14ac:dyDescent="0.25">
      <c r="A4003" s="169"/>
      <c r="B4003" s="169"/>
    </row>
    <row r="4004" spans="1:2" x14ac:dyDescent="0.25">
      <c r="A4004" s="169"/>
      <c r="B4004" s="169"/>
    </row>
    <row r="4005" spans="1:2" x14ac:dyDescent="0.25">
      <c r="A4005" s="169"/>
      <c r="B4005" s="169"/>
    </row>
    <row r="4006" spans="1:2" x14ac:dyDescent="0.25">
      <c r="A4006" s="169"/>
      <c r="B4006" s="169"/>
    </row>
    <row r="4007" spans="1:2" x14ac:dyDescent="0.25">
      <c r="A4007" s="169"/>
      <c r="B4007" s="169"/>
    </row>
    <row r="4008" spans="1:2" x14ac:dyDescent="0.25">
      <c r="A4008" s="169"/>
      <c r="B4008" s="169"/>
    </row>
    <row r="4009" spans="1:2" x14ac:dyDescent="0.25">
      <c r="A4009" s="169"/>
      <c r="B4009" s="169"/>
    </row>
    <row r="4010" spans="1:2" x14ac:dyDescent="0.25">
      <c r="A4010" s="169"/>
      <c r="B4010" s="169"/>
    </row>
    <row r="4011" spans="1:2" x14ac:dyDescent="0.25">
      <c r="A4011" s="169"/>
      <c r="B4011" s="169"/>
    </row>
    <row r="4012" spans="1:2" x14ac:dyDescent="0.25">
      <c r="A4012" s="169"/>
      <c r="B4012" s="169"/>
    </row>
    <row r="4013" spans="1:2" x14ac:dyDescent="0.25">
      <c r="A4013" s="169"/>
      <c r="B4013" s="169"/>
    </row>
    <row r="4014" spans="1:2" x14ac:dyDescent="0.25">
      <c r="A4014" s="169"/>
      <c r="B4014" s="169"/>
    </row>
    <row r="4015" spans="1:2" x14ac:dyDescent="0.25">
      <c r="A4015" s="169"/>
      <c r="B4015" s="169"/>
    </row>
    <row r="4016" spans="1:2" x14ac:dyDescent="0.25">
      <c r="A4016" s="169"/>
      <c r="B4016" s="169"/>
    </row>
    <row r="4017" spans="1:2" x14ac:dyDescent="0.25">
      <c r="A4017" s="169"/>
      <c r="B4017" s="169"/>
    </row>
    <row r="4018" spans="1:2" x14ac:dyDescent="0.25">
      <c r="A4018" s="169"/>
      <c r="B4018" s="169"/>
    </row>
    <row r="4019" spans="1:2" x14ac:dyDescent="0.25">
      <c r="A4019" s="169"/>
      <c r="B4019" s="169"/>
    </row>
    <row r="4020" spans="1:2" x14ac:dyDescent="0.25">
      <c r="A4020" s="169"/>
      <c r="B4020" s="169"/>
    </row>
    <row r="4021" spans="1:2" x14ac:dyDescent="0.25">
      <c r="A4021" s="169"/>
      <c r="B4021" s="169"/>
    </row>
    <row r="4022" spans="1:2" x14ac:dyDescent="0.25">
      <c r="A4022" s="169"/>
      <c r="B4022" s="169"/>
    </row>
    <row r="4023" spans="1:2" x14ac:dyDescent="0.25">
      <c r="A4023" s="169"/>
      <c r="B4023" s="169"/>
    </row>
    <row r="4024" spans="1:2" x14ac:dyDescent="0.25">
      <c r="A4024" s="169"/>
      <c r="B4024" s="169"/>
    </row>
    <row r="4025" spans="1:2" x14ac:dyDescent="0.25">
      <c r="A4025" s="169"/>
      <c r="B4025" s="169"/>
    </row>
    <row r="4026" spans="1:2" x14ac:dyDescent="0.25">
      <c r="A4026" s="169"/>
      <c r="B4026" s="169"/>
    </row>
    <row r="4027" spans="1:2" x14ac:dyDescent="0.25">
      <c r="A4027" s="169"/>
      <c r="B4027" s="169"/>
    </row>
    <row r="4028" spans="1:2" x14ac:dyDescent="0.25">
      <c r="A4028" s="169"/>
      <c r="B4028" s="169"/>
    </row>
    <row r="4029" spans="1:2" x14ac:dyDescent="0.25">
      <c r="A4029" s="169"/>
      <c r="B4029" s="169"/>
    </row>
    <row r="4030" spans="1:2" x14ac:dyDescent="0.25">
      <c r="A4030" s="169"/>
      <c r="B4030" s="169"/>
    </row>
    <row r="4031" spans="1:2" x14ac:dyDescent="0.25">
      <c r="A4031" s="169"/>
      <c r="B4031" s="169"/>
    </row>
    <row r="4032" spans="1:2" x14ac:dyDescent="0.25">
      <c r="A4032" s="169"/>
      <c r="B4032" s="169"/>
    </row>
    <row r="4033" spans="1:2" x14ac:dyDescent="0.25">
      <c r="A4033" s="169"/>
      <c r="B4033" s="169"/>
    </row>
    <row r="4034" spans="1:2" x14ac:dyDescent="0.25">
      <c r="A4034" s="169"/>
      <c r="B4034" s="169"/>
    </row>
    <row r="4035" spans="1:2" x14ac:dyDescent="0.25">
      <c r="A4035" s="169"/>
      <c r="B4035" s="169"/>
    </row>
    <row r="4036" spans="1:2" x14ac:dyDescent="0.25">
      <c r="A4036" s="169"/>
      <c r="B4036" s="169"/>
    </row>
    <row r="4037" spans="1:2" x14ac:dyDescent="0.25">
      <c r="A4037" s="169"/>
      <c r="B4037" s="169"/>
    </row>
    <row r="4038" spans="1:2" x14ac:dyDescent="0.25">
      <c r="A4038" s="169"/>
      <c r="B4038" s="169"/>
    </row>
    <row r="4039" spans="1:2" x14ac:dyDescent="0.25">
      <c r="A4039" s="169"/>
      <c r="B4039" s="169"/>
    </row>
    <row r="4040" spans="1:2" x14ac:dyDescent="0.25">
      <c r="A4040" s="169"/>
      <c r="B4040" s="169"/>
    </row>
    <row r="4041" spans="1:2" x14ac:dyDescent="0.25">
      <c r="A4041" s="169"/>
      <c r="B4041" s="169"/>
    </row>
    <row r="4042" spans="1:2" x14ac:dyDescent="0.25">
      <c r="A4042" s="169"/>
      <c r="B4042" s="169"/>
    </row>
    <row r="4043" spans="1:2" x14ac:dyDescent="0.25">
      <c r="A4043" s="169"/>
      <c r="B4043" s="169"/>
    </row>
    <row r="4044" spans="1:2" x14ac:dyDescent="0.25">
      <c r="A4044" s="169"/>
      <c r="B4044" s="169"/>
    </row>
    <row r="4045" spans="1:2" x14ac:dyDescent="0.25">
      <c r="A4045" s="169"/>
      <c r="B4045" s="169"/>
    </row>
    <row r="4046" spans="1:2" x14ac:dyDescent="0.25">
      <c r="A4046" s="169"/>
      <c r="B4046" s="169"/>
    </row>
    <row r="4047" spans="1:2" x14ac:dyDescent="0.25">
      <c r="A4047" s="169"/>
      <c r="B4047" s="169"/>
    </row>
    <row r="4048" spans="1:2" x14ac:dyDescent="0.25">
      <c r="A4048" s="169"/>
      <c r="B4048" s="169"/>
    </row>
    <row r="4049" spans="1:2" x14ac:dyDescent="0.25">
      <c r="A4049" s="169"/>
      <c r="B4049" s="169"/>
    </row>
    <row r="4050" spans="1:2" x14ac:dyDescent="0.25">
      <c r="A4050" s="169"/>
      <c r="B4050" s="169"/>
    </row>
    <row r="4051" spans="1:2" x14ac:dyDescent="0.25">
      <c r="A4051" s="169"/>
      <c r="B4051" s="169"/>
    </row>
    <row r="4052" spans="1:2" x14ac:dyDescent="0.25">
      <c r="A4052" s="169"/>
      <c r="B4052" s="169"/>
    </row>
    <row r="4053" spans="1:2" x14ac:dyDescent="0.25">
      <c r="A4053" s="169"/>
      <c r="B4053" s="169"/>
    </row>
    <row r="4054" spans="1:2" x14ac:dyDescent="0.25">
      <c r="A4054" s="169"/>
      <c r="B4054" s="169"/>
    </row>
    <row r="4055" spans="1:2" x14ac:dyDescent="0.25">
      <c r="A4055" s="169"/>
      <c r="B4055" s="169"/>
    </row>
    <row r="4056" spans="1:2" x14ac:dyDescent="0.25">
      <c r="A4056" s="169"/>
      <c r="B4056" s="169"/>
    </row>
    <row r="4057" spans="1:2" x14ac:dyDescent="0.25">
      <c r="A4057" s="169"/>
      <c r="B4057" s="169"/>
    </row>
    <row r="4058" spans="1:2" x14ac:dyDescent="0.25">
      <c r="A4058" s="169"/>
      <c r="B4058" s="169"/>
    </row>
    <row r="4059" spans="1:2" x14ac:dyDescent="0.25">
      <c r="A4059" s="169"/>
      <c r="B4059" s="169"/>
    </row>
    <row r="4060" spans="1:2" x14ac:dyDescent="0.25">
      <c r="A4060" s="169"/>
      <c r="B4060" s="169"/>
    </row>
    <row r="4061" spans="1:2" x14ac:dyDescent="0.25">
      <c r="A4061" s="169"/>
      <c r="B4061" s="169"/>
    </row>
    <row r="4062" spans="1:2" x14ac:dyDescent="0.25">
      <c r="A4062" s="169"/>
      <c r="B4062" s="169"/>
    </row>
    <row r="4063" spans="1:2" x14ac:dyDescent="0.25">
      <c r="A4063" s="169"/>
      <c r="B4063" s="169"/>
    </row>
    <row r="4064" spans="1:2" x14ac:dyDescent="0.25">
      <c r="A4064" s="169"/>
      <c r="B4064" s="169"/>
    </row>
    <row r="4065" spans="1:2" x14ac:dyDescent="0.25">
      <c r="A4065" s="169"/>
      <c r="B4065" s="169"/>
    </row>
    <row r="4066" spans="1:2" x14ac:dyDescent="0.25">
      <c r="A4066" s="169"/>
      <c r="B4066" s="169"/>
    </row>
    <row r="4067" spans="1:2" x14ac:dyDescent="0.25">
      <c r="A4067" s="169"/>
      <c r="B4067" s="169"/>
    </row>
    <row r="4068" spans="1:2" x14ac:dyDescent="0.25">
      <c r="A4068" s="169"/>
      <c r="B4068" s="169"/>
    </row>
    <row r="4069" spans="1:2" x14ac:dyDescent="0.25">
      <c r="A4069" s="169"/>
      <c r="B4069" s="169"/>
    </row>
    <row r="4070" spans="1:2" x14ac:dyDescent="0.25">
      <c r="A4070" s="169"/>
      <c r="B4070" s="169"/>
    </row>
    <row r="4071" spans="1:2" x14ac:dyDescent="0.25">
      <c r="A4071" s="169"/>
      <c r="B4071" s="169"/>
    </row>
    <row r="4072" spans="1:2" x14ac:dyDescent="0.25">
      <c r="A4072" s="169"/>
      <c r="B4072" s="169"/>
    </row>
    <row r="4073" spans="1:2" x14ac:dyDescent="0.25">
      <c r="A4073" s="169"/>
      <c r="B4073" s="169"/>
    </row>
    <row r="4074" spans="1:2" x14ac:dyDescent="0.25">
      <c r="A4074" s="169"/>
      <c r="B4074" s="169"/>
    </row>
    <row r="4075" spans="1:2" x14ac:dyDescent="0.25">
      <c r="A4075" s="169"/>
      <c r="B4075" s="169"/>
    </row>
    <row r="4076" spans="1:2" x14ac:dyDescent="0.25">
      <c r="A4076" s="169"/>
      <c r="B4076" s="169"/>
    </row>
    <row r="4077" spans="1:2" x14ac:dyDescent="0.25">
      <c r="A4077" s="169"/>
      <c r="B4077" s="169"/>
    </row>
    <row r="4078" spans="1:2" x14ac:dyDescent="0.25">
      <c r="A4078" s="169"/>
      <c r="B4078" s="169"/>
    </row>
    <row r="4079" spans="1:2" x14ac:dyDescent="0.25">
      <c r="A4079" s="169"/>
      <c r="B4079" s="169"/>
    </row>
    <row r="4080" spans="1:2" x14ac:dyDescent="0.25">
      <c r="A4080" s="169"/>
      <c r="B4080" s="169"/>
    </row>
    <row r="4081" spans="1:2" x14ac:dyDescent="0.25">
      <c r="A4081" s="169"/>
      <c r="B4081" s="169"/>
    </row>
    <row r="4082" spans="1:2" x14ac:dyDescent="0.25">
      <c r="A4082" s="169"/>
      <c r="B4082" s="169"/>
    </row>
    <row r="4083" spans="1:2" x14ac:dyDescent="0.25">
      <c r="A4083" s="169"/>
      <c r="B4083" s="169"/>
    </row>
    <row r="4084" spans="1:2" x14ac:dyDescent="0.25">
      <c r="A4084" s="169"/>
      <c r="B4084" s="169"/>
    </row>
    <row r="4085" spans="1:2" x14ac:dyDescent="0.25">
      <c r="A4085" s="169"/>
      <c r="B4085" s="169"/>
    </row>
    <row r="4086" spans="1:2" x14ac:dyDescent="0.25">
      <c r="A4086" s="169"/>
      <c r="B4086" s="169"/>
    </row>
    <row r="4087" spans="1:2" x14ac:dyDescent="0.25">
      <c r="A4087" s="169"/>
      <c r="B4087" s="169"/>
    </row>
    <row r="4088" spans="1:2" x14ac:dyDescent="0.25">
      <c r="A4088" s="169"/>
      <c r="B4088" s="169"/>
    </row>
    <row r="4089" spans="1:2" x14ac:dyDescent="0.25">
      <c r="A4089" s="169"/>
      <c r="B4089" s="169"/>
    </row>
    <row r="4090" spans="1:2" x14ac:dyDescent="0.25">
      <c r="A4090" s="169"/>
      <c r="B4090" s="169"/>
    </row>
    <row r="4091" spans="1:2" x14ac:dyDescent="0.25">
      <c r="A4091" s="169"/>
      <c r="B4091" s="169"/>
    </row>
    <row r="4092" spans="1:2" x14ac:dyDescent="0.25">
      <c r="A4092" s="169"/>
      <c r="B4092" s="169"/>
    </row>
    <row r="4093" spans="1:2" x14ac:dyDescent="0.25">
      <c r="A4093" s="169"/>
      <c r="B4093" s="169"/>
    </row>
    <row r="4094" spans="1:2" x14ac:dyDescent="0.25">
      <c r="A4094" s="169"/>
      <c r="B4094" s="169"/>
    </row>
    <row r="4095" spans="1:2" x14ac:dyDescent="0.25">
      <c r="A4095" s="169"/>
      <c r="B4095" s="169"/>
    </row>
    <row r="4096" spans="1:2" x14ac:dyDescent="0.25">
      <c r="A4096" s="169"/>
      <c r="B4096" s="169"/>
    </row>
    <row r="4097" spans="1:2" x14ac:dyDescent="0.25">
      <c r="A4097" s="169"/>
      <c r="B4097" s="169"/>
    </row>
    <row r="4098" spans="1:2" x14ac:dyDescent="0.25">
      <c r="A4098" s="169"/>
      <c r="B4098" s="169"/>
    </row>
    <row r="4099" spans="1:2" x14ac:dyDescent="0.25">
      <c r="A4099" s="169"/>
      <c r="B4099" s="169"/>
    </row>
    <row r="4100" spans="1:2" x14ac:dyDescent="0.25">
      <c r="A4100" s="169"/>
      <c r="B4100" s="169"/>
    </row>
    <row r="4101" spans="1:2" x14ac:dyDescent="0.25">
      <c r="A4101" s="169"/>
      <c r="B4101" s="169"/>
    </row>
    <row r="4102" spans="1:2" x14ac:dyDescent="0.25">
      <c r="A4102" s="169"/>
      <c r="B4102" s="169"/>
    </row>
    <row r="4103" spans="1:2" x14ac:dyDescent="0.25">
      <c r="A4103" s="169"/>
      <c r="B4103" s="169"/>
    </row>
    <row r="4104" spans="1:2" x14ac:dyDescent="0.25">
      <c r="A4104" s="169"/>
      <c r="B4104" s="169"/>
    </row>
    <row r="4105" spans="1:2" x14ac:dyDescent="0.25">
      <c r="A4105" s="169"/>
      <c r="B4105" s="169"/>
    </row>
    <row r="4106" spans="1:2" x14ac:dyDescent="0.25">
      <c r="A4106" s="169"/>
      <c r="B4106" s="169"/>
    </row>
    <row r="4107" spans="1:2" x14ac:dyDescent="0.25">
      <c r="A4107" s="169"/>
      <c r="B4107" s="169"/>
    </row>
    <row r="4108" spans="1:2" x14ac:dyDescent="0.25">
      <c r="A4108" s="169"/>
      <c r="B4108" s="169"/>
    </row>
    <row r="4109" spans="1:2" x14ac:dyDescent="0.25">
      <c r="A4109" s="169"/>
      <c r="B4109" s="169"/>
    </row>
    <row r="4110" spans="1:2" x14ac:dyDescent="0.25">
      <c r="A4110" s="169"/>
      <c r="B4110" s="169"/>
    </row>
    <row r="4111" spans="1:2" x14ac:dyDescent="0.25">
      <c r="A4111" s="169"/>
      <c r="B4111" s="169"/>
    </row>
    <row r="4112" spans="1:2" x14ac:dyDescent="0.25">
      <c r="A4112" s="169"/>
      <c r="B4112" s="169"/>
    </row>
    <row r="4113" spans="1:2" x14ac:dyDescent="0.25">
      <c r="A4113" s="169"/>
      <c r="B4113" s="169"/>
    </row>
    <row r="4114" spans="1:2" x14ac:dyDescent="0.25">
      <c r="A4114" s="169"/>
      <c r="B4114" s="169"/>
    </row>
    <row r="4115" spans="1:2" x14ac:dyDescent="0.25">
      <c r="A4115" s="169"/>
      <c r="B4115" s="169"/>
    </row>
    <row r="4116" spans="1:2" x14ac:dyDescent="0.25">
      <c r="A4116" s="169"/>
      <c r="B4116" s="169"/>
    </row>
    <row r="4117" spans="1:2" x14ac:dyDescent="0.25">
      <c r="A4117" s="169"/>
      <c r="B4117" s="169"/>
    </row>
    <row r="4118" spans="1:2" x14ac:dyDescent="0.25">
      <c r="A4118" s="169"/>
      <c r="B4118" s="169"/>
    </row>
    <row r="4119" spans="1:2" x14ac:dyDescent="0.25">
      <c r="A4119" s="169"/>
      <c r="B4119" s="169"/>
    </row>
    <row r="4120" spans="1:2" x14ac:dyDescent="0.25">
      <c r="A4120" s="169"/>
      <c r="B4120" s="169"/>
    </row>
    <row r="4121" spans="1:2" x14ac:dyDescent="0.25">
      <c r="A4121" s="169"/>
      <c r="B4121" s="169"/>
    </row>
    <row r="4122" spans="1:2" x14ac:dyDescent="0.25">
      <c r="A4122" s="169"/>
      <c r="B4122" s="169"/>
    </row>
    <row r="4123" spans="1:2" x14ac:dyDescent="0.25">
      <c r="A4123" s="169"/>
      <c r="B4123" s="169"/>
    </row>
    <row r="4124" spans="1:2" x14ac:dyDescent="0.25">
      <c r="A4124" s="169"/>
      <c r="B4124" s="169"/>
    </row>
    <row r="4125" spans="1:2" x14ac:dyDescent="0.25">
      <c r="A4125" s="169"/>
      <c r="B4125" s="169"/>
    </row>
    <row r="4126" spans="1:2" x14ac:dyDescent="0.25">
      <c r="A4126" s="169"/>
      <c r="B4126" s="169"/>
    </row>
    <row r="4127" spans="1:2" x14ac:dyDescent="0.25">
      <c r="A4127" s="169"/>
      <c r="B4127" s="169"/>
    </row>
    <row r="4128" spans="1:2" x14ac:dyDescent="0.25">
      <c r="A4128" s="169"/>
      <c r="B4128" s="169"/>
    </row>
    <row r="4129" spans="1:2" x14ac:dyDescent="0.25">
      <c r="A4129" s="169"/>
      <c r="B4129" s="169"/>
    </row>
    <row r="4130" spans="1:2" x14ac:dyDescent="0.25">
      <c r="A4130" s="169"/>
      <c r="B4130" s="169"/>
    </row>
    <row r="4131" spans="1:2" x14ac:dyDescent="0.25">
      <c r="A4131" s="169"/>
      <c r="B4131" s="169"/>
    </row>
    <row r="4132" spans="1:2" x14ac:dyDescent="0.25">
      <c r="A4132" s="169"/>
      <c r="B4132" s="169"/>
    </row>
    <row r="4133" spans="1:2" x14ac:dyDescent="0.25">
      <c r="A4133" s="169"/>
      <c r="B4133" s="169"/>
    </row>
    <row r="4134" spans="1:2" x14ac:dyDescent="0.25">
      <c r="A4134" s="169"/>
      <c r="B4134" s="169"/>
    </row>
    <row r="4135" spans="1:2" x14ac:dyDescent="0.25">
      <c r="A4135" s="169"/>
      <c r="B4135" s="169"/>
    </row>
    <row r="4136" spans="1:2" x14ac:dyDescent="0.25">
      <c r="A4136" s="169"/>
      <c r="B4136" s="169"/>
    </row>
    <row r="4137" spans="1:2" x14ac:dyDescent="0.25">
      <c r="A4137" s="169"/>
      <c r="B4137" s="169"/>
    </row>
    <row r="4138" spans="1:2" x14ac:dyDescent="0.25">
      <c r="A4138" s="169"/>
      <c r="B4138" s="169"/>
    </row>
    <row r="4139" spans="1:2" x14ac:dyDescent="0.25">
      <c r="A4139" s="169"/>
      <c r="B4139" s="169"/>
    </row>
    <row r="4140" spans="1:2" x14ac:dyDescent="0.25">
      <c r="A4140" s="169"/>
      <c r="B4140" s="169"/>
    </row>
    <row r="4141" spans="1:2" x14ac:dyDescent="0.25">
      <c r="A4141" s="169"/>
      <c r="B4141" s="169"/>
    </row>
    <row r="4142" spans="1:2" x14ac:dyDescent="0.25">
      <c r="A4142" s="169"/>
      <c r="B4142" s="169"/>
    </row>
    <row r="4143" spans="1:2" x14ac:dyDescent="0.25">
      <c r="A4143" s="169"/>
      <c r="B4143" s="169"/>
    </row>
    <row r="4144" spans="1:2" x14ac:dyDescent="0.25">
      <c r="A4144" s="169"/>
      <c r="B4144" s="169"/>
    </row>
    <row r="4145" spans="1:2" x14ac:dyDescent="0.25">
      <c r="A4145" s="169"/>
      <c r="B4145" s="169"/>
    </row>
    <row r="4146" spans="1:2" x14ac:dyDescent="0.25">
      <c r="A4146" s="169"/>
      <c r="B4146" s="169"/>
    </row>
    <row r="4147" spans="1:2" x14ac:dyDescent="0.25">
      <c r="A4147" s="169"/>
      <c r="B4147" s="169"/>
    </row>
    <row r="4148" spans="1:2" x14ac:dyDescent="0.25">
      <c r="A4148" s="169"/>
      <c r="B4148" s="169"/>
    </row>
    <row r="4149" spans="1:2" x14ac:dyDescent="0.25">
      <c r="A4149" s="169"/>
      <c r="B4149" s="169"/>
    </row>
    <row r="4150" spans="1:2" x14ac:dyDescent="0.25">
      <c r="A4150" s="169"/>
      <c r="B4150" s="169"/>
    </row>
    <row r="4151" spans="1:2" x14ac:dyDescent="0.25">
      <c r="A4151" s="169"/>
      <c r="B4151" s="169"/>
    </row>
    <row r="4152" spans="1:2" x14ac:dyDescent="0.25">
      <c r="A4152" s="169"/>
      <c r="B4152" s="169"/>
    </row>
    <row r="4153" spans="1:2" x14ac:dyDescent="0.25">
      <c r="A4153" s="169"/>
      <c r="B4153" s="169"/>
    </row>
    <row r="4154" spans="1:2" x14ac:dyDescent="0.25">
      <c r="A4154" s="169"/>
      <c r="B4154" s="169"/>
    </row>
    <row r="4155" spans="1:2" x14ac:dyDescent="0.25">
      <c r="A4155" s="169"/>
      <c r="B4155" s="169"/>
    </row>
    <row r="4156" spans="1:2" x14ac:dyDescent="0.25">
      <c r="A4156" s="169"/>
      <c r="B4156" s="169"/>
    </row>
    <row r="4157" spans="1:2" x14ac:dyDescent="0.25">
      <c r="A4157" s="169"/>
      <c r="B4157" s="169"/>
    </row>
    <row r="4158" spans="1:2" x14ac:dyDescent="0.25">
      <c r="A4158" s="169"/>
      <c r="B4158" s="169"/>
    </row>
    <row r="4159" spans="1:2" x14ac:dyDescent="0.25">
      <c r="A4159" s="169"/>
      <c r="B4159" s="169"/>
    </row>
    <row r="4160" spans="1:2" x14ac:dyDescent="0.25">
      <c r="A4160" s="169"/>
      <c r="B4160" s="169"/>
    </row>
    <row r="4161" spans="1:2" x14ac:dyDescent="0.25">
      <c r="A4161" s="169"/>
      <c r="B4161" s="169"/>
    </row>
    <row r="4162" spans="1:2" x14ac:dyDescent="0.25">
      <c r="A4162" s="169"/>
      <c r="B4162" s="169"/>
    </row>
    <row r="4163" spans="1:2" x14ac:dyDescent="0.25">
      <c r="A4163" s="169"/>
      <c r="B4163" s="169"/>
    </row>
    <row r="4164" spans="1:2" x14ac:dyDescent="0.25">
      <c r="A4164" s="169"/>
      <c r="B4164" s="169"/>
    </row>
    <row r="4165" spans="1:2" x14ac:dyDescent="0.25">
      <c r="A4165" s="169"/>
      <c r="B4165" s="169"/>
    </row>
    <row r="4166" spans="1:2" x14ac:dyDescent="0.25">
      <c r="A4166" s="169"/>
      <c r="B4166" s="169"/>
    </row>
    <row r="4167" spans="1:2" x14ac:dyDescent="0.25">
      <c r="A4167" s="169"/>
      <c r="B4167" s="169"/>
    </row>
    <row r="4168" spans="1:2" x14ac:dyDescent="0.25">
      <c r="A4168" s="169"/>
      <c r="B4168" s="169"/>
    </row>
    <row r="4169" spans="1:2" x14ac:dyDescent="0.25">
      <c r="A4169" s="169"/>
      <c r="B4169" s="169"/>
    </row>
    <row r="4170" spans="1:2" x14ac:dyDescent="0.25">
      <c r="A4170" s="169"/>
      <c r="B4170" s="169"/>
    </row>
    <row r="4171" spans="1:2" x14ac:dyDescent="0.25">
      <c r="A4171" s="169"/>
      <c r="B4171" s="169"/>
    </row>
    <row r="4172" spans="1:2" x14ac:dyDescent="0.25">
      <c r="A4172" s="169"/>
      <c r="B4172" s="169"/>
    </row>
    <row r="4173" spans="1:2" x14ac:dyDescent="0.25">
      <c r="A4173" s="169"/>
      <c r="B4173" s="169"/>
    </row>
    <row r="4174" spans="1:2" x14ac:dyDescent="0.25">
      <c r="A4174" s="169"/>
      <c r="B4174" s="169"/>
    </row>
    <row r="4175" spans="1:2" x14ac:dyDescent="0.25">
      <c r="A4175" s="169"/>
      <c r="B4175" s="169"/>
    </row>
    <row r="4176" spans="1:2" x14ac:dyDescent="0.25">
      <c r="A4176" s="169"/>
      <c r="B4176" s="169"/>
    </row>
    <row r="4177" spans="1:2" x14ac:dyDescent="0.25">
      <c r="A4177" s="169"/>
      <c r="B4177" s="169"/>
    </row>
    <row r="4178" spans="1:2" x14ac:dyDescent="0.25">
      <c r="A4178" s="169"/>
      <c r="B4178" s="169"/>
    </row>
    <row r="4179" spans="1:2" x14ac:dyDescent="0.25">
      <c r="A4179" s="169"/>
      <c r="B4179" s="169"/>
    </row>
    <row r="4180" spans="1:2" x14ac:dyDescent="0.25">
      <c r="A4180" s="169"/>
      <c r="B4180" s="169"/>
    </row>
    <row r="4181" spans="1:2" x14ac:dyDescent="0.25">
      <c r="A4181" s="169"/>
      <c r="B4181" s="169"/>
    </row>
    <row r="4182" spans="1:2" x14ac:dyDescent="0.25">
      <c r="A4182" s="169"/>
      <c r="B4182" s="169"/>
    </row>
    <row r="4183" spans="1:2" x14ac:dyDescent="0.25">
      <c r="A4183" s="169"/>
      <c r="B4183" s="169"/>
    </row>
    <row r="4184" spans="1:2" x14ac:dyDescent="0.25">
      <c r="A4184" s="169"/>
      <c r="B4184" s="169"/>
    </row>
    <row r="4185" spans="1:2" x14ac:dyDescent="0.25">
      <c r="A4185" s="169"/>
      <c r="B4185" s="169"/>
    </row>
    <row r="4186" spans="1:2" x14ac:dyDescent="0.25">
      <c r="A4186" s="169"/>
      <c r="B4186" s="169"/>
    </row>
    <row r="4187" spans="1:2" x14ac:dyDescent="0.25">
      <c r="A4187" s="169"/>
      <c r="B4187" s="169"/>
    </row>
    <row r="4188" spans="1:2" x14ac:dyDescent="0.25">
      <c r="A4188" s="169"/>
      <c r="B4188" s="169"/>
    </row>
    <row r="4189" spans="1:2" x14ac:dyDescent="0.25">
      <c r="A4189" s="169"/>
      <c r="B4189" s="169"/>
    </row>
    <row r="4190" spans="1:2" x14ac:dyDescent="0.25">
      <c r="A4190" s="169"/>
      <c r="B4190" s="169"/>
    </row>
    <row r="4191" spans="1:2" x14ac:dyDescent="0.25">
      <c r="A4191" s="169"/>
      <c r="B4191" s="169"/>
    </row>
    <row r="4192" spans="1:2" x14ac:dyDescent="0.25">
      <c r="A4192" s="169"/>
      <c r="B4192" s="169"/>
    </row>
    <row r="4193" spans="1:2" x14ac:dyDescent="0.25">
      <c r="A4193" s="169"/>
      <c r="B4193" s="169"/>
    </row>
    <row r="4194" spans="1:2" x14ac:dyDescent="0.25">
      <c r="A4194" s="169"/>
      <c r="B4194" s="169"/>
    </row>
    <row r="4195" spans="1:2" x14ac:dyDescent="0.25">
      <c r="A4195" s="169"/>
      <c r="B4195" s="169"/>
    </row>
    <row r="4196" spans="1:2" x14ac:dyDescent="0.25">
      <c r="A4196" s="169"/>
      <c r="B4196" s="169"/>
    </row>
    <row r="4197" spans="1:2" x14ac:dyDescent="0.25">
      <c r="A4197" s="169"/>
      <c r="B4197" s="169"/>
    </row>
    <row r="4198" spans="1:2" x14ac:dyDescent="0.25">
      <c r="A4198" s="169"/>
      <c r="B4198" s="169"/>
    </row>
    <row r="4199" spans="1:2" x14ac:dyDescent="0.25">
      <c r="A4199" s="169"/>
      <c r="B4199" s="169"/>
    </row>
    <row r="4200" spans="1:2" x14ac:dyDescent="0.25">
      <c r="A4200" s="169"/>
      <c r="B4200" s="169"/>
    </row>
    <row r="4201" spans="1:2" x14ac:dyDescent="0.25">
      <c r="A4201" s="169"/>
      <c r="B4201" s="169"/>
    </row>
    <row r="4202" spans="1:2" x14ac:dyDescent="0.25">
      <c r="A4202" s="169"/>
      <c r="B4202" s="169"/>
    </row>
    <row r="4203" spans="1:2" x14ac:dyDescent="0.25">
      <c r="A4203" s="169"/>
      <c r="B4203" s="169"/>
    </row>
    <row r="4204" spans="1:2" x14ac:dyDescent="0.25">
      <c r="A4204" s="169"/>
      <c r="B4204" s="169"/>
    </row>
    <row r="4205" spans="1:2" x14ac:dyDescent="0.25">
      <c r="A4205" s="169"/>
      <c r="B4205" s="169"/>
    </row>
    <row r="4206" spans="1:2" x14ac:dyDescent="0.25">
      <c r="A4206" s="169"/>
      <c r="B4206" s="169"/>
    </row>
    <row r="4207" spans="1:2" x14ac:dyDescent="0.25">
      <c r="A4207" s="169"/>
      <c r="B4207" s="169"/>
    </row>
    <row r="4208" spans="1:2" x14ac:dyDescent="0.25">
      <c r="A4208" s="169"/>
      <c r="B4208" s="169"/>
    </row>
    <row r="4209" spans="1:2" x14ac:dyDescent="0.25">
      <c r="A4209" s="169"/>
      <c r="B4209" s="169"/>
    </row>
    <row r="4210" spans="1:2" x14ac:dyDescent="0.25">
      <c r="A4210" s="169"/>
      <c r="B4210" s="169"/>
    </row>
    <row r="4211" spans="1:2" x14ac:dyDescent="0.25">
      <c r="A4211" s="169"/>
      <c r="B4211" s="169"/>
    </row>
    <row r="4212" spans="1:2" x14ac:dyDescent="0.25">
      <c r="A4212" s="169"/>
      <c r="B4212" s="169"/>
    </row>
    <row r="4213" spans="1:2" x14ac:dyDescent="0.25">
      <c r="A4213" s="169"/>
      <c r="B4213" s="169"/>
    </row>
    <row r="4214" spans="1:2" x14ac:dyDescent="0.25">
      <c r="A4214" s="169"/>
      <c r="B4214" s="169"/>
    </row>
    <row r="4215" spans="1:2" x14ac:dyDescent="0.25">
      <c r="A4215" s="169"/>
      <c r="B4215" s="169"/>
    </row>
    <row r="4216" spans="1:2" x14ac:dyDescent="0.25">
      <c r="A4216" s="169"/>
      <c r="B4216" s="169"/>
    </row>
    <row r="4217" spans="1:2" x14ac:dyDescent="0.25">
      <c r="A4217" s="169"/>
      <c r="B4217" s="169"/>
    </row>
    <row r="4218" spans="1:2" x14ac:dyDescent="0.25">
      <c r="A4218" s="169"/>
      <c r="B4218" s="169"/>
    </row>
    <row r="4219" spans="1:2" x14ac:dyDescent="0.25">
      <c r="A4219" s="169"/>
      <c r="B4219" s="169"/>
    </row>
    <row r="4220" spans="1:2" x14ac:dyDescent="0.25">
      <c r="A4220" s="169"/>
      <c r="B4220" s="169"/>
    </row>
    <row r="4221" spans="1:2" x14ac:dyDescent="0.25">
      <c r="A4221" s="169"/>
      <c r="B4221" s="169"/>
    </row>
    <row r="4222" spans="1:2" x14ac:dyDescent="0.25">
      <c r="A4222" s="169"/>
      <c r="B4222" s="169"/>
    </row>
    <row r="4223" spans="1:2" x14ac:dyDescent="0.25">
      <c r="A4223" s="169"/>
      <c r="B4223" s="169"/>
    </row>
    <row r="4224" spans="1:2" x14ac:dyDescent="0.25">
      <c r="A4224" s="169"/>
      <c r="B4224" s="169"/>
    </row>
    <row r="4225" spans="1:2" x14ac:dyDescent="0.25">
      <c r="A4225" s="169"/>
      <c r="B4225" s="169"/>
    </row>
    <row r="4226" spans="1:2" x14ac:dyDescent="0.25">
      <c r="A4226" s="169"/>
      <c r="B4226" s="169"/>
    </row>
    <row r="4227" spans="1:2" x14ac:dyDescent="0.25">
      <c r="A4227" s="169"/>
      <c r="B4227" s="169"/>
    </row>
    <row r="4228" spans="1:2" x14ac:dyDescent="0.25">
      <c r="A4228" s="169"/>
      <c r="B4228" s="169"/>
    </row>
    <row r="4229" spans="1:2" x14ac:dyDescent="0.25">
      <c r="A4229" s="169"/>
      <c r="B4229" s="169"/>
    </row>
    <row r="4230" spans="1:2" x14ac:dyDescent="0.25">
      <c r="A4230" s="169"/>
      <c r="B4230" s="169"/>
    </row>
    <row r="4231" spans="1:2" x14ac:dyDescent="0.25">
      <c r="A4231" s="169"/>
      <c r="B4231" s="169"/>
    </row>
    <row r="4232" spans="1:2" x14ac:dyDescent="0.25">
      <c r="A4232" s="169"/>
      <c r="B4232" s="169"/>
    </row>
    <row r="4233" spans="1:2" x14ac:dyDescent="0.25">
      <c r="A4233" s="169"/>
      <c r="B4233" s="169"/>
    </row>
    <row r="4234" spans="1:2" x14ac:dyDescent="0.25">
      <c r="A4234" s="169"/>
      <c r="B4234" s="169"/>
    </row>
    <row r="4235" spans="1:2" x14ac:dyDescent="0.25">
      <c r="A4235" s="169"/>
      <c r="B4235" s="169"/>
    </row>
    <row r="4236" spans="1:2" x14ac:dyDescent="0.25">
      <c r="A4236" s="169"/>
      <c r="B4236" s="169"/>
    </row>
    <row r="4237" spans="1:2" x14ac:dyDescent="0.25">
      <c r="A4237" s="169"/>
      <c r="B4237" s="169"/>
    </row>
    <row r="4238" spans="1:2" x14ac:dyDescent="0.25">
      <c r="A4238" s="169"/>
      <c r="B4238" s="169"/>
    </row>
    <row r="4239" spans="1:2" x14ac:dyDescent="0.25">
      <c r="A4239" s="169"/>
      <c r="B4239" s="169"/>
    </row>
    <row r="4240" spans="1:2" x14ac:dyDescent="0.25">
      <c r="A4240" s="169"/>
      <c r="B4240" s="169"/>
    </row>
    <row r="4241" spans="1:2" x14ac:dyDescent="0.25">
      <c r="A4241" s="169"/>
      <c r="B4241" s="169"/>
    </row>
    <row r="4242" spans="1:2" x14ac:dyDescent="0.25">
      <c r="A4242" s="169"/>
      <c r="B4242" s="169"/>
    </row>
    <row r="4243" spans="1:2" x14ac:dyDescent="0.25">
      <c r="A4243" s="169"/>
      <c r="B4243" s="169"/>
    </row>
    <row r="4244" spans="1:2" x14ac:dyDescent="0.25">
      <c r="A4244" s="169"/>
      <c r="B4244" s="169"/>
    </row>
    <row r="4245" spans="1:2" x14ac:dyDescent="0.25">
      <c r="A4245" s="169"/>
      <c r="B4245" s="169"/>
    </row>
    <row r="4246" spans="1:2" x14ac:dyDescent="0.25">
      <c r="A4246" s="169"/>
      <c r="B4246" s="169"/>
    </row>
    <row r="4247" spans="1:2" x14ac:dyDescent="0.25">
      <c r="A4247" s="169"/>
      <c r="B4247" s="169"/>
    </row>
    <row r="4248" spans="1:2" x14ac:dyDescent="0.25">
      <c r="A4248" s="169"/>
      <c r="B4248" s="169"/>
    </row>
    <row r="4249" spans="1:2" x14ac:dyDescent="0.25">
      <c r="A4249" s="169"/>
      <c r="B4249" s="169"/>
    </row>
    <row r="4250" spans="1:2" x14ac:dyDescent="0.25">
      <c r="A4250" s="169"/>
      <c r="B4250" s="169"/>
    </row>
    <row r="4251" spans="1:2" x14ac:dyDescent="0.25">
      <c r="A4251" s="169"/>
      <c r="B4251" s="169"/>
    </row>
    <row r="4252" spans="1:2" x14ac:dyDescent="0.25">
      <c r="A4252" s="169"/>
      <c r="B4252" s="169"/>
    </row>
    <row r="4253" spans="1:2" x14ac:dyDescent="0.25">
      <c r="A4253" s="169"/>
      <c r="B4253" s="169"/>
    </row>
    <row r="4254" spans="1:2" x14ac:dyDescent="0.25">
      <c r="A4254" s="169"/>
      <c r="B4254" s="169"/>
    </row>
    <row r="4255" spans="1:2" x14ac:dyDescent="0.25">
      <c r="A4255" s="169"/>
      <c r="B4255" s="169"/>
    </row>
    <row r="4256" spans="1:2" x14ac:dyDescent="0.25">
      <c r="A4256" s="169"/>
      <c r="B4256" s="169"/>
    </row>
    <row r="4257" spans="1:2" x14ac:dyDescent="0.25">
      <c r="A4257" s="169"/>
      <c r="B4257" s="169"/>
    </row>
    <row r="4258" spans="1:2" x14ac:dyDescent="0.25">
      <c r="A4258" s="169"/>
      <c r="B4258" s="169"/>
    </row>
    <row r="4259" spans="1:2" x14ac:dyDescent="0.25">
      <c r="A4259" s="169"/>
      <c r="B4259" s="169"/>
    </row>
    <row r="4260" spans="1:2" x14ac:dyDescent="0.25">
      <c r="A4260" s="169"/>
      <c r="B4260" s="169"/>
    </row>
    <row r="4261" spans="1:2" x14ac:dyDescent="0.25">
      <c r="A4261" s="169"/>
      <c r="B4261" s="169"/>
    </row>
    <row r="4262" spans="1:2" x14ac:dyDescent="0.25">
      <c r="A4262" s="169"/>
      <c r="B4262" s="169"/>
    </row>
    <row r="4263" spans="1:2" x14ac:dyDescent="0.25">
      <c r="A4263" s="169"/>
      <c r="B4263" s="169"/>
    </row>
    <row r="4264" spans="1:2" x14ac:dyDescent="0.25">
      <c r="A4264" s="169"/>
      <c r="B4264" s="169"/>
    </row>
    <row r="4265" spans="1:2" x14ac:dyDescent="0.25">
      <c r="A4265" s="169"/>
      <c r="B4265" s="169"/>
    </row>
    <row r="4266" spans="1:2" x14ac:dyDescent="0.25">
      <c r="A4266" s="169"/>
      <c r="B4266" s="169"/>
    </row>
    <row r="4267" spans="1:2" x14ac:dyDescent="0.25">
      <c r="A4267" s="169"/>
      <c r="B4267" s="169"/>
    </row>
    <row r="4268" spans="1:2" x14ac:dyDescent="0.25">
      <c r="A4268" s="169"/>
      <c r="B4268" s="169"/>
    </row>
    <row r="4269" spans="1:2" x14ac:dyDescent="0.25">
      <c r="A4269" s="169"/>
      <c r="B4269" s="169"/>
    </row>
    <row r="4270" spans="1:2" x14ac:dyDescent="0.25">
      <c r="A4270" s="169"/>
      <c r="B4270" s="169"/>
    </row>
    <row r="4271" spans="1:2" x14ac:dyDescent="0.25">
      <c r="A4271" s="169"/>
      <c r="B4271" s="169"/>
    </row>
    <row r="4272" spans="1:2" x14ac:dyDescent="0.25">
      <c r="A4272" s="169"/>
      <c r="B4272" s="169"/>
    </row>
    <row r="4273" spans="1:2" x14ac:dyDescent="0.25">
      <c r="A4273" s="169"/>
      <c r="B4273" s="169"/>
    </row>
    <row r="4274" spans="1:2" x14ac:dyDescent="0.25">
      <c r="A4274" s="169"/>
      <c r="B4274" s="169"/>
    </row>
    <row r="4275" spans="1:2" x14ac:dyDescent="0.25">
      <c r="A4275" s="169"/>
      <c r="B4275" s="169"/>
    </row>
    <row r="4276" spans="1:2" x14ac:dyDescent="0.25">
      <c r="A4276" s="169"/>
      <c r="B4276" s="169"/>
    </row>
    <row r="4277" spans="1:2" x14ac:dyDescent="0.25">
      <c r="A4277" s="169"/>
      <c r="B4277" s="169"/>
    </row>
    <row r="4278" spans="1:2" x14ac:dyDescent="0.25">
      <c r="A4278" s="169"/>
      <c r="B4278" s="169"/>
    </row>
    <row r="4279" spans="1:2" x14ac:dyDescent="0.25">
      <c r="A4279" s="169"/>
      <c r="B4279" s="169"/>
    </row>
    <row r="4280" spans="1:2" x14ac:dyDescent="0.25">
      <c r="A4280" s="169"/>
      <c r="B4280" s="169"/>
    </row>
    <row r="4281" spans="1:2" x14ac:dyDescent="0.25">
      <c r="A4281" s="169"/>
      <c r="B4281" s="169"/>
    </row>
    <row r="4282" spans="1:2" x14ac:dyDescent="0.25">
      <c r="A4282" s="169"/>
      <c r="B4282" s="169"/>
    </row>
    <row r="4283" spans="1:2" x14ac:dyDescent="0.25">
      <c r="A4283" s="169"/>
      <c r="B4283" s="169"/>
    </row>
    <row r="4284" spans="1:2" x14ac:dyDescent="0.25">
      <c r="A4284" s="169"/>
      <c r="B4284" s="169"/>
    </row>
    <row r="4285" spans="1:2" x14ac:dyDescent="0.25">
      <c r="A4285" s="169"/>
      <c r="B4285" s="169"/>
    </row>
    <row r="4286" spans="1:2" x14ac:dyDescent="0.25">
      <c r="A4286" s="169"/>
      <c r="B4286" s="169"/>
    </row>
    <row r="4287" spans="1:2" x14ac:dyDescent="0.25">
      <c r="A4287" s="169"/>
      <c r="B4287" s="169"/>
    </row>
    <row r="4288" spans="1:2" x14ac:dyDescent="0.25">
      <c r="A4288" s="169"/>
      <c r="B4288" s="169"/>
    </row>
    <row r="4289" spans="1:2" x14ac:dyDescent="0.25">
      <c r="A4289" s="169"/>
      <c r="B4289" s="169"/>
    </row>
    <row r="4290" spans="1:2" x14ac:dyDescent="0.25">
      <c r="A4290" s="169"/>
      <c r="B4290" s="169"/>
    </row>
    <row r="4291" spans="1:2" x14ac:dyDescent="0.25">
      <c r="A4291" s="169"/>
      <c r="B4291" s="169"/>
    </row>
    <row r="4292" spans="1:2" x14ac:dyDescent="0.25">
      <c r="A4292" s="169"/>
      <c r="B4292" s="169"/>
    </row>
    <row r="4293" spans="1:2" x14ac:dyDescent="0.25">
      <c r="A4293" s="169"/>
      <c r="B4293" s="169"/>
    </row>
    <row r="4294" spans="1:2" x14ac:dyDescent="0.25">
      <c r="A4294" s="169"/>
      <c r="B4294" s="169"/>
    </row>
    <row r="4295" spans="1:2" x14ac:dyDescent="0.25">
      <c r="A4295" s="169"/>
      <c r="B4295" s="169"/>
    </row>
    <row r="4296" spans="1:2" x14ac:dyDescent="0.25">
      <c r="A4296" s="169"/>
      <c r="B4296" s="169"/>
    </row>
    <row r="4297" spans="1:2" x14ac:dyDescent="0.25">
      <c r="A4297" s="169"/>
      <c r="B4297" s="169"/>
    </row>
    <row r="4298" spans="1:2" x14ac:dyDescent="0.25">
      <c r="A4298" s="169"/>
      <c r="B4298" s="169"/>
    </row>
    <row r="4299" spans="1:2" x14ac:dyDescent="0.25">
      <c r="A4299" s="169"/>
      <c r="B4299" s="169"/>
    </row>
    <row r="4300" spans="1:2" x14ac:dyDescent="0.25">
      <c r="A4300" s="169"/>
      <c r="B4300" s="169"/>
    </row>
    <row r="4301" spans="1:2" x14ac:dyDescent="0.25">
      <c r="A4301" s="169"/>
      <c r="B4301" s="169"/>
    </row>
    <row r="4302" spans="1:2" x14ac:dyDescent="0.25">
      <c r="A4302" s="169"/>
      <c r="B4302" s="169"/>
    </row>
    <row r="4303" spans="1:2" x14ac:dyDescent="0.25">
      <c r="A4303" s="169"/>
      <c r="B4303" s="169"/>
    </row>
    <row r="4304" spans="1:2" x14ac:dyDescent="0.25">
      <c r="A4304" s="169"/>
      <c r="B4304" s="169"/>
    </row>
    <row r="4305" spans="1:2" x14ac:dyDescent="0.25">
      <c r="A4305" s="169"/>
      <c r="B4305" s="169"/>
    </row>
    <row r="4306" spans="1:2" x14ac:dyDescent="0.25">
      <c r="A4306" s="169"/>
      <c r="B4306" s="169"/>
    </row>
    <row r="4307" spans="1:2" x14ac:dyDescent="0.25">
      <c r="A4307" s="169"/>
      <c r="B4307" s="169"/>
    </row>
    <row r="4308" spans="1:2" x14ac:dyDescent="0.25">
      <c r="A4308" s="169"/>
      <c r="B4308" s="169"/>
    </row>
    <row r="4309" spans="1:2" x14ac:dyDescent="0.25">
      <c r="A4309" s="169"/>
      <c r="B4309" s="169"/>
    </row>
    <row r="4310" spans="1:2" x14ac:dyDescent="0.25">
      <c r="A4310" s="169"/>
      <c r="B4310" s="169"/>
    </row>
    <row r="4311" spans="1:2" x14ac:dyDescent="0.25">
      <c r="A4311" s="169"/>
      <c r="B4311" s="169"/>
    </row>
    <row r="4312" spans="1:2" x14ac:dyDescent="0.25">
      <c r="A4312" s="169"/>
      <c r="B4312" s="169"/>
    </row>
    <row r="4313" spans="1:2" x14ac:dyDescent="0.25">
      <c r="A4313" s="169"/>
      <c r="B4313" s="169"/>
    </row>
    <row r="4314" spans="1:2" x14ac:dyDescent="0.25">
      <c r="A4314" s="169"/>
      <c r="B4314" s="169"/>
    </row>
    <row r="4315" spans="1:2" x14ac:dyDescent="0.25">
      <c r="A4315" s="169"/>
      <c r="B4315" s="169"/>
    </row>
    <row r="4316" spans="1:2" x14ac:dyDescent="0.25">
      <c r="A4316" s="169"/>
      <c r="B4316" s="169"/>
    </row>
    <row r="4317" spans="1:2" x14ac:dyDescent="0.25">
      <c r="A4317" s="169"/>
      <c r="B4317" s="169"/>
    </row>
    <row r="4318" spans="1:2" x14ac:dyDescent="0.25">
      <c r="A4318" s="169"/>
      <c r="B4318" s="169"/>
    </row>
    <row r="4319" spans="1:2" x14ac:dyDescent="0.25">
      <c r="A4319" s="169"/>
      <c r="B4319" s="169"/>
    </row>
    <row r="4320" spans="1:2" x14ac:dyDescent="0.25">
      <c r="A4320" s="169"/>
      <c r="B4320" s="169"/>
    </row>
    <row r="4321" spans="1:2" x14ac:dyDescent="0.25">
      <c r="A4321" s="169"/>
      <c r="B4321" s="169"/>
    </row>
    <row r="4322" spans="1:2" x14ac:dyDescent="0.25">
      <c r="A4322" s="169"/>
      <c r="B4322" s="169"/>
    </row>
    <row r="4323" spans="1:2" x14ac:dyDescent="0.25">
      <c r="A4323" s="169"/>
      <c r="B4323" s="169"/>
    </row>
    <row r="4324" spans="1:2" x14ac:dyDescent="0.25">
      <c r="A4324" s="169"/>
      <c r="B4324" s="169"/>
    </row>
    <row r="4325" spans="1:2" x14ac:dyDescent="0.25">
      <c r="A4325" s="169"/>
      <c r="B4325" s="169"/>
    </row>
    <row r="4326" spans="1:2" x14ac:dyDescent="0.25">
      <c r="A4326" s="169"/>
      <c r="B4326" s="169"/>
    </row>
    <row r="4327" spans="1:2" x14ac:dyDescent="0.25">
      <c r="A4327" s="169"/>
      <c r="B4327" s="169"/>
    </row>
    <row r="4328" spans="1:2" x14ac:dyDescent="0.25">
      <c r="A4328" s="169"/>
      <c r="B4328" s="169"/>
    </row>
    <row r="4329" spans="1:2" x14ac:dyDescent="0.25">
      <c r="A4329" s="169"/>
      <c r="B4329" s="169"/>
    </row>
    <row r="4330" spans="1:2" x14ac:dyDescent="0.25">
      <c r="A4330" s="169"/>
      <c r="B4330" s="169"/>
    </row>
    <row r="4331" spans="1:2" x14ac:dyDescent="0.25">
      <c r="A4331" s="169"/>
      <c r="B4331" s="169"/>
    </row>
    <row r="4332" spans="1:2" x14ac:dyDescent="0.25">
      <c r="A4332" s="169"/>
      <c r="B4332" s="169"/>
    </row>
    <row r="4333" spans="1:2" x14ac:dyDescent="0.25">
      <c r="A4333" s="169"/>
      <c r="B4333" s="169"/>
    </row>
    <row r="4334" spans="1:2" x14ac:dyDescent="0.25">
      <c r="A4334" s="169"/>
      <c r="B4334" s="169"/>
    </row>
    <row r="4335" spans="1:2" x14ac:dyDescent="0.25">
      <c r="A4335" s="169"/>
      <c r="B4335" s="169"/>
    </row>
    <row r="4336" spans="1:2" x14ac:dyDescent="0.25">
      <c r="A4336" s="169"/>
      <c r="B4336" s="169"/>
    </row>
    <row r="4337" spans="1:2" x14ac:dyDescent="0.25">
      <c r="A4337" s="169"/>
      <c r="B4337" s="169"/>
    </row>
    <row r="4338" spans="1:2" x14ac:dyDescent="0.25">
      <c r="A4338" s="169"/>
      <c r="B4338" s="169"/>
    </row>
    <row r="4339" spans="1:2" x14ac:dyDescent="0.25">
      <c r="A4339" s="169"/>
      <c r="B4339" s="169"/>
    </row>
    <row r="4340" spans="1:2" x14ac:dyDescent="0.25">
      <c r="A4340" s="169"/>
      <c r="B4340" s="169"/>
    </row>
    <row r="4341" spans="1:2" x14ac:dyDescent="0.25">
      <c r="A4341" s="169"/>
      <c r="B4341" s="169"/>
    </row>
    <row r="4342" spans="1:2" x14ac:dyDescent="0.25">
      <c r="A4342" s="169"/>
      <c r="B4342" s="169"/>
    </row>
    <row r="4343" spans="1:2" x14ac:dyDescent="0.25">
      <c r="A4343" s="169"/>
      <c r="B4343" s="169"/>
    </row>
    <row r="4344" spans="1:2" x14ac:dyDescent="0.25">
      <c r="A4344" s="169"/>
      <c r="B4344" s="169"/>
    </row>
    <row r="4345" spans="1:2" x14ac:dyDescent="0.25">
      <c r="A4345" s="169"/>
      <c r="B4345" s="169"/>
    </row>
    <row r="4346" spans="1:2" x14ac:dyDescent="0.25">
      <c r="A4346" s="169"/>
      <c r="B4346" s="169"/>
    </row>
    <row r="4347" spans="1:2" x14ac:dyDescent="0.25">
      <c r="A4347" s="169"/>
      <c r="B4347" s="169"/>
    </row>
    <row r="4348" spans="1:2" x14ac:dyDescent="0.25">
      <c r="A4348" s="169"/>
      <c r="B4348" s="169"/>
    </row>
    <row r="4349" spans="1:2" x14ac:dyDescent="0.25">
      <c r="A4349" s="169"/>
      <c r="B4349" s="169"/>
    </row>
    <row r="4350" spans="1:2" x14ac:dyDescent="0.25">
      <c r="A4350" s="169"/>
      <c r="B4350" s="169"/>
    </row>
    <row r="4351" spans="1:2" x14ac:dyDescent="0.25">
      <c r="A4351" s="169"/>
      <c r="B4351" s="169"/>
    </row>
    <row r="4352" spans="1:2" x14ac:dyDescent="0.25">
      <c r="A4352" s="169"/>
      <c r="B4352" s="169"/>
    </row>
    <row r="4353" spans="1:2" x14ac:dyDescent="0.25">
      <c r="A4353" s="169"/>
      <c r="B4353" s="169"/>
    </row>
    <row r="4354" spans="1:2" x14ac:dyDescent="0.25">
      <c r="A4354" s="169"/>
      <c r="B4354" s="169"/>
    </row>
    <row r="4355" spans="1:2" x14ac:dyDescent="0.25">
      <c r="A4355" s="169"/>
      <c r="B4355" s="169"/>
    </row>
    <row r="4356" spans="1:2" x14ac:dyDescent="0.25">
      <c r="A4356" s="169"/>
      <c r="B4356" s="169"/>
    </row>
    <row r="4357" spans="1:2" x14ac:dyDescent="0.25">
      <c r="A4357" s="169"/>
      <c r="B4357" s="169"/>
    </row>
    <row r="4358" spans="1:2" x14ac:dyDescent="0.25">
      <c r="A4358" s="169"/>
      <c r="B4358" s="169"/>
    </row>
    <row r="4359" spans="1:2" x14ac:dyDescent="0.25">
      <c r="A4359" s="169"/>
      <c r="B4359" s="169"/>
    </row>
    <row r="4360" spans="1:2" x14ac:dyDescent="0.25">
      <c r="A4360" s="169"/>
      <c r="B4360" s="169"/>
    </row>
    <row r="4361" spans="1:2" x14ac:dyDescent="0.25">
      <c r="A4361" s="169"/>
      <c r="B4361" s="169"/>
    </row>
    <row r="4362" spans="1:2" x14ac:dyDescent="0.25">
      <c r="A4362" s="169"/>
      <c r="B4362" s="169"/>
    </row>
    <row r="4363" spans="1:2" x14ac:dyDescent="0.25">
      <c r="A4363" s="169"/>
      <c r="B4363" s="169"/>
    </row>
    <row r="4364" spans="1:2" x14ac:dyDescent="0.25">
      <c r="A4364" s="169"/>
      <c r="B4364" s="169"/>
    </row>
    <row r="4365" spans="1:2" x14ac:dyDescent="0.25">
      <c r="A4365" s="169"/>
      <c r="B4365" s="169"/>
    </row>
    <row r="4366" spans="1:2" x14ac:dyDescent="0.25">
      <c r="A4366" s="169"/>
      <c r="B4366" s="169"/>
    </row>
    <row r="4367" spans="1:2" x14ac:dyDescent="0.25">
      <c r="A4367" s="169"/>
      <c r="B4367" s="169"/>
    </row>
    <row r="4368" spans="1:2" x14ac:dyDescent="0.25">
      <c r="A4368" s="169"/>
      <c r="B4368" s="169"/>
    </row>
    <row r="4369" spans="1:2" x14ac:dyDescent="0.25">
      <c r="A4369" s="169"/>
      <c r="B4369" s="169"/>
    </row>
    <row r="4370" spans="1:2" x14ac:dyDescent="0.25">
      <c r="A4370" s="169"/>
      <c r="B4370" s="169"/>
    </row>
    <row r="4371" spans="1:2" x14ac:dyDescent="0.25">
      <c r="A4371" s="169"/>
      <c r="B4371" s="169"/>
    </row>
    <row r="4372" spans="1:2" x14ac:dyDescent="0.25">
      <c r="A4372" s="169"/>
      <c r="B4372" s="169"/>
    </row>
    <row r="4373" spans="1:2" x14ac:dyDescent="0.25">
      <c r="A4373" s="169"/>
      <c r="B4373" s="169"/>
    </row>
    <row r="4374" spans="1:2" x14ac:dyDescent="0.25">
      <c r="A4374" s="169"/>
      <c r="B4374" s="169"/>
    </row>
    <row r="4375" spans="1:2" x14ac:dyDescent="0.25">
      <c r="A4375" s="169"/>
      <c r="B4375" s="169"/>
    </row>
    <row r="4376" spans="1:2" x14ac:dyDescent="0.25">
      <c r="A4376" s="169"/>
      <c r="B4376" s="169"/>
    </row>
    <row r="4377" spans="1:2" x14ac:dyDescent="0.25">
      <c r="A4377" s="169"/>
      <c r="B4377" s="169"/>
    </row>
    <row r="4378" spans="1:2" x14ac:dyDescent="0.25">
      <c r="A4378" s="169"/>
      <c r="B4378" s="169"/>
    </row>
    <row r="4379" spans="1:2" x14ac:dyDescent="0.25">
      <c r="A4379" s="169"/>
      <c r="B4379" s="169"/>
    </row>
    <row r="4380" spans="1:2" x14ac:dyDescent="0.25">
      <c r="A4380" s="169"/>
      <c r="B4380" s="169"/>
    </row>
    <row r="4381" spans="1:2" x14ac:dyDescent="0.25">
      <c r="A4381" s="169"/>
      <c r="B4381" s="169"/>
    </row>
    <row r="4382" spans="1:2" x14ac:dyDescent="0.25">
      <c r="A4382" s="169"/>
      <c r="B4382" s="169"/>
    </row>
    <row r="4383" spans="1:2" x14ac:dyDescent="0.25">
      <c r="A4383" s="169"/>
      <c r="B4383" s="169"/>
    </row>
    <row r="4384" spans="1:2" x14ac:dyDescent="0.25">
      <c r="A4384" s="169"/>
      <c r="B4384" s="169"/>
    </row>
    <row r="4385" spans="1:2" x14ac:dyDescent="0.25">
      <c r="A4385" s="169"/>
      <c r="B4385" s="169"/>
    </row>
    <row r="4386" spans="1:2" x14ac:dyDescent="0.25">
      <c r="A4386" s="169"/>
      <c r="B4386" s="169"/>
    </row>
    <row r="4387" spans="1:2" x14ac:dyDescent="0.25">
      <c r="A4387" s="169"/>
      <c r="B4387" s="169"/>
    </row>
    <row r="4388" spans="1:2" x14ac:dyDescent="0.25">
      <c r="A4388" s="169"/>
      <c r="B4388" s="169"/>
    </row>
    <row r="4389" spans="1:2" x14ac:dyDescent="0.25">
      <c r="A4389" s="169"/>
      <c r="B4389" s="169"/>
    </row>
    <row r="4390" spans="1:2" x14ac:dyDescent="0.25">
      <c r="A4390" s="169"/>
      <c r="B4390" s="169"/>
    </row>
    <row r="4391" spans="1:2" x14ac:dyDescent="0.25">
      <c r="A4391" s="169"/>
      <c r="B4391" s="169"/>
    </row>
    <row r="4392" spans="1:2" x14ac:dyDescent="0.25">
      <c r="A4392" s="169"/>
      <c r="B4392" s="169"/>
    </row>
    <row r="4393" spans="1:2" x14ac:dyDescent="0.25">
      <c r="A4393" s="169"/>
      <c r="B4393" s="169"/>
    </row>
    <row r="4394" spans="1:2" x14ac:dyDescent="0.25">
      <c r="A4394" s="169"/>
      <c r="B4394" s="169"/>
    </row>
    <row r="4395" spans="1:2" x14ac:dyDescent="0.25">
      <c r="A4395" s="169"/>
      <c r="B4395" s="169"/>
    </row>
    <row r="4396" spans="1:2" x14ac:dyDescent="0.25">
      <c r="A4396" s="169"/>
      <c r="B4396" s="169"/>
    </row>
    <row r="4397" spans="1:2" x14ac:dyDescent="0.25">
      <c r="A4397" s="169"/>
      <c r="B4397" s="169"/>
    </row>
    <row r="4398" spans="1:2" x14ac:dyDescent="0.25">
      <c r="A4398" s="169"/>
      <c r="B4398" s="169"/>
    </row>
    <row r="4399" spans="1:2" x14ac:dyDescent="0.25">
      <c r="A4399" s="169"/>
      <c r="B4399" s="169"/>
    </row>
    <row r="4400" spans="1:2" x14ac:dyDescent="0.25">
      <c r="A4400" s="169"/>
      <c r="B4400" s="169"/>
    </row>
    <row r="4401" spans="1:2" x14ac:dyDescent="0.25">
      <c r="A4401" s="169"/>
      <c r="B4401" s="169"/>
    </row>
    <row r="4402" spans="1:2" x14ac:dyDescent="0.25">
      <c r="A4402" s="169"/>
      <c r="B4402" s="169"/>
    </row>
    <row r="4403" spans="1:2" x14ac:dyDescent="0.25">
      <c r="A4403" s="169"/>
      <c r="B4403" s="169"/>
    </row>
    <row r="4404" spans="1:2" x14ac:dyDescent="0.25">
      <c r="A4404" s="169"/>
      <c r="B4404" s="169"/>
    </row>
    <row r="4405" spans="1:2" x14ac:dyDescent="0.25">
      <c r="A4405" s="169"/>
      <c r="B4405" s="169"/>
    </row>
    <row r="4406" spans="1:2" x14ac:dyDescent="0.25">
      <c r="A4406" s="169"/>
      <c r="B4406" s="169"/>
    </row>
    <row r="4407" spans="1:2" x14ac:dyDescent="0.25">
      <c r="A4407" s="169"/>
      <c r="B4407" s="169"/>
    </row>
    <row r="4408" spans="1:2" x14ac:dyDescent="0.25">
      <c r="A4408" s="169"/>
      <c r="B4408" s="169"/>
    </row>
    <row r="4409" spans="1:2" x14ac:dyDescent="0.25">
      <c r="A4409" s="169"/>
      <c r="B4409" s="169"/>
    </row>
    <row r="4410" spans="1:2" x14ac:dyDescent="0.25">
      <c r="A4410" s="169"/>
      <c r="B4410" s="169"/>
    </row>
    <row r="4411" spans="1:2" x14ac:dyDescent="0.25">
      <c r="A4411" s="169"/>
      <c r="B4411" s="169"/>
    </row>
    <row r="4412" spans="1:2" x14ac:dyDescent="0.25">
      <c r="A4412" s="169"/>
      <c r="B4412" s="169"/>
    </row>
    <row r="4413" spans="1:2" x14ac:dyDescent="0.25">
      <c r="A4413" s="169"/>
      <c r="B4413" s="169"/>
    </row>
    <row r="4414" spans="1:2" x14ac:dyDescent="0.25">
      <c r="A4414" s="169"/>
      <c r="B4414" s="169"/>
    </row>
    <row r="4415" spans="1:2" x14ac:dyDescent="0.25">
      <c r="A4415" s="169"/>
      <c r="B4415" s="169"/>
    </row>
    <row r="4416" spans="1:2" x14ac:dyDescent="0.25">
      <c r="A4416" s="169"/>
      <c r="B4416" s="169"/>
    </row>
    <row r="4417" spans="1:2" x14ac:dyDescent="0.25">
      <c r="A4417" s="169"/>
      <c r="B4417" s="169"/>
    </row>
    <row r="4418" spans="1:2" x14ac:dyDescent="0.25">
      <c r="A4418" s="169"/>
      <c r="B4418" s="169"/>
    </row>
    <row r="4419" spans="1:2" x14ac:dyDescent="0.25">
      <c r="A4419" s="169"/>
      <c r="B4419" s="169"/>
    </row>
    <row r="4420" spans="1:2" x14ac:dyDescent="0.25">
      <c r="A4420" s="169"/>
      <c r="B4420" s="169"/>
    </row>
    <row r="4421" spans="1:2" x14ac:dyDescent="0.25">
      <c r="A4421" s="169"/>
      <c r="B4421" s="169"/>
    </row>
    <row r="4422" spans="1:2" x14ac:dyDescent="0.25">
      <c r="A4422" s="169"/>
      <c r="B4422" s="169"/>
    </row>
    <row r="4423" spans="1:2" x14ac:dyDescent="0.25">
      <c r="A4423" s="169"/>
      <c r="B4423" s="169"/>
    </row>
    <row r="4424" spans="1:2" x14ac:dyDescent="0.25">
      <c r="A4424" s="169"/>
      <c r="B4424" s="169"/>
    </row>
    <row r="4425" spans="1:2" x14ac:dyDescent="0.25">
      <c r="A4425" s="169"/>
      <c r="B4425" s="169"/>
    </row>
    <row r="4426" spans="1:2" x14ac:dyDescent="0.25">
      <c r="A4426" s="169"/>
      <c r="B4426" s="169"/>
    </row>
    <row r="4427" spans="1:2" x14ac:dyDescent="0.25">
      <c r="A4427" s="169"/>
      <c r="B4427" s="169"/>
    </row>
    <row r="4428" spans="1:2" x14ac:dyDescent="0.25">
      <c r="A4428" s="169"/>
      <c r="B4428" s="169"/>
    </row>
    <row r="4429" spans="1:2" x14ac:dyDescent="0.25">
      <c r="A4429" s="169"/>
      <c r="B4429" s="169"/>
    </row>
    <row r="4430" spans="1:2" x14ac:dyDescent="0.25">
      <c r="A4430" s="169"/>
      <c r="B4430" s="169"/>
    </row>
    <row r="4431" spans="1:2" x14ac:dyDescent="0.25">
      <c r="A4431" s="169"/>
      <c r="B4431" s="169"/>
    </row>
    <row r="4432" spans="1:2" x14ac:dyDescent="0.25">
      <c r="A4432" s="169"/>
      <c r="B4432" s="169"/>
    </row>
    <row r="4433" spans="1:2" x14ac:dyDescent="0.25">
      <c r="A4433" s="169"/>
      <c r="B4433" s="169"/>
    </row>
    <row r="4434" spans="1:2" x14ac:dyDescent="0.25">
      <c r="A4434" s="169"/>
      <c r="B4434" s="169"/>
    </row>
    <row r="4435" spans="1:2" x14ac:dyDescent="0.25">
      <c r="A4435" s="169"/>
      <c r="B4435" s="169"/>
    </row>
    <row r="4436" spans="1:2" x14ac:dyDescent="0.25">
      <c r="A4436" s="169"/>
      <c r="B4436" s="169"/>
    </row>
    <row r="4437" spans="1:2" x14ac:dyDescent="0.25">
      <c r="A4437" s="169"/>
      <c r="B4437" s="169"/>
    </row>
    <row r="4438" spans="1:2" x14ac:dyDescent="0.25">
      <c r="A4438" s="169"/>
      <c r="B4438" s="169"/>
    </row>
    <row r="4439" spans="1:2" x14ac:dyDescent="0.25">
      <c r="A4439" s="169"/>
      <c r="B4439" s="169"/>
    </row>
    <row r="4440" spans="1:2" x14ac:dyDescent="0.25">
      <c r="A4440" s="169"/>
      <c r="B4440" s="169"/>
    </row>
    <row r="4441" spans="1:2" x14ac:dyDescent="0.25">
      <c r="A4441" s="169"/>
      <c r="B4441" s="169"/>
    </row>
    <row r="4442" spans="1:2" x14ac:dyDescent="0.25">
      <c r="A4442" s="169"/>
      <c r="B4442" s="169"/>
    </row>
    <row r="4443" spans="1:2" x14ac:dyDescent="0.25">
      <c r="A4443" s="169"/>
      <c r="B4443" s="169"/>
    </row>
    <row r="4444" spans="1:2" x14ac:dyDescent="0.25">
      <c r="A4444" s="169"/>
      <c r="B4444" s="169"/>
    </row>
    <row r="4445" spans="1:2" x14ac:dyDescent="0.25">
      <c r="A4445" s="169"/>
      <c r="B4445" s="169"/>
    </row>
    <row r="4446" spans="1:2" x14ac:dyDescent="0.25">
      <c r="A4446" s="169"/>
      <c r="B4446" s="169"/>
    </row>
    <row r="4447" spans="1:2" x14ac:dyDescent="0.25">
      <c r="A4447" s="169"/>
      <c r="B4447" s="169"/>
    </row>
    <row r="4448" spans="1:2" x14ac:dyDescent="0.25">
      <c r="A4448" s="169"/>
      <c r="B4448" s="169"/>
    </row>
    <row r="4449" spans="1:2" x14ac:dyDescent="0.25">
      <c r="A4449" s="169"/>
      <c r="B4449" s="169"/>
    </row>
    <row r="4450" spans="1:2" x14ac:dyDescent="0.25">
      <c r="A4450" s="169"/>
      <c r="B4450" s="169"/>
    </row>
    <row r="4451" spans="1:2" x14ac:dyDescent="0.25">
      <c r="A4451" s="169"/>
      <c r="B4451" s="169"/>
    </row>
    <row r="4452" spans="1:2" x14ac:dyDescent="0.25">
      <c r="A4452" s="169"/>
      <c r="B4452" s="169"/>
    </row>
    <row r="4453" spans="1:2" x14ac:dyDescent="0.25">
      <c r="A4453" s="169"/>
      <c r="B4453" s="169"/>
    </row>
    <row r="4454" spans="1:2" x14ac:dyDescent="0.25">
      <c r="A4454" s="169"/>
      <c r="B4454" s="169"/>
    </row>
    <row r="4455" spans="1:2" x14ac:dyDescent="0.25">
      <c r="A4455" s="169"/>
      <c r="B4455" s="169"/>
    </row>
    <row r="4456" spans="1:2" x14ac:dyDescent="0.25">
      <c r="A4456" s="169"/>
      <c r="B4456" s="169"/>
    </row>
    <row r="4457" spans="1:2" x14ac:dyDescent="0.25">
      <c r="A4457" s="169"/>
      <c r="B4457" s="169"/>
    </row>
    <row r="4458" spans="1:2" x14ac:dyDescent="0.25">
      <c r="A4458" s="169"/>
      <c r="B4458" s="169"/>
    </row>
    <row r="4459" spans="1:2" x14ac:dyDescent="0.25">
      <c r="A4459" s="169"/>
      <c r="B4459" s="169"/>
    </row>
    <row r="4460" spans="1:2" x14ac:dyDescent="0.25">
      <c r="A4460" s="169"/>
      <c r="B4460" s="169"/>
    </row>
    <row r="4461" spans="1:2" x14ac:dyDescent="0.25">
      <c r="A4461" s="169"/>
      <c r="B4461" s="169"/>
    </row>
    <row r="4462" spans="1:2" x14ac:dyDescent="0.25">
      <c r="A4462" s="169"/>
      <c r="B4462" s="169"/>
    </row>
    <row r="4463" spans="1:2" x14ac:dyDescent="0.25">
      <c r="A4463" s="169"/>
      <c r="B4463" s="169"/>
    </row>
    <row r="4464" spans="1:2" x14ac:dyDescent="0.25">
      <c r="A4464" s="169"/>
      <c r="B4464" s="169"/>
    </row>
    <row r="4465" spans="1:2" x14ac:dyDescent="0.25">
      <c r="A4465" s="169"/>
      <c r="B4465" s="169"/>
    </row>
    <row r="4466" spans="1:2" x14ac:dyDescent="0.25">
      <c r="A4466" s="169"/>
      <c r="B4466" s="169"/>
    </row>
    <row r="4467" spans="1:2" x14ac:dyDescent="0.25">
      <c r="A4467" s="169"/>
      <c r="B4467" s="169"/>
    </row>
    <row r="4468" spans="1:2" x14ac:dyDescent="0.25">
      <c r="A4468" s="169"/>
      <c r="B4468" s="169"/>
    </row>
    <row r="4469" spans="1:2" x14ac:dyDescent="0.25">
      <c r="A4469" s="169"/>
      <c r="B4469" s="169"/>
    </row>
    <row r="4470" spans="1:2" x14ac:dyDescent="0.25">
      <c r="A4470" s="169"/>
      <c r="B4470" s="169"/>
    </row>
    <row r="4471" spans="1:2" x14ac:dyDescent="0.25">
      <c r="A4471" s="169"/>
      <c r="B4471" s="169"/>
    </row>
    <row r="4472" spans="1:2" x14ac:dyDescent="0.25">
      <c r="A4472" s="169"/>
      <c r="B4472" s="169"/>
    </row>
    <row r="4473" spans="1:2" x14ac:dyDescent="0.25">
      <c r="A4473" s="169"/>
      <c r="B4473" s="169"/>
    </row>
    <row r="4474" spans="1:2" x14ac:dyDescent="0.25">
      <c r="A4474" s="169"/>
      <c r="B4474" s="169"/>
    </row>
    <row r="4475" spans="1:2" x14ac:dyDescent="0.25">
      <c r="A4475" s="169"/>
      <c r="B4475" s="169"/>
    </row>
    <row r="4476" spans="1:2" x14ac:dyDescent="0.25">
      <c r="A4476" s="169"/>
      <c r="B4476" s="169"/>
    </row>
    <row r="4477" spans="1:2" x14ac:dyDescent="0.25">
      <c r="A4477" s="169"/>
      <c r="B4477" s="169"/>
    </row>
    <row r="4478" spans="1:2" x14ac:dyDescent="0.25">
      <c r="A4478" s="169"/>
      <c r="B4478" s="169"/>
    </row>
    <row r="4479" spans="1:2" x14ac:dyDescent="0.25">
      <c r="A4479" s="169"/>
      <c r="B4479" s="169"/>
    </row>
    <row r="4480" spans="1:2" x14ac:dyDescent="0.25">
      <c r="A4480" s="169"/>
      <c r="B4480" s="169"/>
    </row>
    <row r="4481" spans="1:2" x14ac:dyDescent="0.25">
      <c r="A4481" s="169"/>
      <c r="B4481" s="169"/>
    </row>
    <row r="4482" spans="1:2" x14ac:dyDescent="0.25">
      <c r="A4482" s="169"/>
      <c r="B4482" s="169"/>
    </row>
    <row r="4483" spans="1:2" x14ac:dyDescent="0.25">
      <c r="A4483" s="169"/>
      <c r="B4483" s="169"/>
    </row>
    <row r="4484" spans="1:2" x14ac:dyDescent="0.25">
      <c r="A4484" s="169"/>
      <c r="B4484" s="169"/>
    </row>
    <row r="4485" spans="1:2" x14ac:dyDescent="0.25">
      <c r="A4485" s="169"/>
      <c r="B4485" s="169"/>
    </row>
    <row r="4486" spans="1:2" x14ac:dyDescent="0.25">
      <c r="A4486" s="169"/>
      <c r="B4486" s="169"/>
    </row>
    <row r="4487" spans="1:2" x14ac:dyDescent="0.25">
      <c r="A4487" s="169"/>
      <c r="B4487" s="169"/>
    </row>
    <row r="4488" spans="1:2" x14ac:dyDescent="0.25">
      <c r="A4488" s="169"/>
      <c r="B4488" s="169"/>
    </row>
    <row r="4489" spans="1:2" x14ac:dyDescent="0.25">
      <c r="A4489" s="169"/>
      <c r="B4489" s="169"/>
    </row>
    <row r="4490" spans="1:2" x14ac:dyDescent="0.25">
      <c r="A4490" s="169"/>
      <c r="B4490" s="169"/>
    </row>
    <row r="4491" spans="1:2" x14ac:dyDescent="0.25">
      <c r="A4491" s="169"/>
      <c r="B4491" s="169"/>
    </row>
    <row r="4492" spans="1:2" x14ac:dyDescent="0.25">
      <c r="A4492" s="169"/>
      <c r="B4492" s="169"/>
    </row>
    <row r="4493" spans="1:2" x14ac:dyDescent="0.25">
      <c r="A4493" s="169"/>
      <c r="B4493" s="169"/>
    </row>
    <row r="4494" spans="1:2" x14ac:dyDescent="0.25">
      <c r="A4494" s="169"/>
      <c r="B4494" s="169"/>
    </row>
    <row r="4495" spans="1:2" x14ac:dyDescent="0.25">
      <c r="A4495" s="169"/>
      <c r="B4495" s="169"/>
    </row>
    <row r="4496" spans="1:2" x14ac:dyDescent="0.25">
      <c r="A4496" s="169"/>
      <c r="B4496" s="169"/>
    </row>
    <row r="4497" spans="1:2" x14ac:dyDescent="0.25">
      <c r="A4497" s="169"/>
      <c r="B4497" s="169"/>
    </row>
    <row r="4498" spans="1:2" x14ac:dyDescent="0.25">
      <c r="A4498" s="169"/>
      <c r="B4498" s="169"/>
    </row>
    <row r="4499" spans="1:2" x14ac:dyDescent="0.25">
      <c r="A4499" s="169"/>
      <c r="B4499" s="169"/>
    </row>
    <row r="4500" spans="1:2" x14ac:dyDescent="0.25">
      <c r="A4500" s="169"/>
      <c r="B4500" s="169"/>
    </row>
    <row r="4501" spans="1:2" x14ac:dyDescent="0.25">
      <c r="A4501" s="169"/>
      <c r="B4501" s="169"/>
    </row>
    <row r="4502" spans="1:2" x14ac:dyDescent="0.25">
      <c r="A4502" s="169"/>
      <c r="B4502" s="169"/>
    </row>
    <row r="4503" spans="1:2" x14ac:dyDescent="0.25">
      <c r="A4503" s="169"/>
      <c r="B4503" s="169"/>
    </row>
    <row r="4504" spans="1:2" x14ac:dyDescent="0.25">
      <c r="A4504" s="169"/>
      <c r="B4504" s="169"/>
    </row>
    <row r="4505" spans="1:2" x14ac:dyDescent="0.25">
      <c r="A4505" s="169"/>
      <c r="B4505" s="169"/>
    </row>
    <row r="4506" spans="1:2" x14ac:dyDescent="0.25">
      <c r="A4506" s="169"/>
      <c r="B4506" s="169"/>
    </row>
    <row r="4507" spans="1:2" x14ac:dyDescent="0.25">
      <c r="A4507" s="169"/>
      <c r="B4507" s="169"/>
    </row>
    <row r="4508" spans="1:2" x14ac:dyDescent="0.25">
      <c r="A4508" s="169"/>
      <c r="B4508" s="169"/>
    </row>
    <row r="4509" spans="1:2" x14ac:dyDescent="0.25">
      <c r="A4509" s="169"/>
      <c r="B4509" s="169"/>
    </row>
    <row r="4510" spans="1:2" x14ac:dyDescent="0.25">
      <c r="A4510" s="169"/>
      <c r="B4510" s="169"/>
    </row>
    <row r="4511" spans="1:2" x14ac:dyDescent="0.25">
      <c r="A4511" s="169"/>
      <c r="B4511" s="169"/>
    </row>
    <row r="4512" spans="1:2" x14ac:dyDescent="0.25">
      <c r="A4512" s="169"/>
      <c r="B4512" s="169"/>
    </row>
    <row r="4513" spans="1:2" x14ac:dyDescent="0.25">
      <c r="A4513" s="169"/>
      <c r="B4513" s="169"/>
    </row>
    <row r="4514" spans="1:2" x14ac:dyDescent="0.25">
      <c r="A4514" s="169"/>
      <c r="B4514" s="169"/>
    </row>
    <row r="4515" spans="1:2" x14ac:dyDescent="0.25">
      <c r="A4515" s="169"/>
      <c r="B4515" s="169"/>
    </row>
    <row r="4516" spans="1:2" x14ac:dyDescent="0.25">
      <c r="A4516" s="169"/>
      <c r="B4516" s="169"/>
    </row>
    <row r="4517" spans="1:2" x14ac:dyDescent="0.25">
      <c r="A4517" s="169"/>
      <c r="B4517" s="169"/>
    </row>
    <row r="4518" spans="1:2" x14ac:dyDescent="0.25">
      <c r="A4518" s="169"/>
      <c r="B4518" s="169"/>
    </row>
    <row r="4519" spans="1:2" x14ac:dyDescent="0.25">
      <c r="A4519" s="169"/>
      <c r="B4519" s="169"/>
    </row>
    <row r="4520" spans="1:2" x14ac:dyDescent="0.25">
      <c r="A4520" s="169"/>
      <c r="B4520" s="169"/>
    </row>
    <row r="4521" spans="1:2" x14ac:dyDescent="0.25">
      <c r="A4521" s="169"/>
      <c r="B4521" s="169"/>
    </row>
    <row r="4522" spans="1:2" x14ac:dyDescent="0.25">
      <c r="A4522" s="169"/>
      <c r="B4522" s="169"/>
    </row>
    <row r="4523" spans="1:2" x14ac:dyDescent="0.25">
      <c r="A4523" s="169"/>
      <c r="B4523" s="169"/>
    </row>
    <row r="4524" spans="1:2" x14ac:dyDescent="0.25">
      <c r="A4524" s="169"/>
      <c r="B4524" s="169"/>
    </row>
    <row r="4525" spans="1:2" x14ac:dyDescent="0.25">
      <c r="A4525" s="169"/>
      <c r="B4525" s="169"/>
    </row>
    <row r="4526" spans="1:2" x14ac:dyDescent="0.25">
      <c r="A4526" s="169"/>
      <c r="B4526" s="169"/>
    </row>
    <row r="4527" spans="1:2" x14ac:dyDescent="0.25">
      <c r="A4527" s="169"/>
      <c r="B4527" s="169"/>
    </row>
    <row r="4528" spans="1:2" x14ac:dyDescent="0.25">
      <c r="A4528" s="169"/>
      <c r="B4528" s="169"/>
    </row>
    <row r="4529" spans="1:2" x14ac:dyDescent="0.25">
      <c r="A4529" s="169"/>
      <c r="B4529" s="169"/>
    </row>
    <row r="4530" spans="1:2" x14ac:dyDescent="0.25">
      <c r="A4530" s="169"/>
      <c r="B4530" s="169"/>
    </row>
    <row r="4531" spans="1:2" x14ac:dyDescent="0.25">
      <c r="A4531" s="169"/>
      <c r="B4531" s="169"/>
    </row>
    <row r="4532" spans="1:2" x14ac:dyDescent="0.25">
      <c r="A4532" s="169"/>
      <c r="B4532" s="169"/>
    </row>
    <row r="4533" spans="1:2" x14ac:dyDescent="0.25">
      <c r="A4533" s="169"/>
      <c r="B4533" s="169"/>
    </row>
    <row r="4534" spans="1:2" x14ac:dyDescent="0.25">
      <c r="A4534" s="169"/>
      <c r="B4534" s="169"/>
    </row>
    <row r="4535" spans="1:2" x14ac:dyDescent="0.25">
      <c r="A4535" s="169"/>
      <c r="B4535" s="169"/>
    </row>
    <row r="4536" spans="1:2" x14ac:dyDescent="0.25">
      <c r="A4536" s="169"/>
      <c r="B4536" s="169"/>
    </row>
    <row r="4537" spans="1:2" x14ac:dyDescent="0.25">
      <c r="A4537" s="169"/>
      <c r="B4537" s="169"/>
    </row>
    <row r="4538" spans="1:2" x14ac:dyDescent="0.25">
      <c r="A4538" s="169"/>
      <c r="B4538" s="169"/>
    </row>
    <row r="4539" spans="1:2" x14ac:dyDescent="0.25">
      <c r="A4539" s="169"/>
      <c r="B4539" s="169"/>
    </row>
    <row r="4540" spans="1:2" x14ac:dyDescent="0.25">
      <c r="A4540" s="169"/>
      <c r="B4540" s="169"/>
    </row>
    <row r="4541" spans="1:2" x14ac:dyDescent="0.25">
      <c r="A4541" s="169"/>
      <c r="B4541" s="169"/>
    </row>
    <row r="4542" spans="1:2" x14ac:dyDescent="0.25">
      <c r="A4542" s="169"/>
      <c r="B4542" s="169"/>
    </row>
    <row r="4543" spans="1:2" x14ac:dyDescent="0.25">
      <c r="A4543" s="169"/>
      <c r="B4543" s="169"/>
    </row>
    <row r="4544" spans="1:2" x14ac:dyDescent="0.25">
      <c r="A4544" s="169"/>
      <c r="B4544" s="169"/>
    </row>
    <row r="4545" spans="1:2" x14ac:dyDescent="0.25">
      <c r="A4545" s="169"/>
      <c r="B4545" s="169"/>
    </row>
    <row r="4546" spans="1:2" x14ac:dyDescent="0.25">
      <c r="A4546" s="169"/>
      <c r="B4546" s="169"/>
    </row>
    <row r="4547" spans="1:2" x14ac:dyDescent="0.25">
      <c r="A4547" s="169"/>
      <c r="B4547" s="169"/>
    </row>
    <row r="4548" spans="1:2" x14ac:dyDescent="0.25">
      <c r="A4548" s="169"/>
      <c r="B4548" s="169"/>
    </row>
    <row r="4549" spans="1:2" x14ac:dyDescent="0.25">
      <c r="A4549" s="169"/>
      <c r="B4549" s="169"/>
    </row>
    <row r="4550" spans="1:2" x14ac:dyDescent="0.25">
      <c r="A4550" s="169"/>
      <c r="B4550" s="169"/>
    </row>
    <row r="4551" spans="1:2" x14ac:dyDescent="0.25">
      <c r="A4551" s="169"/>
      <c r="B4551" s="169"/>
    </row>
    <row r="4552" spans="1:2" x14ac:dyDescent="0.25">
      <c r="A4552" s="169"/>
      <c r="B4552" s="169"/>
    </row>
    <row r="4553" spans="1:2" x14ac:dyDescent="0.25">
      <c r="A4553" s="169"/>
      <c r="B4553" s="169"/>
    </row>
    <row r="4554" spans="1:2" x14ac:dyDescent="0.25">
      <c r="A4554" s="169"/>
      <c r="B4554" s="169"/>
    </row>
    <row r="4555" spans="1:2" x14ac:dyDescent="0.25">
      <c r="A4555" s="169"/>
      <c r="B4555" s="169"/>
    </row>
    <row r="4556" spans="1:2" x14ac:dyDescent="0.25">
      <c r="A4556" s="169"/>
      <c r="B4556" s="169"/>
    </row>
    <row r="4557" spans="1:2" x14ac:dyDescent="0.25">
      <c r="A4557" s="169"/>
      <c r="B4557" s="169"/>
    </row>
    <row r="4558" spans="1:2" x14ac:dyDescent="0.25">
      <c r="A4558" s="169"/>
      <c r="B4558" s="169"/>
    </row>
    <row r="4559" spans="1:2" x14ac:dyDescent="0.25">
      <c r="A4559" s="169"/>
      <c r="B4559" s="169"/>
    </row>
    <row r="4560" spans="1:2" x14ac:dyDescent="0.25">
      <c r="A4560" s="169"/>
      <c r="B4560" s="169"/>
    </row>
    <row r="4561" spans="1:2" x14ac:dyDescent="0.25">
      <c r="A4561" s="169"/>
      <c r="B4561" s="169"/>
    </row>
    <row r="4562" spans="1:2" x14ac:dyDescent="0.25">
      <c r="A4562" s="169"/>
      <c r="B4562" s="169"/>
    </row>
    <row r="4563" spans="1:2" x14ac:dyDescent="0.25">
      <c r="A4563" s="169"/>
      <c r="B4563" s="169"/>
    </row>
    <row r="4564" spans="1:2" x14ac:dyDescent="0.25">
      <c r="A4564" s="169"/>
      <c r="B4564" s="169"/>
    </row>
    <row r="4565" spans="1:2" x14ac:dyDescent="0.25">
      <c r="A4565" s="169"/>
      <c r="B4565" s="169"/>
    </row>
    <row r="4566" spans="1:2" x14ac:dyDescent="0.25">
      <c r="A4566" s="169"/>
      <c r="B4566" s="169"/>
    </row>
    <row r="4567" spans="1:2" x14ac:dyDescent="0.25">
      <c r="A4567" s="169"/>
      <c r="B4567" s="169"/>
    </row>
    <row r="4568" spans="1:2" x14ac:dyDescent="0.25">
      <c r="A4568" s="169"/>
      <c r="B4568" s="169"/>
    </row>
    <row r="4569" spans="1:2" x14ac:dyDescent="0.25">
      <c r="A4569" s="169"/>
      <c r="B4569" s="169"/>
    </row>
    <row r="4570" spans="1:2" x14ac:dyDescent="0.25">
      <c r="A4570" s="169"/>
      <c r="B4570" s="169"/>
    </row>
    <row r="4571" spans="1:2" x14ac:dyDescent="0.25">
      <c r="A4571" s="169"/>
      <c r="B4571" s="169"/>
    </row>
    <row r="4572" spans="1:2" x14ac:dyDescent="0.25">
      <c r="A4572" s="169"/>
      <c r="B4572" s="169"/>
    </row>
    <row r="4573" spans="1:2" x14ac:dyDescent="0.25">
      <c r="A4573" s="169"/>
      <c r="B4573" s="169"/>
    </row>
    <row r="4574" spans="1:2" x14ac:dyDescent="0.25">
      <c r="A4574" s="169"/>
      <c r="B4574" s="169"/>
    </row>
    <row r="4575" spans="1:2" x14ac:dyDescent="0.25">
      <c r="A4575" s="169"/>
      <c r="B4575" s="169"/>
    </row>
    <row r="4576" spans="1:2" x14ac:dyDescent="0.25">
      <c r="A4576" s="169"/>
      <c r="B4576" s="169"/>
    </row>
    <row r="4577" spans="1:2" x14ac:dyDescent="0.25">
      <c r="A4577" s="169"/>
      <c r="B4577" s="169"/>
    </row>
    <row r="4578" spans="1:2" x14ac:dyDescent="0.25">
      <c r="A4578" s="169"/>
      <c r="B4578" s="169"/>
    </row>
    <row r="4579" spans="1:2" x14ac:dyDescent="0.25">
      <c r="A4579" s="169"/>
      <c r="B4579" s="169"/>
    </row>
    <row r="4580" spans="1:2" x14ac:dyDescent="0.25">
      <c r="A4580" s="169"/>
      <c r="B4580" s="169"/>
    </row>
    <row r="4581" spans="1:2" x14ac:dyDescent="0.25">
      <c r="A4581" s="169"/>
      <c r="B4581" s="169"/>
    </row>
    <row r="4582" spans="1:2" x14ac:dyDescent="0.25">
      <c r="A4582" s="169"/>
      <c r="B4582" s="169"/>
    </row>
    <row r="4583" spans="1:2" x14ac:dyDescent="0.25">
      <c r="A4583" s="169"/>
      <c r="B4583" s="169"/>
    </row>
    <row r="4584" spans="1:2" x14ac:dyDescent="0.25">
      <c r="A4584" s="169"/>
      <c r="B4584" s="169"/>
    </row>
    <row r="4585" spans="1:2" x14ac:dyDescent="0.25">
      <c r="A4585" s="169"/>
      <c r="B4585" s="169"/>
    </row>
    <row r="4586" spans="1:2" x14ac:dyDescent="0.25">
      <c r="A4586" s="169"/>
      <c r="B4586" s="169"/>
    </row>
    <row r="4587" spans="1:2" x14ac:dyDescent="0.25">
      <c r="A4587" s="169"/>
      <c r="B4587" s="169"/>
    </row>
    <row r="4588" spans="1:2" x14ac:dyDescent="0.25">
      <c r="A4588" s="169"/>
      <c r="B4588" s="169"/>
    </row>
    <row r="4589" spans="1:2" x14ac:dyDescent="0.25">
      <c r="A4589" s="169"/>
      <c r="B4589" s="169"/>
    </row>
    <row r="4590" spans="1:2" x14ac:dyDescent="0.25">
      <c r="A4590" s="169"/>
      <c r="B4590" s="169"/>
    </row>
    <row r="4591" spans="1:2" x14ac:dyDescent="0.25">
      <c r="A4591" s="169"/>
      <c r="B4591" s="169"/>
    </row>
    <row r="4592" spans="1:2" x14ac:dyDescent="0.25">
      <c r="A4592" s="169"/>
      <c r="B4592" s="169"/>
    </row>
    <row r="4593" spans="1:2" x14ac:dyDescent="0.25">
      <c r="A4593" s="169"/>
      <c r="B4593" s="169"/>
    </row>
    <row r="4594" spans="1:2" x14ac:dyDescent="0.25">
      <c r="A4594" s="169"/>
      <c r="B4594" s="169"/>
    </row>
    <row r="4595" spans="1:2" x14ac:dyDescent="0.25">
      <c r="A4595" s="169"/>
      <c r="B4595" s="169"/>
    </row>
    <row r="4596" spans="1:2" x14ac:dyDescent="0.25">
      <c r="A4596" s="169"/>
      <c r="B4596" s="169"/>
    </row>
    <row r="4597" spans="1:2" x14ac:dyDescent="0.25">
      <c r="A4597" s="169"/>
      <c r="B4597" s="169"/>
    </row>
    <row r="4598" spans="1:2" x14ac:dyDescent="0.25">
      <c r="A4598" s="169"/>
      <c r="B4598" s="169"/>
    </row>
    <row r="4599" spans="1:2" x14ac:dyDescent="0.25">
      <c r="A4599" s="169"/>
      <c r="B4599" s="169"/>
    </row>
    <row r="4600" spans="1:2" x14ac:dyDescent="0.25">
      <c r="A4600" s="169"/>
      <c r="B4600" s="169"/>
    </row>
    <row r="4601" spans="1:2" x14ac:dyDescent="0.25">
      <c r="A4601" s="169"/>
      <c r="B4601" s="169"/>
    </row>
    <row r="4602" spans="1:2" x14ac:dyDescent="0.25">
      <c r="A4602" s="169"/>
      <c r="B4602" s="169"/>
    </row>
    <row r="4603" spans="1:2" x14ac:dyDescent="0.25">
      <c r="A4603" s="169"/>
      <c r="B4603" s="169"/>
    </row>
    <row r="4604" spans="1:2" x14ac:dyDescent="0.25">
      <c r="A4604" s="169"/>
      <c r="B4604" s="169"/>
    </row>
    <row r="4605" spans="1:2" x14ac:dyDescent="0.25">
      <c r="A4605" s="169"/>
      <c r="B4605" s="169"/>
    </row>
    <row r="4606" spans="1:2" x14ac:dyDescent="0.25">
      <c r="A4606" s="169"/>
      <c r="B4606" s="169"/>
    </row>
    <row r="4607" spans="1:2" x14ac:dyDescent="0.25">
      <c r="A4607" s="169"/>
      <c r="B4607" s="169"/>
    </row>
    <row r="4608" spans="1:2" x14ac:dyDescent="0.25">
      <c r="A4608" s="169"/>
      <c r="B4608" s="169"/>
    </row>
    <row r="4609" spans="1:2" x14ac:dyDescent="0.25">
      <c r="A4609" s="169"/>
      <c r="B4609" s="169"/>
    </row>
    <row r="4610" spans="1:2" x14ac:dyDescent="0.25">
      <c r="A4610" s="169"/>
      <c r="B4610" s="169"/>
    </row>
    <row r="4611" spans="1:2" x14ac:dyDescent="0.25">
      <c r="A4611" s="169"/>
      <c r="B4611" s="169"/>
    </row>
    <row r="4612" spans="1:2" x14ac:dyDescent="0.25">
      <c r="A4612" s="169"/>
      <c r="B4612" s="169"/>
    </row>
    <row r="4613" spans="1:2" x14ac:dyDescent="0.25">
      <c r="A4613" s="169"/>
      <c r="B4613" s="169"/>
    </row>
    <row r="4614" spans="1:2" x14ac:dyDescent="0.25">
      <c r="A4614" s="169"/>
      <c r="B4614" s="169"/>
    </row>
    <row r="4615" spans="1:2" x14ac:dyDescent="0.25">
      <c r="A4615" s="169"/>
      <c r="B4615" s="169"/>
    </row>
    <row r="4616" spans="1:2" x14ac:dyDescent="0.25">
      <c r="A4616" s="169"/>
      <c r="B4616" s="169"/>
    </row>
    <row r="4617" spans="1:2" x14ac:dyDescent="0.25">
      <c r="A4617" s="169"/>
      <c r="B4617" s="169"/>
    </row>
    <row r="4618" spans="1:2" x14ac:dyDescent="0.25">
      <c r="A4618" s="169"/>
      <c r="B4618" s="169"/>
    </row>
    <row r="4619" spans="1:2" x14ac:dyDescent="0.25">
      <c r="A4619" s="169"/>
      <c r="B4619" s="169"/>
    </row>
    <row r="4620" spans="1:2" x14ac:dyDescent="0.25">
      <c r="A4620" s="169"/>
      <c r="B4620" s="169"/>
    </row>
    <row r="4621" spans="1:2" x14ac:dyDescent="0.25">
      <c r="A4621" s="169"/>
      <c r="B4621" s="169"/>
    </row>
    <row r="4622" spans="1:2" x14ac:dyDescent="0.25">
      <c r="A4622" s="169"/>
      <c r="B4622" s="169"/>
    </row>
    <row r="4623" spans="1:2" x14ac:dyDescent="0.25">
      <c r="A4623" s="169"/>
      <c r="B4623" s="169"/>
    </row>
    <row r="4624" spans="1:2" x14ac:dyDescent="0.25">
      <c r="A4624" s="169"/>
      <c r="B4624" s="169"/>
    </row>
    <row r="4625" spans="1:2" x14ac:dyDescent="0.25">
      <c r="A4625" s="169"/>
      <c r="B4625" s="169"/>
    </row>
    <row r="4626" spans="1:2" x14ac:dyDescent="0.25">
      <c r="A4626" s="169"/>
      <c r="B4626" s="169"/>
    </row>
    <row r="4627" spans="1:2" x14ac:dyDescent="0.25">
      <c r="A4627" s="169"/>
      <c r="B4627" s="169"/>
    </row>
    <row r="4628" spans="1:2" x14ac:dyDescent="0.25">
      <c r="A4628" s="169"/>
      <c r="B4628" s="169"/>
    </row>
    <row r="4629" spans="1:2" x14ac:dyDescent="0.25">
      <c r="A4629" s="169"/>
      <c r="B4629" s="169"/>
    </row>
    <row r="4630" spans="1:2" x14ac:dyDescent="0.25">
      <c r="A4630" s="169"/>
      <c r="B4630" s="169"/>
    </row>
    <row r="4631" spans="1:2" x14ac:dyDescent="0.25">
      <c r="A4631" s="169"/>
      <c r="B4631" s="169"/>
    </row>
    <row r="4632" spans="1:2" x14ac:dyDescent="0.25">
      <c r="A4632" s="169"/>
      <c r="B4632" s="169"/>
    </row>
    <row r="4633" spans="1:2" x14ac:dyDescent="0.25">
      <c r="A4633" s="169"/>
      <c r="B4633" s="169"/>
    </row>
    <row r="4634" spans="1:2" x14ac:dyDescent="0.25">
      <c r="A4634" s="169"/>
      <c r="B4634" s="169"/>
    </row>
    <row r="4635" spans="1:2" x14ac:dyDescent="0.25">
      <c r="A4635" s="169"/>
      <c r="B4635" s="169"/>
    </row>
    <row r="4636" spans="1:2" x14ac:dyDescent="0.25">
      <c r="A4636" s="169"/>
      <c r="B4636" s="169"/>
    </row>
    <row r="4637" spans="1:2" x14ac:dyDescent="0.25">
      <c r="A4637" s="169"/>
      <c r="B4637" s="169"/>
    </row>
    <row r="4638" spans="1:2" x14ac:dyDescent="0.25">
      <c r="A4638" s="169"/>
      <c r="B4638" s="169"/>
    </row>
    <row r="4639" spans="1:2" x14ac:dyDescent="0.25">
      <c r="A4639" s="169"/>
      <c r="B4639" s="169"/>
    </row>
    <row r="4640" spans="1:2" x14ac:dyDescent="0.25">
      <c r="A4640" s="169"/>
      <c r="B4640" s="169"/>
    </row>
    <row r="4641" spans="1:2" x14ac:dyDescent="0.25">
      <c r="A4641" s="169"/>
      <c r="B4641" s="169"/>
    </row>
    <row r="4642" spans="1:2" x14ac:dyDescent="0.25">
      <c r="A4642" s="169"/>
      <c r="B4642" s="169"/>
    </row>
    <row r="4643" spans="1:2" x14ac:dyDescent="0.25">
      <c r="A4643" s="169"/>
      <c r="B4643" s="169"/>
    </row>
    <row r="4644" spans="1:2" x14ac:dyDescent="0.25">
      <c r="A4644" s="169"/>
      <c r="B4644" s="169"/>
    </row>
    <row r="4645" spans="1:2" x14ac:dyDescent="0.25">
      <c r="A4645" s="169"/>
      <c r="B4645" s="169"/>
    </row>
    <row r="4646" spans="1:2" x14ac:dyDescent="0.25">
      <c r="A4646" s="169"/>
      <c r="B4646" s="169"/>
    </row>
    <row r="4647" spans="1:2" x14ac:dyDescent="0.25">
      <c r="A4647" s="169"/>
      <c r="B4647" s="169"/>
    </row>
    <row r="4648" spans="1:2" x14ac:dyDescent="0.25">
      <c r="A4648" s="169"/>
      <c r="B4648" s="169"/>
    </row>
    <row r="4649" spans="1:2" x14ac:dyDescent="0.25">
      <c r="A4649" s="169"/>
      <c r="B4649" s="169"/>
    </row>
    <row r="4650" spans="1:2" x14ac:dyDescent="0.25">
      <c r="A4650" s="169"/>
      <c r="B4650" s="169"/>
    </row>
    <row r="4651" spans="1:2" x14ac:dyDescent="0.25">
      <c r="A4651" s="169"/>
      <c r="B4651" s="169"/>
    </row>
    <row r="4652" spans="1:2" x14ac:dyDescent="0.25">
      <c r="A4652" s="169"/>
      <c r="B4652" s="169"/>
    </row>
    <row r="4653" spans="1:2" x14ac:dyDescent="0.25">
      <c r="A4653" s="169"/>
      <c r="B4653" s="169"/>
    </row>
    <row r="4654" spans="1:2" x14ac:dyDescent="0.25">
      <c r="A4654" s="169"/>
      <c r="B4654" s="169"/>
    </row>
    <row r="4655" spans="1:2" x14ac:dyDescent="0.25">
      <c r="A4655" s="169"/>
      <c r="B4655" s="169"/>
    </row>
    <row r="4656" spans="1:2" x14ac:dyDescent="0.25">
      <c r="A4656" s="169"/>
      <c r="B4656" s="169"/>
    </row>
    <row r="4657" spans="1:2" x14ac:dyDescent="0.25">
      <c r="A4657" s="169"/>
      <c r="B4657" s="169"/>
    </row>
    <row r="4658" spans="1:2" x14ac:dyDescent="0.25">
      <c r="A4658" s="169"/>
      <c r="B4658" s="169"/>
    </row>
    <row r="4659" spans="1:2" x14ac:dyDescent="0.25">
      <c r="A4659" s="169"/>
      <c r="B4659" s="169"/>
    </row>
    <row r="4660" spans="1:2" x14ac:dyDescent="0.25">
      <c r="A4660" s="169"/>
      <c r="B4660" s="169"/>
    </row>
    <row r="4661" spans="1:2" x14ac:dyDescent="0.25">
      <c r="A4661" s="169"/>
      <c r="B4661" s="169"/>
    </row>
    <row r="4662" spans="1:2" x14ac:dyDescent="0.25">
      <c r="A4662" s="169"/>
      <c r="B4662" s="169"/>
    </row>
    <row r="4663" spans="1:2" x14ac:dyDescent="0.25">
      <c r="A4663" s="169"/>
      <c r="B4663" s="169"/>
    </row>
    <row r="4664" spans="1:2" x14ac:dyDescent="0.25">
      <c r="A4664" s="169"/>
      <c r="B4664" s="169"/>
    </row>
    <row r="4665" spans="1:2" x14ac:dyDescent="0.25">
      <c r="A4665" s="169"/>
      <c r="B4665" s="169"/>
    </row>
    <row r="4666" spans="1:2" x14ac:dyDescent="0.25">
      <c r="A4666" s="169"/>
      <c r="B4666" s="169"/>
    </row>
    <row r="4667" spans="1:2" x14ac:dyDescent="0.25">
      <c r="A4667" s="169"/>
      <c r="B4667" s="169"/>
    </row>
    <row r="4668" spans="1:2" x14ac:dyDescent="0.25">
      <c r="A4668" s="169"/>
      <c r="B4668" s="169"/>
    </row>
    <row r="4669" spans="1:2" x14ac:dyDescent="0.25">
      <c r="A4669" s="169"/>
      <c r="B4669" s="169"/>
    </row>
    <row r="4670" spans="1:2" x14ac:dyDescent="0.25">
      <c r="A4670" s="169"/>
      <c r="B4670" s="169"/>
    </row>
    <row r="4671" spans="1:2" x14ac:dyDescent="0.25">
      <c r="A4671" s="169"/>
      <c r="B4671" s="169"/>
    </row>
    <row r="4672" spans="1:2" x14ac:dyDescent="0.25">
      <c r="A4672" s="169"/>
      <c r="B4672" s="169"/>
    </row>
    <row r="4673" spans="1:2" x14ac:dyDescent="0.25">
      <c r="A4673" s="169"/>
      <c r="B4673" s="169"/>
    </row>
    <row r="4674" spans="1:2" x14ac:dyDescent="0.25">
      <c r="A4674" s="169"/>
      <c r="B4674" s="169"/>
    </row>
    <row r="4675" spans="1:2" x14ac:dyDescent="0.25">
      <c r="A4675" s="169"/>
      <c r="B4675" s="169"/>
    </row>
    <row r="4676" spans="1:2" x14ac:dyDescent="0.25">
      <c r="A4676" s="169"/>
      <c r="B4676" s="169"/>
    </row>
    <row r="4677" spans="1:2" x14ac:dyDescent="0.25">
      <c r="A4677" s="169"/>
      <c r="B4677" s="169"/>
    </row>
    <row r="4678" spans="1:2" x14ac:dyDescent="0.25">
      <c r="A4678" s="169"/>
      <c r="B4678" s="169"/>
    </row>
    <row r="4679" spans="1:2" x14ac:dyDescent="0.25">
      <c r="A4679" s="169"/>
      <c r="B4679" s="169"/>
    </row>
    <row r="4680" spans="1:2" x14ac:dyDescent="0.25">
      <c r="A4680" s="169"/>
      <c r="B4680" s="169"/>
    </row>
    <row r="4681" spans="1:2" x14ac:dyDescent="0.25">
      <c r="A4681" s="169"/>
      <c r="B4681" s="169"/>
    </row>
    <row r="4682" spans="1:2" x14ac:dyDescent="0.25">
      <c r="A4682" s="169"/>
      <c r="B4682" s="169"/>
    </row>
    <row r="4683" spans="1:2" x14ac:dyDescent="0.25">
      <c r="A4683" s="169"/>
      <c r="B4683" s="169"/>
    </row>
    <row r="4684" spans="1:2" x14ac:dyDescent="0.25">
      <c r="A4684" s="169"/>
      <c r="B4684" s="169"/>
    </row>
    <row r="4685" spans="1:2" x14ac:dyDescent="0.25">
      <c r="A4685" s="169"/>
      <c r="B4685" s="169"/>
    </row>
    <row r="4686" spans="1:2" x14ac:dyDescent="0.25">
      <c r="A4686" s="169"/>
      <c r="B4686" s="169"/>
    </row>
    <row r="4687" spans="1:2" x14ac:dyDescent="0.25">
      <c r="A4687" s="169"/>
      <c r="B4687" s="169"/>
    </row>
    <row r="4688" spans="1:2" x14ac:dyDescent="0.25">
      <c r="A4688" s="169"/>
      <c r="B4688" s="169"/>
    </row>
    <row r="4689" spans="1:2" x14ac:dyDescent="0.25">
      <c r="A4689" s="169"/>
      <c r="B4689" s="169"/>
    </row>
    <row r="4690" spans="1:2" x14ac:dyDescent="0.25">
      <c r="A4690" s="169"/>
      <c r="B4690" s="169"/>
    </row>
    <row r="4691" spans="1:2" x14ac:dyDescent="0.25">
      <c r="A4691" s="169"/>
      <c r="B4691" s="169"/>
    </row>
    <row r="4692" spans="1:2" x14ac:dyDescent="0.25">
      <c r="A4692" s="169"/>
      <c r="B4692" s="169"/>
    </row>
    <row r="4693" spans="1:2" x14ac:dyDescent="0.25">
      <c r="A4693" s="169"/>
      <c r="B4693" s="169"/>
    </row>
    <row r="4694" spans="1:2" x14ac:dyDescent="0.25">
      <c r="A4694" s="169"/>
      <c r="B4694" s="169"/>
    </row>
    <row r="4695" spans="1:2" x14ac:dyDescent="0.25">
      <c r="A4695" s="169"/>
      <c r="B4695" s="169"/>
    </row>
    <row r="4696" spans="1:2" x14ac:dyDescent="0.25">
      <c r="A4696" s="169"/>
      <c r="B4696" s="169"/>
    </row>
    <row r="4697" spans="1:2" x14ac:dyDescent="0.25">
      <c r="A4697" s="169"/>
      <c r="B4697" s="169"/>
    </row>
    <row r="4698" spans="1:2" x14ac:dyDescent="0.25">
      <c r="A4698" s="169"/>
      <c r="B4698" s="169"/>
    </row>
    <row r="4699" spans="1:2" x14ac:dyDescent="0.25">
      <c r="A4699" s="169"/>
      <c r="B4699" s="169"/>
    </row>
    <row r="4700" spans="1:2" x14ac:dyDescent="0.25">
      <c r="A4700" s="169"/>
      <c r="B4700" s="169"/>
    </row>
    <row r="4701" spans="1:2" x14ac:dyDescent="0.25">
      <c r="A4701" s="169"/>
      <c r="B4701" s="169"/>
    </row>
    <row r="4702" spans="1:2" x14ac:dyDescent="0.25">
      <c r="A4702" s="169"/>
      <c r="B4702" s="169"/>
    </row>
    <row r="4703" spans="1:2" x14ac:dyDescent="0.25">
      <c r="A4703" s="169"/>
      <c r="B4703" s="169"/>
    </row>
    <row r="4704" spans="1:2" x14ac:dyDescent="0.25">
      <c r="A4704" s="169"/>
      <c r="B4704" s="169"/>
    </row>
    <row r="4705" spans="1:2" x14ac:dyDescent="0.25">
      <c r="A4705" s="169"/>
      <c r="B4705" s="169"/>
    </row>
    <row r="4706" spans="1:2" x14ac:dyDescent="0.25">
      <c r="A4706" s="169"/>
      <c r="B4706" s="169"/>
    </row>
    <row r="4707" spans="1:2" x14ac:dyDescent="0.25">
      <c r="A4707" s="169"/>
      <c r="B4707" s="169"/>
    </row>
    <row r="4708" spans="1:2" x14ac:dyDescent="0.25">
      <c r="A4708" s="169"/>
      <c r="B4708" s="169"/>
    </row>
    <row r="4709" spans="1:2" x14ac:dyDescent="0.25">
      <c r="A4709" s="169"/>
      <c r="B4709" s="169"/>
    </row>
    <row r="4710" spans="1:2" x14ac:dyDescent="0.25">
      <c r="A4710" s="169"/>
      <c r="B4710" s="169"/>
    </row>
    <row r="4711" spans="1:2" x14ac:dyDescent="0.25">
      <c r="A4711" s="169"/>
      <c r="B4711" s="169"/>
    </row>
    <row r="4712" spans="1:2" x14ac:dyDescent="0.25">
      <c r="A4712" s="169"/>
      <c r="B4712" s="169"/>
    </row>
    <row r="4713" spans="1:2" x14ac:dyDescent="0.25">
      <c r="A4713" s="169"/>
      <c r="B4713" s="169"/>
    </row>
    <row r="4714" spans="1:2" x14ac:dyDescent="0.25">
      <c r="A4714" s="169"/>
      <c r="B4714" s="169"/>
    </row>
    <row r="4715" spans="1:2" x14ac:dyDescent="0.25">
      <c r="A4715" s="169"/>
      <c r="B4715" s="169"/>
    </row>
    <row r="4716" spans="1:2" x14ac:dyDescent="0.25">
      <c r="A4716" s="169"/>
      <c r="B4716" s="169"/>
    </row>
    <row r="4717" spans="1:2" x14ac:dyDescent="0.25">
      <c r="A4717" s="169"/>
      <c r="B4717" s="169"/>
    </row>
    <row r="4718" spans="1:2" x14ac:dyDescent="0.25">
      <c r="A4718" s="169"/>
      <c r="B4718" s="169"/>
    </row>
    <row r="4719" spans="1:2" x14ac:dyDescent="0.25">
      <c r="A4719" s="169"/>
      <c r="B4719" s="169"/>
    </row>
    <row r="4720" spans="1:2" x14ac:dyDescent="0.25">
      <c r="A4720" s="169"/>
      <c r="B4720" s="169"/>
    </row>
    <row r="4721" spans="1:2" x14ac:dyDescent="0.25">
      <c r="A4721" s="169"/>
      <c r="B4721" s="169"/>
    </row>
    <row r="4722" spans="1:2" x14ac:dyDescent="0.25">
      <c r="A4722" s="169"/>
      <c r="B4722" s="169"/>
    </row>
    <row r="4723" spans="1:2" x14ac:dyDescent="0.25">
      <c r="A4723" s="169"/>
      <c r="B4723" s="169"/>
    </row>
    <row r="4724" spans="1:2" x14ac:dyDescent="0.25">
      <c r="A4724" s="169"/>
      <c r="B4724" s="169"/>
    </row>
    <row r="4725" spans="1:2" x14ac:dyDescent="0.25">
      <c r="A4725" s="169"/>
      <c r="B4725" s="169"/>
    </row>
    <row r="4726" spans="1:2" x14ac:dyDescent="0.25">
      <c r="A4726" s="169"/>
      <c r="B4726" s="169"/>
    </row>
    <row r="4727" spans="1:2" x14ac:dyDescent="0.25">
      <c r="A4727" s="169"/>
      <c r="B4727" s="169"/>
    </row>
    <row r="4728" spans="1:2" x14ac:dyDescent="0.25">
      <c r="A4728" s="169"/>
      <c r="B4728" s="169"/>
    </row>
    <row r="4729" spans="1:2" x14ac:dyDescent="0.25">
      <c r="A4729" s="169"/>
      <c r="B4729" s="169"/>
    </row>
    <row r="4730" spans="1:2" x14ac:dyDescent="0.25">
      <c r="A4730" s="169"/>
      <c r="B4730" s="169"/>
    </row>
    <row r="4731" spans="1:2" x14ac:dyDescent="0.25">
      <c r="A4731" s="169"/>
      <c r="B4731" s="169"/>
    </row>
    <row r="4732" spans="1:2" x14ac:dyDescent="0.25">
      <c r="A4732" s="169"/>
      <c r="B4732" s="169"/>
    </row>
    <row r="4733" spans="1:2" x14ac:dyDescent="0.25">
      <c r="A4733" s="169"/>
      <c r="B4733" s="169"/>
    </row>
    <row r="4734" spans="1:2" x14ac:dyDescent="0.25">
      <c r="A4734" s="169"/>
      <c r="B4734" s="169"/>
    </row>
    <row r="4735" spans="1:2" x14ac:dyDescent="0.25">
      <c r="A4735" s="169"/>
      <c r="B4735" s="169"/>
    </row>
    <row r="4736" spans="1:2" x14ac:dyDescent="0.25">
      <c r="A4736" s="169"/>
      <c r="B4736" s="169"/>
    </row>
    <row r="4737" spans="1:2" x14ac:dyDescent="0.25">
      <c r="A4737" s="169"/>
      <c r="B4737" s="169"/>
    </row>
    <row r="4738" spans="1:2" x14ac:dyDescent="0.25">
      <c r="A4738" s="169"/>
      <c r="B4738" s="169"/>
    </row>
    <row r="4739" spans="1:2" x14ac:dyDescent="0.25">
      <c r="A4739" s="169"/>
      <c r="B4739" s="169"/>
    </row>
    <row r="4740" spans="1:2" x14ac:dyDescent="0.25">
      <c r="A4740" s="169"/>
      <c r="B4740" s="169"/>
    </row>
    <row r="4741" spans="1:2" x14ac:dyDescent="0.25">
      <c r="A4741" s="169"/>
      <c r="B4741" s="169"/>
    </row>
    <row r="4742" spans="1:2" x14ac:dyDescent="0.25">
      <c r="A4742" s="169"/>
      <c r="B4742" s="169"/>
    </row>
    <row r="4743" spans="1:2" x14ac:dyDescent="0.25">
      <c r="A4743" s="169"/>
      <c r="B4743" s="169"/>
    </row>
    <row r="4744" spans="1:2" x14ac:dyDescent="0.25">
      <c r="A4744" s="169"/>
      <c r="B4744" s="169"/>
    </row>
    <row r="4745" spans="1:2" x14ac:dyDescent="0.25">
      <c r="A4745" s="169"/>
      <c r="B4745" s="169"/>
    </row>
    <row r="4746" spans="1:2" x14ac:dyDescent="0.25">
      <c r="A4746" s="169"/>
      <c r="B4746" s="169"/>
    </row>
    <row r="4747" spans="1:2" x14ac:dyDescent="0.25">
      <c r="A4747" s="169"/>
      <c r="B4747" s="169"/>
    </row>
    <row r="4748" spans="1:2" x14ac:dyDescent="0.25">
      <c r="A4748" s="169"/>
      <c r="B4748" s="169"/>
    </row>
    <row r="4749" spans="1:2" x14ac:dyDescent="0.25">
      <c r="A4749" s="169"/>
      <c r="B4749" s="169"/>
    </row>
    <row r="4750" spans="1:2" x14ac:dyDescent="0.25">
      <c r="A4750" s="169"/>
      <c r="B4750" s="169"/>
    </row>
    <row r="4751" spans="1:2" x14ac:dyDescent="0.25">
      <c r="A4751" s="169"/>
      <c r="B4751" s="169"/>
    </row>
    <row r="4752" spans="1:2" x14ac:dyDescent="0.25">
      <c r="A4752" s="169"/>
      <c r="B4752" s="169"/>
    </row>
    <row r="4753" spans="1:2" x14ac:dyDescent="0.25">
      <c r="A4753" s="169"/>
      <c r="B4753" s="169"/>
    </row>
    <row r="4754" spans="1:2" x14ac:dyDescent="0.25">
      <c r="A4754" s="169"/>
      <c r="B4754" s="169"/>
    </row>
    <row r="4755" spans="1:2" x14ac:dyDescent="0.25">
      <c r="A4755" s="169"/>
      <c r="B4755" s="169"/>
    </row>
    <row r="4756" spans="1:2" x14ac:dyDescent="0.25">
      <c r="A4756" s="169"/>
      <c r="B4756" s="169"/>
    </row>
    <row r="4757" spans="1:2" x14ac:dyDescent="0.25">
      <c r="A4757" s="169"/>
      <c r="B4757" s="169"/>
    </row>
    <row r="4758" spans="1:2" x14ac:dyDescent="0.25">
      <c r="A4758" s="169"/>
      <c r="B4758" s="169"/>
    </row>
    <row r="4759" spans="1:2" x14ac:dyDescent="0.25">
      <c r="A4759" s="169"/>
      <c r="B4759" s="169"/>
    </row>
    <row r="4760" spans="1:2" x14ac:dyDescent="0.25">
      <c r="A4760" s="169"/>
      <c r="B4760" s="169"/>
    </row>
    <row r="4761" spans="1:2" x14ac:dyDescent="0.25">
      <c r="A4761" s="169"/>
      <c r="B4761" s="169"/>
    </row>
    <row r="4762" spans="1:2" x14ac:dyDescent="0.25">
      <c r="A4762" s="169"/>
      <c r="B4762" s="169"/>
    </row>
    <row r="4763" spans="1:2" x14ac:dyDescent="0.25">
      <c r="A4763" s="169"/>
      <c r="B4763" s="169"/>
    </row>
    <row r="4764" spans="1:2" x14ac:dyDescent="0.25">
      <c r="A4764" s="169"/>
      <c r="B4764" s="169"/>
    </row>
    <row r="4765" spans="1:2" x14ac:dyDescent="0.25">
      <c r="A4765" s="169"/>
      <c r="B4765" s="169"/>
    </row>
    <row r="4766" spans="1:2" x14ac:dyDescent="0.25">
      <c r="A4766" s="169"/>
      <c r="B4766" s="169"/>
    </row>
    <row r="4767" spans="1:2" x14ac:dyDescent="0.25">
      <c r="A4767" s="169"/>
      <c r="B4767" s="169"/>
    </row>
    <row r="4768" spans="1:2" x14ac:dyDescent="0.25">
      <c r="A4768" s="169"/>
      <c r="B4768" s="169"/>
    </row>
    <row r="4769" spans="1:2" x14ac:dyDescent="0.25">
      <c r="A4769" s="169"/>
      <c r="B4769" s="169"/>
    </row>
    <row r="4770" spans="1:2" x14ac:dyDescent="0.25">
      <c r="A4770" s="169"/>
      <c r="B4770" s="169"/>
    </row>
    <row r="4771" spans="1:2" x14ac:dyDescent="0.25">
      <c r="A4771" s="169"/>
      <c r="B4771" s="169"/>
    </row>
    <row r="4772" spans="1:2" x14ac:dyDescent="0.25">
      <c r="A4772" s="169"/>
      <c r="B4772" s="169"/>
    </row>
    <row r="4773" spans="1:2" x14ac:dyDescent="0.25">
      <c r="A4773" s="169"/>
      <c r="B4773" s="169"/>
    </row>
    <row r="4774" spans="1:2" x14ac:dyDescent="0.25">
      <c r="A4774" s="169"/>
      <c r="B4774" s="169"/>
    </row>
    <row r="4775" spans="1:2" x14ac:dyDescent="0.25">
      <c r="A4775" s="169"/>
      <c r="B4775" s="169"/>
    </row>
    <row r="4776" spans="1:2" x14ac:dyDescent="0.25">
      <c r="A4776" s="169"/>
      <c r="B4776" s="169"/>
    </row>
    <row r="4777" spans="1:2" x14ac:dyDescent="0.25">
      <c r="A4777" s="169"/>
      <c r="B4777" s="169"/>
    </row>
    <row r="4778" spans="1:2" x14ac:dyDescent="0.25">
      <c r="A4778" s="169"/>
      <c r="B4778" s="169"/>
    </row>
    <row r="4779" spans="1:2" x14ac:dyDescent="0.25">
      <c r="A4779" s="169"/>
      <c r="B4779" s="169"/>
    </row>
    <row r="4780" spans="1:2" x14ac:dyDescent="0.25">
      <c r="A4780" s="169"/>
      <c r="B4780" s="169"/>
    </row>
    <row r="4781" spans="1:2" x14ac:dyDescent="0.25">
      <c r="A4781" s="169"/>
      <c r="B4781" s="169"/>
    </row>
    <row r="4782" spans="1:2" x14ac:dyDescent="0.25">
      <c r="A4782" s="169"/>
      <c r="B4782" s="169"/>
    </row>
    <row r="4783" spans="1:2" x14ac:dyDescent="0.25">
      <c r="A4783" s="169"/>
      <c r="B4783" s="169"/>
    </row>
    <row r="4784" spans="1:2" x14ac:dyDescent="0.25">
      <c r="A4784" s="169"/>
      <c r="B4784" s="169"/>
    </row>
    <row r="4785" spans="1:2" x14ac:dyDescent="0.25">
      <c r="A4785" s="169"/>
      <c r="B4785" s="169"/>
    </row>
    <row r="4786" spans="1:2" x14ac:dyDescent="0.25">
      <c r="A4786" s="169"/>
      <c r="B4786" s="169"/>
    </row>
    <row r="4787" spans="1:2" x14ac:dyDescent="0.25">
      <c r="A4787" s="169"/>
      <c r="B4787" s="169"/>
    </row>
    <row r="4788" spans="1:2" x14ac:dyDescent="0.25">
      <c r="A4788" s="169"/>
      <c r="B4788" s="169"/>
    </row>
    <row r="4789" spans="1:2" x14ac:dyDescent="0.25">
      <c r="A4789" s="169"/>
      <c r="B4789" s="169"/>
    </row>
    <row r="4790" spans="1:2" x14ac:dyDescent="0.25">
      <c r="A4790" s="169"/>
      <c r="B4790" s="169"/>
    </row>
    <row r="4791" spans="1:2" x14ac:dyDescent="0.25">
      <c r="A4791" s="169"/>
      <c r="B4791" s="169"/>
    </row>
    <row r="4792" spans="1:2" x14ac:dyDescent="0.25">
      <c r="A4792" s="169"/>
      <c r="B4792" s="169"/>
    </row>
    <row r="4793" spans="1:2" x14ac:dyDescent="0.25">
      <c r="A4793" s="169"/>
      <c r="B4793" s="169"/>
    </row>
    <row r="4794" spans="1:2" x14ac:dyDescent="0.25">
      <c r="A4794" s="169"/>
      <c r="B4794" s="169"/>
    </row>
    <row r="4795" spans="1:2" x14ac:dyDescent="0.25">
      <c r="A4795" s="169"/>
      <c r="B4795" s="169"/>
    </row>
    <row r="4796" spans="1:2" x14ac:dyDescent="0.25">
      <c r="A4796" s="169"/>
      <c r="B4796" s="169"/>
    </row>
    <row r="4797" spans="1:2" x14ac:dyDescent="0.25">
      <c r="A4797" s="169"/>
      <c r="B4797" s="169"/>
    </row>
    <row r="4798" spans="1:2" x14ac:dyDescent="0.25">
      <c r="A4798" s="169"/>
      <c r="B4798" s="169"/>
    </row>
    <row r="4799" spans="1:2" x14ac:dyDescent="0.25">
      <c r="A4799" s="169"/>
      <c r="B4799" s="169"/>
    </row>
    <row r="4800" spans="1:2" x14ac:dyDescent="0.25">
      <c r="A4800" s="169"/>
      <c r="B4800" s="169"/>
    </row>
    <row r="4801" spans="1:2" x14ac:dyDescent="0.25">
      <c r="A4801" s="169"/>
      <c r="B4801" s="169"/>
    </row>
    <row r="4802" spans="1:2" x14ac:dyDescent="0.25">
      <c r="A4802" s="169"/>
      <c r="B4802" s="169"/>
    </row>
    <row r="4803" spans="1:2" x14ac:dyDescent="0.25">
      <c r="A4803" s="169"/>
      <c r="B4803" s="169"/>
    </row>
    <row r="4804" spans="1:2" x14ac:dyDescent="0.25">
      <c r="A4804" s="169"/>
      <c r="B4804" s="169"/>
    </row>
    <row r="4805" spans="1:2" x14ac:dyDescent="0.25">
      <c r="A4805" s="169"/>
      <c r="B4805" s="169"/>
    </row>
    <row r="4806" spans="1:2" x14ac:dyDescent="0.25">
      <c r="A4806" s="169"/>
      <c r="B4806" s="169"/>
    </row>
    <row r="4807" spans="1:2" x14ac:dyDescent="0.25">
      <c r="A4807" s="169"/>
      <c r="B4807" s="169"/>
    </row>
    <row r="4808" spans="1:2" x14ac:dyDescent="0.25">
      <c r="A4808" s="169"/>
      <c r="B4808" s="169"/>
    </row>
    <row r="4809" spans="1:2" x14ac:dyDescent="0.25">
      <c r="A4809" s="169"/>
      <c r="B4809" s="169"/>
    </row>
    <row r="4810" spans="1:2" x14ac:dyDescent="0.25">
      <c r="A4810" s="169"/>
      <c r="B4810" s="169"/>
    </row>
    <row r="4811" spans="1:2" x14ac:dyDescent="0.25">
      <c r="A4811" s="169"/>
      <c r="B4811" s="169"/>
    </row>
    <row r="4812" spans="1:2" x14ac:dyDescent="0.25">
      <c r="A4812" s="169"/>
      <c r="B4812" s="169"/>
    </row>
    <row r="4813" spans="1:2" x14ac:dyDescent="0.25">
      <c r="A4813" s="169"/>
      <c r="B4813" s="169"/>
    </row>
    <row r="4814" spans="1:2" x14ac:dyDescent="0.25">
      <c r="A4814" s="169"/>
      <c r="B4814" s="169"/>
    </row>
    <row r="4815" spans="1:2" x14ac:dyDescent="0.25">
      <c r="A4815" s="169"/>
      <c r="B4815" s="169"/>
    </row>
    <row r="4816" spans="1:2" x14ac:dyDescent="0.25">
      <c r="A4816" s="169"/>
      <c r="B4816" s="169"/>
    </row>
    <row r="4817" spans="1:2" x14ac:dyDescent="0.25">
      <c r="A4817" s="169"/>
      <c r="B4817" s="169"/>
    </row>
    <row r="4818" spans="1:2" x14ac:dyDescent="0.25">
      <c r="A4818" s="169"/>
      <c r="B4818" s="169"/>
    </row>
    <row r="4819" spans="1:2" x14ac:dyDescent="0.25">
      <c r="A4819" s="169"/>
      <c r="B4819" s="169"/>
    </row>
    <row r="4820" spans="1:2" x14ac:dyDescent="0.25">
      <c r="A4820" s="169"/>
      <c r="B4820" s="169"/>
    </row>
    <row r="4821" spans="1:2" x14ac:dyDescent="0.25">
      <c r="A4821" s="169"/>
      <c r="B4821" s="169"/>
    </row>
    <row r="4822" spans="1:2" x14ac:dyDescent="0.25">
      <c r="A4822" s="169"/>
      <c r="B4822" s="169"/>
    </row>
    <row r="4823" spans="1:2" x14ac:dyDescent="0.25">
      <c r="A4823" s="169"/>
      <c r="B4823" s="169"/>
    </row>
    <row r="4824" spans="1:2" x14ac:dyDescent="0.25">
      <c r="A4824" s="169"/>
      <c r="B4824" s="169"/>
    </row>
    <row r="4825" spans="1:2" x14ac:dyDescent="0.25">
      <c r="A4825" s="169"/>
      <c r="B4825" s="169"/>
    </row>
    <row r="4826" spans="1:2" x14ac:dyDescent="0.25">
      <c r="A4826" s="169"/>
      <c r="B4826" s="169"/>
    </row>
    <row r="4827" spans="1:2" x14ac:dyDescent="0.25">
      <c r="A4827" s="169"/>
      <c r="B4827" s="169"/>
    </row>
    <row r="4828" spans="1:2" x14ac:dyDescent="0.25">
      <c r="A4828" s="169"/>
      <c r="B4828" s="169"/>
    </row>
    <row r="4829" spans="1:2" x14ac:dyDescent="0.25">
      <c r="A4829" s="169"/>
      <c r="B4829" s="169"/>
    </row>
    <row r="4830" spans="1:2" x14ac:dyDescent="0.25">
      <c r="A4830" s="169"/>
      <c r="B4830" s="169"/>
    </row>
    <row r="4831" spans="1:2" x14ac:dyDescent="0.25">
      <c r="A4831" s="169"/>
      <c r="B4831" s="169"/>
    </row>
    <row r="4832" spans="1:2" x14ac:dyDescent="0.25">
      <c r="A4832" s="169"/>
      <c r="B4832" s="169"/>
    </row>
    <row r="4833" spans="1:2" x14ac:dyDescent="0.25">
      <c r="A4833" s="169"/>
      <c r="B4833" s="169"/>
    </row>
    <row r="4834" spans="1:2" x14ac:dyDescent="0.25">
      <c r="A4834" s="169"/>
      <c r="B4834" s="169"/>
    </row>
    <row r="4835" spans="1:2" x14ac:dyDescent="0.25">
      <c r="A4835" s="169"/>
      <c r="B4835" s="169"/>
    </row>
    <row r="4836" spans="1:2" x14ac:dyDescent="0.25">
      <c r="A4836" s="169"/>
      <c r="B4836" s="169"/>
    </row>
    <row r="4837" spans="1:2" x14ac:dyDescent="0.25">
      <c r="A4837" s="169"/>
      <c r="B4837" s="169"/>
    </row>
    <row r="4838" spans="1:2" x14ac:dyDescent="0.25">
      <c r="A4838" s="169"/>
      <c r="B4838" s="169"/>
    </row>
    <row r="4839" spans="1:2" x14ac:dyDescent="0.25">
      <c r="A4839" s="169"/>
      <c r="B4839" s="169"/>
    </row>
    <row r="4840" spans="1:2" x14ac:dyDescent="0.25">
      <c r="A4840" s="169"/>
      <c r="B4840" s="169"/>
    </row>
    <row r="4841" spans="1:2" x14ac:dyDescent="0.25">
      <c r="A4841" s="169"/>
      <c r="B4841" s="169"/>
    </row>
    <row r="4842" spans="1:2" x14ac:dyDescent="0.25">
      <c r="A4842" s="169"/>
      <c r="B4842" s="169"/>
    </row>
    <row r="4843" spans="1:2" x14ac:dyDescent="0.25">
      <c r="A4843" s="169"/>
      <c r="B4843" s="169"/>
    </row>
    <row r="4844" spans="1:2" x14ac:dyDescent="0.25">
      <c r="A4844" s="169"/>
      <c r="B4844" s="169"/>
    </row>
    <row r="4845" spans="1:2" x14ac:dyDescent="0.25">
      <c r="A4845" s="169"/>
      <c r="B4845" s="169"/>
    </row>
    <row r="4846" spans="1:2" x14ac:dyDescent="0.25">
      <c r="A4846" s="169"/>
      <c r="B4846" s="169"/>
    </row>
    <row r="4847" spans="1:2" x14ac:dyDescent="0.25">
      <c r="A4847" s="169"/>
      <c r="B4847" s="169"/>
    </row>
    <row r="4848" spans="1:2" x14ac:dyDescent="0.25">
      <c r="A4848" s="169"/>
      <c r="B4848" s="169"/>
    </row>
    <row r="4849" spans="1:2" x14ac:dyDescent="0.25">
      <c r="A4849" s="169"/>
      <c r="B4849" s="169"/>
    </row>
    <row r="4850" spans="1:2" x14ac:dyDescent="0.25">
      <c r="A4850" s="169"/>
      <c r="B4850" s="169"/>
    </row>
    <row r="4851" spans="1:2" x14ac:dyDescent="0.25">
      <c r="A4851" s="169"/>
      <c r="B4851" s="169"/>
    </row>
    <row r="4852" spans="1:2" x14ac:dyDescent="0.25">
      <c r="A4852" s="169"/>
      <c r="B4852" s="169"/>
    </row>
    <row r="4853" spans="1:2" x14ac:dyDescent="0.25">
      <c r="A4853" s="169"/>
      <c r="B4853" s="169"/>
    </row>
    <row r="4854" spans="1:2" x14ac:dyDescent="0.25">
      <c r="A4854" s="169"/>
      <c r="B4854" s="169"/>
    </row>
    <row r="4855" spans="1:2" x14ac:dyDescent="0.25">
      <c r="A4855" s="169"/>
      <c r="B4855" s="169"/>
    </row>
    <row r="4856" spans="1:2" x14ac:dyDescent="0.25">
      <c r="A4856" s="169"/>
      <c r="B4856" s="169"/>
    </row>
    <row r="4857" spans="1:2" x14ac:dyDescent="0.25">
      <c r="A4857" s="169"/>
      <c r="B4857" s="169"/>
    </row>
    <row r="4858" spans="1:2" x14ac:dyDescent="0.25">
      <c r="A4858" s="169"/>
      <c r="B4858" s="169"/>
    </row>
    <row r="4859" spans="1:2" x14ac:dyDescent="0.25">
      <c r="A4859" s="169"/>
      <c r="B4859" s="169"/>
    </row>
    <row r="4860" spans="1:2" x14ac:dyDescent="0.25">
      <c r="A4860" s="169"/>
      <c r="B4860" s="169"/>
    </row>
    <row r="4861" spans="1:2" x14ac:dyDescent="0.25">
      <c r="A4861" s="169"/>
      <c r="B4861" s="169"/>
    </row>
    <row r="4862" spans="1:2" x14ac:dyDescent="0.25">
      <c r="A4862" s="169"/>
      <c r="B4862" s="169"/>
    </row>
    <row r="4863" spans="1:2" x14ac:dyDescent="0.25">
      <c r="A4863" s="169"/>
      <c r="B4863" s="169"/>
    </row>
    <row r="4864" spans="1:2" x14ac:dyDescent="0.25">
      <c r="A4864" s="169"/>
      <c r="B4864" s="169"/>
    </row>
    <row r="4865" spans="1:2" x14ac:dyDescent="0.25">
      <c r="A4865" s="169"/>
      <c r="B4865" s="169"/>
    </row>
    <row r="4866" spans="1:2" x14ac:dyDescent="0.25">
      <c r="A4866" s="169"/>
      <c r="B4866" s="169"/>
    </row>
    <row r="4867" spans="1:2" x14ac:dyDescent="0.25">
      <c r="A4867" s="169"/>
      <c r="B4867" s="169"/>
    </row>
    <row r="4868" spans="1:2" x14ac:dyDescent="0.25">
      <c r="A4868" s="169"/>
      <c r="B4868" s="169"/>
    </row>
    <row r="4869" spans="1:2" x14ac:dyDescent="0.25">
      <c r="A4869" s="169"/>
      <c r="B4869" s="169"/>
    </row>
    <row r="4870" spans="1:2" x14ac:dyDescent="0.25">
      <c r="A4870" s="169"/>
      <c r="B4870" s="169"/>
    </row>
    <row r="4871" spans="1:2" x14ac:dyDescent="0.25">
      <c r="A4871" s="169"/>
      <c r="B4871" s="169"/>
    </row>
    <row r="4872" spans="1:2" x14ac:dyDescent="0.25">
      <c r="A4872" s="169"/>
      <c r="B4872" s="169"/>
    </row>
    <row r="4873" spans="1:2" x14ac:dyDescent="0.25">
      <c r="A4873" s="169"/>
      <c r="B4873" s="169"/>
    </row>
    <row r="4874" spans="1:2" x14ac:dyDescent="0.25">
      <c r="A4874" s="169"/>
      <c r="B4874" s="169"/>
    </row>
    <row r="4875" spans="1:2" x14ac:dyDescent="0.25">
      <c r="A4875" s="169"/>
      <c r="B4875" s="169"/>
    </row>
    <row r="4876" spans="1:2" x14ac:dyDescent="0.25">
      <c r="A4876" s="169"/>
      <c r="B4876" s="169"/>
    </row>
    <row r="4877" spans="1:2" x14ac:dyDescent="0.25">
      <c r="A4877" s="169"/>
      <c r="B4877" s="169"/>
    </row>
    <row r="4878" spans="1:2" x14ac:dyDescent="0.25">
      <c r="A4878" s="169"/>
      <c r="B4878" s="169"/>
    </row>
    <row r="4879" spans="1:2" x14ac:dyDescent="0.25">
      <c r="A4879" s="169"/>
      <c r="B4879" s="169"/>
    </row>
    <row r="4880" spans="1:2" x14ac:dyDescent="0.25">
      <c r="A4880" s="169"/>
      <c r="B4880" s="169"/>
    </row>
    <row r="4881" spans="1:2" x14ac:dyDescent="0.25">
      <c r="A4881" s="169"/>
      <c r="B4881" s="169"/>
    </row>
    <row r="4882" spans="1:2" x14ac:dyDescent="0.25">
      <c r="A4882" s="169"/>
      <c r="B4882" s="169"/>
    </row>
    <row r="4883" spans="1:2" x14ac:dyDescent="0.25">
      <c r="A4883" s="169"/>
      <c r="B4883" s="169"/>
    </row>
    <row r="4884" spans="1:2" x14ac:dyDescent="0.25">
      <c r="A4884" s="169"/>
      <c r="B4884" s="169"/>
    </row>
    <row r="4885" spans="1:2" x14ac:dyDescent="0.25">
      <c r="A4885" s="169"/>
      <c r="B4885" s="169"/>
    </row>
    <row r="4886" spans="1:2" x14ac:dyDescent="0.25">
      <c r="A4886" s="169"/>
      <c r="B4886" s="169"/>
    </row>
    <row r="4887" spans="1:2" x14ac:dyDescent="0.25">
      <c r="A4887" s="169"/>
      <c r="B4887" s="169"/>
    </row>
    <row r="4888" spans="1:2" x14ac:dyDescent="0.25">
      <c r="A4888" s="169"/>
      <c r="B4888" s="169"/>
    </row>
    <row r="4889" spans="1:2" x14ac:dyDescent="0.25">
      <c r="A4889" s="169"/>
      <c r="B4889" s="169"/>
    </row>
    <row r="4890" spans="1:2" x14ac:dyDescent="0.25">
      <c r="A4890" s="169"/>
      <c r="B4890" s="169"/>
    </row>
    <row r="4891" spans="1:2" x14ac:dyDescent="0.25">
      <c r="A4891" s="169"/>
      <c r="B4891" s="169"/>
    </row>
    <row r="4892" spans="1:2" x14ac:dyDescent="0.25">
      <c r="A4892" s="169"/>
      <c r="B4892" s="169"/>
    </row>
    <row r="4893" spans="1:2" x14ac:dyDescent="0.25">
      <c r="A4893" s="169"/>
      <c r="B4893" s="169"/>
    </row>
    <row r="4894" spans="1:2" x14ac:dyDescent="0.25">
      <c r="A4894" s="169"/>
      <c r="B4894" s="169"/>
    </row>
    <row r="4895" spans="1:2" x14ac:dyDescent="0.25">
      <c r="A4895" s="169"/>
      <c r="B4895" s="169"/>
    </row>
    <row r="4896" spans="1:2" x14ac:dyDescent="0.25">
      <c r="A4896" s="169"/>
      <c r="B4896" s="169"/>
    </row>
    <row r="4897" spans="1:2" x14ac:dyDescent="0.25">
      <c r="A4897" s="169"/>
      <c r="B4897" s="169"/>
    </row>
    <row r="4898" spans="1:2" x14ac:dyDescent="0.25">
      <c r="A4898" s="169"/>
      <c r="B4898" s="169"/>
    </row>
    <row r="4899" spans="1:2" x14ac:dyDescent="0.25">
      <c r="A4899" s="169"/>
      <c r="B4899" s="169"/>
    </row>
    <row r="4900" spans="1:2" x14ac:dyDescent="0.25">
      <c r="A4900" s="169"/>
      <c r="B4900" s="169"/>
    </row>
    <row r="4901" spans="1:2" x14ac:dyDescent="0.25">
      <c r="A4901" s="169"/>
      <c r="B4901" s="169"/>
    </row>
    <row r="4902" spans="1:2" x14ac:dyDescent="0.25">
      <c r="A4902" s="169"/>
      <c r="B4902" s="169"/>
    </row>
    <row r="4903" spans="1:2" x14ac:dyDescent="0.25">
      <c r="A4903" s="169"/>
      <c r="B4903" s="169"/>
    </row>
    <row r="4904" spans="1:2" x14ac:dyDescent="0.25">
      <c r="A4904" s="169"/>
      <c r="B4904" s="169"/>
    </row>
    <row r="4905" spans="1:2" x14ac:dyDescent="0.25">
      <c r="A4905" s="169"/>
      <c r="B4905" s="169"/>
    </row>
    <row r="4906" spans="1:2" x14ac:dyDescent="0.25">
      <c r="A4906" s="169"/>
      <c r="B4906" s="169"/>
    </row>
    <row r="4907" spans="1:2" x14ac:dyDescent="0.25">
      <c r="A4907" s="169"/>
      <c r="B4907" s="169"/>
    </row>
    <row r="4908" spans="1:2" x14ac:dyDescent="0.25">
      <c r="A4908" s="169"/>
      <c r="B4908" s="169"/>
    </row>
    <row r="4909" spans="1:2" x14ac:dyDescent="0.25">
      <c r="A4909" s="169"/>
      <c r="B4909" s="169"/>
    </row>
    <row r="4910" spans="1:2" x14ac:dyDescent="0.25">
      <c r="A4910" s="169"/>
      <c r="B4910" s="169"/>
    </row>
    <row r="4911" spans="1:2" x14ac:dyDescent="0.25">
      <c r="A4911" s="169"/>
      <c r="B4911" s="169"/>
    </row>
    <row r="4912" spans="1:2" x14ac:dyDescent="0.25">
      <c r="A4912" s="169"/>
      <c r="B4912" s="169"/>
    </row>
    <row r="4913" spans="1:2" x14ac:dyDescent="0.25">
      <c r="A4913" s="169"/>
      <c r="B4913" s="169"/>
    </row>
    <row r="4914" spans="1:2" x14ac:dyDescent="0.25">
      <c r="A4914" s="169"/>
      <c r="B4914" s="169"/>
    </row>
    <row r="4915" spans="1:2" x14ac:dyDescent="0.25">
      <c r="A4915" s="169"/>
      <c r="B4915" s="169"/>
    </row>
    <row r="4916" spans="1:2" x14ac:dyDescent="0.25">
      <c r="A4916" s="169"/>
      <c r="B4916" s="169"/>
    </row>
    <row r="4917" spans="1:2" x14ac:dyDescent="0.25">
      <c r="A4917" s="169"/>
      <c r="B4917" s="169"/>
    </row>
    <row r="4918" spans="1:2" x14ac:dyDescent="0.25">
      <c r="A4918" s="169"/>
      <c r="B4918" s="169"/>
    </row>
    <row r="4919" spans="1:2" x14ac:dyDescent="0.25">
      <c r="A4919" s="169"/>
      <c r="B4919" s="169"/>
    </row>
    <row r="4920" spans="1:2" x14ac:dyDescent="0.25">
      <c r="A4920" s="169"/>
      <c r="B4920" s="169"/>
    </row>
    <row r="4921" spans="1:2" x14ac:dyDescent="0.25">
      <c r="A4921" s="169"/>
      <c r="B4921" s="169"/>
    </row>
    <row r="4922" spans="1:2" x14ac:dyDescent="0.25">
      <c r="A4922" s="169"/>
      <c r="B4922" s="169"/>
    </row>
    <row r="4923" spans="1:2" x14ac:dyDescent="0.25">
      <c r="A4923" s="169"/>
      <c r="B4923" s="169"/>
    </row>
    <row r="4924" spans="1:2" x14ac:dyDescent="0.25">
      <c r="A4924" s="169"/>
      <c r="B4924" s="169"/>
    </row>
    <row r="4925" spans="1:2" x14ac:dyDescent="0.25">
      <c r="A4925" s="169"/>
      <c r="B4925" s="169"/>
    </row>
    <row r="4926" spans="1:2" x14ac:dyDescent="0.25">
      <c r="A4926" s="169"/>
      <c r="B4926" s="169"/>
    </row>
    <row r="4927" spans="1:2" x14ac:dyDescent="0.25">
      <c r="A4927" s="169"/>
      <c r="B4927" s="169"/>
    </row>
    <row r="4928" spans="1:2" x14ac:dyDescent="0.25">
      <c r="A4928" s="169"/>
      <c r="B4928" s="169"/>
    </row>
    <row r="4929" spans="1:2" x14ac:dyDescent="0.25">
      <c r="A4929" s="169"/>
      <c r="B4929" s="169"/>
    </row>
    <row r="4930" spans="1:2" x14ac:dyDescent="0.25">
      <c r="A4930" s="169"/>
      <c r="B4930" s="169"/>
    </row>
    <row r="4931" spans="1:2" x14ac:dyDescent="0.25">
      <c r="A4931" s="169"/>
      <c r="B4931" s="169"/>
    </row>
    <row r="4932" spans="1:2" x14ac:dyDescent="0.25">
      <c r="A4932" s="169"/>
      <c r="B4932" s="169"/>
    </row>
    <row r="4933" spans="1:2" x14ac:dyDescent="0.25">
      <c r="A4933" s="169"/>
      <c r="B4933" s="169"/>
    </row>
    <row r="4934" spans="1:2" x14ac:dyDescent="0.25">
      <c r="A4934" s="169"/>
      <c r="B4934" s="169"/>
    </row>
    <row r="4935" spans="1:2" x14ac:dyDescent="0.25">
      <c r="A4935" s="169"/>
      <c r="B4935" s="169"/>
    </row>
    <row r="4936" spans="1:2" x14ac:dyDescent="0.25">
      <c r="A4936" s="169"/>
      <c r="B4936" s="169"/>
    </row>
    <row r="4937" spans="1:2" x14ac:dyDescent="0.25">
      <c r="A4937" s="169"/>
      <c r="B4937" s="169"/>
    </row>
    <row r="4938" spans="1:2" x14ac:dyDescent="0.25">
      <c r="A4938" s="169"/>
      <c r="B4938" s="169"/>
    </row>
    <row r="4939" spans="1:2" x14ac:dyDescent="0.25">
      <c r="A4939" s="169"/>
      <c r="B4939" s="169"/>
    </row>
    <row r="4940" spans="1:2" x14ac:dyDescent="0.25">
      <c r="A4940" s="169"/>
      <c r="B4940" s="169"/>
    </row>
    <row r="4941" spans="1:2" x14ac:dyDescent="0.25">
      <c r="A4941" s="169"/>
      <c r="B4941" s="169"/>
    </row>
    <row r="4942" spans="1:2" x14ac:dyDescent="0.25">
      <c r="A4942" s="169"/>
      <c r="B4942" s="169"/>
    </row>
    <row r="4943" spans="1:2" x14ac:dyDescent="0.25">
      <c r="A4943" s="169"/>
      <c r="B4943" s="169"/>
    </row>
    <row r="4944" spans="1:2" x14ac:dyDescent="0.25">
      <c r="A4944" s="169"/>
      <c r="B4944" s="169"/>
    </row>
    <row r="4945" spans="1:2" x14ac:dyDescent="0.25">
      <c r="A4945" s="169"/>
      <c r="B4945" s="169"/>
    </row>
    <row r="4946" spans="1:2" x14ac:dyDescent="0.25">
      <c r="A4946" s="169"/>
      <c r="B4946" s="169"/>
    </row>
    <row r="4947" spans="1:2" x14ac:dyDescent="0.25">
      <c r="A4947" s="169"/>
      <c r="B4947" s="169"/>
    </row>
    <row r="4948" spans="1:2" x14ac:dyDescent="0.25">
      <c r="A4948" s="169"/>
      <c r="B4948" s="169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8" orientation="landscape" r:id="rId1"/>
  <headerFooter>
    <oddHeader>&amp;R&amp;"Times New Roman CE,Dőlt"3. melléklet
a 3/2016.(II.12.) önkormányzati rendelethez&amp;X1</oddHeader>
    <oddFooter>&amp;L&amp;X1&amp;XMódosította a 10/2016.(III.18.) rendelet, 
hatályos 2016. március 21. napjától&amp;C&amp;P.oldal</oddFooter>
  </headerFooter>
  <rowBreaks count="2" manualBreakCount="2">
    <brk id="27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8"/>
  <sheetViews>
    <sheetView topLeftCell="A7" zoomScaleNormal="100" workbookViewId="0">
      <selection activeCell="AN10" sqref="AN10"/>
    </sheetView>
  </sheetViews>
  <sheetFormatPr defaultRowHeight="15.75" x14ac:dyDescent="0.25"/>
  <cols>
    <col min="1" max="1" width="35.75" style="188" customWidth="1"/>
    <col min="2" max="2" width="11" style="188" customWidth="1"/>
    <col min="3" max="3" width="14.75" style="210" customWidth="1"/>
    <col min="4" max="4" width="14.5" style="210" customWidth="1"/>
    <col min="5" max="5" width="15" style="210" customWidth="1"/>
    <col min="6" max="6" width="14.375" style="210" customWidth="1"/>
    <col min="7" max="7" width="14.25" style="210" customWidth="1"/>
    <col min="8" max="8" width="14.625" style="210" customWidth="1"/>
    <col min="9" max="9" width="14.75" style="210" customWidth="1"/>
    <col min="10" max="10" width="14.375" style="210" customWidth="1"/>
    <col min="11" max="11" width="14.75" style="210" customWidth="1"/>
    <col min="12" max="254" width="9" style="188"/>
  </cols>
  <sheetData>
    <row r="1" spans="1:254" x14ac:dyDescent="0.25">
      <c r="A1" s="810" t="s">
        <v>418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</row>
    <row r="2" spans="1:254" x14ac:dyDescent="0.25">
      <c r="A2" s="810" t="s">
        <v>867</v>
      </c>
      <c r="B2" s="810"/>
      <c r="C2" s="810"/>
      <c r="D2" s="810"/>
      <c r="E2" s="810"/>
      <c r="F2" s="810"/>
      <c r="G2" s="810"/>
      <c r="H2" s="810"/>
      <c r="I2" s="810"/>
      <c r="J2" s="810"/>
      <c r="K2" s="810"/>
    </row>
    <row r="3" spans="1:254" x14ac:dyDescent="0.25">
      <c r="A3" s="810" t="s">
        <v>1140</v>
      </c>
      <c r="B3" s="810"/>
      <c r="C3" s="810"/>
      <c r="D3" s="810"/>
      <c r="E3" s="810"/>
      <c r="F3" s="810"/>
      <c r="G3" s="810"/>
      <c r="H3" s="810"/>
      <c r="I3" s="810"/>
      <c r="J3" s="810"/>
      <c r="K3" s="810"/>
    </row>
    <row r="5" spans="1:254" ht="16.5" thickBot="1" x14ac:dyDescent="0.3"/>
    <row r="6" spans="1:254" ht="46.5" customHeight="1" thickTop="1" thickBot="1" x14ac:dyDescent="0.3">
      <c r="A6" s="811" t="s">
        <v>250</v>
      </c>
      <c r="B6" s="811" t="s">
        <v>346</v>
      </c>
      <c r="C6" s="793" t="s">
        <v>82</v>
      </c>
      <c r="D6" s="794"/>
      <c r="E6" s="795"/>
      <c r="F6" s="805" t="s">
        <v>419</v>
      </c>
      <c r="G6" s="806"/>
      <c r="H6" s="807"/>
      <c r="I6" s="802" t="s">
        <v>271</v>
      </c>
      <c r="J6" s="803"/>
      <c r="K6" s="804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  <c r="IM6" s="173"/>
      <c r="IN6" s="173"/>
      <c r="IO6" s="173"/>
      <c r="IP6" s="173"/>
      <c r="IQ6" s="173"/>
      <c r="IR6" s="173"/>
      <c r="IS6" s="173"/>
      <c r="IT6" s="173"/>
    </row>
    <row r="7" spans="1:254" ht="33" thickTop="1" thickBot="1" x14ac:dyDescent="0.3">
      <c r="A7" s="812"/>
      <c r="B7" s="812"/>
      <c r="C7" s="788" t="s">
        <v>84</v>
      </c>
      <c r="D7" s="926" t="s">
        <v>1141</v>
      </c>
      <c r="E7" s="926" t="s">
        <v>1142</v>
      </c>
      <c r="F7" s="926" t="s">
        <v>84</v>
      </c>
      <c r="G7" s="926" t="s">
        <v>1141</v>
      </c>
      <c r="H7" s="926" t="s">
        <v>1142</v>
      </c>
      <c r="I7" s="926" t="s">
        <v>84</v>
      </c>
      <c r="J7" s="789" t="s">
        <v>1141</v>
      </c>
      <c r="K7" s="789" t="s">
        <v>1142</v>
      </c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H7" s="175"/>
      <c r="CI7" s="175"/>
      <c r="CJ7" s="175"/>
      <c r="CK7" s="175"/>
      <c r="CL7" s="175"/>
      <c r="CM7" s="175"/>
      <c r="CN7" s="175"/>
      <c r="CO7" s="175"/>
      <c r="CP7" s="175"/>
      <c r="CQ7" s="175"/>
      <c r="CR7" s="175"/>
      <c r="CS7" s="175"/>
      <c r="CT7" s="175"/>
      <c r="CU7" s="175"/>
      <c r="CV7" s="175"/>
      <c r="CW7" s="175"/>
      <c r="CX7" s="175"/>
      <c r="CY7" s="175"/>
      <c r="CZ7" s="175"/>
      <c r="DA7" s="175"/>
      <c r="DB7" s="175"/>
      <c r="DC7" s="175"/>
      <c r="DD7" s="175"/>
      <c r="DE7" s="175"/>
      <c r="DF7" s="175"/>
      <c r="DG7" s="175"/>
      <c r="DH7" s="175"/>
      <c r="DI7" s="175"/>
      <c r="DJ7" s="175"/>
      <c r="DK7" s="175"/>
      <c r="DL7" s="175"/>
      <c r="DM7" s="175"/>
      <c r="DN7" s="175"/>
      <c r="DO7" s="175"/>
      <c r="DP7" s="175"/>
      <c r="DQ7" s="175"/>
      <c r="DR7" s="175"/>
      <c r="DS7" s="175"/>
      <c r="DT7" s="175"/>
      <c r="DU7" s="175"/>
      <c r="DV7" s="175"/>
      <c r="DW7" s="175"/>
      <c r="DX7" s="175"/>
      <c r="DY7" s="175"/>
      <c r="DZ7" s="175"/>
      <c r="EA7" s="175"/>
      <c r="EB7" s="175"/>
      <c r="EC7" s="175"/>
      <c r="ED7" s="175"/>
      <c r="EE7" s="175"/>
      <c r="EF7" s="175"/>
      <c r="EG7" s="175"/>
      <c r="EH7" s="175"/>
      <c r="EI7" s="175"/>
      <c r="EJ7" s="175"/>
      <c r="EK7" s="175"/>
      <c r="EL7" s="175"/>
      <c r="EM7" s="175"/>
      <c r="EN7" s="175"/>
      <c r="EO7" s="175"/>
      <c r="EP7" s="175"/>
      <c r="EQ7" s="175"/>
      <c r="ER7" s="175"/>
      <c r="ES7" s="175"/>
      <c r="ET7" s="175"/>
      <c r="EU7" s="175"/>
      <c r="EV7" s="175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5"/>
      <c r="GR7" s="175"/>
      <c r="GS7" s="175"/>
      <c r="GT7" s="175"/>
      <c r="GU7" s="175"/>
      <c r="GV7" s="175"/>
      <c r="GW7" s="175"/>
      <c r="GX7" s="175"/>
      <c r="GY7" s="175"/>
      <c r="GZ7" s="175"/>
      <c r="HA7" s="175"/>
      <c r="HB7" s="175"/>
      <c r="HC7" s="175"/>
      <c r="HD7" s="175"/>
      <c r="HE7" s="175"/>
      <c r="HF7" s="175"/>
      <c r="HG7" s="175"/>
      <c r="HH7" s="175"/>
      <c r="HI7" s="175"/>
      <c r="HJ7" s="175"/>
      <c r="HK7" s="175"/>
      <c r="HL7" s="175"/>
      <c r="HM7" s="175"/>
      <c r="HN7" s="175"/>
      <c r="HO7" s="175"/>
      <c r="HP7" s="175"/>
      <c r="HQ7" s="175"/>
      <c r="HR7" s="175"/>
      <c r="HS7" s="175"/>
      <c r="HT7" s="175"/>
      <c r="HU7" s="175"/>
      <c r="HV7" s="175"/>
      <c r="HW7" s="175"/>
      <c r="HX7" s="175"/>
      <c r="HY7" s="175"/>
      <c r="HZ7" s="175"/>
      <c r="IA7" s="175"/>
      <c r="IB7" s="175"/>
      <c r="IC7" s="175"/>
      <c r="ID7" s="175"/>
      <c r="IE7" s="175"/>
      <c r="IF7" s="175"/>
      <c r="IG7" s="175"/>
      <c r="IH7" s="175"/>
      <c r="II7" s="175"/>
      <c r="IJ7" s="175"/>
      <c r="IK7" s="175"/>
      <c r="IL7" s="175"/>
      <c r="IM7" s="175"/>
      <c r="IN7" s="175"/>
      <c r="IO7" s="175"/>
      <c r="IP7" s="175"/>
      <c r="IQ7" s="175"/>
      <c r="IR7" s="175"/>
      <c r="IS7" s="175"/>
      <c r="IT7" s="175"/>
    </row>
    <row r="8" spans="1:254" ht="17.25" thickTop="1" thickBot="1" x14ac:dyDescent="0.3">
      <c r="A8" s="363" t="s">
        <v>254</v>
      </c>
      <c r="B8" s="365"/>
      <c r="C8" s="104" t="s">
        <v>420</v>
      </c>
      <c r="D8" s="104" t="s">
        <v>1158</v>
      </c>
      <c r="E8" s="104" t="s">
        <v>1159</v>
      </c>
      <c r="F8" s="364" t="s">
        <v>421</v>
      </c>
      <c r="G8" s="364" t="s">
        <v>1160</v>
      </c>
      <c r="H8" s="364" t="s">
        <v>1161</v>
      </c>
      <c r="I8" s="104" t="s">
        <v>422</v>
      </c>
      <c r="J8" s="104" t="s">
        <v>1165</v>
      </c>
      <c r="K8" s="104" t="s">
        <v>1166</v>
      </c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175"/>
      <c r="BS8" s="175"/>
      <c r="BT8" s="175"/>
      <c r="BU8" s="175"/>
      <c r="BV8" s="175"/>
      <c r="BW8" s="175"/>
      <c r="BX8" s="175"/>
      <c r="BY8" s="175"/>
      <c r="BZ8" s="175"/>
      <c r="CA8" s="175"/>
      <c r="CB8" s="175"/>
      <c r="CC8" s="175"/>
      <c r="CD8" s="175"/>
      <c r="CE8" s="175"/>
      <c r="CF8" s="175"/>
      <c r="CG8" s="175"/>
      <c r="CH8" s="175"/>
      <c r="CI8" s="175"/>
      <c r="CJ8" s="175"/>
      <c r="CK8" s="175"/>
      <c r="CL8" s="175"/>
      <c r="CM8" s="175"/>
      <c r="CN8" s="175"/>
      <c r="CO8" s="175"/>
      <c r="CP8" s="175"/>
      <c r="CQ8" s="175"/>
      <c r="CR8" s="175"/>
      <c r="CS8" s="175"/>
      <c r="CT8" s="175"/>
      <c r="CU8" s="175"/>
      <c r="CV8" s="175"/>
      <c r="CW8" s="175"/>
      <c r="CX8" s="175"/>
      <c r="CY8" s="175"/>
      <c r="CZ8" s="175"/>
      <c r="DA8" s="175"/>
      <c r="DB8" s="175"/>
      <c r="DC8" s="175"/>
      <c r="DD8" s="175"/>
      <c r="DE8" s="175"/>
      <c r="DF8" s="175"/>
      <c r="DG8" s="175"/>
      <c r="DH8" s="175"/>
      <c r="DI8" s="175"/>
      <c r="DJ8" s="175"/>
      <c r="DK8" s="175"/>
      <c r="DL8" s="175"/>
      <c r="DM8" s="175"/>
      <c r="DN8" s="175"/>
      <c r="DO8" s="175"/>
      <c r="DP8" s="175"/>
      <c r="DQ8" s="175"/>
      <c r="DR8" s="175"/>
      <c r="DS8" s="175"/>
      <c r="DT8" s="175"/>
      <c r="DU8" s="175"/>
      <c r="DV8" s="175"/>
      <c r="DW8" s="175"/>
      <c r="DX8" s="175"/>
      <c r="DY8" s="175"/>
      <c r="DZ8" s="175"/>
      <c r="EA8" s="175"/>
      <c r="EB8" s="175"/>
      <c r="EC8" s="175"/>
      <c r="ED8" s="175"/>
      <c r="EE8" s="175"/>
      <c r="EF8" s="175"/>
      <c r="EG8" s="175"/>
      <c r="EH8" s="175"/>
      <c r="EI8" s="175"/>
      <c r="EJ8" s="175"/>
      <c r="EK8" s="175"/>
      <c r="EL8" s="175"/>
      <c r="EM8" s="175"/>
      <c r="EN8" s="175"/>
      <c r="EO8" s="175"/>
      <c r="EP8" s="175"/>
      <c r="EQ8" s="175"/>
      <c r="ER8" s="175"/>
      <c r="ES8" s="175"/>
      <c r="ET8" s="175"/>
      <c r="EU8" s="175"/>
      <c r="EV8" s="175"/>
      <c r="EW8" s="175"/>
      <c r="EX8" s="175"/>
      <c r="EY8" s="175"/>
      <c r="EZ8" s="175"/>
      <c r="FA8" s="175"/>
      <c r="FB8" s="175"/>
      <c r="FC8" s="175"/>
      <c r="FD8" s="175"/>
      <c r="FE8" s="175"/>
      <c r="FF8" s="175"/>
      <c r="FG8" s="175"/>
      <c r="FH8" s="175"/>
      <c r="FI8" s="175"/>
      <c r="FJ8" s="175"/>
      <c r="FK8" s="175"/>
      <c r="FL8" s="175"/>
      <c r="FM8" s="175"/>
      <c r="FN8" s="175"/>
      <c r="FO8" s="175"/>
      <c r="FP8" s="175"/>
      <c r="FQ8" s="175"/>
      <c r="FR8" s="175"/>
      <c r="FS8" s="175"/>
      <c r="FT8" s="175"/>
      <c r="FU8" s="175"/>
      <c r="FV8" s="175"/>
      <c r="FW8" s="175"/>
      <c r="FX8" s="175"/>
      <c r="FY8" s="175"/>
      <c r="FZ8" s="175"/>
      <c r="GA8" s="175"/>
      <c r="GB8" s="175"/>
      <c r="GC8" s="175"/>
      <c r="GD8" s="175"/>
      <c r="GE8" s="175"/>
      <c r="GF8" s="175"/>
      <c r="GG8" s="175"/>
      <c r="GH8" s="175"/>
      <c r="GI8" s="175"/>
      <c r="GJ8" s="175"/>
      <c r="GK8" s="175"/>
      <c r="GL8" s="175"/>
      <c r="GM8" s="175"/>
      <c r="GN8" s="175"/>
      <c r="GO8" s="175"/>
      <c r="GP8" s="175"/>
      <c r="GQ8" s="175"/>
      <c r="GR8" s="175"/>
      <c r="GS8" s="175"/>
      <c r="GT8" s="175"/>
      <c r="GU8" s="175"/>
      <c r="GV8" s="175"/>
      <c r="GW8" s="175"/>
      <c r="GX8" s="175"/>
      <c r="GY8" s="175"/>
      <c r="GZ8" s="175"/>
      <c r="HA8" s="175"/>
      <c r="HB8" s="175"/>
      <c r="HC8" s="175"/>
      <c r="HD8" s="175"/>
      <c r="HE8" s="175"/>
      <c r="HF8" s="175"/>
      <c r="HG8" s="175"/>
      <c r="HH8" s="175"/>
      <c r="HI8" s="175"/>
      <c r="HJ8" s="175"/>
      <c r="HK8" s="175"/>
      <c r="HL8" s="175"/>
      <c r="HM8" s="175"/>
      <c r="HN8" s="175"/>
      <c r="HO8" s="175"/>
      <c r="HP8" s="175"/>
      <c r="HQ8" s="175"/>
      <c r="HR8" s="175"/>
      <c r="HS8" s="175"/>
      <c r="HT8" s="175"/>
      <c r="HU8" s="175"/>
      <c r="HV8" s="175"/>
      <c r="HW8" s="175"/>
      <c r="HX8" s="175"/>
      <c r="HY8" s="175"/>
      <c r="HZ8" s="175"/>
      <c r="IA8" s="175"/>
      <c r="IB8" s="175"/>
      <c r="IC8" s="175"/>
      <c r="ID8" s="175"/>
      <c r="IE8" s="175"/>
      <c r="IF8" s="175"/>
      <c r="IG8" s="175"/>
      <c r="IH8" s="175"/>
      <c r="II8" s="175"/>
      <c r="IJ8" s="175"/>
      <c r="IK8" s="175"/>
      <c r="IL8" s="175"/>
      <c r="IM8" s="175"/>
      <c r="IN8" s="175"/>
      <c r="IO8" s="175"/>
      <c r="IP8" s="175"/>
      <c r="IQ8" s="175"/>
      <c r="IR8" s="175"/>
      <c r="IS8" s="175"/>
      <c r="IT8" s="175"/>
    </row>
    <row r="9" spans="1:254" ht="16.5" thickTop="1" x14ac:dyDescent="0.25">
      <c r="A9" s="179" t="s">
        <v>88</v>
      </c>
      <c r="B9" s="179" t="s">
        <v>347</v>
      </c>
      <c r="C9" s="183">
        <v>227871</v>
      </c>
      <c r="D9" s="183">
        <v>-600</v>
      </c>
      <c r="E9" s="183">
        <f>SUM(C9:D9)</f>
        <v>227271</v>
      </c>
      <c r="F9" s="183">
        <v>5605956</v>
      </c>
      <c r="G9" s="183">
        <v>2237</v>
      </c>
      <c r="H9" s="183">
        <f>SUM(F9:G9)</f>
        <v>5608193</v>
      </c>
      <c r="I9" s="471">
        <f>SUM(C9+F9)</f>
        <v>5833827</v>
      </c>
      <c r="J9" s="471">
        <f t="shared" ref="J9:K13" si="0">SUM(D9+G9)</f>
        <v>1637</v>
      </c>
      <c r="K9" s="471">
        <f t="shared" si="0"/>
        <v>5835464</v>
      </c>
    </row>
    <row r="10" spans="1:254" ht="31.5" x14ac:dyDescent="0.25">
      <c r="A10" s="189" t="s">
        <v>89</v>
      </c>
      <c r="B10" s="189" t="s">
        <v>348</v>
      </c>
      <c r="C10" s="190">
        <v>74004</v>
      </c>
      <c r="D10" s="190">
        <v>-146</v>
      </c>
      <c r="E10" s="190">
        <f t="shared" ref="E10:E13" si="1">SUM(C10:D10)</f>
        <v>73858</v>
      </c>
      <c r="F10" s="190">
        <v>1575353</v>
      </c>
      <c r="G10" s="190">
        <v>588</v>
      </c>
      <c r="H10" s="190">
        <f>SUM(F10:G10)</f>
        <v>1575941</v>
      </c>
      <c r="I10" s="195">
        <f>SUM(C10+F10)</f>
        <v>1649357</v>
      </c>
      <c r="J10" s="195">
        <f t="shared" si="0"/>
        <v>442</v>
      </c>
      <c r="K10" s="195">
        <f t="shared" si="0"/>
        <v>1649799</v>
      </c>
    </row>
    <row r="11" spans="1:254" x14ac:dyDescent="0.25">
      <c r="A11" s="196" t="s">
        <v>90</v>
      </c>
      <c r="B11" s="196" t="s">
        <v>349</v>
      </c>
      <c r="C11" s="190">
        <v>5531780</v>
      </c>
      <c r="D11" s="190">
        <v>-680</v>
      </c>
      <c r="E11" s="190">
        <f t="shared" si="1"/>
        <v>5531100</v>
      </c>
      <c r="F11" s="190">
        <v>4327264</v>
      </c>
      <c r="G11" s="190">
        <v>12921</v>
      </c>
      <c r="H11" s="190">
        <f t="shared" ref="H11:H17" si="2">SUM(F11:G11)</f>
        <v>4340185</v>
      </c>
      <c r="I11" s="195">
        <f>SUM(C11+F11)</f>
        <v>9859044</v>
      </c>
      <c r="J11" s="195">
        <f t="shared" si="0"/>
        <v>12241</v>
      </c>
      <c r="K11" s="195">
        <f t="shared" si="0"/>
        <v>9871285</v>
      </c>
    </row>
    <row r="12" spans="1:254" x14ac:dyDescent="0.25">
      <c r="A12" s="196" t="s">
        <v>385</v>
      </c>
      <c r="B12" s="196" t="s">
        <v>350</v>
      </c>
      <c r="C12" s="190">
        <v>60881</v>
      </c>
      <c r="D12" s="190"/>
      <c r="E12" s="190">
        <f t="shared" si="1"/>
        <v>60881</v>
      </c>
      <c r="F12" s="190">
        <v>11284</v>
      </c>
      <c r="G12" s="190"/>
      <c r="H12" s="190">
        <f t="shared" si="2"/>
        <v>11284</v>
      </c>
      <c r="I12" s="195">
        <f>SUM(C12+F12)</f>
        <v>72165</v>
      </c>
      <c r="J12" s="195">
        <f t="shared" si="0"/>
        <v>0</v>
      </c>
      <c r="K12" s="195">
        <f t="shared" si="0"/>
        <v>72165</v>
      </c>
    </row>
    <row r="13" spans="1:254" ht="31.5" x14ac:dyDescent="0.25">
      <c r="A13" s="189" t="s">
        <v>386</v>
      </c>
      <c r="B13" s="189" t="s">
        <v>737</v>
      </c>
      <c r="C13" s="190">
        <v>5977896</v>
      </c>
      <c r="D13" s="183">
        <v>4580</v>
      </c>
      <c r="E13" s="190">
        <f t="shared" si="1"/>
        <v>5982476</v>
      </c>
      <c r="F13" s="183">
        <v>0</v>
      </c>
      <c r="G13" s="183"/>
      <c r="H13" s="190">
        <f t="shared" si="2"/>
        <v>0</v>
      </c>
      <c r="I13" s="195">
        <f>SUM(C13+F13)</f>
        <v>5977896</v>
      </c>
      <c r="J13" s="195">
        <f t="shared" si="0"/>
        <v>4580</v>
      </c>
      <c r="K13" s="195">
        <f t="shared" si="0"/>
        <v>5982476</v>
      </c>
    </row>
    <row r="14" spans="1:254" ht="31.5" x14ac:dyDescent="0.25">
      <c r="A14" s="785" t="s">
        <v>1088</v>
      </c>
      <c r="B14" s="201"/>
      <c r="C14" s="202">
        <f>SUM(C9+C10+C11+C12+C13)</f>
        <v>11872432</v>
      </c>
      <c r="D14" s="202">
        <f t="shared" ref="D14:E14" si="3">SUM(D9+D10+D11+D12+D13)</f>
        <v>3154</v>
      </c>
      <c r="E14" s="202">
        <f t="shared" si="3"/>
        <v>11875586</v>
      </c>
      <c r="F14" s="202">
        <f>SUM(F9+F10+F11+F12+F13)</f>
        <v>11519857</v>
      </c>
      <c r="G14" s="202">
        <f t="shared" ref="G14:H14" si="4">SUM(G9+G10+G11+G12+G13)</f>
        <v>15746</v>
      </c>
      <c r="H14" s="202">
        <f t="shared" si="4"/>
        <v>11535603</v>
      </c>
      <c r="I14" s="202">
        <f>SUM(I9:I12,I13)</f>
        <v>23392289</v>
      </c>
      <c r="J14" s="202">
        <f t="shared" ref="J14:K14" si="5">SUM(J9:J12,J13)</f>
        <v>18900</v>
      </c>
      <c r="K14" s="202">
        <f t="shared" si="5"/>
        <v>23411189</v>
      </c>
    </row>
    <row r="15" spans="1:254" x14ac:dyDescent="0.25">
      <c r="A15" s="196" t="s">
        <v>354</v>
      </c>
      <c r="B15" s="196" t="s">
        <v>351</v>
      </c>
      <c r="C15" s="191">
        <v>18487991</v>
      </c>
      <c r="D15" s="191">
        <v>128778</v>
      </c>
      <c r="E15" s="191">
        <f>SUM(C15:D15)</f>
        <v>18616769</v>
      </c>
      <c r="F15" s="191">
        <v>117961</v>
      </c>
      <c r="G15" s="191">
        <v>4420</v>
      </c>
      <c r="H15" s="191">
        <f t="shared" si="2"/>
        <v>122381</v>
      </c>
      <c r="I15" s="195">
        <f>SUM(C15+F15)</f>
        <v>18605952</v>
      </c>
      <c r="J15" s="195">
        <f t="shared" ref="J15:K17" si="6">SUM(D15+G15)</f>
        <v>133198</v>
      </c>
      <c r="K15" s="195">
        <f t="shared" si="6"/>
        <v>18739150</v>
      </c>
    </row>
    <row r="16" spans="1:254" x14ac:dyDescent="0.25">
      <c r="A16" s="196" t="s">
        <v>355</v>
      </c>
      <c r="B16" s="196" t="s">
        <v>352</v>
      </c>
      <c r="C16" s="191">
        <v>1452173</v>
      </c>
      <c r="D16" s="191">
        <v>-4420</v>
      </c>
      <c r="E16" s="191">
        <f>SUM(C16:D16)</f>
        <v>1447753</v>
      </c>
      <c r="F16" s="191">
        <v>26713</v>
      </c>
      <c r="G16" s="191"/>
      <c r="H16" s="191">
        <f t="shared" si="2"/>
        <v>26713</v>
      </c>
      <c r="I16" s="195">
        <f>SUM(C16+F16)</f>
        <v>1478886</v>
      </c>
      <c r="J16" s="195">
        <f t="shared" si="6"/>
        <v>-4420</v>
      </c>
      <c r="K16" s="195">
        <f t="shared" si="6"/>
        <v>1474466</v>
      </c>
    </row>
    <row r="17" spans="1:254" x14ac:dyDescent="0.25">
      <c r="A17" s="196" t="s">
        <v>607</v>
      </c>
      <c r="B17" s="196" t="s">
        <v>353</v>
      </c>
      <c r="C17" s="191">
        <v>331725</v>
      </c>
      <c r="D17" s="191">
        <v>2500</v>
      </c>
      <c r="E17" s="191">
        <f>SUM(C17:D17)</f>
        <v>334225</v>
      </c>
      <c r="F17" s="191"/>
      <c r="G17" s="191"/>
      <c r="H17" s="191">
        <f t="shared" si="2"/>
        <v>0</v>
      </c>
      <c r="I17" s="195">
        <f>SUM(C17+F17)</f>
        <v>331725</v>
      </c>
      <c r="J17" s="195">
        <f t="shared" si="6"/>
        <v>2500</v>
      </c>
      <c r="K17" s="195">
        <f t="shared" si="6"/>
        <v>334225</v>
      </c>
    </row>
    <row r="18" spans="1:254" ht="31.5" x14ac:dyDescent="0.25">
      <c r="A18" s="785" t="s">
        <v>1089</v>
      </c>
      <c r="B18" s="325"/>
      <c r="C18" s="203">
        <f>SUM(C15:C17)</f>
        <v>20271889</v>
      </c>
      <c r="D18" s="203">
        <f t="shared" ref="D18:E18" si="7">SUM(D15:D17)</f>
        <v>126858</v>
      </c>
      <c r="E18" s="203">
        <f t="shared" si="7"/>
        <v>20398747</v>
      </c>
      <c r="F18" s="202">
        <f>SUM(F15:F17)</f>
        <v>144674</v>
      </c>
      <c r="G18" s="202">
        <f t="shared" ref="G18:H18" si="8">SUM(G15:G17)</f>
        <v>4420</v>
      </c>
      <c r="H18" s="202">
        <f t="shared" si="8"/>
        <v>149094</v>
      </c>
      <c r="I18" s="202">
        <f>SUM(I15:I17)</f>
        <v>20416563</v>
      </c>
      <c r="J18" s="202">
        <f t="shared" ref="J18:K18" si="9">SUM(J15:J17)</f>
        <v>131278</v>
      </c>
      <c r="K18" s="202">
        <f t="shared" si="9"/>
        <v>20547841</v>
      </c>
    </row>
    <row r="19" spans="1:254" s="378" customFormat="1" x14ac:dyDescent="0.25">
      <c r="A19" s="374" t="s">
        <v>445</v>
      </c>
      <c r="B19" s="374"/>
      <c r="C19" s="375">
        <v>250000</v>
      </c>
      <c r="D19" s="375">
        <v>-25178</v>
      </c>
      <c r="E19" s="375">
        <f>SUM(C19:D19)</f>
        <v>224822</v>
      </c>
      <c r="F19" s="375">
        <v>0</v>
      </c>
      <c r="G19" s="375"/>
      <c r="H19" s="375">
        <f>SUM(F19:G19)</f>
        <v>0</v>
      </c>
      <c r="I19" s="472">
        <f>SUM(C19+F19)</f>
        <v>250000</v>
      </c>
      <c r="J19" s="472">
        <f t="shared" ref="J19:K20" si="10">SUM(D19+G19)</f>
        <v>-25178</v>
      </c>
      <c r="K19" s="472">
        <f t="shared" si="10"/>
        <v>224822</v>
      </c>
      <c r="L19" s="377"/>
      <c r="M19" s="377"/>
      <c r="N19" s="377"/>
      <c r="O19" s="377"/>
      <c r="P19" s="377"/>
      <c r="Q19" s="377"/>
      <c r="R19" s="377"/>
      <c r="S19" s="377"/>
      <c r="T19" s="377"/>
      <c r="U19" s="377"/>
      <c r="V19" s="377"/>
      <c r="W19" s="377"/>
      <c r="X19" s="377"/>
      <c r="Y19" s="377"/>
      <c r="Z19" s="377"/>
      <c r="AA19" s="377"/>
      <c r="AB19" s="377"/>
      <c r="AC19" s="377"/>
      <c r="AD19" s="377"/>
      <c r="AE19" s="377"/>
      <c r="AF19" s="377"/>
      <c r="AG19" s="377"/>
      <c r="AH19" s="377"/>
      <c r="AI19" s="377"/>
      <c r="AJ19" s="377"/>
      <c r="AK19" s="377"/>
      <c r="AL19" s="377"/>
      <c r="AM19" s="377"/>
      <c r="AN19" s="377"/>
      <c r="AO19" s="377"/>
      <c r="AP19" s="377"/>
      <c r="AQ19" s="377"/>
      <c r="AR19" s="377"/>
      <c r="AS19" s="377"/>
      <c r="AT19" s="377"/>
      <c r="AU19" s="377"/>
      <c r="AV19" s="377"/>
      <c r="AW19" s="377"/>
      <c r="AX19" s="377"/>
      <c r="AY19" s="377"/>
      <c r="AZ19" s="377"/>
      <c r="BA19" s="377"/>
      <c r="BB19" s="377"/>
      <c r="BC19" s="377"/>
      <c r="BD19" s="377"/>
      <c r="BE19" s="377"/>
      <c r="BF19" s="377"/>
      <c r="BG19" s="377"/>
      <c r="BH19" s="377"/>
      <c r="BI19" s="377"/>
      <c r="BJ19" s="377"/>
      <c r="BK19" s="377"/>
      <c r="BL19" s="377"/>
      <c r="BM19" s="377"/>
      <c r="BN19" s="377"/>
      <c r="BO19" s="377"/>
      <c r="BP19" s="377"/>
      <c r="BQ19" s="377"/>
      <c r="BR19" s="377"/>
      <c r="BS19" s="377"/>
      <c r="BT19" s="377"/>
      <c r="BU19" s="377"/>
      <c r="BV19" s="377"/>
      <c r="BW19" s="377"/>
      <c r="BX19" s="377"/>
      <c r="BY19" s="377"/>
      <c r="BZ19" s="377"/>
      <c r="CA19" s="377"/>
      <c r="CB19" s="377"/>
      <c r="CC19" s="377"/>
      <c r="CD19" s="377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7"/>
      <c r="CP19" s="377"/>
      <c r="CQ19" s="377"/>
      <c r="CR19" s="377"/>
      <c r="CS19" s="377"/>
      <c r="CT19" s="377"/>
      <c r="CU19" s="377"/>
      <c r="CV19" s="377"/>
      <c r="CW19" s="377"/>
      <c r="CX19" s="377"/>
      <c r="CY19" s="377"/>
      <c r="CZ19" s="377"/>
      <c r="DA19" s="377"/>
      <c r="DB19" s="377"/>
      <c r="DC19" s="377"/>
      <c r="DD19" s="377"/>
      <c r="DE19" s="377"/>
      <c r="DF19" s="377"/>
      <c r="DG19" s="377"/>
      <c r="DH19" s="377"/>
      <c r="DI19" s="377"/>
      <c r="DJ19" s="377"/>
      <c r="DK19" s="377"/>
      <c r="DL19" s="377"/>
      <c r="DM19" s="377"/>
      <c r="DN19" s="377"/>
      <c r="DO19" s="377"/>
      <c r="DP19" s="377"/>
      <c r="DQ19" s="377"/>
      <c r="DR19" s="377"/>
      <c r="DS19" s="377"/>
      <c r="DT19" s="377"/>
      <c r="DU19" s="377"/>
      <c r="DV19" s="377"/>
      <c r="DW19" s="377"/>
      <c r="DX19" s="377"/>
      <c r="DY19" s="377"/>
      <c r="DZ19" s="377"/>
      <c r="EA19" s="377"/>
      <c r="EB19" s="377"/>
      <c r="EC19" s="377"/>
      <c r="ED19" s="377"/>
      <c r="EE19" s="377"/>
      <c r="EF19" s="377"/>
      <c r="EG19" s="377"/>
      <c r="EH19" s="377"/>
      <c r="EI19" s="377"/>
      <c r="EJ19" s="377"/>
      <c r="EK19" s="377"/>
      <c r="EL19" s="377"/>
      <c r="EM19" s="377"/>
      <c r="EN19" s="377"/>
      <c r="EO19" s="377"/>
      <c r="EP19" s="377"/>
      <c r="EQ19" s="377"/>
      <c r="ER19" s="377"/>
      <c r="ES19" s="377"/>
      <c r="ET19" s="377"/>
      <c r="EU19" s="377"/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</row>
    <row r="20" spans="1:254" s="378" customFormat="1" x14ac:dyDescent="0.25">
      <c r="A20" s="374" t="s">
        <v>446</v>
      </c>
      <c r="B20" s="383"/>
      <c r="C20" s="375">
        <v>4523184</v>
      </c>
      <c r="D20" s="375">
        <v>-105713</v>
      </c>
      <c r="E20" s="375">
        <f>SUM(C20:D20)</f>
        <v>4417471</v>
      </c>
      <c r="F20" s="375">
        <v>0</v>
      </c>
      <c r="G20" s="375"/>
      <c r="H20" s="375">
        <f>SUM(F20:G20)</f>
        <v>0</v>
      </c>
      <c r="I20" s="472">
        <f>SUM(C20+F20)</f>
        <v>4523184</v>
      </c>
      <c r="J20" s="472">
        <f t="shared" si="10"/>
        <v>-105713</v>
      </c>
      <c r="K20" s="472">
        <f t="shared" si="10"/>
        <v>4417471</v>
      </c>
      <c r="L20" s="377"/>
      <c r="M20" s="377"/>
      <c r="N20" s="377"/>
      <c r="O20" s="377"/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77"/>
      <c r="BG20" s="377"/>
      <c r="BH20" s="377"/>
      <c r="BI20" s="377"/>
      <c r="BJ20" s="377"/>
      <c r="BK20" s="377"/>
      <c r="BL20" s="377"/>
      <c r="BM20" s="377"/>
      <c r="BN20" s="377"/>
      <c r="BO20" s="377"/>
      <c r="BP20" s="377"/>
      <c r="BQ20" s="377"/>
      <c r="BR20" s="377"/>
      <c r="BS20" s="377"/>
      <c r="BT20" s="377"/>
      <c r="BU20" s="377"/>
      <c r="BV20" s="377"/>
      <c r="BW20" s="377"/>
      <c r="BX20" s="377"/>
      <c r="BY20" s="377"/>
      <c r="BZ20" s="377"/>
      <c r="CA20" s="377"/>
      <c r="CB20" s="377"/>
      <c r="CC20" s="377"/>
      <c r="CD20" s="377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7"/>
      <c r="CQ20" s="377"/>
      <c r="CR20" s="377"/>
      <c r="CS20" s="377"/>
      <c r="CT20" s="377"/>
      <c r="CU20" s="377"/>
      <c r="CV20" s="377"/>
      <c r="CW20" s="377"/>
      <c r="CX20" s="377"/>
      <c r="CY20" s="377"/>
      <c r="CZ20" s="377"/>
      <c r="DA20" s="377"/>
      <c r="DB20" s="377"/>
      <c r="DC20" s="377"/>
      <c r="DD20" s="377"/>
      <c r="DE20" s="377"/>
      <c r="DF20" s="377"/>
      <c r="DG20" s="377"/>
      <c r="DH20" s="377"/>
      <c r="DI20" s="377"/>
      <c r="DJ20" s="377"/>
      <c r="DK20" s="377"/>
      <c r="DL20" s="377"/>
      <c r="DM20" s="377"/>
      <c r="DN20" s="377"/>
      <c r="DO20" s="377"/>
      <c r="DP20" s="377"/>
      <c r="DQ20" s="377"/>
      <c r="DR20" s="377"/>
      <c r="DS20" s="377"/>
      <c r="DT20" s="377"/>
      <c r="DU20" s="377"/>
      <c r="DV20" s="377"/>
      <c r="DW20" s="377"/>
      <c r="DX20" s="377"/>
      <c r="DY20" s="377"/>
      <c r="DZ20" s="377"/>
      <c r="EA20" s="377"/>
      <c r="EB20" s="377"/>
      <c r="EC20" s="377"/>
      <c r="ED20" s="377"/>
      <c r="EE20" s="377"/>
      <c r="EF20" s="377"/>
      <c r="EG20" s="377"/>
      <c r="EH20" s="377"/>
      <c r="EI20" s="377"/>
      <c r="EJ20" s="377"/>
      <c r="EK20" s="377"/>
      <c r="EL20" s="377"/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</row>
    <row r="21" spans="1:254" s="382" customFormat="1" ht="16.5" thickBot="1" x14ac:dyDescent="0.3">
      <c r="A21" s="379" t="s">
        <v>447</v>
      </c>
      <c r="B21" s="384" t="s">
        <v>738</v>
      </c>
      <c r="C21" s="380">
        <f>SUM(C19:C20)</f>
        <v>4773184</v>
      </c>
      <c r="D21" s="380">
        <f t="shared" ref="D21:E21" si="11">SUM(D19:D20)</f>
        <v>-130891</v>
      </c>
      <c r="E21" s="380">
        <f t="shared" si="11"/>
        <v>4642293</v>
      </c>
      <c r="F21" s="380">
        <f>SUM(F19:F20)</f>
        <v>0</v>
      </c>
      <c r="G21" s="380">
        <f t="shared" ref="G21:H21" si="12">SUM(G19:G20)</f>
        <v>0</v>
      </c>
      <c r="H21" s="380">
        <f t="shared" si="12"/>
        <v>0</v>
      </c>
      <c r="I21" s="481">
        <f>SUM(I19:I20)</f>
        <v>4773184</v>
      </c>
      <c r="J21" s="481">
        <f t="shared" ref="J21:K21" si="13">SUM(J19:J20)</f>
        <v>-130891</v>
      </c>
      <c r="K21" s="481">
        <f t="shared" si="13"/>
        <v>4642293</v>
      </c>
      <c r="L21" s="381"/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  <c r="Z21" s="381"/>
      <c r="AA21" s="381"/>
      <c r="AB21" s="381"/>
      <c r="AC21" s="381"/>
      <c r="AD21" s="381"/>
      <c r="AE21" s="381"/>
      <c r="AF21" s="381"/>
      <c r="AG21" s="381"/>
      <c r="AH21" s="381"/>
      <c r="AI21" s="381"/>
      <c r="AJ21" s="381"/>
      <c r="AK21" s="381"/>
      <c r="AL21" s="381"/>
      <c r="AM21" s="381"/>
      <c r="AN21" s="381"/>
      <c r="AO21" s="381"/>
      <c r="AP21" s="381"/>
      <c r="AQ21" s="381"/>
      <c r="AR21" s="381"/>
      <c r="AS21" s="381"/>
      <c r="AT21" s="381"/>
      <c r="AU21" s="381"/>
      <c r="AV21" s="381"/>
      <c r="AW21" s="381"/>
      <c r="AX21" s="381"/>
      <c r="AY21" s="381"/>
      <c r="AZ21" s="381"/>
      <c r="BA21" s="381"/>
      <c r="BB21" s="381"/>
      <c r="BC21" s="381"/>
      <c r="BD21" s="381"/>
      <c r="BE21" s="381"/>
      <c r="BF21" s="381"/>
      <c r="BG21" s="381"/>
      <c r="BH21" s="381"/>
      <c r="BI21" s="381"/>
      <c r="BJ21" s="381"/>
      <c r="BK21" s="381"/>
      <c r="BL21" s="381"/>
      <c r="BM21" s="381"/>
      <c r="BN21" s="381"/>
      <c r="BO21" s="381"/>
      <c r="BP21" s="381"/>
      <c r="BQ21" s="381"/>
      <c r="BR21" s="381"/>
      <c r="BS21" s="381"/>
      <c r="BT21" s="381"/>
      <c r="BU21" s="381"/>
      <c r="BV21" s="381"/>
      <c r="BW21" s="381"/>
      <c r="BX21" s="381"/>
      <c r="BY21" s="381"/>
      <c r="BZ21" s="381"/>
      <c r="CA21" s="381"/>
      <c r="CB21" s="381"/>
      <c r="CC21" s="381"/>
      <c r="CD21" s="381"/>
      <c r="CE21" s="381"/>
      <c r="CF21" s="381"/>
      <c r="CG21" s="381"/>
      <c r="CH21" s="381"/>
      <c r="CI21" s="381"/>
      <c r="CJ21" s="381"/>
      <c r="CK21" s="381"/>
      <c r="CL21" s="381"/>
      <c r="CM21" s="381"/>
      <c r="CN21" s="381"/>
      <c r="CO21" s="381"/>
      <c r="CP21" s="381"/>
      <c r="CQ21" s="381"/>
      <c r="CR21" s="381"/>
      <c r="CS21" s="381"/>
      <c r="CT21" s="381"/>
      <c r="CU21" s="381"/>
      <c r="CV21" s="381"/>
      <c r="CW21" s="381"/>
      <c r="CX21" s="381"/>
      <c r="CY21" s="381"/>
      <c r="CZ21" s="381"/>
      <c r="DA21" s="381"/>
      <c r="DB21" s="381"/>
      <c r="DC21" s="381"/>
      <c r="DD21" s="381"/>
      <c r="DE21" s="381"/>
      <c r="DF21" s="381"/>
      <c r="DG21" s="381"/>
      <c r="DH21" s="381"/>
      <c r="DI21" s="381"/>
      <c r="DJ21" s="381"/>
      <c r="DK21" s="381"/>
      <c r="DL21" s="381"/>
      <c r="DM21" s="381"/>
      <c r="DN21" s="381"/>
      <c r="DO21" s="381"/>
      <c r="DP21" s="381"/>
      <c r="DQ21" s="381"/>
      <c r="DR21" s="381"/>
      <c r="DS21" s="381"/>
      <c r="DT21" s="381"/>
      <c r="DU21" s="381"/>
      <c r="DV21" s="381"/>
      <c r="DW21" s="381"/>
      <c r="DX21" s="381"/>
      <c r="DY21" s="381"/>
      <c r="DZ21" s="381"/>
      <c r="EA21" s="381"/>
      <c r="EB21" s="381"/>
      <c r="EC21" s="381"/>
      <c r="ED21" s="381"/>
      <c r="EE21" s="381"/>
      <c r="EF21" s="381"/>
      <c r="EG21" s="381"/>
      <c r="EH21" s="381"/>
      <c r="EI21" s="381"/>
      <c r="EJ21" s="381"/>
      <c r="EK21" s="381"/>
      <c r="EL21" s="381"/>
      <c r="EM21" s="381"/>
      <c r="EN21" s="381"/>
      <c r="EO21" s="381"/>
      <c r="EP21" s="381"/>
      <c r="EQ21" s="381"/>
      <c r="ER21" s="381"/>
      <c r="ES21" s="381"/>
      <c r="ET21" s="381"/>
      <c r="EU21" s="381"/>
      <c r="EV21" s="381"/>
      <c r="EW21" s="381"/>
      <c r="EX21" s="381"/>
      <c r="EY21" s="381"/>
      <c r="EZ21" s="381"/>
      <c r="FA21" s="381"/>
      <c r="FB21" s="381"/>
      <c r="FC21" s="381"/>
      <c r="FD21" s="381"/>
      <c r="FE21" s="381"/>
      <c r="FF21" s="381"/>
      <c r="FG21" s="381"/>
      <c r="FH21" s="381"/>
      <c r="FI21" s="381"/>
      <c r="FJ21" s="381"/>
      <c r="FK21" s="381"/>
      <c r="FL21" s="381"/>
      <c r="FM21" s="381"/>
      <c r="FN21" s="381"/>
      <c r="FO21" s="381"/>
      <c r="FP21" s="381"/>
      <c r="FQ21" s="381"/>
      <c r="FR21" s="381"/>
      <c r="FS21" s="381"/>
      <c r="FT21" s="381"/>
      <c r="FU21" s="381"/>
      <c r="FV21" s="381"/>
      <c r="FW21" s="381"/>
      <c r="FX21" s="381"/>
      <c r="FY21" s="381"/>
      <c r="FZ21" s="381"/>
      <c r="GA21" s="381"/>
      <c r="GB21" s="381"/>
      <c r="GC21" s="381"/>
      <c r="GD21" s="381"/>
      <c r="GE21" s="381"/>
      <c r="GF21" s="381"/>
      <c r="GG21" s="381"/>
      <c r="GH21" s="381"/>
      <c r="GI21" s="381"/>
      <c r="GJ21" s="381"/>
      <c r="GK21" s="381"/>
      <c r="GL21" s="381"/>
      <c r="GM21" s="381"/>
      <c r="GN21" s="381"/>
      <c r="GO21" s="381"/>
      <c r="GP21" s="381"/>
      <c r="GQ21" s="381"/>
      <c r="GR21" s="381"/>
      <c r="GS21" s="381"/>
      <c r="GT21" s="381"/>
      <c r="GU21" s="381"/>
      <c r="GV21" s="381"/>
      <c r="GW21" s="381"/>
      <c r="GX21" s="381"/>
      <c r="GY21" s="381"/>
      <c r="GZ21" s="381"/>
      <c r="HA21" s="381"/>
      <c r="HB21" s="381"/>
      <c r="HC21" s="381"/>
      <c r="HD21" s="381"/>
      <c r="HE21" s="381"/>
      <c r="HF21" s="381"/>
      <c r="HG21" s="381"/>
      <c r="HH21" s="381"/>
      <c r="HI21" s="381"/>
      <c r="HJ21" s="381"/>
      <c r="HK21" s="381"/>
      <c r="HL21" s="381"/>
      <c r="HM21" s="381"/>
      <c r="HN21" s="381"/>
      <c r="HO21" s="381"/>
      <c r="HP21" s="381"/>
      <c r="HQ21" s="381"/>
      <c r="HR21" s="381"/>
      <c r="HS21" s="381"/>
      <c r="HT21" s="381"/>
      <c r="HU21" s="381"/>
      <c r="HV21" s="381"/>
      <c r="HW21" s="381"/>
      <c r="HX21" s="381"/>
      <c r="HY21" s="381"/>
      <c r="HZ21" s="381"/>
      <c r="IA21" s="381"/>
      <c r="IB21" s="381"/>
      <c r="IC21" s="381"/>
      <c r="ID21" s="381"/>
      <c r="IE21" s="381"/>
      <c r="IF21" s="381"/>
      <c r="IG21" s="381"/>
      <c r="IH21" s="381"/>
      <c r="II21" s="381"/>
      <c r="IJ21" s="381"/>
      <c r="IK21" s="381"/>
      <c r="IL21" s="381"/>
      <c r="IM21" s="381"/>
      <c r="IN21" s="381"/>
      <c r="IO21" s="381"/>
      <c r="IP21" s="381"/>
      <c r="IQ21" s="381"/>
      <c r="IR21" s="381"/>
      <c r="IS21" s="381"/>
      <c r="IT21" s="381"/>
    </row>
    <row r="22" spans="1:254" ht="17.25" thickTop="1" thickBot="1" x14ac:dyDescent="0.3">
      <c r="A22" s="206" t="s">
        <v>448</v>
      </c>
      <c r="B22" s="328" t="s">
        <v>612</v>
      </c>
      <c r="C22" s="207">
        <f>+C21+C18+C14</f>
        <v>36917505</v>
      </c>
      <c r="D22" s="207">
        <f t="shared" ref="D22:E22" si="14">+D21+D18+D14</f>
        <v>-879</v>
      </c>
      <c r="E22" s="207">
        <f t="shared" si="14"/>
        <v>36916626</v>
      </c>
      <c r="F22" s="207">
        <f>+F21+F18+F14</f>
        <v>11664531</v>
      </c>
      <c r="G22" s="207">
        <f t="shared" ref="G22:H22" si="15">+G21+G18+G14</f>
        <v>20166</v>
      </c>
      <c r="H22" s="207">
        <f t="shared" si="15"/>
        <v>11684697</v>
      </c>
      <c r="I22" s="207">
        <f>+I21+I18+I14</f>
        <v>48582036</v>
      </c>
      <c r="J22" s="207">
        <f t="shared" ref="J22:K22" si="16">+J21+J18+J14</f>
        <v>19287</v>
      </c>
      <c r="K22" s="207">
        <f t="shared" si="16"/>
        <v>48601323</v>
      </c>
    </row>
    <row r="23" spans="1:254" ht="16.5" thickTop="1" x14ac:dyDescent="0.25">
      <c r="A23" s="637" t="s">
        <v>701</v>
      </c>
      <c r="B23" s="638" t="s">
        <v>699</v>
      </c>
      <c r="C23" s="927">
        <v>9241584</v>
      </c>
      <c r="D23" s="927">
        <v>20166</v>
      </c>
      <c r="E23" s="927">
        <f>SUM(C23:D23)</f>
        <v>9261750</v>
      </c>
      <c r="F23" s="927"/>
      <c r="G23" s="927"/>
      <c r="H23" s="927">
        <f>SUM(F23:G23)</f>
        <v>0</v>
      </c>
      <c r="I23" s="927">
        <f>SUM(C23+F23)</f>
        <v>9241584</v>
      </c>
      <c r="J23" s="927">
        <f>SUM(D23+G23)</f>
        <v>20166</v>
      </c>
      <c r="K23" s="927">
        <f>SUM(E23+H23)</f>
        <v>9261750</v>
      </c>
      <c r="IS23"/>
      <c r="IT23"/>
    </row>
    <row r="24" spans="1:254" ht="31.5" x14ac:dyDescent="0.25">
      <c r="A24" s="902" t="s">
        <v>739</v>
      </c>
      <c r="B24" s="928" t="s">
        <v>700</v>
      </c>
      <c r="C24" s="904"/>
      <c r="D24" s="904"/>
      <c r="E24" s="904">
        <f>SUM(C24:D24)</f>
        <v>0</v>
      </c>
      <c r="F24" s="904"/>
      <c r="G24" s="904"/>
      <c r="H24" s="904"/>
      <c r="I24" s="927">
        <f>SUM(C24+F24)</f>
        <v>0</v>
      </c>
      <c r="J24" s="927">
        <f t="shared" ref="J24:J25" si="17">SUM(D24+G24)</f>
        <v>0</v>
      </c>
      <c r="K24" s="904">
        <f t="shared" ref="K24:K25" si="18">SUM(E24:H24)</f>
        <v>0</v>
      </c>
      <c r="IS24"/>
      <c r="IT24"/>
    </row>
    <row r="25" spans="1:254" ht="32.25" thickBot="1" x14ac:dyDescent="0.3">
      <c r="A25" s="652" t="s">
        <v>1156</v>
      </c>
      <c r="B25" s="905" t="s">
        <v>1157</v>
      </c>
      <c r="C25" s="906"/>
      <c r="D25" s="906">
        <v>2800000</v>
      </c>
      <c r="E25" s="906">
        <f>SUM(C25:D25)</f>
        <v>2800000</v>
      </c>
      <c r="F25" s="906"/>
      <c r="G25" s="906"/>
      <c r="H25" s="906"/>
      <c r="I25" s="927">
        <f>SUM(C25+F25)</f>
        <v>0</v>
      </c>
      <c r="J25" s="927">
        <f t="shared" si="17"/>
        <v>2800000</v>
      </c>
      <c r="K25" s="904">
        <f t="shared" si="18"/>
        <v>2800000</v>
      </c>
      <c r="IS25"/>
      <c r="IT25"/>
    </row>
    <row r="26" spans="1:254" s="639" customFormat="1" ht="17.25" thickTop="1" thickBot="1" x14ac:dyDescent="0.3">
      <c r="A26" s="208" t="s">
        <v>702</v>
      </c>
      <c r="B26" s="326" t="s">
        <v>449</v>
      </c>
      <c r="C26" s="482">
        <f>SUM(C23:C25)</f>
        <v>9241584</v>
      </c>
      <c r="D26" s="482">
        <f>SUM(D23:D25)</f>
        <v>2820166</v>
      </c>
      <c r="E26" s="482">
        <f>SUM(E23:E25)</f>
        <v>12061750</v>
      </c>
      <c r="F26" s="482">
        <f>SUM(F23:F24)</f>
        <v>0</v>
      </c>
      <c r="G26" s="482">
        <f>SUM(G23:G24)</f>
        <v>0</v>
      </c>
      <c r="H26" s="482">
        <f>SUM(H23:H24)</f>
        <v>0</v>
      </c>
      <c r="I26" s="482">
        <f>SUM(I23:I25)</f>
        <v>9241584</v>
      </c>
      <c r="J26" s="482">
        <f t="shared" ref="J26:K26" si="19">SUM(J23:J25)</f>
        <v>2820166</v>
      </c>
      <c r="K26" s="482">
        <f t="shared" si="19"/>
        <v>12061750</v>
      </c>
      <c r="L26" s="929"/>
      <c r="M26" s="929"/>
      <c r="N26" s="929"/>
      <c r="O26" s="929"/>
      <c r="P26" s="929"/>
      <c r="Q26" s="929"/>
      <c r="R26" s="929"/>
      <c r="S26" s="929"/>
      <c r="T26" s="929"/>
      <c r="U26" s="929"/>
      <c r="V26" s="929"/>
      <c r="W26" s="929"/>
      <c r="X26" s="929"/>
      <c r="Y26" s="929"/>
      <c r="Z26" s="929"/>
      <c r="AA26" s="929"/>
      <c r="AB26" s="929"/>
      <c r="AC26" s="929"/>
      <c r="AD26" s="929"/>
      <c r="AE26" s="929"/>
      <c r="AF26" s="929"/>
      <c r="AG26" s="929"/>
      <c r="AH26" s="929"/>
      <c r="AI26" s="929"/>
      <c r="AJ26" s="929"/>
      <c r="AK26" s="929"/>
      <c r="AL26" s="929"/>
      <c r="AM26" s="929"/>
      <c r="AN26" s="929"/>
      <c r="AO26" s="929"/>
      <c r="AP26" s="929"/>
      <c r="AQ26" s="929"/>
      <c r="AR26" s="929"/>
      <c r="AS26" s="929"/>
      <c r="AT26" s="929"/>
      <c r="AU26" s="929"/>
      <c r="AV26" s="929"/>
      <c r="AW26" s="929"/>
      <c r="AX26" s="929"/>
      <c r="AY26" s="929"/>
      <c r="AZ26" s="929"/>
      <c r="BA26" s="929"/>
      <c r="BB26" s="929"/>
      <c r="BC26" s="929"/>
      <c r="BD26" s="929"/>
      <c r="BE26" s="929"/>
      <c r="BF26" s="929"/>
      <c r="BG26" s="929"/>
      <c r="BH26" s="929"/>
      <c r="BI26" s="929"/>
      <c r="BJ26" s="929"/>
      <c r="BK26" s="929"/>
      <c r="BL26" s="929"/>
      <c r="BM26" s="929"/>
      <c r="BN26" s="929"/>
      <c r="BO26" s="929"/>
      <c r="BP26" s="929"/>
      <c r="BQ26" s="929"/>
      <c r="BR26" s="929"/>
      <c r="BS26" s="929"/>
      <c r="BT26" s="929"/>
      <c r="BU26" s="929"/>
      <c r="BV26" s="929"/>
      <c r="BW26" s="929"/>
      <c r="BX26" s="929"/>
      <c r="BY26" s="929"/>
      <c r="BZ26" s="929"/>
      <c r="CA26" s="929"/>
      <c r="CB26" s="929"/>
      <c r="CC26" s="929"/>
      <c r="CD26" s="929"/>
      <c r="CE26" s="929"/>
      <c r="CF26" s="929"/>
      <c r="CG26" s="929"/>
      <c r="CH26" s="929"/>
      <c r="CI26" s="929"/>
      <c r="CJ26" s="929"/>
      <c r="CK26" s="929"/>
      <c r="CL26" s="929"/>
      <c r="CM26" s="929"/>
      <c r="CN26" s="929"/>
      <c r="CO26" s="929"/>
      <c r="CP26" s="929"/>
      <c r="CQ26" s="929"/>
      <c r="CR26" s="929"/>
      <c r="CS26" s="929"/>
      <c r="CT26" s="929"/>
      <c r="CU26" s="929"/>
      <c r="CV26" s="929"/>
      <c r="CW26" s="929"/>
      <c r="CX26" s="929"/>
      <c r="CY26" s="929"/>
      <c r="CZ26" s="929"/>
      <c r="DA26" s="929"/>
      <c r="DB26" s="929"/>
      <c r="DC26" s="929"/>
      <c r="DD26" s="929"/>
      <c r="DE26" s="929"/>
      <c r="DF26" s="929"/>
      <c r="DG26" s="929"/>
      <c r="DH26" s="929"/>
      <c r="DI26" s="929"/>
      <c r="DJ26" s="929"/>
      <c r="DK26" s="929"/>
      <c r="DL26" s="929"/>
      <c r="DM26" s="929"/>
      <c r="DN26" s="929"/>
      <c r="DO26" s="929"/>
      <c r="DP26" s="929"/>
      <c r="DQ26" s="929"/>
      <c r="DR26" s="929"/>
      <c r="DS26" s="929"/>
      <c r="DT26" s="929"/>
      <c r="DU26" s="929"/>
      <c r="DV26" s="929"/>
      <c r="DW26" s="929"/>
      <c r="DX26" s="929"/>
      <c r="DY26" s="929"/>
      <c r="DZ26" s="929"/>
      <c r="EA26" s="929"/>
      <c r="EB26" s="929"/>
      <c r="EC26" s="929"/>
      <c r="ED26" s="929"/>
      <c r="EE26" s="929"/>
      <c r="EF26" s="929"/>
      <c r="EG26" s="929"/>
      <c r="EH26" s="929"/>
      <c r="EI26" s="929"/>
      <c r="EJ26" s="929"/>
      <c r="EK26" s="929"/>
      <c r="EL26" s="929"/>
      <c r="EM26" s="929"/>
      <c r="EN26" s="929"/>
      <c r="EO26" s="929"/>
      <c r="EP26" s="929"/>
      <c r="EQ26" s="929"/>
      <c r="ER26" s="929"/>
      <c r="ES26" s="929"/>
      <c r="ET26" s="929"/>
      <c r="EU26" s="929"/>
      <c r="EV26" s="929"/>
      <c r="EW26" s="929"/>
      <c r="EX26" s="929"/>
      <c r="EY26" s="929"/>
      <c r="EZ26" s="929"/>
      <c r="FA26" s="929"/>
      <c r="FB26" s="929"/>
      <c r="FC26" s="929"/>
      <c r="FD26" s="929"/>
      <c r="FE26" s="929"/>
      <c r="FF26" s="929"/>
      <c r="FG26" s="929"/>
      <c r="FH26" s="929"/>
      <c r="FI26" s="929"/>
      <c r="FJ26" s="929"/>
      <c r="FK26" s="929"/>
      <c r="FL26" s="929"/>
      <c r="FM26" s="929"/>
      <c r="FN26" s="929"/>
      <c r="FO26" s="929"/>
      <c r="FP26" s="929"/>
      <c r="FQ26" s="929"/>
      <c r="FR26" s="929"/>
      <c r="FS26" s="929"/>
      <c r="FT26" s="929"/>
      <c r="FU26" s="929"/>
      <c r="FV26" s="929"/>
      <c r="FW26" s="929"/>
      <c r="FX26" s="929"/>
      <c r="FY26" s="929"/>
      <c r="FZ26" s="929"/>
      <c r="GA26" s="929"/>
      <c r="GB26" s="929"/>
      <c r="GC26" s="929"/>
      <c r="GD26" s="929"/>
      <c r="GE26" s="929"/>
      <c r="GF26" s="929"/>
      <c r="GG26" s="929"/>
      <c r="GH26" s="929"/>
      <c r="GI26" s="929"/>
      <c r="GJ26" s="929"/>
      <c r="GK26" s="929"/>
      <c r="GL26" s="929"/>
      <c r="GM26" s="929"/>
      <c r="GN26" s="929"/>
      <c r="GO26" s="929"/>
      <c r="GP26" s="929"/>
      <c r="GQ26" s="929"/>
      <c r="GR26" s="929"/>
      <c r="GS26" s="929"/>
      <c r="GT26" s="929"/>
      <c r="GU26" s="929"/>
      <c r="GV26" s="929"/>
      <c r="GW26" s="929"/>
      <c r="GX26" s="929"/>
      <c r="GY26" s="929"/>
      <c r="GZ26" s="929"/>
      <c r="HA26" s="929"/>
      <c r="HB26" s="929"/>
      <c r="HC26" s="929"/>
      <c r="HD26" s="929"/>
      <c r="HE26" s="929"/>
      <c r="HF26" s="929"/>
      <c r="HG26" s="929"/>
      <c r="HH26" s="929"/>
      <c r="HI26" s="929"/>
      <c r="HJ26" s="929"/>
      <c r="HK26" s="929"/>
      <c r="HL26" s="929"/>
      <c r="HM26" s="929"/>
      <c r="HN26" s="929"/>
      <c r="HO26" s="929"/>
      <c r="HP26" s="929"/>
      <c r="HQ26" s="929"/>
      <c r="HR26" s="929"/>
      <c r="HS26" s="929"/>
      <c r="HT26" s="929"/>
      <c r="HU26" s="929"/>
      <c r="HV26" s="929"/>
      <c r="HW26" s="929"/>
      <c r="HX26" s="929"/>
      <c r="HY26" s="929"/>
      <c r="HZ26" s="929"/>
      <c r="IA26" s="929"/>
      <c r="IB26" s="929"/>
      <c r="IC26" s="929"/>
      <c r="ID26" s="929"/>
      <c r="IE26" s="929"/>
      <c r="IF26" s="929"/>
      <c r="IG26" s="929"/>
      <c r="IH26" s="929"/>
      <c r="II26" s="929"/>
      <c r="IJ26" s="929"/>
      <c r="IK26" s="929"/>
      <c r="IL26" s="929"/>
      <c r="IM26" s="929"/>
      <c r="IN26" s="929"/>
      <c r="IO26" s="929"/>
      <c r="IP26" s="929"/>
      <c r="IQ26" s="929"/>
      <c r="IR26" s="929"/>
    </row>
    <row r="27" spans="1:254" s="378" customFormat="1" ht="17.25" thickTop="1" thickBot="1" x14ac:dyDescent="0.3">
      <c r="A27" s="544" t="s">
        <v>1079</v>
      </c>
      <c r="B27" s="545"/>
      <c r="C27" s="546"/>
      <c r="D27" s="546"/>
      <c r="E27" s="546"/>
      <c r="F27" s="737">
        <v>2057.6799999999998</v>
      </c>
      <c r="G27" s="737"/>
      <c r="H27" s="737">
        <f>SUM(F27:G27)</f>
        <v>2057.6799999999998</v>
      </c>
      <c r="I27" s="737">
        <f>F27</f>
        <v>2057.6799999999998</v>
      </c>
      <c r="J27" s="737">
        <f t="shared" ref="J27:K27" si="20">G27</f>
        <v>0</v>
      </c>
      <c r="K27" s="737">
        <f t="shared" si="20"/>
        <v>2057.6799999999998</v>
      </c>
      <c r="L27" s="640"/>
      <c r="M27" s="640"/>
      <c r="N27" s="640"/>
      <c r="O27" s="640"/>
      <c r="P27" s="640"/>
      <c r="Q27" s="640"/>
      <c r="R27" s="640"/>
      <c r="S27" s="640"/>
      <c r="T27" s="640"/>
      <c r="U27" s="640"/>
      <c r="V27" s="640"/>
      <c r="W27" s="640"/>
      <c r="X27" s="640"/>
      <c r="Y27" s="640"/>
      <c r="Z27" s="640"/>
      <c r="AA27" s="640"/>
      <c r="AB27" s="640"/>
      <c r="AC27" s="640"/>
      <c r="AD27" s="640"/>
      <c r="AE27" s="640"/>
      <c r="AF27" s="640"/>
      <c r="AG27" s="640"/>
      <c r="AH27" s="640"/>
      <c r="AI27" s="640"/>
      <c r="AJ27" s="640"/>
      <c r="AK27" s="640"/>
      <c r="AL27" s="640"/>
      <c r="AM27" s="640"/>
      <c r="AN27" s="640"/>
      <c r="AO27" s="640"/>
      <c r="AP27" s="640"/>
      <c r="AQ27" s="640"/>
      <c r="AR27" s="640"/>
      <c r="AS27" s="640"/>
      <c r="AT27" s="640"/>
      <c r="AU27" s="640"/>
      <c r="AV27" s="640"/>
      <c r="AW27" s="640"/>
      <c r="AX27" s="640"/>
      <c r="AY27" s="640"/>
      <c r="AZ27" s="640"/>
      <c r="BA27" s="640"/>
      <c r="BB27" s="640"/>
      <c r="BC27" s="640"/>
      <c r="BD27" s="640"/>
      <c r="BE27" s="640"/>
      <c r="BF27" s="640"/>
      <c r="BG27" s="640"/>
      <c r="BH27" s="640"/>
      <c r="BI27" s="640"/>
      <c r="BJ27" s="640"/>
      <c r="BK27" s="640"/>
      <c r="BL27" s="640"/>
      <c r="BM27" s="640"/>
      <c r="BN27" s="640"/>
      <c r="BO27" s="640"/>
      <c r="BP27" s="640"/>
      <c r="BQ27" s="640"/>
      <c r="BR27" s="640"/>
      <c r="BS27" s="640"/>
      <c r="BT27" s="640"/>
      <c r="BU27" s="640"/>
      <c r="BV27" s="640"/>
      <c r="BW27" s="640"/>
      <c r="BX27" s="640"/>
      <c r="BY27" s="640"/>
      <c r="BZ27" s="640"/>
      <c r="CA27" s="640"/>
      <c r="CB27" s="640"/>
      <c r="CC27" s="640"/>
      <c r="CD27" s="640"/>
      <c r="CE27" s="640"/>
      <c r="CF27" s="640"/>
      <c r="CG27" s="640"/>
      <c r="CH27" s="640"/>
      <c r="CI27" s="640"/>
      <c r="CJ27" s="640"/>
      <c r="CK27" s="640"/>
      <c r="CL27" s="640"/>
      <c r="CM27" s="640"/>
      <c r="CN27" s="640"/>
      <c r="CO27" s="640"/>
      <c r="CP27" s="640"/>
      <c r="CQ27" s="640"/>
      <c r="CR27" s="640"/>
      <c r="CS27" s="640"/>
      <c r="CT27" s="640"/>
      <c r="CU27" s="640"/>
      <c r="CV27" s="640"/>
      <c r="CW27" s="640"/>
      <c r="CX27" s="640"/>
      <c r="CY27" s="640"/>
      <c r="CZ27" s="640"/>
      <c r="DA27" s="640"/>
      <c r="DB27" s="640"/>
      <c r="DC27" s="640"/>
      <c r="DD27" s="640"/>
      <c r="DE27" s="640"/>
      <c r="DF27" s="640"/>
      <c r="DG27" s="640"/>
      <c r="DH27" s="640"/>
      <c r="DI27" s="640"/>
      <c r="DJ27" s="640"/>
      <c r="DK27" s="640"/>
      <c r="DL27" s="640"/>
      <c r="DM27" s="640"/>
      <c r="DN27" s="640"/>
      <c r="DO27" s="640"/>
      <c r="DP27" s="640"/>
      <c r="DQ27" s="640"/>
      <c r="DR27" s="640"/>
      <c r="DS27" s="640"/>
      <c r="DT27" s="640"/>
      <c r="DU27" s="640"/>
      <c r="DV27" s="640"/>
      <c r="DW27" s="640"/>
      <c r="DX27" s="640"/>
      <c r="DY27" s="640"/>
      <c r="DZ27" s="640"/>
      <c r="EA27" s="640"/>
      <c r="EB27" s="640"/>
      <c r="EC27" s="640"/>
      <c r="ED27" s="640"/>
      <c r="EE27" s="640"/>
      <c r="EF27" s="640"/>
      <c r="EG27" s="640"/>
      <c r="EH27" s="640"/>
      <c r="EI27" s="640"/>
      <c r="EJ27" s="640"/>
      <c r="EK27" s="640"/>
      <c r="EL27" s="640"/>
      <c r="EM27" s="640"/>
      <c r="EN27" s="640"/>
      <c r="EO27" s="640"/>
      <c r="EP27" s="640"/>
      <c r="EQ27" s="640"/>
      <c r="ER27" s="640"/>
      <c r="ES27" s="640"/>
      <c r="ET27" s="640"/>
      <c r="EU27" s="640"/>
      <c r="EV27" s="640"/>
      <c r="EW27" s="640"/>
      <c r="EX27" s="640"/>
      <c r="EY27" s="640"/>
      <c r="EZ27" s="640"/>
      <c r="FA27" s="640"/>
      <c r="FB27" s="640"/>
      <c r="FC27" s="640"/>
      <c r="FD27" s="640"/>
      <c r="FE27" s="640"/>
      <c r="FF27" s="640"/>
      <c r="FG27" s="640"/>
      <c r="FH27" s="640"/>
      <c r="FI27" s="640"/>
      <c r="FJ27" s="640"/>
      <c r="FK27" s="640"/>
      <c r="FL27" s="640"/>
      <c r="FM27" s="640"/>
      <c r="FN27" s="640"/>
      <c r="FO27" s="640"/>
      <c r="FP27" s="640"/>
      <c r="FQ27" s="640"/>
      <c r="FR27" s="640"/>
      <c r="FS27" s="640"/>
      <c r="FT27" s="640"/>
      <c r="FU27" s="640"/>
      <c r="FV27" s="640"/>
      <c r="FW27" s="640"/>
      <c r="FX27" s="640"/>
      <c r="FY27" s="640"/>
      <c r="FZ27" s="640"/>
      <c r="GA27" s="640"/>
      <c r="GB27" s="640"/>
      <c r="GC27" s="640"/>
      <c r="GD27" s="640"/>
      <c r="GE27" s="640"/>
      <c r="GF27" s="640"/>
      <c r="GG27" s="640"/>
      <c r="GH27" s="640"/>
      <c r="GI27" s="640"/>
      <c r="GJ27" s="640"/>
      <c r="GK27" s="640"/>
      <c r="GL27" s="640"/>
      <c r="GM27" s="640"/>
      <c r="GN27" s="640"/>
      <c r="GO27" s="640"/>
      <c r="GP27" s="640"/>
      <c r="GQ27" s="640"/>
      <c r="GR27" s="640"/>
      <c r="GS27" s="640"/>
      <c r="GT27" s="640"/>
      <c r="GU27" s="640"/>
      <c r="GV27" s="640"/>
      <c r="GW27" s="640"/>
      <c r="GX27" s="640"/>
      <c r="GY27" s="640"/>
      <c r="GZ27" s="640"/>
      <c r="HA27" s="640"/>
      <c r="HB27" s="640"/>
      <c r="HC27" s="640"/>
      <c r="HD27" s="640"/>
      <c r="HE27" s="640"/>
      <c r="HF27" s="640"/>
      <c r="HG27" s="640"/>
      <c r="HH27" s="640"/>
      <c r="HI27" s="640"/>
      <c r="HJ27" s="640"/>
      <c r="HK27" s="640"/>
      <c r="HL27" s="640"/>
      <c r="HM27" s="640"/>
      <c r="HN27" s="640"/>
      <c r="HO27" s="640"/>
      <c r="HP27" s="640"/>
      <c r="HQ27" s="640"/>
      <c r="HR27" s="640"/>
      <c r="HS27" s="640"/>
      <c r="HT27" s="640"/>
      <c r="HU27" s="640"/>
      <c r="HV27" s="640"/>
      <c r="HW27" s="640"/>
      <c r="HX27" s="640"/>
      <c r="HY27" s="640"/>
      <c r="HZ27" s="640"/>
      <c r="IA27" s="640"/>
      <c r="IB27" s="640"/>
      <c r="IC27" s="640"/>
      <c r="ID27" s="640"/>
      <c r="IE27" s="640"/>
      <c r="IF27" s="640"/>
      <c r="IG27" s="640"/>
      <c r="IH27" s="640"/>
      <c r="II27" s="640"/>
      <c r="IJ27" s="640"/>
      <c r="IK27" s="640"/>
      <c r="IL27" s="640"/>
      <c r="IM27" s="640"/>
      <c r="IN27" s="640"/>
      <c r="IO27" s="640"/>
      <c r="IP27" s="640"/>
      <c r="IQ27" s="640"/>
      <c r="IR27" s="640"/>
    </row>
    <row r="28" spans="1:254" ht="16.5" thickTop="1" x14ac:dyDescent="0.25">
      <c r="A28" s="210"/>
      <c r="B28" s="210"/>
      <c r="C28" s="188"/>
      <c r="D28" s="188"/>
      <c r="E28" s="188"/>
      <c r="F28" s="188"/>
      <c r="G28" s="188"/>
      <c r="H28" s="188"/>
    </row>
    <row r="29" spans="1:254" x14ac:dyDescent="0.25">
      <c r="A29" s="210"/>
      <c r="B29" s="210"/>
      <c r="C29" s="188"/>
      <c r="D29" s="188"/>
      <c r="E29" s="188"/>
      <c r="F29" s="188"/>
      <c r="G29" s="188"/>
      <c r="H29" s="188"/>
    </row>
    <row r="30" spans="1:254" x14ac:dyDescent="0.25">
      <c r="A30" s="210"/>
      <c r="B30" s="210"/>
      <c r="C30" s="188"/>
      <c r="D30" s="188"/>
      <c r="E30" s="188"/>
      <c r="F30" s="188"/>
      <c r="G30" s="188"/>
      <c r="H30" s="188"/>
    </row>
    <row r="31" spans="1:254" x14ac:dyDescent="0.25">
      <c r="A31" s="210"/>
      <c r="B31" s="210"/>
      <c r="C31" s="188"/>
      <c r="D31" s="188"/>
      <c r="E31" s="188"/>
      <c r="F31" s="188"/>
      <c r="G31" s="188"/>
      <c r="H31" s="188"/>
    </row>
    <row r="32" spans="1:254" x14ac:dyDescent="0.25">
      <c r="A32" s="210"/>
      <c r="B32" s="210"/>
      <c r="C32" s="188"/>
      <c r="D32" s="188"/>
      <c r="E32" s="188"/>
      <c r="F32" s="188"/>
      <c r="G32" s="188"/>
      <c r="H32" s="188"/>
    </row>
    <row r="33" spans="1:8" x14ac:dyDescent="0.25">
      <c r="A33" s="210"/>
      <c r="B33" s="210"/>
      <c r="C33" s="188"/>
      <c r="D33" s="188"/>
      <c r="E33" s="188"/>
      <c r="F33" s="188"/>
      <c r="G33" s="188"/>
      <c r="H33" s="188"/>
    </row>
    <row r="34" spans="1:8" x14ac:dyDescent="0.25">
      <c r="A34" s="210"/>
      <c r="B34" s="210"/>
      <c r="C34" s="188"/>
      <c r="D34" s="188"/>
      <c r="E34" s="188"/>
      <c r="F34" s="188"/>
      <c r="G34" s="188"/>
      <c r="H34" s="188"/>
    </row>
    <row r="35" spans="1:8" x14ac:dyDescent="0.25">
      <c r="A35" s="210"/>
      <c r="B35" s="210"/>
      <c r="C35" s="188"/>
      <c r="D35" s="188"/>
      <c r="E35" s="188"/>
      <c r="F35" s="188"/>
      <c r="G35" s="188"/>
      <c r="H35" s="188"/>
    </row>
    <row r="36" spans="1:8" x14ac:dyDescent="0.25">
      <c r="A36" s="210"/>
      <c r="B36" s="210"/>
      <c r="C36" s="188"/>
      <c r="D36" s="188"/>
      <c r="E36" s="188"/>
      <c r="F36" s="188"/>
      <c r="G36" s="188"/>
      <c r="H36" s="188"/>
    </row>
    <row r="37" spans="1:8" x14ac:dyDescent="0.25">
      <c r="A37" s="163"/>
      <c r="B37" s="163"/>
      <c r="C37" s="188"/>
      <c r="D37" s="188"/>
      <c r="E37" s="188"/>
      <c r="F37" s="188"/>
      <c r="G37" s="188"/>
      <c r="H37" s="188"/>
    </row>
    <row r="38" spans="1:8" x14ac:dyDescent="0.25">
      <c r="C38" s="159"/>
      <c r="D38" s="159"/>
      <c r="E38" s="159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CE,Dőlt"4. melléklet
a 3/2016.(II.12.) önkormányzati rendelethez&amp;X1</oddHeader>
    <oddFooter>&amp;L&amp;X1&amp;XMódosította a 10/2016.(III.18.) rendelet, 
hatályos 2016. március 21. napjától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N10" sqref="AN10"/>
    </sheetView>
  </sheetViews>
  <sheetFormatPr defaultRowHeight="15.75" x14ac:dyDescent="0.25"/>
  <cols>
    <col min="1" max="1" width="44.5" style="188" customWidth="1"/>
    <col min="2" max="2" width="14.25" style="209" customWidth="1"/>
    <col min="3" max="3" width="16.125" style="210" customWidth="1"/>
  </cols>
  <sheetData>
    <row r="1" spans="1:3" x14ac:dyDescent="0.25">
      <c r="A1" s="810" t="s">
        <v>483</v>
      </c>
      <c r="B1" s="810"/>
      <c r="C1" s="810"/>
    </row>
    <row r="2" spans="1:3" x14ac:dyDescent="0.25">
      <c r="A2" s="810" t="s">
        <v>868</v>
      </c>
      <c r="B2" s="810"/>
      <c r="C2" s="810"/>
    </row>
    <row r="3" spans="1:3" x14ac:dyDescent="0.25">
      <c r="A3" s="810" t="s">
        <v>1140</v>
      </c>
      <c r="B3" s="810"/>
      <c r="C3" s="810"/>
    </row>
    <row r="5" spans="1:3" ht="16.5" thickBot="1" x14ac:dyDescent="0.3"/>
    <row r="6" spans="1:3" ht="17.25" customHeight="1" thickTop="1" thickBot="1" x14ac:dyDescent="0.3">
      <c r="A6" s="473" t="s">
        <v>250</v>
      </c>
      <c r="B6" s="474" t="s">
        <v>346</v>
      </c>
      <c r="C6" s="470" t="s">
        <v>271</v>
      </c>
    </row>
    <row r="7" spans="1:3" ht="16.5" thickTop="1" x14ac:dyDescent="0.25">
      <c r="A7" s="468" t="s">
        <v>478</v>
      </c>
      <c r="B7" s="469" t="s">
        <v>484</v>
      </c>
      <c r="C7" s="930">
        <f>'3 bevétel(szűkített)'!K55</f>
        <v>41201323</v>
      </c>
    </row>
    <row r="8" spans="1:3" x14ac:dyDescent="0.25">
      <c r="A8" s="466" t="s">
        <v>485</v>
      </c>
      <c r="B8" s="467"/>
      <c r="C8" s="471">
        <f>'3 bevétel(szűkített)'!K60</f>
        <v>0</v>
      </c>
    </row>
    <row r="9" spans="1:3" x14ac:dyDescent="0.25">
      <c r="A9" s="189" t="s">
        <v>668</v>
      </c>
      <c r="B9" s="462"/>
      <c r="C9" s="195">
        <f>'3 bevétel(szűkített)'!K61</f>
        <v>9261750</v>
      </c>
    </row>
    <row r="10" spans="1:3" x14ac:dyDescent="0.25">
      <c r="A10" s="189" t="s">
        <v>746</v>
      </c>
      <c r="B10" s="462"/>
      <c r="C10" s="195">
        <f>'3 bevétel(szűkített)'!K62</f>
        <v>7400000</v>
      </c>
    </row>
    <row r="11" spans="1:3" s="459" customFormat="1" x14ac:dyDescent="0.25">
      <c r="A11" s="201" t="s">
        <v>704</v>
      </c>
      <c r="B11" s="461" t="s">
        <v>367</v>
      </c>
      <c r="C11" s="195">
        <f>SUM(C8:C10)</f>
        <v>16661750</v>
      </c>
    </row>
    <row r="12" spans="1:3" x14ac:dyDescent="0.25">
      <c r="A12" s="196"/>
      <c r="B12" s="201"/>
      <c r="C12" s="195"/>
    </row>
    <row r="13" spans="1:3" s="459" customFormat="1" x14ac:dyDescent="0.25">
      <c r="A13" s="201" t="s">
        <v>479</v>
      </c>
      <c r="B13" s="201" t="s">
        <v>356</v>
      </c>
      <c r="C13" s="195">
        <f>'4 kiadás(szűkített)'!K22</f>
        <v>48601323</v>
      </c>
    </row>
    <row r="14" spans="1:3" x14ac:dyDescent="0.25">
      <c r="A14" s="189" t="s">
        <v>669</v>
      </c>
      <c r="B14" s="376"/>
      <c r="C14" s="472">
        <f>'4 kiadás(szűkített)'!K23</f>
        <v>9261750</v>
      </c>
    </row>
    <row r="15" spans="1:3" x14ac:dyDescent="0.25">
      <c r="A15" s="641" t="s">
        <v>740</v>
      </c>
      <c r="B15" s="463"/>
      <c r="C15" s="642">
        <f>'4 kiadás(szűkített)'!K24</f>
        <v>0</v>
      </c>
    </row>
    <row r="16" spans="1:3" x14ac:dyDescent="0.25">
      <c r="A16" s="463" t="s">
        <v>705</v>
      </c>
      <c r="B16" s="463" t="s">
        <v>449</v>
      </c>
      <c r="C16" s="464">
        <f>SUM(C14+C15)</f>
        <v>9261750</v>
      </c>
    </row>
    <row r="17" spans="1:3" x14ac:dyDescent="0.25">
      <c r="A17" s="196"/>
      <c r="B17" s="201"/>
      <c r="C17" s="190"/>
    </row>
    <row r="18" spans="1:3" s="459" customFormat="1" x14ac:dyDescent="0.25">
      <c r="A18" s="201" t="s">
        <v>480</v>
      </c>
      <c r="B18" s="201"/>
      <c r="C18" s="195">
        <f>SUM(C7-C13)</f>
        <v>-7400000</v>
      </c>
    </row>
    <row r="19" spans="1:3" s="459" customFormat="1" x14ac:dyDescent="0.25">
      <c r="A19" s="201" t="s">
        <v>481</v>
      </c>
      <c r="B19" s="201"/>
      <c r="C19" s="195">
        <f>SUM(C11-C16)</f>
        <v>7400000</v>
      </c>
    </row>
    <row r="20" spans="1:3" s="459" customFormat="1" ht="16.5" thickBot="1" x14ac:dyDescent="0.3">
      <c r="A20" s="465" t="s">
        <v>482</v>
      </c>
      <c r="B20" s="465"/>
      <c r="C20" s="460">
        <f>SUM(C18+C19)</f>
        <v>0</v>
      </c>
    </row>
    <row r="21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CE,Dőlt"5. melléklet
a 3/2016.(II.12.) önkormányzati rendelethez&amp;X1</oddHeader>
    <oddFooter>&amp;L&amp;X1&amp;XMódosította a 10/2016.(III.18.) rendelet, 
hatályos 2016. március 21. napjától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workbookViewId="0">
      <selection activeCell="G15" sqref="G15"/>
    </sheetView>
  </sheetViews>
  <sheetFormatPr defaultRowHeight="15.75" x14ac:dyDescent="0.25"/>
  <cols>
    <col min="1" max="1" width="20" style="342" customWidth="1"/>
    <col min="2" max="2" width="36" style="342" customWidth="1"/>
    <col min="3" max="3" width="10.75" style="342" customWidth="1"/>
    <col min="4" max="4" width="12.625" style="342" customWidth="1"/>
    <col min="5" max="5" width="13" style="342" customWidth="1"/>
    <col min="6" max="6" width="9" style="342"/>
    <col min="7" max="7" width="9.875" style="342" bestFit="1" customWidth="1"/>
    <col min="8" max="10" width="9" style="342"/>
    <col min="11" max="11" width="9.875" style="342" bestFit="1" customWidth="1"/>
    <col min="12" max="16384" width="9" style="342"/>
  </cols>
  <sheetData>
    <row r="1" spans="1:6" ht="16.5" thickBot="1" x14ac:dyDescent="0.3">
      <c r="A1" s="813" t="s">
        <v>388</v>
      </c>
      <c r="B1" s="813"/>
      <c r="C1" s="814" t="s">
        <v>870</v>
      </c>
      <c r="D1" s="814"/>
      <c r="E1" s="814"/>
    </row>
    <row r="2" spans="1:6" ht="45.75" customHeight="1" thickBot="1" x14ac:dyDescent="0.3">
      <c r="A2" s="343" t="s">
        <v>869</v>
      </c>
      <c r="B2" s="343" t="s">
        <v>250</v>
      </c>
      <c r="C2" s="343" t="s">
        <v>389</v>
      </c>
      <c r="D2" s="343" t="s">
        <v>390</v>
      </c>
      <c r="E2" s="343" t="s">
        <v>391</v>
      </c>
      <c r="F2" s="344"/>
    </row>
    <row r="3" spans="1:6" ht="51.75" customHeight="1" x14ac:dyDescent="0.25">
      <c r="A3" s="648" t="s">
        <v>716</v>
      </c>
      <c r="B3" s="345" t="s">
        <v>392</v>
      </c>
      <c r="C3" s="346">
        <v>100</v>
      </c>
      <c r="D3" s="643" t="s">
        <v>878</v>
      </c>
      <c r="E3" s="347">
        <v>70</v>
      </c>
    </row>
    <row r="4" spans="1:6" ht="47.25" x14ac:dyDescent="0.25">
      <c r="A4" s="348" t="s">
        <v>393</v>
      </c>
      <c r="B4" s="349" t="s">
        <v>394</v>
      </c>
      <c r="C4" s="350"/>
      <c r="D4" s="350"/>
      <c r="E4" s="351">
        <v>1538724</v>
      </c>
    </row>
    <row r="5" spans="1:6" x14ac:dyDescent="0.25">
      <c r="A5" s="348" t="s">
        <v>395</v>
      </c>
      <c r="B5" s="349" t="s">
        <v>396</v>
      </c>
      <c r="C5" s="350">
        <v>70000</v>
      </c>
      <c r="D5" s="350">
        <v>3286</v>
      </c>
      <c r="E5" s="351">
        <v>257120</v>
      </c>
    </row>
    <row r="6" spans="1:6" ht="31.5" x14ac:dyDescent="0.25">
      <c r="A6" s="442" t="s">
        <v>872</v>
      </c>
      <c r="B6" s="644" t="s">
        <v>873</v>
      </c>
      <c r="C6" s="350"/>
      <c r="D6" s="350"/>
      <c r="E6" s="351">
        <v>11514</v>
      </c>
    </row>
    <row r="7" spans="1:6" ht="31.5" x14ac:dyDescent="0.25">
      <c r="A7" s="442" t="s">
        <v>707</v>
      </c>
      <c r="B7" s="644" t="s">
        <v>706</v>
      </c>
      <c r="C7" s="350"/>
      <c r="D7" s="350"/>
      <c r="E7" s="351">
        <v>34504</v>
      </c>
    </row>
    <row r="8" spans="1:6" x14ac:dyDescent="0.25">
      <c r="A8" s="442" t="s">
        <v>874</v>
      </c>
      <c r="B8" s="349" t="s">
        <v>875</v>
      </c>
      <c r="C8" s="350"/>
      <c r="D8" s="352"/>
      <c r="E8" s="351">
        <v>37200</v>
      </c>
    </row>
    <row r="9" spans="1:6" x14ac:dyDescent="0.25">
      <c r="A9" s="442" t="s">
        <v>709</v>
      </c>
      <c r="B9" s="644" t="s">
        <v>1137</v>
      </c>
      <c r="C9" s="350"/>
      <c r="D9" s="352"/>
      <c r="E9" s="351">
        <v>66900</v>
      </c>
    </row>
    <row r="10" spans="1:6" x14ac:dyDescent="0.25">
      <c r="A10" s="348" t="s">
        <v>710</v>
      </c>
      <c r="B10" s="349" t="s">
        <v>397</v>
      </c>
      <c r="C10" s="350">
        <v>55360</v>
      </c>
      <c r="D10" s="352">
        <v>772</v>
      </c>
      <c r="E10" s="351">
        <v>42738</v>
      </c>
    </row>
    <row r="11" spans="1:6" x14ac:dyDescent="0.25">
      <c r="A11" s="348" t="s">
        <v>719</v>
      </c>
      <c r="B11" s="349" t="s">
        <v>708</v>
      </c>
      <c r="C11" s="350">
        <v>188500</v>
      </c>
      <c r="D11" s="645">
        <v>136</v>
      </c>
      <c r="E11" s="351">
        <v>25636</v>
      </c>
    </row>
    <row r="12" spans="1:6" x14ac:dyDescent="0.25">
      <c r="A12" s="348" t="s">
        <v>398</v>
      </c>
      <c r="B12" s="349" t="s">
        <v>399</v>
      </c>
      <c r="C12" s="350">
        <v>109000</v>
      </c>
      <c r="D12" s="350">
        <v>85</v>
      </c>
      <c r="E12" s="351">
        <v>9265</v>
      </c>
    </row>
    <row r="13" spans="1:6" ht="31.5" x14ac:dyDescent="0.25">
      <c r="A13" s="348" t="s">
        <v>400</v>
      </c>
      <c r="B13" s="349" t="s">
        <v>401</v>
      </c>
      <c r="C13" s="350">
        <v>500000</v>
      </c>
      <c r="D13" s="350">
        <v>20</v>
      </c>
      <c r="E13" s="351">
        <v>10000</v>
      </c>
    </row>
    <row r="14" spans="1:6" x14ac:dyDescent="0.25">
      <c r="A14" s="348" t="s">
        <v>402</v>
      </c>
      <c r="B14" s="349" t="s">
        <v>403</v>
      </c>
      <c r="C14" s="350">
        <v>206100</v>
      </c>
      <c r="D14" s="350">
        <v>60</v>
      </c>
      <c r="E14" s="351">
        <v>12366</v>
      </c>
    </row>
    <row r="15" spans="1:6" x14ac:dyDescent="0.25">
      <c r="A15" s="348" t="s">
        <v>404</v>
      </c>
      <c r="B15" s="644" t="s">
        <v>405</v>
      </c>
      <c r="C15" s="350"/>
      <c r="D15" s="350"/>
      <c r="E15" s="351">
        <v>135136</v>
      </c>
    </row>
    <row r="16" spans="1:6" x14ac:dyDescent="0.25">
      <c r="A16" s="348" t="s">
        <v>406</v>
      </c>
      <c r="B16" s="644" t="s">
        <v>407</v>
      </c>
      <c r="C16" s="350">
        <v>468350</v>
      </c>
      <c r="D16" s="350">
        <v>121</v>
      </c>
      <c r="E16" s="351">
        <v>56670</v>
      </c>
    </row>
    <row r="17" spans="1:5" ht="99.75" customHeight="1" x14ac:dyDescent="0.25">
      <c r="A17" s="348" t="s">
        <v>408</v>
      </c>
      <c r="B17" s="644" t="s">
        <v>711</v>
      </c>
      <c r="C17" s="350">
        <v>2606040</v>
      </c>
      <c r="D17" s="353">
        <v>75</v>
      </c>
      <c r="E17" s="351">
        <v>195453</v>
      </c>
    </row>
    <row r="18" spans="1:5" ht="78.75" x14ac:dyDescent="0.25">
      <c r="A18" s="647" t="s">
        <v>409</v>
      </c>
      <c r="B18" s="646" t="s">
        <v>713</v>
      </c>
      <c r="C18" s="441"/>
      <c r="D18" s="441"/>
      <c r="E18" s="444">
        <v>178175</v>
      </c>
    </row>
    <row r="19" spans="1:5" ht="47.25" x14ac:dyDescent="0.25">
      <c r="A19" s="348" t="s">
        <v>410</v>
      </c>
      <c r="B19" s="349" t="s">
        <v>712</v>
      </c>
      <c r="C19" s="350">
        <v>1632000</v>
      </c>
      <c r="D19" s="350">
        <v>169.41</v>
      </c>
      <c r="E19" s="351">
        <v>276477</v>
      </c>
    </row>
    <row r="20" spans="1:5" x14ac:dyDescent="0.25">
      <c r="A20" s="348" t="s">
        <v>715</v>
      </c>
      <c r="B20" s="349" t="s">
        <v>714</v>
      </c>
      <c r="C20" s="350"/>
      <c r="D20" s="350"/>
      <c r="E20" s="351">
        <v>289462</v>
      </c>
    </row>
    <row r="21" spans="1:5" ht="31.5" x14ac:dyDescent="0.25">
      <c r="A21" s="348" t="s">
        <v>876</v>
      </c>
      <c r="B21" s="644" t="s">
        <v>877</v>
      </c>
      <c r="C21" s="350">
        <v>22434</v>
      </c>
      <c r="D21" s="350">
        <v>285</v>
      </c>
      <c r="E21" s="351">
        <v>6394</v>
      </c>
    </row>
    <row r="22" spans="1:5" ht="31.5" x14ac:dyDescent="0.25">
      <c r="A22" s="442" t="s">
        <v>411</v>
      </c>
      <c r="B22" s="443" t="s">
        <v>412</v>
      </c>
      <c r="C22" s="355"/>
      <c r="D22" s="355"/>
      <c r="E22" s="356">
        <v>221200</v>
      </c>
    </row>
    <row r="23" spans="1:5" x14ac:dyDescent="0.25">
      <c r="A23" s="442" t="s">
        <v>413</v>
      </c>
      <c r="B23" s="644" t="s">
        <v>414</v>
      </c>
      <c r="C23" s="350"/>
      <c r="D23" s="350"/>
      <c r="E23" s="351">
        <v>134300</v>
      </c>
    </row>
    <row r="24" spans="1:5" ht="31.5" x14ac:dyDescent="0.25">
      <c r="A24" s="442" t="s">
        <v>415</v>
      </c>
      <c r="B24" s="644" t="s">
        <v>717</v>
      </c>
      <c r="C24" s="350">
        <v>400</v>
      </c>
      <c r="D24" s="350">
        <v>99315</v>
      </c>
      <c r="E24" s="351">
        <v>39726</v>
      </c>
    </row>
    <row r="25" spans="1:5" ht="31.5" x14ac:dyDescent="0.25">
      <c r="A25" s="649" t="s">
        <v>471</v>
      </c>
      <c r="B25" s="443" t="s">
        <v>472</v>
      </c>
      <c r="C25" s="355"/>
      <c r="D25" s="355"/>
      <c r="E25" s="356">
        <v>63361</v>
      </c>
    </row>
    <row r="26" spans="1:5" ht="48" thickBot="1" x14ac:dyDescent="0.3">
      <c r="A26" s="649" t="s">
        <v>718</v>
      </c>
      <c r="B26" s="354" t="s">
        <v>416</v>
      </c>
      <c r="C26" s="355"/>
      <c r="D26" s="355"/>
      <c r="E26" s="356">
        <v>304300</v>
      </c>
    </row>
    <row r="27" spans="1:5" ht="16.5" thickBot="1" x14ac:dyDescent="0.3">
      <c r="A27" s="357" t="s">
        <v>417</v>
      </c>
      <c r="B27" s="358"/>
      <c r="C27" s="359"/>
      <c r="D27" s="359"/>
      <c r="E27" s="360">
        <f>SUM(E3:E26)</f>
        <v>3946691</v>
      </c>
    </row>
    <row r="28" spans="1:5" x14ac:dyDescent="0.25">
      <c r="B28" s="361"/>
      <c r="C28" s="362"/>
      <c r="D28" s="362"/>
      <c r="E28" s="362"/>
    </row>
    <row r="29" spans="1:5" x14ac:dyDescent="0.25">
      <c r="B29" s="361"/>
      <c r="C29" s="362"/>
      <c r="D29" s="362"/>
      <c r="E29" s="362"/>
    </row>
    <row r="30" spans="1:5" x14ac:dyDescent="0.25">
      <c r="B30" s="361"/>
      <c r="C30" s="362"/>
      <c r="D30" s="362"/>
      <c r="E30" s="362"/>
    </row>
    <row r="31" spans="1:5" x14ac:dyDescent="0.25">
      <c r="B31" s="361"/>
      <c r="C31" s="362"/>
      <c r="D31" s="362"/>
      <c r="E31" s="362"/>
    </row>
    <row r="32" spans="1:5" x14ac:dyDescent="0.25">
      <c r="B32" s="361"/>
      <c r="C32" s="362"/>
      <c r="D32" s="362"/>
      <c r="E32" s="362"/>
    </row>
    <row r="33" spans="2:5" x14ac:dyDescent="0.25">
      <c r="B33" s="361"/>
      <c r="C33" s="362"/>
      <c r="D33" s="362"/>
      <c r="E33" s="362"/>
    </row>
    <row r="34" spans="2:5" x14ac:dyDescent="0.25">
      <c r="B34" s="361"/>
      <c r="C34" s="362"/>
      <c r="D34" s="362"/>
      <c r="E34" s="362"/>
    </row>
    <row r="35" spans="2:5" x14ac:dyDescent="0.25">
      <c r="B35" s="361"/>
      <c r="C35" s="362"/>
      <c r="D35" s="362"/>
      <c r="E35" s="362"/>
    </row>
    <row r="36" spans="2:5" x14ac:dyDescent="0.25">
      <c r="B36" s="361"/>
      <c r="C36" s="362"/>
      <c r="D36" s="362"/>
      <c r="E36" s="362"/>
    </row>
    <row r="37" spans="2:5" x14ac:dyDescent="0.25">
      <c r="B37" s="361"/>
      <c r="C37" s="362"/>
      <c r="D37" s="362"/>
      <c r="E37" s="362"/>
    </row>
    <row r="38" spans="2:5" x14ac:dyDescent="0.25">
      <c r="B38" s="361"/>
      <c r="C38" s="362"/>
      <c r="D38" s="362"/>
      <c r="E38" s="362"/>
    </row>
    <row r="39" spans="2:5" x14ac:dyDescent="0.25">
      <c r="B39" s="361"/>
      <c r="C39" s="362"/>
      <c r="D39" s="362"/>
      <c r="E39" s="362"/>
    </row>
    <row r="40" spans="2:5" x14ac:dyDescent="0.25">
      <c r="B40" s="361"/>
      <c r="C40" s="362"/>
      <c r="D40" s="362"/>
      <c r="E40" s="362"/>
    </row>
    <row r="41" spans="2:5" x14ac:dyDescent="0.25">
      <c r="B41" s="361"/>
      <c r="C41" s="362"/>
      <c r="D41" s="362"/>
      <c r="E41" s="362"/>
    </row>
    <row r="42" spans="2:5" x14ac:dyDescent="0.25">
      <c r="B42" s="361"/>
      <c r="C42" s="362"/>
      <c r="D42" s="362"/>
      <c r="E42" s="362"/>
    </row>
    <row r="43" spans="2:5" x14ac:dyDescent="0.25">
      <c r="B43" s="361"/>
      <c r="C43" s="362"/>
      <c r="D43" s="362"/>
      <c r="E43" s="362"/>
    </row>
    <row r="44" spans="2:5" x14ac:dyDescent="0.25">
      <c r="B44" s="361"/>
      <c r="C44" s="362"/>
      <c r="D44" s="362"/>
      <c r="E44" s="362"/>
    </row>
    <row r="45" spans="2:5" x14ac:dyDescent="0.25">
      <c r="B45" s="361"/>
      <c r="C45" s="362"/>
      <c r="D45" s="362"/>
      <c r="E45" s="362"/>
    </row>
    <row r="46" spans="2:5" x14ac:dyDescent="0.25">
      <c r="B46" s="361"/>
      <c r="C46" s="362"/>
      <c r="D46" s="362"/>
      <c r="E46" s="362"/>
    </row>
    <row r="47" spans="2:5" x14ac:dyDescent="0.25">
      <c r="B47" s="361"/>
      <c r="C47" s="362"/>
      <c r="D47" s="362"/>
      <c r="E47" s="362"/>
    </row>
    <row r="48" spans="2:5" x14ac:dyDescent="0.25">
      <c r="B48" s="361"/>
      <c r="C48" s="362"/>
      <c r="D48" s="362"/>
      <c r="E48" s="362"/>
    </row>
    <row r="49" spans="2:5" x14ac:dyDescent="0.25">
      <c r="B49" s="361"/>
      <c r="C49" s="362"/>
      <c r="D49" s="362"/>
      <c r="E49" s="362"/>
    </row>
    <row r="50" spans="2:5" x14ac:dyDescent="0.25">
      <c r="B50" s="361"/>
    </row>
    <row r="51" spans="2:5" x14ac:dyDescent="0.25">
      <c r="B51" s="361"/>
    </row>
    <row r="52" spans="2:5" x14ac:dyDescent="0.25">
      <c r="B52" s="361"/>
    </row>
    <row r="53" spans="2:5" x14ac:dyDescent="0.25">
      <c r="B53" s="361"/>
    </row>
    <row r="54" spans="2:5" x14ac:dyDescent="0.25">
      <c r="B54" s="361"/>
    </row>
    <row r="55" spans="2:5" x14ac:dyDescent="0.25">
      <c r="B55" s="361"/>
    </row>
    <row r="56" spans="2:5" x14ac:dyDescent="0.25">
      <c r="B56" s="361"/>
    </row>
    <row r="57" spans="2:5" x14ac:dyDescent="0.25">
      <c r="B57" s="361"/>
    </row>
  </sheetData>
  <mergeCells count="2">
    <mergeCell ref="A1:B1"/>
    <mergeCell ref="C1:E1"/>
  </mergeCells>
  <printOptions horizontalCentered="1"/>
  <pageMargins left="0.23622047244094491" right="0.19685039370078741" top="1.299212598425197" bottom="0.51181102362204722" header="0.31496062992125984" footer="0.23622047244094491"/>
  <pageSetup paperSize="9" orientation="portrait" r:id="rId1"/>
  <headerFooter alignWithMargins="0">
    <oddHeader>&amp;C&amp;"Times New Roman,Félkövér"
2016. évi központi költségvetésből
 származó  állami hozzájárulás (eFt-ban)&amp;R&amp;"Times New Roman CE,Félkövér"6. melléklet
&amp;10a 3/2016.(II.12.) önkormányzati rendelethez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7"/>
  <sheetViews>
    <sheetView zoomScaleNormal="100" workbookViewId="0">
      <pane xSplit="2" ySplit="4" topLeftCell="E5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5.75" x14ac:dyDescent="0.25"/>
  <cols>
    <col min="1" max="1" width="3.125" style="985" customWidth="1"/>
    <col min="2" max="2" width="38.25" style="986" customWidth="1"/>
    <col min="3" max="3" width="15.75" style="935" customWidth="1"/>
    <col min="4" max="4" width="16.875" style="935" customWidth="1"/>
    <col min="5" max="5" width="11.75" style="935" customWidth="1"/>
    <col min="6" max="6" width="10.125" style="935" customWidth="1"/>
    <col min="7" max="7" width="12.625" style="935" customWidth="1"/>
    <col min="8" max="8" width="13.25" style="935" customWidth="1"/>
    <col min="9" max="9" width="12.375" style="935" customWidth="1"/>
    <col min="10" max="10" width="13.75" style="935" customWidth="1"/>
    <col min="11" max="11" width="13.375" style="935" customWidth="1"/>
    <col min="12" max="12" width="14" style="935" customWidth="1"/>
    <col min="13" max="13" width="14.875" style="935" customWidth="1"/>
    <col min="14" max="14" width="12.5" style="935" customWidth="1"/>
    <col min="15" max="15" width="11.125" style="935" customWidth="1"/>
    <col min="16" max="16" width="8.625" style="935" bestFit="1" customWidth="1"/>
    <col min="17" max="17" width="9.25" style="935" bestFit="1" customWidth="1"/>
    <col min="18" max="16384" width="9" style="935"/>
  </cols>
  <sheetData>
    <row r="1" spans="1:15" ht="21.75" customHeight="1" thickBot="1" x14ac:dyDescent="0.3">
      <c r="A1" s="931" t="s">
        <v>1167</v>
      </c>
      <c r="B1" s="932" t="s">
        <v>633</v>
      </c>
      <c r="C1" s="932" t="s">
        <v>575</v>
      </c>
      <c r="D1" s="932" t="s">
        <v>576</v>
      </c>
      <c r="E1" s="932" t="s">
        <v>577</v>
      </c>
      <c r="F1" s="932" t="s">
        <v>144</v>
      </c>
      <c r="G1" s="932" t="s">
        <v>150</v>
      </c>
      <c r="H1" s="932" t="s">
        <v>578</v>
      </c>
      <c r="I1" s="932" t="s">
        <v>579</v>
      </c>
      <c r="J1" s="932" t="s">
        <v>1090</v>
      </c>
      <c r="K1" s="932" t="s">
        <v>1168</v>
      </c>
      <c r="L1" s="932" t="s">
        <v>580</v>
      </c>
      <c r="M1" s="933" t="s">
        <v>1169</v>
      </c>
      <c r="N1" s="934"/>
      <c r="O1" s="932" t="s">
        <v>1170</v>
      </c>
    </row>
    <row r="2" spans="1:15" ht="33.75" customHeight="1" thickBot="1" x14ac:dyDescent="0.3">
      <c r="A2" s="936"/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8" t="s">
        <v>581</v>
      </c>
      <c r="N2" s="939" t="s">
        <v>582</v>
      </c>
      <c r="O2" s="937"/>
    </row>
    <row r="3" spans="1:15" thickBot="1" x14ac:dyDescent="0.3">
      <c r="A3" s="940"/>
      <c r="B3" s="941"/>
      <c r="C3" s="486" t="s">
        <v>357</v>
      </c>
      <c r="D3" s="486" t="s">
        <v>358</v>
      </c>
      <c r="E3" s="486" t="s">
        <v>359</v>
      </c>
      <c r="F3" s="486" t="s">
        <v>360</v>
      </c>
      <c r="G3" s="486" t="s">
        <v>361</v>
      </c>
      <c r="H3" s="486" t="s">
        <v>362</v>
      </c>
      <c r="I3" s="486" t="s">
        <v>363</v>
      </c>
      <c r="J3" s="503" t="s">
        <v>583</v>
      </c>
      <c r="K3" s="504" t="s">
        <v>584</v>
      </c>
      <c r="L3" s="486" t="s">
        <v>1171</v>
      </c>
      <c r="M3" s="942" t="s">
        <v>367</v>
      </c>
      <c r="N3" s="943"/>
      <c r="O3" s="944" t="s">
        <v>1172</v>
      </c>
    </row>
    <row r="4" spans="1:15" ht="17.25" thickTop="1" thickBot="1" x14ac:dyDescent="0.3">
      <c r="A4" s="945"/>
      <c r="B4" s="946" t="s">
        <v>255</v>
      </c>
      <c r="C4" s="505" t="s">
        <v>256</v>
      </c>
      <c r="D4" s="505" t="s">
        <v>257</v>
      </c>
      <c r="E4" s="505" t="s">
        <v>258</v>
      </c>
      <c r="F4" s="505" t="s">
        <v>259</v>
      </c>
      <c r="G4" s="505" t="s">
        <v>538</v>
      </c>
      <c r="H4" s="505" t="s">
        <v>100</v>
      </c>
      <c r="I4" s="505" t="s">
        <v>101</v>
      </c>
      <c r="J4" s="505" t="s">
        <v>585</v>
      </c>
      <c r="K4" s="505" t="s">
        <v>586</v>
      </c>
      <c r="L4" s="505" t="s">
        <v>587</v>
      </c>
      <c r="M4" s="815" t="s">
        <v>105</v>
      </c>
      <c r="N4" s="816"/>
      <c r="O4" s="506" t="s">
        <v>588</v>
      </c>
    </row>
    <row r="5" spans="1:15" ht="16.5" thickTop="1" x14ac:dyDescent="0.25">
      <c r="A5" s="947" t="s">
        <v>319</v>
      </c>
      <c r="B5" s="948" t="s">
        <v>543</v>
      </c>
      <c r="C5" s="948"/>
      <c r="D5" s="948"/>
      <c r="E5" s="948"/>
      <c r="F5" s="948"/>
      <c r="G5" s="948"/>
      <c r="H5" s="948"/>
      <c r="I5" s="948"/>
      <c r="J5" s="948"/>
      <c r="K5" s="948"/>
      <c r="L5" s="948"/>
      <c r="M5" s="948"/>
      <c r="N5" s="948"/>
      <c r="O5" s="948"/>
    </row>
    <row r="6" spans="1:15" x14ac:dyDescent="0.25">
      <c r="A6" s="947"/>
      <c r="B6" s="949" t="s">
        <v>84</v>
      </c>
      <c r="C6" s="949">
        <v>366923</v>
      </c>
      <c r="D6" s="949"/>
      <c r="E6" s="949"/>
      <c r="F6" s="949">
        <v>3297</v>
      </c>
      <c r="G6" s="949"/>
      <c r="H6" s="949"/>
      <c r="I6" s="949"/>
      <c r="J6" s="949">
        <f>SUM(C6+E6+F6+H6)</f>
        <v>370220</v>
      </c>
      <c r="K6" s="949">
        <f>SUM(D6+G6+I6)</f>
        <v>0</v>
      </c>
      <c r="L6" s="949">
        <f>SUM(J6:K6)</f>
        <v>370220</v>
      </c>
      <c r="M6" s="949">
        <v>178717</v>
      </c>
      <c r="N6" s="949"/>
      <c r="O6" s="949">
        <f>SUM(L6:N6)</f>
        <v>548937</v>
      </c>
    </row>
    <row r="7" spans="1:15" s="953" customFormat="1" x14ac:dyDescent="0.25">
      <c r="A7" s="950"/>
      <c r="B7" s="951" t="s">
        <v>1173</v>
      </c>
      <c r="C7" s="951">
        <v>275192</v>
      </c>
      <c r="D7" s="951"/>
      <c r="E7" s="951"/>
      <c r="F7" s="951">
        <v>2472</v>
      </c>
      <c r="G7" s="951"/>
      <c r="H7" s="951"/>
      <c r="I7" s="952"/>
      <c r="J7" s="952">
        <f>SUM(C7+E7+F7+H7)</f>
        <v>277664</v>
      </c>
      <c r="K7" s="952">
        <f>SUM(D7+G7+I7)</f>
        <v>0</v>
      </c>
      <c r="L7" s="952">
        <f>SUM(J7:K7)</f>
        <v>277664</v>
      </c>
      <c r="M7" s="952">
        <v>134038</v>
      </c>
      <c r="N7" s="952"/>
      <c r="O7" s="952">
        <f>SUM(L7:N7)</f>
        <v>411702</v>
      </c>
    </row>
    <row r="8" spans="1:15" s="953" customFormat="1" ht="16.5" thickBot="1" x14ac:dyDescent="0.3">
      <c r="A8" s="950"/>
      <c r="B8" s="951" t="s">
        <v>1174</v>
      </c>
      <c r="C8" s="951">
        <v>91731</v>
      </c>
      <c r="D8" s="951"/>
      <c r="E8" s="951"/>
      <c r="F8" s="951">
        <v>825</v>
      </c>
      <c r="G8" s="951"/>
      <c r="H8" s="951"/>
      <c r="I8" s="952"/>
      <c r="J8" s="952">
        <f>SUM(C8+E8+F8+H8)</f>
        <v>92556</v>
      </c>
      <c r="K8" s="952">
        <f>SUM(D8+G8+I8)</f>
        <v>0</v>
      </c>
      <c r="L8" s="952">
        <f>SUM(J8:K8)</f>
        <v>92556</v>
      </c>
      <c r="M8" s="952">
        <v>44679</v>
      </c>
      <c r="N8" s="952"/>
      <c r="O8" s="952">
        <f>SUM(L8:N8)</f>
        <v>137235</v>
      </c>
    </row>
    <row r="9" spans="1:15" ht="17.25" thickTop="1" thickBot="1" x14ac:dyDescent="0.3">
      <c r="A9" s="945"/>
      <c r="B9" s="954" t="s">
        <v>1175</v>
      </c>
      <c r="C9" s="954">
        <f>+C6</f>
        <v>366923</v>
      </c>
      <c r="D9" s="954">
        <f t="shared" ref="D9:O11" si="0">+D6</f>
        <v>0</v>
      </c>
      <c r="E9" s="954">
        <f t="shared" si="0"/>
        <v>0</v>
      </c>
      <c r="F9" s="954">
        <f t="shared" si="0"/>
        <v>3297</v>
      </c>
      <c r="G9" s="954">
        <f t="shared" si="0"/>
        <v>0</v>
      </c>
      <c r="H9" s="954">
        <f t="shared" si="0"/>
        <v>0</v>
      </c>
      <c r="I9" s="954">
        <f t="shared" si="0"/>
        <v>0</v>
      </c>
      <c r="J9" s="954">
        <f t="shared" si="0"/>
        <v>370220</v>
      </c>
      <c r="K9" s="954">
        <f t="shared" si="0"/>
        <v>0</v>
      </c>
      <c r="L9" s="954">
        <f t="shared" si="0"/>
        <v>370220</v>
      </c>
      <c r="M9" s="954">
        <f t="shared" si="0"/>
        <v>178717</v>
      </c>
      <c r="N9" s="954">
        <f t="shared" si="0"/>
        <v>0</v>
      </c>
      <c r="O9" s="954">
        <f t="shared" si="0"/>
        <v>548937</v>
      </c>
    </row>
    <row r="10" spans="1:15" ht="17.25" thickTop="1" thickBot="1" x14ac:dyDescent="0.3">
      <c r="A10" s="945"/>
      <c r="B10" s="954" t="s">
        <v>1176</v>
      </c>
      <c r="C10" s="954">
        <f>+C7</f>
        <v>275192</v>
      </c>
      <c r="D10" s="954">
        <f t="shared" si="0"/>
        <v>0</v>
      </c>
      <c r="E10" s="954">
        <f t="shared" si="0"/>
        <v>0</v>
      </c>
      <c r="F10" s="954">
        <f t="shared" si="0"/>
        <v>2472</v>
      </c>
      <c r="G10" s="954">
        <f t="shared" si="0"/>
        <v>0</v>
      </c>
      <c r="H10" s="954">
        <f t="shared" si="0"/>
        <v>0</v>
      </c>
      <c r="I10" s="954">
        <f t="shared" si="0"/>
        <v>0</v>
      </c>
      <c r="J10" s="954">
        <f t="shared" si="0"/>
        <v>277664</v>
      </c>
      <c r="K10" s="954">
        <f t="shared" si="0"/>
        <v>0</v>
      </c>
      <c r="L10" s="954">
        <f t="shared" si="0"/>
        <v>277664</v>
      </c>
      <c r="M10" s="954">
        <f t="shared" si="0"/>
        <v>134038</v>
      </c>
      <c r="N10" s="954">
        <f t="shared" si="0"/>
        <v>0</v>
      </c>
      <c r="O10" s="954">
        <f t="shared" si="0"/>
        <v>411702</v>
      </c>
    </row>
    <row r="11" spans="1:15" ht="17.25" thickTop="1" thickBot="1" x14ac:dyDescent="0.3">
      <c r="A11" s="945"/>
      <c r="B11" s="954" t="s">
        <v>1177</v>
      </c>
      <c r="C11" s="954">
        <f>+C8</f>
        <v>91731</v>
      </c>
      <c r="D11" s="954">
        <f t="shared" si="0"/>
        <v>0</v>
      </c>
      <c r="E11" s="954">
        <f t="shared" si="0"/>
        <v>0</v>
      </c>
      <c r="F11" s="954">
        <f t="shared" si="0"/>
        <v>825</v>
      </c>
      <c r="G11" s="954">
        <f t="shared" si="0"/>
        <v>0</v>
      </c>
      <c r="H11" s="954">
        <f t="shared" si="0"/>
        <v>0</v>
      </c>
      <c r="I11" s="954">
        <f t="shared" si="0"/>
        <v>0</v>
      </c>
      <c r="J11" s="954">
        <f t="shared" si="0"/>
        <v>92556</v>
      </c>
      <c r="K11" s="954">
        <f t="shared" si="0"/>
        <v>0</v>
      </c>
      <c r="L11" s="954">
        <f t="shared" si="0"/>
        <v>92556</v>
      </c>
      <c r="M11" s="954">
        <f t="shared" si="0"/>
        <v>44679</v>
      </c>
      <c r="N11" s="954">
        <f t="shared" si="0"/>
        <v>0</v>
      </c>
      <c r="O11" s="954">
        <f t="shared" si="0"/>
        <v>137235</v>
      </c>
    </row>
    <row r="12" spans="1:15" ht="32.25" thickTop="1" x14ac:dyDescent="0.25">
      <c r="A12" s="947" t="s">
        <v>320</v>
      </c>
      <c r="B12" s="948" t="s">
        <v>544</v>
      </c>
      <c r="C12" s="948"/>
      <c r="D12" s="948"/>
      <c r="E12" s="948"/>
      <c r="F12" s="948"/>
      <c r="G12" s="948"/>
      <c r="H12" s="948"/>
      <c r="I12" s="948"/>
      <c r="J12" s="949"/>
      <c r="K12" s="949"/>
      <c r="L12" s="949"/>
      <c r="M12" s="949"/>
      <c r="N12" s="949"/>
      <c r="O12" s="949"/>
    </row>
    <row r="13" spans="1:15" x14ac:dyDescent="0.25">
      <c r="A13" s="947"/>
      <c r="B13" s="949" t="s">
        <v>84</v>
      </c>
      <c r="C13" s="949"/>
      <c r="D13" s="949"/>
      <c r="E13" s="949"/>
      <c r="F13" s="949">
        <v>13190</v>
      </c>
      <c r="G13" s="949"/>
      <c r="H13" s="949"/>
      <c r="I13" s="949"/>
      <c r="J13" s="949">
        <f>SUM(C13+E13+F13+H13)</f>
        <v>13190</v>
      </c>
      <c r="K13" s="949">
        <f>SUM(D13+G13+I13)</f>
        <v>0</v>
      </c>
      <c r="L13" s="949">
        <f>SUM(J13:K13)</f>
        <v>13190</v>
      </c>
      <c r="M13" s="949">
        <v>78976</v>
      </c>
      <c r="N13" s="949"/>
      <c r="O13" s="949">
        <f>SUM(L13:N13)</f>
        <v>92166</v>
      </c>
    </row>
    <row r="14" spans="1:15" s="953" customFormat="1" x14ac:dyDescent="0.25">
      <c r="A14" s="950"/>
      <c r="B14" s="951" t="s">
        <v>1173</v>
      </c>
      <c r="C14" s="951"/>
      <c r="D14" s="951"/>
      <c r="E14" s="951"/>
      <c r="F14" s="951">
        <v>5277</v>
      </c>
      <c r="G14" s="951"/>
      <c r="H14" s="951"/>
      <c r="I14" s="951"/>
      <c r="J14" s="952">
        <f>SUM(C14+E14+F14+H14)</f>
        <v>5277</v>
      </c>
      <c r="K14" s="952">
        <f>SUM(D14+G14+I14)</f>
        <v>0</v>
      </c>
      <c r="L14" s="952">
        <f>SUM(J14:K14)</f>
        <v>5277</v>
      </c>
      <c r="M14" s="952">
        <v>31590</v>
      </c>
      <c r="N14" s="952"/>
      <c r="O14" s="952">
        <f>SUM(L14:N14)</f>
        <v>36867</v>
      </c>
    </row>
    <row r="15" spans="1:15" s="953" customFormat="1" ht="16.5" thickBot="1" x14ac:dyDescent="0.3">
      <c r="A15" s="950"/>
      <c r="B15" s="951" t="s">
        <v>1174</v>
      </c>
      <c r="C15" s="951"/>
      <c r="D15" s="951"/>
      <c r="E15" s="951"/>
      <c r="F15" s="951">
        <v>7913</v>
      </c>
      <c r="G15" s="951"/>
      <c r="H15" s="951"/>
      <c r="I15" s="951"/>
      <c r="J15" s="952">
        <f>SUM(C15+E15+F15+H15)</f>
        <v>7913</v>
      </c>
      <c r="K15" s="952">
        <f>SUM(D15+G15+I15)</f>
        <v>0</v>
      </c>
      <c r="L15" s="952">
        <f>SUM(J15:K15)</f>
        <v>7913</v>
      </c>
      <c r="M15" s="952">
        <v>47386</v>
      </c>
      <c r="N15" s="952"/>
      <c r="O15" s="952">
        <f>SUM(L15:N15)</f>
        <v>55299</v>
      </c>
    </row>
    <row r="16" spans="1:15" ht="17.25" thickTop="1" thickBot="1" x14ac:dyDescent="0.3">
      <c r="A16" s="945"/>
      <c r="B16" s="954" t="s">
        <v>1175</v>
      </c>
      <c r="C16" s="954">
        <f>+C13</f>
        <v>0</v>
      </c>
      <c r="D16" s="954">
        <f t="shared" ref="D16:O18" si="1">+D13</f>
        <v>0</v>
      </c>
      <c r="E16" s="954">
        <f t="shared" si="1"/>
        <v>0</v>
      </c>
      <c r="F16" s="954">
        <f t="shared" si="1"/>
        <v>13190</v>
      </c>
      <c r="G16" s="954">
        <f t="shared" si="1"/>
        <v>0</v>
      </c>
      <c r="H16" s="954">
        <f t="shared" si="1"/>
        <v>0</v>
      </c>
      <c r="I16" s="954">
        <f t="shared" si="1"/>
        <v>0</v>
      </c>
      <c r="J16" s="954">
        <f t="shared" si="1"/>
        <v>13190</v>
      </c>
      <c r="K16" s="954">
        <f t="shared" si="1"/>
        <v>0</v>
      </c>
      <c r="L16" s="954">
        <f t="shared" si="1"/>
        <v>13190</v>
      </c>
      <c r="M16" s="954">
        <f t="shared" si="1"/>
        <v>78976</v>
      </c>
      <c r="N16" s="954">
        <f t="shared" si="1"/>
        <v>0</v>
      </c>
      <c r="O16" s="954">
        <f t="shared" si="1"/>
        <v>92166</v>
      </c>
    </row>
    <row r="17" spans="1:15" ht="17.25" thickTop="1" thickBot="1" x14ac:dyDescent="0.3">
      <c r="A17" s="945"/>
      <c r="B17" s="954" t="s">
        <v>1176</v>
      </c>
      <c r="C17" s="954">
        <f>+C14</f>
        <v>0</v>
      </c>
      <c r="D17" s="954">
        <f t="shared" si="1"/>
        <v>0</v>
      </c>
      <c r="E17" s="954">
        <f t="shared" si="1"/>
        <v>0</v>
      </c>
      <c r="F17" s="954">
        <f t="shared" si="1"/>
        <v>5277</v>
      </c>
      <c r="G17" s="954">
        <f t="shared" si="1"/>
        <v>0</v>
      </c>
      <c r="H17" s="954">
        <f t="shared" si="1"/>
        <v>0</v>
      </c>
      <c r="I17" s="954">
        <f t="shared" si="1"/>
        <v>0</v>
      </c>
      <c r="J17" s="954">
        <f t="shared" si="1"/>
        <v>5277</v>
      </c>
      <c r="K17" s="954">
        <f t="shared" si="1"/>
        <v>0</v>
      </c>
      <c r="L17" s="954">
        <f t="shared" si="1"/>
        <v>5277</v>
      </c>
      <c r="M17" s="954">
        <f t="shared" si="1"/>
        <v>31590</v>
      </c>
      <c r="N17" s="954">
        <f t="shared" si="1"/>
        <v>0</v>
      </c>
      <c r="O17" s="954">
        <f t="shared" si="1"/>
        <v>36867</v>
      </c>
    </row>
    <row r="18" spans="1:15" ht="17.25" thickTop="1" thickBot="1" x14ac:dyDescent="0.3">
      <c r="A18" s="945"/>
      <c r="B18" s="954" t="s">
        <v>1177</v>
      </c>
      <c r="C18" s="954">
        <f>+C15</f>
        <v>0</v>
      </c>
      <c r="D18" s="954">
        <f t="shared" si="1"/>
        <v>0</v>
      </c>
      <c r="E18" s="954">
        <f t="shared" si="1"/>
        <v>0</v>
      </c>
      <c r="F18" s="954">
        <f t="shared" si="1"/>
        <v>7913</v>
      </c>
      <c r="G18" s="954">
        <f t="shared" si="1"/>
        <v>0</v>
      </c>
      <c r="H18" s="954">
        <f t="shared" si="1"/>
        <v>0</v>
      </c>
      <c r="I18" s="954">
        <f t="shared" si="1"/>
        <v>0</v>
      </c>
      <c r="J18" s="954">
        <f t="shared" si="1"/>
        <v>7913</v>
      </c>
      <c r="K18" s="954">
        <f t="shared" si="1"/>
        <v>0</v>
      </c>
      <c r="L18" s="954">
        <f t="shared" si="1"/>
        <v>7913</v>
      </c>
      <c r="M18" s="954">
        <f t="shared" si="1"/>
        <v>47386</v>
      </c>
      <c r="N18" s="954">
        <f t="shared" si="1"/>
        <v>0</v>
      </c>
      <c r="O18" s="954">
        <f t="shared" si="1"/>
        <v>55299</v>
      </c>
    </row>
    <row r="19" spans="1:15" ht="17.25" thickTop="1" thickBot="1" x14ac:dyDescent="0.3">
      <c r="A19" s="945"/>
      <c r="B19" s="954" t="s">
        <v>545</v>
      </c>
      <c r="C19" s="954">
        <f t="shared" ref="C19:O19" si="2">SUM(C9+C16)</f>
        <v>366923</v>
      </c>
      <c r="D19" s="954">
        <f t="shared" si="2"/>
        <v>0</v>
      </c>
      <c r="E19" s="954">
        <f t="shared" si="2"/>
        <v>0</v>
      </c>
      <c r="F19" s="954">
        <f t="shared" si="2"/>
        <v>16487</v>
      </c>
      <c r="G19" s="954">
        <f t="shared" si="2"/>
        <v>0</v>
      </c>
      <c r="H19" s="954">
        <f t="shared" si="2"/>
        <v>0</v>
      </c>
      <c r="I19" s="954">
        <f t="shared" si="2"/>
        <v>0</v>
      </c>
      <c r="J19" s="954">
        <f t="shared" si="2"/>
        <v>383410</v>
      </c>
      <c r="K19" s="954">
        <f t="shared" si="2"/>
        <v>0</v>
      </c>
      <c r="L19" s="954">
        <f t="shared" si="2"/>
        <v>383410</v>
      </c>
      <c r="M19" s="954">
        <f t="shared" si="2"/>
        <v>257693</v>
      </c>
      <c r="N19" s="954">
        <f t="shared" si="2"/>
        <v>0</v>
      </c>
      <c r="O19" s="954">
        <f t="shared" si="2"/>
        <v>641103</v>
      </c>
    </row>
    <row r="20" spans="1:15" ht="16.5" thickTop="1" x14ac:dyDescent="0.25">
      <c r="A20" s="947" t="s">
        <v>324</v>
      </c>
      <c r="B20" s="955" t="s">
        <v>546</v>
      </c>
      <c r="C20" s="955"/>
      <c r="D20" s="955"/>
      <c r="E20" s="955"/>
      <c r="F20" s="955"/>
      <c r="G20" s="955"/>
      <c r="H20" s="955"/>
      <c r="I20" s="955"/>
      <c r="J20" s="955"/>
      <c r="K20" s="955"/>
      <c r="L20" s="955"/>
      <c r="M20" s="955"/>
      <c r="N20" s="955"/>
      <c r="O20" s="955"/>
    </row>
    <row r="21" spans="1:15" x14ac:dyDescent="0.25">
      <c r="A21" s="947"/>
      <c r="B21" s="949" t="s">
        <v>84</v>
      </c>
      <c r="C21" s="949"/>
      <c r="D21" s="949"/>
      <c r="E21" s="949"/>
      <c r="F21" s="949">
        <v>1485</v>
      </c>
      <c r="G21" s="949"/>
      <c r="H21" s="949"/>
      <c r="I21" s="949"/>
      <c r="J21" s="949">
        <f>SUM(C21+E21+F21+H21)</f>
        <v>1485</v>
      </c>
      <c r="K21" s="949">
        <f>SUM(D21+G21+I21)</f>
        <v>0</v>
      </c>
      <c r="L21" s="949">
        <f>SUM(J21:K21)</f>
        <v>1485</v>
      </c>
      <c r="M21" s="949">
        <v>61533</v>
      </c>
      <c r="N21" s="949"/>
      <c r="O21" s="949">
        <f>SUM(L21:N21)</f>
        <v>63018</v>
      </c>
    </row>
    <row r="22" spans="1:15" s="953" customFormat="1" x14ac:dyDescent="0.25">
      <c r="A22" s="950"/>
      <c r="B22" s="951" t="s">
        <v>1173</v>
      </c>
      <c r="C22" s="951"/>
      <c r="D22" s="951"/>
      <c r="E22" s="951"/>
      <c r="F22" s="951">
        <v>1485</v>
      </c>
      <c r="G22" s="951"/>
      <c r="H22" s="951"/>
      <c r="I22" s="951"/>
      <c r="J22" s="952">
        <f>SUM(C22+E22+F22+H22)</f>
        <v>1485</v>
      </c>
      <c r="K22" s="952">
        <f>SUM(D22+G22+I22)</f>
        <v>0</v>
      </c>
      <c r="L22" s="952">
        <f>SUM(J22:K22)</f>
        <v>1485</v>
      </c>
      <c r="M22" s="952">
        <v>61533</v>
      </c>
      <c r="N22" s="952"/>
      <c r="O22" s="952">
        <f>SUM(L22:N22)</f>
        <v>63018</v>
      </c>
    </row>
    <row r="23" spans="1:15" s="953" customFormat="1" ht="16.5" thickBot="1" x14ac:dyDescent="0.3">
      <c r="A23" s="956"/>
      <c r="B23" s="957" t="s">
        <v>1174</v>
      </c>
      <c r="C23" s="957"/>
      <c r="D23" s="957"/>
      <c r="E23" s="957"/>
      <c r="F23" s="957"/>
      <c r="G23" s="957"/>
      <c r="H23" s="957"/>
      <c r="I23" s="957"/>
      <c r="J23" s="958">
        <f>SUM(C23+E23+F23+H23)</f>
        <v>0</v>
      </c>
      <c r="K23" s="958">
        <f>SUM(D23+G23+I23)</f>
        <v>0</v>
      </c>
      <c r="L23" s="958">
        <f>SUM(J23:K23)</f>
        <v>0</v>
      </c>
      <c r="M23" s="958"/>
      <c r="N23" s="958"/>
      <c r="O23" s="958">
        <f>SUM(L23:N23)</f>
        <v>0</v>
      </c>
    </row>
    <row r="24" spans="1:15" ht="17.25" thickTop="1" thickBot="1" x14ac:dyDescent="0.3">
      <c r="A24" s="945"/>
      <c r="B24" s="954" t="s">
        <v>1175</v>
      </c>
      <c r="C24" s="954">
        <f>+C21</f>
        <v>0</v>
      </c>
      <c r="D24" s="954">
        <f t="shared" ref="D24:O26" si="3">+D21</f>
        <v>0</v>
      </c>
      <c r="E24" s="954">
        <f t="shared" si="3"/>
        <v>0</v>
      </c>
      <c r="F24" s="954">
        <f t="shared" si="3"/>
        <v>1485</v>
      </c>
      <c r="G24" s="954">
        <f t="shared" si="3"/>
        <v>0</v>
      </c>
      <c r="H24" s="954">
        <f t="shared" si="3"/>
        <v>0</v>
      </c>
      <c r="I24" s="954">
        <f t="shared" si="3"/>
        <v>0</v>
      </c>
      <c r="J24" s="954">
        <f t="shared" si="3"/>
        <v>1485</v>
      </c>
      <c r="K24" s="954">
        <f t="shared" si="3"/>
        <v>0</v>
      </c>
      <c r="L24" s="954">
        <f t="shared" si="3"/>
        <v>1485</v>
      </c>
      <c r="M24" s="954">
        <f t="shared" si="3"/>
        <v>61533</v>
      </c>
      <c r="N24" s="954">
        <f t="shared" si="3"/>
        <v>0</v>
      </c>
      <c r="O24" s="954">
        <f t="shared" si="3"/>
        <v>63018</v>
      </c>
    </row>
    <row r="25" spans="1:15" ht="17.25" thickTop="1" thickBot="1" x14ac:dyDescent="0.3">
      <c r="A25" s="945"/>
      <c r="B25" s="954" t="s">
        <v>1176</v>
      </c>
      <c r="C25" s="954">
        <f>+C22</f>
        <v>0</v>
      </c>
      <c r="D25" s="954">
        <f t="shared" si="3"/>
        <v>0</v>
      </c>
      <c r="E25" s="954">
        <f t="shared" si="3"/>
        <v>0</v>
      </c>
      <c r="F25" s="954">
        <f t="shared" si="3"/>
        <v>1485</v>
      </c>
      <c r="G25" s="954">
        <f t="shared" si="3"/>
        <v>0</v>
      </c>
      <c r="H25" s="954">
        <f t="shared" si="3"/>
        <v>0</v>
      </c>
      <c r="I25" s="954">
        <f t="shared" si="3"/>
        <v>0</v>
      </c>
      <c r="J25" s="954">
        <f t="shared" si="3"/>
        <v>1485</v>
      </c>
      <c r="K25" s="954">
        <f t="shared" si="3"/>
        <v>0</v>
      </c>
      <c r="L25" s="954">
        <f t="shared" si="3"/>
        <v>1485</v>
      </c>
      <c r="M25" s="954">
        <f t="shared" si="3"/>
        <v>61533</v>
      </c>
      <c r="N25" s="954">
        <f t="shared" si="3"/>
        <v>0</v>
      </c>
      <c r="O25" s="954">
        <f t="shared" si="3"/>
        <v>63018</v>
      </c>
    </row>
    <row r="26" spans="1:15" ht="17.25" thickTop="1" thickBot="1" x14ac:dyDescent="0.3">
      <c r="A26" s="945"/>
      <c r="B26" s="954" t="s">
        <v>1177</v>
      </c>
      <c r="C26" s="954">
        <f>+C23</f>
        <v>0</v>
      </c>
      <c r="D26" s="954">
        <f t="shared" si="3"/>
        <v>0</v>
      </c>
      <c r="E26" s="954">
        <f t="shared" si="3"/>
        <v>0</v>
      </c>
      <c r="F26" s="954">
        <f t="shared" si="3"/>
        <v>0</v>
      </c>
      <c r="G26" s="954">
        <f t="shared" si="3"/>
        <v>0</v>
      </c>
      <c r="H26" s="954">
        <f t="shared" si="3"/>
        <v>0</v>
      </c>
      <c r="I26" s="954">
        <f t="shared" si="3"/>
        <v>0</v>
      </c>
      <c r="J26" s="954">
        <f t="shared" si="3"/>
        <v>0</v>
      </c>
      <c r="K26" s="954">
        <f t="shared" si="3"/>
        <v>0</v>
      </c>
      <c r="L26" s="954">
        <f t="shared" si="3"/>
        <v>0</v>
      </c>
      <c r="M26" s="954">
        <f t="shared" si="3"/>
        <v>0</v>
      </c>
      <c r="N26" s="954">
        <f t="shared" si="3"/>
        <v>0</v>
      </c>
      <c r="O26" s="954">
        <f t="shared" si="3"/>
        <v>0</v>
      </c>
    </row>
    <row r="27" spans="1:15" ht="16.5" thickTop="1" x14ac:dyDescent="0.25">
      <c r="A27" s="947" t="s">
        <v>327</v>
      </c>
      <c r="B27" s="948" t="s">
        <v>547</v>
      </c>
      <c r="C27" s="948"/>
      <c r="D27" s="948"/>
      <c r="E27" s="948"/>
      <c r="F27" s="948"/>
      <c r="G27" s="948"/>
      <c r="H27" s="948"/>
      <c r="I27" s="948"/>
      <c r="J27" s="948"/>
      <c r="K27" s="948"/>
      <c r="L27" s="948"/>
      <c r="M27" s="948"/>
      <c r="N27" s="948"/>
      <c r="O27" s="948"/>
    </row>
    <row r="28" spans="1:15" x14ac:dyDescent="0.25">
      <c r="A28" s="947"/>
      <c r="B28" s="949" t="s">
        <v>84</v>
      </c>
      <c r="C28" s="949"/>
      <c r="D28" s="949"/>
      <c r="E28" s="949"/>
      <c r="F28" s="949">
        <v>3006</v>
      </c>
      <c r="G28" s="949"/>
      <c r="H28" s="949"/>
      <c r="I28" s="949"/>
      <c r="J28" s="949">
        <f>SUM(C28+E28+F28+H28)</f>
        <v>3006</v>
      </c>
      <c r="K28" s="949">
        <f>SUM(D28+G28+I28)</f>
        <v>0</v>
      </c>
      <c r="L28" s="949">
        <f>SUM(J28:K28)</f>
        <v>3006</v>
      </c>
      <c r="M28" s="949">
        <v>61864</v>
      </c>
      <c r="N28" s="949"/>
      <c r="O28" s="949">
        <f>SUM(L28:N28)</f>
        <v>64870</v>
      </c>
    </row>
    <row r="29" spans="1:15" s="953" customFormat="1" x14ac:dyDescent="0.25">
      <c r="A29" s="950"/>
      <c r="B29" s="951" t="s">
        <v>1173</v>
      </c>
      <c r="C29" s="951"/>
      <c r="D29" s="951"/>
      <c r="E29" s="951"/>
      <c r="F29" s="951">
        <v>3006</v>
      </c>
      <c r="G29" s="951"/>
      <c r="H29" s="951"/>
      <c r="I29" s="951"/>
      <c r="J29" s="952">
        <f>SUM(C29+E29+F29+H29)</f>
        <v>3006</v>
      </c>
      <c r="K29" s="952">
        <f>SUM(D29+G29+I29)</f>
        <v>0</v>
      </c>
      <c r="L29" s="952">
        <f>SUM(J29:K29)</f>
        <v>3006</v>
      </c>
      <c r="M29" s="952">
        <v>61864</v>
      </c>
      <c r="N29" s="952"/>
      <c r="O29" s="952">
        <f>SUM(L29:N29)</f>
        <v>64870</v>
      </c>
    </row>
    <row r="30" spans="1:15" s="953" customFormat="1" ht="16.5" thickBot="1" x14ac:dyDescent="0.3">
      <c r="A30" s="950"/>
      <c r="B30" s="951" t="s">
        <v>1174</v>
      </c>
      <c r="C30" s="951"/>
      <c r="D30" s="951"/>
      <c r="E30" s="951"/>
      <c r="F30" s="951"/>
      <c r="G30" s="951"/>
      <c r="H30" s="951"/>
      <c r="I30" s="951"/>
      <c r="J30" s="952">
        <f>SUM(C30+E30+F30+H30)</f>
        <v>0</v>
      </c>
      <c r="K30" s="952">
        <f>SUM(D30+G30+I30)</f>
        <v>0</v>
      </c>
      <c r="L30" s="952">
        <f>SUM(J30:K30)</f>
        <v>0</v>
      </c>
      <c r="M30" s="952"/>
      <c r="N30" s="952"/>
      <c r="O30" s="952">
        <f>SUM(L30:N30)</f>
        <v>0</v>
      </c>
    </row>
    <row r="31" spans="1:15" ht="17.25" thickTop="1" thickBot="1" x14ac:dyDescent="0.3">
      <c r="A31" s="945"/>
      <c r="B31" s="954" t="s">
        <v>1175</v>
      </c>
      <c r="C31" s="954">
        <f>+C28</f>
        <v>0</v>
      </c>
      <c r="D31" s="954">
        <f t="shared" ref="D31:O33" si="4">+D28</f>
        <v>0</v>
      </c>
      <c r="E31" s="954">
        <f t="shared" si="4"/>
        <v>0</v>
      </c>
      <c r="F31" s="954">
        <f t="shared" si="4"/>
        <v>3006</v>
      </c>
      <c r="G31" s="954">
        <f t="shared" si="4"/>
        <v>0</v>
      </c>
      <c r="H31" s="954">
        <f t="shared" si="4"/>
        <v>0</v>
      </c>
      <c r="I31" s="954">
        <f t="shared" si="4"/>
        <v>0</v>
      </c>
      <c r="J31" s="954">
        <f t="shared" si="4"/>
        <v>3006</v>
      </c>
      <c r="K31" s="954">
        <f t="shared" si="4"/>
        <v>0</v>
      </c>
      <c r="L31" s="954">
        <f t="shared" si="4"/>
        <v>3006</v>
      </c>
      <c r="M31" s="954">
        <f t="shared" si="4"/>
        <v>61864</v>
      </c>
      <c r="N31" s="954">
        <f t="shared" si="4"/>
        <v>0</v>
      </c>
      <c r="O31" s="954">
        <f t="shared" si="4"/>
        <v>64870</v>
      </c>
    </row>
    <row r="32" spans="1:15" ht="17.25" thickTop="1" thickBot="1" x14ac:dyDescent="0.3">
      <c r="A32" s="945"/>
      <c r="B32" s="954" t="s">
        <v>1176</v>
      </c>
      <c r="C32" s="954">
        <f>+C29</f>
        <v>0</v>
      </c>
      <c r="D32" s="954">
        <f t="shared" si="4"/>
        <v>0</v>
      </c>
      <c r="E32" s="954">
        <f t="shared" si="4"/>
        <v>0</v>
      </c>
      <c r="F32" s="954">
        <f t="shared" si="4"/>
        <v>3006</v>
      </c>
      <c r="G32" s="954">
        <f t="shared" si="4"/>
        <v>0</v>
      </c>
      <c r="H32" s="954">
        <f t="shared" si="4"/>
        <v>0</v>
      </c>
      <c r="I32" s="954">
        <f t="shared" si="4"/>
        <v>0</v>
      </c>
      <c r="J32" s="954">
        <f t="shared" si="4"/>
        <v>3006</v>
      </c>
      <c r="K32" s="954">
        <f t="shared" si="4"/>
        <v>0</v>
      </c>
      <c r="L32" s="954">
        <f t="shared" si="4"/>
        <v>3006</v>
      </c>
      <c r="M32" s="954">
        <f t="shared" si="4"/>
        <v>61864</v>
      </c>
      <c r="N32" s="954">
        <f t="shared" si="4"/>
        <v>0</v>
      </c>
      <c r="O32" s="954">
        <f t="shared" si="4"/>
        <v>64870</v>
      </c>
    </row>
    <row r="33" spans="1:15" ht="17.25" thickTop="1" thickBot="1" x14ac:dyDescent="0.3">
      <c r="A33" s="945"/>
      <c r="B33" s="954" t="s">
        <v>1177</v>
      </c>
      <c r="C33" s="954">
        <f>+C30</f>
        <v>0</v>
      </c>
      <c r="D33" s="954">
        <f t="shared" si="4"/>
        <v>0</v>
      </c>
      <c r="E33" s="954">
        <f t="shared" si="4"/>
        <v>0</v>
      </c>
      <c r="F33" s="954">
        <f t="shared" si="4"/>
        <v>0</v>
      </c>
      <c r="G33" s="954">
        <f t="shared" si="4"/>
        <v>0</v>
      </c>
      <c r="H33" s="954">
        <f t="shared" si="4"/>
        <v>0</v>
      </c>
      <c r="I33" s="954">
        <f t="shared" si="4"/>
        <v>0</v>
      </c>
      <c r="J33" s="954">
        <f t="shared" si="4"/>
        <v>0</v>
      </c>
      <c r="K33" s="954">
        <f t="shared" si="4"/>
        <v>0</v>
      </c>
      <c r="L33" s="954">
        <f t="shared" si="4"/>
        <v>0</v>
      </c>
      <c r="M33" s="954">
        <f t="shared" si="4"/>
        <v>0</v>
      </c>
      <c r="N33" s="954">
        <f t="shared" si="4"/>
        <v>0</v>
      </c>
      <c r="O33" s="954">
        <f t="shared" si="4"/>
        <v>0</v>
      </c>
    </row>
    <row r="34" spans="1:15" ht="16.5" thickTop="1" x14ac:dyDescent="0.25">
      <c r="A34" s="947" t="s">
        <v>331</v>
      </c>
      <c r="B34" s="948" t="s">
        <v>548</v>
      </c>
      <c r="C34" s="948"/>
      <c r="D34" s="948"/>
      <c r="E34" s="948"/>
      <c r="F34" s="948"/>
      <c r="G34" s="948"/>
      <c r="H34" s="948"/>
      <c r="I34" s="948"/>
      <c r="J34" s="948"/>
      <c r="K34" s="948"/>
      <c r="L34" s="948"/>
      <c r="M34" s="948"/>
      <c r="N34" s="948"/>
      <c r="O34" s="948"/>
    </row>
    <row r="35" spans="1:15" x14ac:dyDescent="0.25">
      <c r="A35" s="947"/>
      <c r="B35" s="949" t="s">
        <v>84</v>
      </c>
      <c r="C35" s="949"/>
      <c r="D35" s="949"/>
      <c r="E35" s="949"/>
      <c r="F35" s="949">
        <v>2118</v>
      </c>
      <c r="G35" s="949"/>
      <c r="H35" s="949"/>
      <c r="I35" s="949"/>
      <c r="J35" s="949">
        <f>SUM(C35+E35+F35+H35)</f>
        <v>2118</v>
      </c>
      <c r="K35" s="949">
        <f>SUM(D35+G35+I35)</f>
        <v>0</v>
      </c>
      <c r="L35" s="949">
        <f>SUM(J35:K35)</f>
        <v>2118</v>
      </c>
      <c r="M35" s="949">
        <v>57977</v>
      </c>
      <c r="N35" s="949"/>
      <c r="O35" s="949">
        <f>SUM(L35:N35)</f>
        <v>60095</v>
      </c>
    </row>
    <row r="36" spans="1:15" s="953" customFormat="1" x14ac:dyDescent="0.25">
      <c r="A36" s="950"/>
      <c r="B36" s="951" t="s">
        <v>1173</v>
      </c>
      <c r="C36" s="951"/>
      <c r="D36" s="951"/>
      <c r="E36" s="951"/>
      <c r="F36" s="951">
        <v>2118</v>
      </c>
      <c r="G36" s="951"/>
      <c r="H36" s="951"/>
      <c r="I36" s="951"/>
      <c r="J36" s="952">
        <f>SUM(C36+E36+F36+H36)</f>
        <v>2118</v>
      </c>
      <c r="K36" s="952">
        <f>SUM(D36+G36+I36)</f>
        <v>0</v>
      </c>
      <c r="L36" s="952">
        <f>SUM(J36:K36)</f>
        <v>2118</v>
      </c>
      <c r="M36" s="952">
        <v>57977</v>
      </c>
      <c r="N36" s="952"/>
      <c r="O36" s="952">
        <f>SUM(L36:N36)</f>
        <v>60095</v>
      </c>
    </row>
    <row r="37" spans="1:15" s="953" customFormat="1" ht="16.5" thickBot="1" x14ac:dyDescent="0.3">
      <c r="A37" s="950"/>
      <c r="B37" s="951" t="s">
        <v>1174</v>
      </c>
      <c r="C37" s="951"/>
      <c r="D37" s="951"/>
      <c r="E37" s="951"/>
      <c r="F37" s="951"/>
      <c r="G37" s="951"/>
      <c r="H37" s="951"/>
      <c r="I37" s="951"/>
      <c r="J37" s="952">
        <f>SUM(C37+E37+F37+H37)</f>
        <v>0</v>
      </c>
      <c r="K37" s="952">
        <f>SUM(D37+G37+I37)</f>
        <v>0</v>
      </c>
      <c r="L37" s="952">
        <f>SUM(J37:K37)</f>
        <v>0</v>
      </c>
      <c r="M37" s="952"/>
      <c r="N37" s="952"/>
      <c r="O37" s="952">
        <f>SUM(L37:N37)</f>
        <v>0</v>
      </c>
    </row>
    <row r="38" spans="1:15" ht="17.25" thickTop="1" thickBot="1" x14ac:dyDescent="0.3">
      <c r="A38" s="945"/>
      <c r="B38" s="954" t="s">
        <v>1175</v>
      </c>
      <c r="C38" s="954">
        <f>+C35</f>
        <v>0</v>
      </c>
      <c r="D38" s="954">
        <f t="shared" ref="D38:O40" si="5">+D35</f>
        <v>0</v>
      </c>
      <c r="E38" s="954">
        <f t="shared" si="5"/>
        <v>0</v>
      </c>
      <c r="F38" s="954">
        <f t="shared" si="5"/>
        <v>2118</v>
      </c>
      <c r="G38" s="954">
        <f t="shared" si="5"/>
        <v>0</v>
      </c>
      <c r="H38" s="954">
        <f t="shared" si="5"/>
        <v>0</v>
      </c>
      <c r="I38" s="954">
        <f t="shared" si="5"/>
        <v>0</v>
      </c>
      <c r="J38" s="954">
        <f t="shared" si="5"/>
        <v>2118</v>
      </c>
      <c r="K38" s="954">
        <f t="shared" si="5"/>
        <v>0</v>
      </c>
      <c r="L38" s="954">
        <f t="shared" si="5"/>
        <v>2118</v>
      </c>
      <c r="M38" s="954">
        <f t="shared" si="5"/>
        <v>57977</v>
      </c>
      <c r="N38" s="954">
        <f t="shared" si="5"/>
        <v>0</v>
      </c>
      <c r="O38" s="954">
        <f t="shared" si="5"/>
        <v>60095</v>
      </c>
    </row>
    <row r="39" spans="1:15" ht="17.25" thickTop="1" thickBot="1" x14ac:dyDescent="0.3">
      <c r="A39" s="945"/>
      <c r="B39" s="954" t="s">
        <v>1176</v>
      </c>
      <c r="C39" s="954">
        <f>+C36</f>
        <v>0</v>
      </c>
      <c r="D39" s="954">
        <f t="shared" si="5"/>
        <v>0</v>
      </c>
      <c r="E39" s="954">
        <f t="shared" si="5"/>
        <v>0</v>
      </c>
      <c r="F39" s="954">
        <f t="shared" si="5"/>
        <v>2118</v>
      </c>
      <c r="G39" s="954">
        <f t="shared" si="5"/>
        <v>0</v>
      </c>
      <c r="H39" s="954">
        <f t="shared" si="5"/>
        <v>0</v>
      </c>
      <c r="I39" s="954">
        <f t="shared" si="5"/>
        <v>0</v>
      </c>
      <c r="J39" s="954">
        <f t="shared" si="5"/>
        <v>2118</v>
      </c>
      <c r="K39" s="954">
        <f t="shared" si="5"/>
        <v>0</v>
      </c>
      <c r="L39" s="954">
        <f t="shared" si="5"/>
        <v>2118</v>
      </c>
      <c r="M39" s="954">
        <f t="shared" si="5"/>
        <v>57977</v>
      </c>
      <c r="N39" s="954">
        <f t="shared" si="5"/>
        <v>0</v>
      </c>
      <c r="O39" s="954">
        <f t="shared" si="5"/>
        <v>60095</v>
      </c>
    </row>
    <row r="40" spans="1:15" ht="17.25" thickTop="1" thickBot="1" x14ac:dyDescent="0.3">
      <c r="A40" s="945"/>
      <c r="B40" s="954" t="s">
        <v>1177</v>
      </c>
      <c r="C40" s="954">
        <f>+C37</f>
        <v>0</v>
      </c>
      <c r="D40" s="954">
        <f t="shared" si="5"/>
        <v>0</v>
      </c>
      <c r="E40" s="954">
        <f t="shared" si="5"/>
        <v>0</v>
      </c>
      <c r="F40" s="954">
        <f t="shared" si="5"/>
        <v>0</v>
      </c>
      <c r="G40" s="954">
        <f t="shared" si="5"/>
        <v>0</v>
      </c>
      <c r="H40" s="954">
        <f t="shared" si="5"/>
        <v>0</v>
      </c>
      <c r="I40" s="954">
        <f t="shared" si="5"/>
        <v>0</v>
      </c>
      <c r="J40" s="954">
        <f t="shared" si="5"/>
        <v>0</v>
      </c>
      <c r="K40" s="954">
        <f t="shared" si="5"/>
        <v>0</v>
      </c>
      <c r="L40" s="954">
        <f t="shared" si="5"/>
        <v>0</v>
      </c>
      <c r="M40" s="954">
        <f t="shared" si="5"/>
        <v>0</v>
      </c>
      <c r="N40" s="954">
        <f t="shared" si="5"/>
        <v>0</v>
      </c>
      <c r="O40" s="954">
        <f t="shared" si="5"/>
        <v>0</v>
      </c>
    </row>
    <row r="41" spans="1:15" ht="16.5" thickTop="1" x14ac:dyDescent="0.25">
      <c r="A41" s="947" t="s">
        <v>335</v>
      </c>
      <c r="B41" s="948" t="s">
        <v>549</v>
      </c>
      <c r="C41" s="948"/>
      <c r="D41" s="948"/>
      <c r="E41" s="948"/>
      <c r="F41" s="948"/>
      <c r="G41" s="948"/>
      <c r="H41" s="948"/>
      <c r="I41" s="948"/>
      <c r="J41" s="948"/>
      <c r="K41" s="948"/>
      <c r="L41" s="948"/>
      <c r="M41" s="948"/>
      <c r="N41" s="948"/>
      <c r="O41" s="948"/>
    </row>
    <row r="42" spans="1:15" x14ac:dyDescent="0.25">
      <c r="A42" s="947"/>
      <c r="B42" s="949" t="s">
        <v>84</v>
      </c>
      <c r="C42" s="949"/>
      <c r="D42" s="949"/>
      <c r="E42" s="949"/>
      <c r="F42" s="949">
        <v>99</v>
      </c>
      <c r="G42" s="949"/>
      <c r="H42" s="949"/>
      <c r="I42" s="949"/>
      <c r="J42" s="949">
        <f>SUM(C42+E42+F42+H42)</f>
        <v>99</v>
      </c>
      <c r="K42" s="949">
        <f>SUM(D42+G42+I42)</f>
        <v>0</v>
      </c>
      <c r="L42" s="949">
        <f>SUM(J42:K42)</f>
        <v>99</v>
      </c>
      <c r="M42" s="949">
        <v>35094</v>
      </c>
      <c r="N42" s="949"/>
      <c r="O42" s="949">
        <f>SUM(L42:N42)</f>
        <v>35193</v>
      </c>
    </row>
    <row r="43" spans="1:15" s="953" customFormat="1" x14ac:dyDescent="0.25">
      <c r="A43" s="950"/>
      <c r="B43" s="951" t="s">
        <v>1173</v>
      </c>
      <c r="C43" s="951"/>
      <c r="D43" s="951"/>
      <c r="E43" s="951"/>
      <c r="F43" s="951">
        <v>99</v>
      </c>
      <c r="G43" s="951"/>
      <c r="H43" s="951"/>
      <c r="I43" s="951"/>
      <c r="J43" s="952">
        <f>SUM(C43+E43+F43+H43)</f>
        <v>99</v>
      </c>
      <c r="K43" s="952">
        <f>SUM(D43+G43+I43)</f>
        <v>0</v>
      </c>
      <c r="L43" s="952">
        <f>SUM(J43:K43)</f>
        <v>99</v>
      </c>
      <c r="M43" s="952">
        <v>35094</v>
      </c>
      <c r="N43" s="952"/>
      <c r="O43" s="952">
        <f>SUM(L43:N43)</f>
        <v>35193</v>
      </c>
    </row>
    <row r="44" spans="1:15" s="953" customFormat="1" ht="16.5" thickBot="1" x14ac:dyDescent="0.3">
      <c r="A44" s="950"/>
      <c r="B44" s="951" t="s">
        <v>1174</v>
      </c>
      <c r="C44" s="951"/>
      <c r="D44" s="951"/>
      <c r="E44" s="951"/>
      <c r="F44" s="951"/>
      <c r="G44" s="951"/>
      <c r="H44" s="951"/>
      <c r="I44" s="951"/>
      <c r="J44" s="952">
        <f>SUM(C44+E44+F44+H44)</f>
        <v>0</v>
      </c>
      <c r="K44" s="952">
        <f>SUM(D44+G44+I44)</f>
        <v>0</v>
      </c>
      <c r="L44" s="952">
        <f>SUM(J44:K44)</f>
        <v>0</v>
      </c>
      <c r="M44" s="952"/>
      <c r="N44" s="952"/>
      <c r="O44" s="952">
        <f>SUM(L44:N44)</f>
        <v>0</v>
      </c>
    </row>
    <row r="45" spans="1:15" ht="17.25" thickTop="1" thickBot="1" x14ac:dyDescent="0.3">
      <c r="A45" s="945"/>
      <c r="B45" s="954" t="s">
        <v>1175</v>
      </c>
      <c r="C45" s="954">
        <f>+C42</f>
        <v>0</v>
      </c>
      <c r="D45" s="954">
        <f t="shared" ref="D45:O47" si="6">+D42</f>
        <v>0</v>
      </c>
      <c r="E45" s="954">
        <f t="shared" si="6"/>
        <v>0</v>
      </c>
      <c r="F45" s="954">
        <f t="shared" si="6"/>
        <v>99</v>
      </c>
      <c r="G45" s="954">
        <f t="shared" si="6"/>
        <v>0</v>
      </c>
      <c r="H45" s="954">
        <f t="shared" si="6"/>
        <v>0</v>
      </c>
      <c r="I45" s="954">
        <f t="shared" si="6"/>
        <v>0</v>
      </c>
      <c r="J45" s="954">
        <f t="shared" si="6"/>
        <v>99</v>
      </c>
      <c r="K45" s="954">
        <f t="shared" si="6"/>
        <v>0</v>
      </c>
      <c r="L45" s="954">
        <f t="shared" si="6"/>
        <v>99</v>
      </c>
      <c r="M45" s="954">
        <f t="shared" si="6"/>
        <v>35094</v>
      </c>
      <c r="N45" s="954">
        <f t="shared" si="6"/>
        <v>0</v>
      </c>
      <c r="O45" s="954">
        <f t="shared" si="6"/>
        <v>35193</v>
      </c>
    </row>
    <row r="46" spans="1:15" ht="17.25" thickTop="1" thickBot="1" x14ac:dyDescent="0.3">
      <c r="A46" s="945"/>
      <c r="B46" s="954" t="s">
        <v>1176</v>
      </c>
      <c r="C46" s="954">
        <f>+C43</f>
        <v>0</v>
      </c>
      <c r="D46" s="954">
        <f t="shared" si="6"/>
        <v>0</v>
      </c>
      <c r="E46" s="954">
        <f t="shared" si="6"/>
        <v>0</v>
      </c>
      <c r="F46" s="954">
        <f t="shared" si="6"/>
        <v>99</v>
      </c>
      <c r="G46" s="954">
        <f t="shared" si="6"/>
        <v>0</v>
      </c>
      <c r="H46" s="954">
        <f t="shared" si="6"/>
        <v>0</v>
      </c>
      <c r="I46" s="954">
        <f t="shared" si="6"/>
        <v>0</v>
      </c>
      <c r="J46" s="954">
        <f t="shared" si="6"/>
        <v>99</v>
      </c>
      <c r="K46" s="954">
        <f t="shared" si="6"/>
        <v>0</v>
      </c>
      <c r="L46" s="954">
        <f t="shared" si="6"/>
        <v>99</v>
      </c>
      <c r="M46" s="954">
        <f t="shared" si="6"/>
        <v>35094</v>
      </c>
      <c r="N46" s="954">
        <f t="shared" si="6"/>
        <v>0</v>
      </c>
      <c r="O46" s="954">
        <f t="shared" si="6"/>
        <v>35193</v>
      </c>
    </row>
    <row r="47" spans="1:15" ht="17.25" thickTop="1" thickBot="1" x14ac:dyDescent="0.3">
      <c r="A47" s="945"/>
      <c r="B47" s="954" t="s">
        <v>1177</v>
      </c>
      <c r="C47" s="954">
        <f>+C44</f>
        <v>0</v>
      </c>
      <c r="D47" s="954">
        <f t="shared" si="6"/>
        <v>0</v>
      </c>
      <c r="E47" s="954">
        <f t="shared" si="6"/>
        <v>0</v>
      </c>
      <c r="F47" s="954">
        <f t="shared" si="6"/>
        <v>0</v>
      </c>
      <c r="G47" s="954">
        <f t="shared" si="6"/>
        <v>0</v>
      </c>
      <c r="H47" s="954">
        <f t="shared" si="6"/>
        <v>0</v>
      </c>
      <c r="I47" s="954">
        <f t="shared" si="6"/>
        <v>0</v>
      </c>
      <c r="J47" s="954">
        <f t="shared" si="6"/>
        <v>0</v>
      </c>
      <c r="K47" s="954">
        <f t="shared" si="6"/>
        <v>0</v>
      </c>
      <c r="L47" s="954">
        <f t="shared" si="6"/>
        <v>0</v>
      </c>
      <c r="M47" s="954">
        <f t="shared" si="6"/>
        <v>0</v>
      </c>
      <c r="N47" s="954">
        <f t="shared" si="6"/>
        <v>0</v>
      </c>
      <c r="O47" s="954">
        <f t="shared" si="6"/>
        <v>0</v>
      </c>
    </row>
    <row r="48" spans="1:15" ht="16.5" thickTop="1" x14ac:dyDescent="0.25">
      <c r="A48" s="947" t="s">
        <v>339</v>
      </c>
      <c r="B48" s="948" t="s">
        <v>550</v>
      </c>
      <c r="C48" s="948"/>
      <c r="D48" s="948"/>
      <c r="E48" s="948"/>
      <c r="F48" s="948"/>
      <c r="G48" s="948"/>
      <c r="H48" s="948"/>
      <c r="I48" s="948"/>
      <c r="J48" s="948"/>
      <c r="K48" s="948"/>
      <c r="L48" s="948"/>
      <c r="M48" s="948"/>
      <c r="N48" s="948"/>
      <c r="O48" s="948"/>
    </row>
    <row r="49" spans="1:15" x14ac:dyDescent="0.25">
      <c r="A49" s="947"/>
      <c r="B49" s="949" t="s">
        <v>84</v>
      </c>
      <c r="C49" s="949"/>
      <c r="D49" s="949"/>
      <c r="E49" s="949"/>
      <c r="F49" s="949">
        <v>1394</v>
      </c>
      <c r="G49" s="949"/>
      <c r="H49" s="949"/>
      <c r="I49" s="949"/>
      <c r="J49" s="949">
        <f>SUM(C49+E49+F49+H49)</f>
        <v>1394</v>
      </c>
      <c r="K49" s="949">
        <f>SUM(D49+G49+I49)</f>
        <v>0</v>
      </c>
      <c r="L49" s="949">
        <f>SUM(J49:K49)</f>
        <v>1394</v>
      </c>
      <c r="M49" s="949">
        <v>79095</v>
      </c>
      <c r="N49" s="949"/>
      <c r="O49" s="949">
        <f>SUM(L49:N49)</f>
        <v>80489</v>
      </c>
    </row>
    <row r="50" spans="1:15" s="953" customFormat="1" x14ac:dyDescent="0.25">
      <c r="A50" s="950"/>
      <c r="B50" s="951" t="s">
        <v>1173</v>
      </c>
      <c r="C50" s="951"/>
      <c r="D50" s="951"/>
      <c r="E50" s="951"/>
      <c r="F50" s="951">
        <v>1394</v>
      </c>
      <c r="G50" s="951"/>
      <c r="H50" s="951"/>
      <c r="I50" s="951"/>
      <c r="J50" s="952">
        <f>SUM(C50+E50+F50+H50)</f>
        <v>1394</v>
      </c>
      <c r="K50" s="952">
        <f>SUM(D50+G50+I50)</f>
        <v>0</v>
      </c>
      <c r="L50" s="952">
        <f>SUM(J50:K50)</f>
        <v>1394</v>
      </c>
      <c r="M50" s="952">
        <v>79095</v>
      </c>
      <c r="N50" s="952"/>
      <c r="O50" s="952">
        <f>SUM(L50:N50)</f>
        <v>80489</v>
      </c>
    </row>
    <row r="51" spans="1:15" s="953" customFormat="1" ht="16.5" thickBot="1" x14ac:dyDescent="0.3">
      <c r="A51" s="950"/>
      <c r="B51" s="951" t="s">
        <v>1174</v>
      </c>
      <c r="C51" s="951"/>
      <c r="D51" s="951"/>
      <c r="E51" s="951"/>
      <c r="F51" s="951"/>
      <c r="G51" s="951"/>
      <c r="H51" s="951"/>
      <c r="I51" s="951"/>
      <c r="J51" s="952">
        <f>SUM(C51+E51+F51+H51)</f>
        <v>0</v>
      </c>
      <c r="K51" s="952">
        <f>SUM(D51+G51+I51)</f>
        <v>0</v>
      </c>
      <c r="L51" s="952">
        <f>SUM(J51:K51)</f>
        <v>0</v>
      </c>
      <c r="M51" s="952"/>
      <c r="N51" s="952"/>
      <c r="O51" s="952">
        <f>SUM(L51:N51)</f>
        <v>0</v>
      </c>
    </row>
    <row r="52" spans="1:15" ht="17.25" thickTop="1" thickBot="1" x14ac:dyDescent="0.3">
      <c r="A52" s="945"/>
      <c r="B52" s="954" t="s">
        <v>1175</v>
      </c>
      <c r="C52" s="954">
        <f>+C49</f>
        <v>0</v>
      </c>
      <c r="D52" s="954">
        <f t="shared" ref="D52:O54" si="7">+D49</f>
        <v>0</v>
      </c>
      <c r="E52" s="954">
        <f t="shared" si="7"/>
        <v>0</v>
      </c>
      <c r="F52" s="954">
        <f t="shared" si="7"/>
        <v>1394</v>
      </c>
      <c r="G52" s="954">
        <f t="shared" si="7"/>
        <v>0</v>
      </c>
      <c r="H52" s="954">
        <f t="shared" si="7"/>
        <v>0</v>
      </c>
      <c r="I52" s="954">
        <f t="shared" si="7"/>
        <v>0</v>
      </c>
      <c r="J52" s="954">
        <f t="shared" si="7"/>
        <v>1394</v>
      </c>
      <c r="K52" s="954">
        <f t="shared" si="7"/>
        <v>0</v>
      </c>
      <c r="L52" s="954">
        <f t="shared" si="7"/>
        <v>1394</v>
      </c>
      <c r="M52" s="954">
        <f t="shared" si="7"/>
        <v>79095</v>
      </c>
      <c r="N52" s="954">
        <f t="shared" si="7"/>
        <v>0</v>
      </c>
      <c r="O52" s="954">
        <f t="shared" si="7"/>
        <v>80489</v>
      </c>
    </row>
    <row r="53" spans="1:15" ht="17.25" thickTop="1" thickBot="1" x14ac:dyDescent="0.3">
      <c r="A53" s="945"/>
      <c r="B53" s="954" t="s">
        <v>1176</v>
      </c>
      <c r="C53" s="954">
        <f>+C50</f>
        <v>0</v>
      </c>
      <c r="D53" s="954">
        <f t="shared" si="7"/>
        <v>0</v>
      </c>
      <c r="E53" s="954">
        <f t="shared" si="7"/>
        <v>0</v>
      </c>
      <c r="F53" s="954">
        <f t="shared" si="7"/>
        <v>1394</v>
      </c>
      <c r="G53" s="954">
        <f t="shared" si="7"/>
        <v>0</v>
      </c>
      <c r="H53" s="954">
        <f t="shared" si="7"/>
        <v>0</v>
      </c>
      <c r="I53" s="954">
        <f t="shared" si="7"/>
        <v>0</v>
      </c>
      <c r="J53" s="954">
        <f t="shared" si="7"/>
        <v>1394</v>
      </c>
      <c r="K53" s="954">
        <f t="shared" si="7"/>
        <v>0</v>
      </c>
      <c r="L53" s="954">
        <f t="shared" si="7"/>
        <v>1394</v>
      </c>
      <c r="M53" s="954">
        <f t="shared" si="7"/>
        <v>79095</v>
      </c>
      <c r="N53" s="954">
        <f t="shared" si="7"/>
        <v>0</v>
      </c>
      <c r="O53" s="954">
        <f t="shared" si="7"/>
        <v>80489</v>
      </c>
    </row>
    <row r="54" spans="1:15" ht="17.25" thickTop="1" thickBot="1" x14ac:dyDescent="0.3">
      <c r="A54" s="945"/>
      <c r="B54" s="954" t="s">
        <v>1177</v>
      </c>
      <c r="C54" s="954">
        <f>+C51</f>
        <v>0</v>
      </c>
      <c r="D54" s="954">
        <f t="shared" si="7"/>
        <v>0</v>
      </c>
      <c r="E54" s="954">
        <f t="shared" si="7"/>
        <v>0</v>
      </c>
      <c r="F54" s="954">
        <f t="shared" si="7"/>
        <v>0</v>
      </c>
      <c r="G54" s="954">
        <f t="shared" si="7"/>
        <v>0</v>
      </c>
      <c r="H54" s="954">
        <f t="shared" si="7"/>
        <v>0</v>
      </c>
      <c r="I54" s="954">
        <f t="shared" si="7"/>
        <v>0</v>
      </c>
      <c r="J54" s="954">
        <f t="shared" si="7"/>
        <v>0</v>
      </c>
      <c r="K54" s="954">
        <f t="shared" si="7"/>
        <v>0</v>
      </c>
      <c r="L54" s="954">
        <f t="shared" si="7"/>
        <v>0</v>
      </c>
      <c r="M54" s="954">
        <f t="shared" si="7"/>
        <v>0</v>
      </c>
      <c r="N54" s="954">
        <f t="shared" si="7"/>
        <v>0</v>
      </c>
      <c r="O54" s="954">
        <f t="shared" si="7"/>
        <v>0</v>
      </c>
    </row>
    <row r="55" spans="1:15" ht="16.5" thickTop="1" x14ac:dyDescent="0.25">
      <c r="A55" s="947" t="s">
        <v>342</v>
      </c>
      <c r="B55" s="948" t="s">
        <v>551</v>
      </c>
      <c r="C55" s="948"/>
      <c r="D55" s="948"/>
      <c r="E55" s="948"/>
      <c r="F55" s="948"/>
      <c r="G55" s="948"/>
      <c r="H55" s="948"/>
      <c r="I55" s="948"/>
      <c r="J55" s="948"/>
      <c r="K55" s="948"/>
      <c r="L55" s="948"/>
      <c r="M55" s="948"/>
      <c r="N55" s="948"/>
      <c r="O55" s="948"/>
    </row>
    <row r="56" spans="1:15" x14ac:dyDescent="0.25">
      <c r="A56" s="947"/>
      <c r="B56" s="949" t="s">
        <v>84</v>
      </c>
      <c r="C56" s="949"/>
      <c r="D56" s="949"/>
      <c r="E56" s="949"/>
      <c r="F56" s="949">
        <v>1634</v>
      </c>
      <c r="G56" s="949"/>
      <c r="H56" s="949"/>
      <c r="I56" s="949"/>
      <c r="J56" s="949">
        <f>SUM(C56+E56+F56+H56)</f>
        <v>1634</v>
      </c>
      <c r="K56" s="949">
        <f>SUM(D56+G56+I56)</f>
        <v>0</v>
      </c>
      <c r="L56" s="949">
        <f>SUM(J56:K56)</f>
        <v>1634</v>
      </c>
      <c r="M56" s="949">
        <v>69947</v>
      </c>
      <c r="N56" s="949"/>
      <c r="O56" s="949">
        <f>SUM(L56:N56)</f>
        <v>71581</v>
      </c>
    </row>
    <row r="57" spans="1:15" s="953" customFormat="1" x14ac:dyDescent="0.25">
      <c r="A57" s="956"/>
      <c r="B57" s="957" t="s">
        <v>1173</v>
      </c>
      <c r="C57" s="957"/>
      <c r="D57" s="957"/>
      <c r="E57" s="957"/>
      <c r="F57" s="957">
        <v>1634</v>
      </c>
      <c r="G57" s="957"/>
      <c r="H57" s="957"/>
      <c r="I57" s="957"/>
      <c r="J57" s="958">
        <f>SUM(C57+E57+F57+H57)</f>
        <v>1634</v>
      </c>
      <c r="K57" s="958">
        <f>SUM(D57+G57+I57)</f>
        <v>0</v>
      </c>
      <c r="L57" s="958">
        <f>SUM(J57:K57)</f>
        <v>1634</v>
      </c>
      <c r="M57" s="958">
        <v>69947</v>
      </c>
      <c r="N57" s="958"/>
      <c r="O57" s="958">
        <f>SUM(L57:N57)</f>
        <v>71581</v>
      </c>
    </row>
    <row r="58" spans="1:15" s="953" customFormat="1" ht="16.5" thickBot="1" x14ac:dyDescent="0.3">
      <c r="A58" s="956"/>
      <c r="B58" s="957" t="s">
        <v>1174</v>
      </c>
      <c r="C58" s="957"/>
      <c r="D58" s="957"/>
      <c r="E58" s="957"/>
      <c r="F58" s="957"/>
      <c r="G58" s="957"/>
      <c r="H58" s="957"/>
      <c r="I58" s="957"/>
      <c r="J58" s="958">
        <f>SUM(C58+E58+F58+H58)</f>
        <v>0</v>
      </c>
      <c r="K58" s="958">
        <f>SUM(D58+G58+I58)</f>
        <v>0</v>
      </c>
      <c r="L58" s="958">
        <f>SUM(J58:K58)</f>
        <v>0</v>
      </c>
      <c r="M58" s="958"/>
      <c r="N58" s="958"/>
      <c r="O58" s="958">
        <f>SUM(L58:N58)</f>
        <v>0</v>
      </c>
    </row>
    <row r="59" spans="1:15" ht="17.25" thickTop="1" thickBot="1" x14ac:dyDescent="0.3">
      <c r="A59" s="945"/>
      <c r="B59" s="954" t="s">
        <v>1175</v>
      </c>
      <c r="C59" s="954">
        <f>+C56</f>
        <v>0</v>
      </c>
      <c r="D59" s="954">
        <f t="shared" ref="D59:O61" si="8">+D56</f>
        <v>0</v>
      </c>
      <c r="E59" s="954">
        <f t="shared" si="8"/>
        <v>0</v>
      </c>
      <c r="F59" s="954">
        <f t="shared" si="8"/>
        <v>1634</v>
      </c>
      <c r="G59" s="954">
        <f t="shared" si="8"/>
        <v>0</v>
      </c>
      <c r="H59" s="954">
        <f t="shared" si="8"/>
        <v>0</v>
      </c>
      <c r="I59" s="954">
        <f t="shared" si="8"/>
        <v>0</v>
      </c>
      <c r="J59" s="954">
        <f t="shared" si="8"/>
        <v>1634</v>
      </c>
      <c r="K59" s="954">
        <f t="shared" si="8"/>
        <v>0</v>
      </c>
      <c r="L59" s="954">
        <f t="shared" si="8"/>
        <v>1634</v>
      </c>
      <c r="M59" s="954">
        <f t="shared" si="8"/>
        <v>69947</v>
      </c>
      <c r="N59" s="954">
        <f t="shared" si="8"/>
        <v>0</v>
      </c>
      <c r="O59" s="954">
        <f t="shared" si="8"/>
        <v>71581</v>
      </c>
    </row>
    <row r="60" spans="1:15" ht="17.25" thickTop="1" thickBot="1" x14ac:dyDescent="0.3">
      <c r="A60" s="945"/>
      <c r="B60" s="954" t="s">
        <v>1176</v>
      </c>
      <c r="C60" s="954">
        <f>+C57</f>
        <v>0</v>
      </c>
      <c r="D60" s="954">
        <f t="shared" si="8"/>
        <v>0</v>
      </c>
      <c r="E60" s="954">
        <f t="shared" si="8"/>
        <v>0</v>
      </c>
      <c r="F60" s="954">
        <f t="shared" si="8"/>
        <v>1634</v>
      </c>
      <c r="G60" s="954">
        <f t="shared" si="8"/>
        <v>0</v>
      </c>
      <c r="H60" s="954">
        <f t="shared" si="8"/>
        <v>0</v>
      </c>
      <c r="I60" s="954">
        <f t="shared" si="8"/>
        <v>0</v>
      </c>
      <c r="J60" s="954">
        <f t="shared" si="8"/>
        <v>1634</v>
      </c>
      <c r="K60" s="954">
        <f t="shared" si="8"/>
        <v>0</v>
      </c>
      <c r="L60" s="954">
        <f t="shared" si="8"/>
        <v>1634</v>
      </c>
      <c r="M60" s="954">
        <f t="shared" si="8"/>
        <v>69947</v>
      </c>
      <c r="N60" s="954">
        <f t="shared" si="8"/>
        <v>0</v>
      </c>
      <c r="O60" s="954">
        <f t="shared" si="8"/>
        <v>71581</v>
      </c>
    </row>
    <row r="61" spans="1:15" ht="17.25" thickTop="1" thickBot="1" x14ac:dyDescent="0.3">
      <c r="A61" s="945"/>
      <c r="B61" s="954" t="s">
        <v>1177</v>
      </c>
      <c r="C61" s="954">
        <f>+C58</f>
        <v>0</v>
      </c>
      <c r="D61" s="954">
        <f t="shared" si="8"/>
        <v>0</v>
      </c>
      <c r="E61" s="954">
        <f t="shared" si="8"/>
        <v>0</v>
      </c>
      <c r="F61" s="954">
        <f t="shared" si="8"/>
        <v>0</v>
      </c>
      <c r="G61" s="954">
        <f t="shared" si="8"/>
        <v>0</v>
      </c>
      <c r="H61" s="954">
        <f t="shared" si="8"/>
        <v>0</v>
      </c>
      <c r="I61" s="954">
        <f t="shared" si="8"/>
        <v>0</v>
      </c>
      <c r="J61" s="954">
        <f t="shared" si="8"/>
        <v>0</v>
      </c>
      <c r="K61" s="954">
        <f t="shared" si="8"/>
        <v>0</v>
      </c>
      <c r="L61" s="954">
        <f t="shared" si="8"/>
        <v>0</v>
      </c>
      <c r="M61" s="954">
        <f t="shared" si="8"/>
        <v>0</v>
      </c>
      <c r="N61" s="954">
        <f t="shared" si="8"/>
        <v>0</v>
      </c>
      <c r="O61" s="954">
        <f t="shared" si="8"/>
        <v>0</v>
      </c>
    </row>
    <row r="62" spans="1:15" ht="17.25" thickTop="1" thickBot="1" x14ac:dyDescent="0.3">
      <c r="A62" s="945"/>
      <c r="B62" s="954" t="s">
        <v>552</v>
      </c>
      <c r="C62" s="954">
        <f>SUM(C24+C31+C38+C45+C52+C59)</f>
        <v>0</v>
      </c>
      <c r="D62" s="954">
        <f t="shared" ref="D62:O62" si="9">SUM(D24+D31+D38+D45+D52+D59)</f>
        <v>0</v>
      </c>
      <c r="E62" s="954">
        <f t="shared" si="9"/>
        <v>0</v>
      </c>
      <c r="F62" s="954">
        <f t="shared" si="9"/>
        <v>9736</v>
      </c>
      <c r="G62" s="954">
        <f t="shared" si="9"/>
        <v>0</v>
      </c>
      <c r="H62" s="954">
        <f t="shared" si="9"/>
        <v>0</v>
      </c>
      <c r="I62" s="954">
        <f t="shared" si="9"/>
        <v>0</v>
      </c>
      <c r="J62" s="954">
        <f t="shared" si="9"/>
        <v>9736</v>
      </c>
      <c r="K62" s="954">
        <f t="shared" si="9"/>
        <v>0</v>
      </c>
      <c r="L62" s="954">
        <f t="shared" si="9"/>
        <v>9736</v>
      </c>
      <c r="M62" s="954">
        <f t="shared" si="9"/>
        <v>365510</v>
      </c>
      <c r="N62" s="954">
        <f t="shared" si="9"/>
        <v>0</v>
      </c>
      <c r="O62" s="954">
        <f t="shared" si="9"/>
        <v>375246</v>
      </c>
    </row>
    <row r="63" spans="1:15" ht="16.5" thickTop="1" x14ac:dyDescent="0.25">
      <c r="A63" s="947" t="s">
        <v>345</v>
      </c>
      <c r="B63" s="948" t="s">
        <v>553</v>
      </c>
      <c r="C63" s="948"/>
      <c r="D63" s="948"/>
      <c r="E63" s="948"/>
      <c r="F63" s="948"/>
      <c r="G63" s="948"/>
      <c r="H63" s="948"/>
      <c r="I63" s="948"/>
      <c r="J63" s="948"/>
      <c r="K63" s="948"/>
      <c r="L63" s="948"/>
      <c r="M63" s="948"/>
      <c r="N63" s="948"/>
      <c r="O63" s="948"/>
    </row>
    <row r="64" spans="1:15" x14ac:dyDescent="0.25">
      <c r="A64" s="947"/>
      <c r="B64" s="949" t="s">
        <v>84</v>
      </c>
      <c r="C64" s="949"/>
      <c r="D64" s="949"/>
      <c r="E64" s="949"/>
      <c r="F64" s="949">
        <v>8837</v>
      </c>
      <c r="G64" s="949"/>
      <c r="H64" s="949"/>
      <c r="I64" s="949"/>
      <c r="J64" s="949">
        <f>SUM(C64+E64+F64+H64)</f>
        <v>8837</v>
      </c>
      <c r="K64" s="949">
        <f>SUM(D64+G64+I64)</f>
        <v>0</v>
      </c>
      <c r="L64" s="949">
        <f>SUM(J64:K64)</f>
        <v>8837</v>
      </c>
      <c r="M64" s="949">
        <v>220382</v>
      </c>
      <c r="N64" s="949"/>
      <c r="O64" s="949">
        <f>SUM(L64:N64)</f>
        <v>229219</v>
      </c>
    </row>
    <row r="65" spans="1:15" s="953" customFormat="1" x14ac:dyDescent="0.25">
      <c r="A65" s="950"/>
      <c r="B65" s="951" t="s">
        <v>1173</v>
      </c>
      <c r="C65" s="951"/>
      <c r="D65" s="951"/>
      <c r="E65" s="951"/>
      <c r="F65" s="951">
        <v>8837</v>
      </c>
      <c r="G65" s="951"/>
      <c r="H65" s="951"/>
      <c r="I65" s="951"/>
      <c r="J65" s="952">
        <f>SUM(C65+E65+F65+H65)</f>
        <v>8837</v>
      </c>
      <c r="K65" s="952">
        <f>SUM(D65+G65+I65)</f>
        <v>0</v>
      </c>
      <c r="L65" s="952">
        <f>SUM(J65:K65)</f>
        <v>8837</v>
      </c>
      <c r="M65" s="952">
        <v>220382</v>
      </c>
      <c r="N65" s="952"/>
      <c r="O65" s="952">
        <f>SUM(L65:N65)</f>
        <v>229219</v>
      </c>
    </row>
    <row r="66" spans="1:15" s="953" customFormat="1" ht="16.5" thickBot="1" x14ac:dyDescent="0.3">
      <c r="A66" s="956"/>
      <c r="B66" s="951" t="s">
        <v>1174</v>
      </c>
      <c r="C66" s="951"/>
      <c r="D66" s="951"/>
      <c r="E66" s="951"/>
      <c r="F66" s="951"/>
      <c r="G66" s="951"/>
      <c r="H66" s="951"/>
      <c r="I66" s="951"/>
      <c r="J66" s="952">
        <f>SUM(C66+E66+F66+H66)</f>
        <v>0</v>
      </c>
      <c r="K66" s="952">
        <f>SUM(D66+G66+I66)</f>
        <v>0</v>
      </c>
      <c r="L66" s="952">
        <f>SUM(J66:K66)</f>
        <v>0</v>
      </c>
      <c r="M66" s="952"/>
      <c r="N66" s="952"/>
      <c r="O66" s="952">
        <f>SUM(L66:N66)</f>
        <v>0</v>
      </c>
    </row>
    <row r="67" spans="1:15" ht="17.25" thickTop="1" thickBot="1" x14ac:dyDescent="0.3">
      <c r="A67" s="945"/>
      <c r="B67" s="954" t="s">
        <v>1175</v>
      </c>
      <c r="C67" s="954">
        <f>+C64</f>
        <v>0</v>
      </c>
      <c r="D67" s="954">
        <f t="shared" ref="D67:O69" si="10">+D64</f>
        <v>0</v>
      </c>
      <c r="E67" s="954">
        <f t="shared" si="10"/>
        <v>0</v>
      </c>
      <c r="F67" s="954">
        <f t="shared" si="10"/>
        <v>8837</v>
      </c>
      <c r="G67" s="954">
        <f t="shared" si="10"/>
        <v>0</v>
      </c>
      <c r="H67" s="954">
        <f t="shared" si="10"/>
        <v>0</v>
      </c>
      <c r="I67" s="954">
        <f t="shared" si="10"/>
        <v>0</v>
      </c>
      <c r="J67" s="954">
        <f t="shared" si="10"/>
        <v>8837</v>
      </c>
      <c r="K67" s="954">
        <f t="shared" si="10"/>
        <v>0</v>
      </c>
      <c r="L67" s="954">
        <f t="shared" si="10"/>
        <v>8837</v>
      </c>
      <c r="M67" s="954">
        <f t="shared" si="10"/>
        <v>220382</v>
      </c>
      <c r="N67" s="954">
        <f t="shared" si="10"/>
        <v>0</v>
      </c>
      <c r="O67" s="954">
        <f t="shared" si="10"/>
        <v>229219</v>
      </c>
    </row>
    <row r="68" spans="1:15" ht="17.25" thickTop="1" thickBot="1" x14ac:dyDescent="0.3">
      <c r="A68" s="945"/>
      <c r="B68" s="954" t="s">
        <v>1176</v>
      </c>
      <c r="C68" s="954">
        <f>+C65</f>
        <v>0</v>
      </c>
      <c r="D68" s="954">
        <f t="shared" si="10"/>
        <v>0</v>
      </c>
      <c r="E68" s="954">
        <f t="shared" si="10"/>
        <v>0</v>
      </c>
      <c r="F68" s="954">
        <f t="shared" si="10"/>
        <v>8837</v>
      </c>
      <c r="G68" s="954">
        <f t="shared" si="10"/>
        <v>0</v>
      </c>
      <c r="H68" s="954">
        <f t="shared" si="10"/>
        <v>0</v>
      </c>
      <c r="I68" s="954">
        <f t="shared" si="10"/>
        <v>0</v>
      </c>
      <c r="J68" s="954">
        <f t="shared" si="10"/>
        <v>8837</v>
      </c>
      <c r="K68" s="954">
        <f t="shared" si="10"/>
        <v>0</v>
      </c>
      <c r="L68" s="954">
        <f t="shared" si="10"/>
        <v>8837</v>
      </c>
      <c r="M68" s="954">
        <f t="shared" si="10"/>
        <v>220382</v>
      </c>
      <c r="N68" s="954">
        <f t="shared" si="10"/>
        <v>0</v>
      </c>
      <c r="O68" s="954">
        <f t="shared" si="10"/>
        <v>229219</v>
      </c>
    </row>
    <row r="69" spans="1:15" ht="17.25" thickTop="1" thickBot="1" x14ac:dyDescent="0.3">
      <c r="A69" s="947"/>
      <c r="B69" s="954" t="s">
        <v>1177</v>
      </c>
      <c r="C69" s="954">
        <f>+C66</f>
        <v>0</v>
      </c>
      <c r="D69" s="954">
        <f t="shared" si="10"/>
        <v>0</v>
      </c>
      <c r="E69" s="954">
        <f t="shared" si="10"/>
        <v>0</v>
      </c>
      <c r="F69" s="954">
        <f t="shared" si="10"/>
        <v>0</v>
      </c>
      <c r="G69" s="954">
        <f t="shared" si="10"/>
        <v>0</v>
      </c>
      <c r="H69" s="954">
        <f t="shared" si="10"/>
        <v>0</v>
      </c>
      <c r="I69" s="954">
        <f t="shared" si="10"/>
        <v>0</v>
      </c>
      <c r="J69" s="954">
        <f t="shared" si="10"/>
        <v>0</v>
      </c>
      <c r="K69" s="954">
        <f t="shared" si="10"/>
        <v>0</v>
      </c>
      <c r="L69" s="954">
        <f t="shared" si="10"/>
        <v>0</v>
      </c>
      <c r="M69" s="954">
        <f t="shared" si="10"/>
        <v>0</v>
      </c>
      <c r="N69" s="954">
        <f t="shared" si="10"/>
        <v>0</v>
      </c>
      <c r="O69" s="954">
        <f t="shared" si="10"/>
        <v>0</v>
      </c>
    </row>
    <row r="70" spans="1:15" ht="16.5" thickTop="1" x14ac:dyDescent="0.25">
      <c r="A70" s="947" t="s">
        <v>0</v>
      </c>
      <c r="B70" s="948" t="s">
        <v>554</v>
      </c>
      <c r="C70" s="948"/>
      <c r="D70" s="948"/>
      <c r="E70" s="948"/>
      <c r="F70" s="948"/>
      <c r="G70" s="948"/>
      <c r="H70" s="948"/>
      <c r="I70" s="948"/>
      <c r="J70" s="948"/>
      <c r="K70" s="948"/>
      <c r="L70" s="948"/>
      <c r="M70" s="948"/>
      <c r="N70" s="948"/>
      <c r="O70" s="948"/>
    </row>
    <row r="71" spans="1:15" x14ac:dyDescent="0.25">
      <c r="A71" s="947"/>
      <c r="B71" s="949" t="s">
        <v>84</v>
      </c>
      <c r="C71" s="949"/>
      <c r="D71" s="949"/>
      <c r="E71" s="949"/>
      <c r="F71" s="949">
        <v>8393</v>
      </c>
      <c r="G71" s="949"/>
      <c r="H71" s="949"/>
      <c r="I71" s="949"/>
      <c r="J71" s="949">
        <f>SUM(C71+E71+F71+H71)</f>
        <v>8393</v>
      </c>
      <c r="K71" s="949">
        <f>SUM(D71+G71+I71)</f>
        <v>0</v>
      </c>
      <c r="L71" s="949">
        <f>SUM(J71:K71)</f>
        <v>8393</v>
      </c>
      <c r="M71" s="949">
        <v>217642</v>
      </c>
      <c r="N71" s="949"/>
      <c r="O71" s="949">
        <f>SUM(L71:N71)</f>
        <v>226035</v>
      </c>
    </row>
    <row r="72" spans="1:15" s="953" customFormat="1" x14ac:dyDescent="0.25">
      <c r="A72" s="950"/>
      <c r="B72" s="951" t="s">
        <v>1173</v>
      </c>
      <c r="C72" s="951"/>
      <c r="D72" s="951"/>
      <c r="E72" s="951"/>
      <c r="F72" s="951">
        <v>8393</v>
      </c>
      <c r="G72" s="951"/>
      <c r="H72" s="951"/>
      <c r="I72" s="951"/>
      <c r="J72" s="952">
        <f>SUM(C72+E72+F72+H72)</f>
        <v>8393</v>
      </c>
      <c r="K72" s="952">
        <f>SUM(D72+G72+I72)</f>
        <v>0</v>
      </c>
      <c r="L72" s="952">
        <f>SUM(J72:K72)</f>
        <v>8393</v>
      </c>
      <c r="M72" s="952">
        <v>217642</v>
      </c>
      <c r="N72" s="952"/>
      <c r="O72" s="952">
        <f>SUM(L72:N72)</f>
        <v>226035</v>
      </c>
    </row>
    <row r="73" spans="1:15" s="953" customFormat="1" ht="16.5" thickBot="1" x14ac:dyDescent="0.3">
      <c r="A73" s="950"/>
      <c r="B73" s="951" t="s">
        <v>1174</v>
      </c>
      <c r="C73" s="951"/>
      <c r="D73" s="951"/>
      <c r="E73" s="951"/>
      <c r="F73" s="951"/>
      <c r="G73" s="951"/>
      <c r="H73" s="951"/>
      <c r="I73" s="951"/>
      <c r="J73" s="952">
        <f>SUM(C73+E73+F73+H73)</f>
        <v>0</v>
      </c>
      <c r="K73" s="952">
        <f>SUM(D73+G73+I73)</f>
        <v>0</v>
      </c>
      <c r="L73" s="952">
        <f>SUM(J73:K73)</f>
        <v>0</v>
      </c>
      <c r="M73" s="952"/>
      <c r="N73" s="952"/>
      <c r="O73" s="952">
        <f>SUM(L73:N73)</f>
        <v>0</v>
      </c>
    </row>
    <row r="74" spans="1:15" ht="17.25" thickTop="1" thickBot="1" x14ac:dyDescent="0.3">
      <c r="A74" s="945"/>
      <c r="B74" s="954" t="s">
        <v>1175</v>
      </c>
      <c r="C74" s="954">
        <f>+C71</f>
        <v>0</v>
      </c>
      <c r="D74" s="954">
        <f t="shared" ref="D74:N76" si="11">+D71</f>
        <v>0</v>
      </c>
      <c r="E74" s="954">
        <f t="shared" si="11"/>
        <v>0</v>
      </c>
      <c r="F74" s="954">
        <f t="shared" si="11"/>
        <v>8393</v>
      </c>
      <c r="G74" s="954">
        <f t="shared" si="11"/>
        <v>0</v>
      </c>
      <c r="H74" s="954">
        <f t="shared" si="11"/>
        <v>0</v>
      </c>
      <c r="I74" s="954">
        <f t="shared" si="11"/>
        <v>0</v>
      </c>
      <c r="J74" s="954">
        <f t="shared" si="11"/>
        <v>8393</v>
      </c>
      <c r="K74" s="954">
        <f t="shared" si="11"/>
        <v>0</v>
      </c>
      <c r="L74" s="954">
        <f t="shared" si="11"/>
        <v>8393</v>
      </c>
      <c r="M74" s="954">
        <f t="shared" si="11"/>
        <v>217642</v>
      </c>
      <c r="N74" s="954">
        <f t="shared" si="11"/>
        <v>0</v>
      </c>
      <c r="O74" s="954">
        <f>+O71</f>
        <v>226035</v>
      </c>
    </row>
    <row r="75" spans="1:15" ht="17.25" thickTop="1" thickBot="1" x14ac:dyDescent="0.3">
      <c r="A75" s="945"/>
      <c r="B75" s="954" t="s">
        <v>1176</v>
      </c>
      <c r="C75" s="954">
        <f>+C72</f>
        <v>0</v>
      </c>
      <c r="D75" s="954">
        <f t="shared" si="11"/>
        <v>0</v>
      </c>
      <c r="E75" s="954">
        <f t="shared" si="11"/>
        <v>0</v>
      </c>
      <c r="F75" s="954">
        <f t="shared" si="11"/>
        <v>8393</v>
      </c>
      <c r="G75" s="954">
        <f t="shared" si="11"/>
        <v>0</v>
      </c>
      <c r="H75" s="954">
        <f t="shared" si="11"/>
        <v>0</v>
      </c>
      <c r="I75" s="954">
        <f t="shared" si="11"/>
        <v>0</v>
      </c>
      <c r="J75" s="954">
        <f t="shared" si="11"/>
        <v>8393</v>
      </c>
      <c r="K75" s="954">
        <f t="shared" si="11"/>
        <v>0</v>
      </c>
      <c r="L75" s="954">
        <f t="shared" si="11"/>
        <v>8393</v>
      </c>
      <c r="M75" s="954">
        <f t="shared" si="11"/>
        <v>217642</v>
      </c>
      <c r="N75" s="954">
        <f t="shared" si="11"/>
        <v>0</v>
      </c>
      <c r="O75" s="954">
        <f>+O72</f>
        <v>226035</v>
      </c>
    </row>
    <row r="76" spans="1:15" ht="17.25" thickTop="1" thickBot="1" x14ac:dyDescent="0.3">
      <c r="A76" s="945"/>
      <c r="B76" s="954" t="s">
        <v>1177</v>
      </c>
      <c r="C76" s="954">
        <f>+C73</f>
        <v>0</v>
      </c>
      <c r="D76" s="954">
        <f t="shared" si="11"/>
        <v>0</v>
      </c>
      <c r="E76" s="954">
        <f t="shared" si="11"/>
        <v>0</v>
      </c>
      <c r="F76" s="954">
        <f t="shared" si="11"/>
        <v>0</v>
      </c>
      <c r="G76" s="954">
        <f t="shared" si="11"/>
        <v>0</v>
      </c>
      <c r="H76" s="954">
        <f t="shared" si="11"/>
        <v>0</v>
      </c>
      <c r="I76" s="954">
        <f t="shared" si="11"/>
        <v>0</v>
      </c>
      <c r="J76" s="954">
        <f t="shared" si="11"/>
        <v>0</v>
      </c>
      <c r="K76" s="954">
        <f t="shared" si="11"/>
        <v>0</v>
      </c>
      <c r="L76" s="954">
        <f t="shared" si="11"/>
        <v>0</v>
      </c>
      <c r="M76" s="954">
        <f t="shared" si="11"/>
        <v>0</v>
      </c>
      <c r="N76" s="954">
        <f t="shared" si="11"/>
        <v>0</v>
      </c>
      <c r="O76" s="954">
        <f>+O73</f>
        <v>0</v>
      </c>
    </row>
    <row r="77" spans="1:15" ht="32.25" thickTop="1" x14ac:dyDescent="0.25">
      <c r="A77" s="947" t="s">
        <v>1</v>
      </c>
      <c r="B77" s="948" t="s">
        <v>555</v>
      </c>
      <c r="C77" s="948"/>
      <c r="D77" s="948"/>
      <c r="E77" s="948"/>
      <c r="F77" s="948"/>
      <c r="G77" s="948"/>
      <c r="H77" s="948"/>
      <c r="I77" s="948"/>
      <c r="J77" s="948"/>
      <c r="K77" s="948"/>
      <c r="L77" s="948"/>
      <c r="M77" s="948"/>
      <c r="N77" s="948"/>
      <c r="O77" s="948"/>
    </row>
    <row r="78" spans="1:15" x14ac:dyDescent="0.25">
      <c r="A78" s="947"/>
      <c r="B78" s="949" t="s">
        <v>84</v>
      </c>
      <c r="C78" s="949"/>
      <c r="D78" s="949"/>
      <c r="E78" s="949"/>
      <c r="F78" s="949">
        <v>14053</v>
      </c>
      <c r="G78" s="949"/>
      <c r="H78" s="949"/>
      <c r="I78" s="949"/>
      <c r="J78" s="949">
        <f>SUM(C78+E78+F78+H78)</f>
        <v>14053</v>
      </c>
      <c r="K78" s="949">
        <f>SUM(D78+G78+I78)</f>
        <v>0</v>
      </c>
      <c r="L78" s="949">
        <f>SUM(J78:K78)</f>
        <v>14053</v>
      </c>
      <c r="M78" s="949">
        <v>262619</v>
      </c>
      <c r="N78" s="949"/>
      <c r="O78" s="949">
        <f>SUM(L78:N78)</f>
        <v>276672</v>
      </c>
    </row>
    <row r="79" spans="1:15" s="953" customFormat="1" x14ac:dyDescent="0.25">
      <c r="A79" s="950"/>
      <c r="B79" s="951" t="s">
        <v>1173</v>
      </c>
      <c r="C79" s="951"/>
      <c r="D79" s="951"/>
      <c r="E79" s="951"/>
      <c r="F79" s="951">
        <v>14053</v>
      </c>
      <c r="G79" s="951"/>
      <c r="H79" s="951"/>
      <c r="I79" s="951"/>
      <c r="J79" s="952">
        <f>SUM(C79+E79+F79+H79)</f>
        <v>14053</v>
      </c>
      <c r="K79" s="952">
        <f>SUM(D79+G79+I79)</f>
        <v>0</v>
      </c>
      <c r="L79" s="952">
        <f>SUM(J79:K79)</f>
        <v>14053</v>
      </c>
      <c r="M79" s="952">
        <v>262619</v>
      </c>
      <c r="N79" s="952"/>
      <c r="O79" s="952">
        <f>SUM(L79:N79)</f>
        <v>276672</v>
      </c>
    </row>
    <row r="80" spans="1:15" s="953" customFormat="1" ht="16.5" thickBot="1" x14ac:dyDescent="0.3">
      <c r="A80" s="950"/>
      <c r="B80" s="951" t="s">
        <v>1174</v>
      </c>
      <c r="C80" s="951"/>
      <c r="D80" s="951"/>
      <c r="E80" s="951"/>
      <c r="F80" s="951"/>
      <c r="G80" s="951"/>
      <c r="H80" s="951"/>
      <c r="I80" s="951"/>
      <c r="J80" s="952">
        <f>SUM(C80+E80+F80+H80)</f>
        <v>0</v>
      </c>
      <c r="K80" s="952">
        <f>SUM(D80+G80+I80)</f>
        <v>0</v>
      </c>
      <c r="L80" s="952">
        <f>SUM(J80:K80)</f>
        <v>0</v>
      </c>
      <c r="M80" s="952"/>
      <c r="N80" s="952"/>
      <c r="O80" s="952">
        <f>SUM(L80:N80)</f>
        <v>0</v>
      </c>
    </row>
    <row r="81" spans="1:15" ht="17.25" thickTop="1" thickBot="1" x14ac:dyDescent="0.3">
      <c r="A81" s="945"/>
      <c r="B81" s="954" t="s">
        <v>1175</v>
      </c>
      <c r="C81" s="954">
        <f>+C78</f>
        <v>0</v>
      </c>
      <c r="D81" s="954">
        <f t="shared" ref="D81:O83" si="12">+D78</f>
        <v>0</v>
      </c>
      <c r="E81" s="954">
        <f t="shared" si="12"/>
        <v>0</v>
      </c>
      <c r="F81" s="954">
        <f t="shared" si="12"/>
        <v>14053</v>
      </c>
      <c r="G81" s="954">
        <f t="shared" si="12"/>
        <v>0</v>
      </c>
      <c r="H81" s="954">
        <f t="shared" si="12"/>
        <v>0</v>
      </c>
      <c r="I81" s="954">
        <f t="shared" si="12"/>
        <v>0</v>
      </c>
      <c r="J81" s="954">
        <f t="shared" si="12"/>
        <v>14053</v>
      </c>
      <c r="K81" s="954">
        <f t="shared" si="12"/>
        <v>0</v>
      </c>
      <c r="L81" s="954">
        <f t="shared" si="12"/>
        <v>14053</v>
      </c>
      <c r="M81" s="954">
        <f t="shared" si="12"/>
        <v>262619</v>
      </c>
      <c r="N81" s="954">
        <f t="shared" si="12"/>
        <v>0</v>
      </c>
      <c r="O81" s="954">
        <f t="shared" si="12"/>
        <v>276672</v>
      </c>
    </row>
    <row r="82" spans="1:15" ht="17.25" thickTop="1" thickBot="1" x14ac:dyDescent="0.3">
      <c r="A82" s="945"/>
      <c r="B82" s="954" t="s">
        <v>1176</v>
      </c>
      <c r="C82" s="954">
        <f>+C79</f>
        <v>0</v>
      </c>
      <c r="D82" s="954">
        <f t="shared" si="12"/>
        <v>0</v>
      </c>
      <c r="E82" s="954">
        <f t="shared" si="12"/>
        <v>0</v>
      </c>
      <c r="F82" s="954">
        <f t="shared" si="12"/>
        <v>14053</v>
      </c>
      <c r="G82" s="954">
        <f t="shared" si="12"/>
        <v>0</v>
      </c>
      <c r="H82" s="954">
        <f t="shared" si="12"/>
        <v>0</v>
      </c>
      <c r="I82" s="954">
        <f t="shared" si="12"/>
        <v>0</v>
      </c>
      <c r="J82" s="954">
        <f t="shared" si="12"/>
        <v>14053</v>
      </c>
      <c r="K82" s="954">
        <f t="shared" si="12"/>
        <v>0</v>
      </c>
      <c r="L82" s="954">
        <f t="shared" si="12"/>
        <v>14053</v>
      </c>
      <c r="M82" s="954">
        <f t="shared" si="12"/>
        <v>262619</v>
      </c>
      <c r="N82" s="954">
        <f t="shared" si="12"/>
        <v>0</v>
      </c>
      <c r="O82" s="954">
        <f t="shared" si="12"/>
        <v>276672</v>
      </c>
    </row>
    <row r="83" spans="1:15" ht="17.25" thickTop="1" thickBot="1" x14ac:dyDescent="0.3">
      <c r="A83" s="945"/>
      <c r="B83" s="954" t="s">
        <v>1177</v>
      </c>
      <c r="C83" s="954">
        <f>+C80</f>
        <v>0</v>
      </c>
      <c r="D83" s="954">
        <f t="shared" si="12"/>
        <v>0</v>
      </c>
      <c r="E83" s="954">
        <f t="shared" si="12"/>
        <v>0</v>
      </c>
      <c r="F83" s="954">
        <f t="shared" si="12"/>
        <v>0</v>
      </c>
      <c r="G83" s="954">
        <f t="shared" si="12"/>
        <v>0</v>
      </c>
      <c r="H83" s="954">
        <f t="shared" si="12"/>
        <v>0</v>
      </c>
      <c r="I83" s="954">
        <f t="shared" si="12"/>
        <v>0</v>
      </c>
      <c r="J83" s="954">
        <f t="shared" si="12"/>
        <v>0</v>
      </c>
      <c r="K83" s="954">
        <f t="shared" si="12"/>
        <v>0</v>
      </c>
      <c r="L83" s="954">
        <f t="shared" si="12"/>
        <v>0</v>
      </c>
      <c r="M83" s="954">
        <f t="shared" si="12"/>
        <v>0</v>
      </c>
      <c r="N83" s="954">
        <f t="shared" si="12"/>
        <v>0</v>
      </c>
      <c r="O83" s="954">
        <f t="shared" si="12"/>
        <v>0</v>
      </c>
    </row>
    <row r="84" spans="1:15" ht="16.5" thickTop="1" x14ac:dyDescent="0.25">
      <c r="A84" s="959" t="s">
        <v>2</v>
      </c>
      <c r="B84" s="948" t="s">
        <v>556</v>
      </c>
      <c r="C84" s="948"/>
      <c r="D84" s="948"/>
      <c r="E84" s="948"/>
      <c r="F84" s="948"/>
      <c r="G84" s="948"/>
      <c r="H84" s="948"/>
      <c r="I84" s="948"/>
      <c r="J84" s="948"/>
      <c r="K84" s="948"/>
      <c r="L84" s="948"/>
      <c r="M84" s="948"/>
      <c r="N84" s="948"/>
      <c r="O84" s="948"/>
    </row>
    <row r="85" spans="1:15" x14ac:dyDescent="0.25">
      <c r="A85" s="959"/>
      <c r="B85" s="948" t="s">
        <v>84</v>
      </c>
      <c r="C85" s="948"/>
      <c r="D85" s="948"/>
      <c r="E85" s="948"/>
      <c r="F85" s="948">
        <v>7699</v>
      </c>
      <c r="G85" s="948"/>
      <c r="H85" s="948"/>
      <c r="I85" s="948"/>
      <c r="J85" s="949">
        <f>SUM(C85+E85+F85+H85)</f>
        <v>7699</v>
      </c>
      <c r="K85" s="949">
        <f>SUM(D85+G85+I85)</f>
        <v>0</v>
      </c>
      <c r="L85" s="949">
        <f>SUM(J85:K85)</f>
        <v>7699</v>
      </c>
      <c r="M85" s="949">
        <v>161689</v>
      </c>
      <c r="N85" s="949"/>
      <c r="O85" s="949">
        <f>SUM(L85:N85)</f>
        <v>169388</v>
      </c>
    </row>
    <row r="86" spans="1:15" s="953" customFormat="1" x14ac:dyDescent="0.25">
      <c r="A86" s="956"/>
      <c r="B86" s="951" t="s">
        <v>1173</v>
      </c>
      <c r="C86" s="951"/>
      <c r="D86" s="951"/>
      <c r="E86" s="951"/>
      <c r="F86" s="951">
        <v>7699</v>
      </c>
      <c r="G86" s="951"/>
      <c r="H86" s="951"/>
      <c r="I86" s="951"/>
      <c r="J86" s="952">
        <f>SUM(C86+E86+F86+H86)</f>
        <v>7699</v>
      </c>
      <c r="K86" s="952">
        <f>SUM(D86+G86+I86)</f>
        <v>0</v>
      </c>
      <c r="L86" s="952">
        <f>SUM(J86:K86)</f>
        <v>7699</v>
      </c>
      <c r="M86" s="952">
        <v>161689</v>
      </c>
      <c r="N86" s="952"/>
      <c r="O86" s="952">
        <f>SUM(L86:N86)</f>
        <v>169388</v>
      </c>
    </row>
    <row r="87" spans="1:15" s="953" customFormat="1" x14ac:dyDescent="0.25">
      <c r="A87" s="956"/>
      <c r="B87" s="951" t="s">
        <v>1174</v>
      </c>
      <c r="C87" s="951"/>
      <c r="D87" s="951"/>
      <c r="E87" s="951"/>
      <c r="F87" s="951"/>
      <c r="G87" s="951"/>
      <c r="H87" s="951"/>
      <c r="I87" s="951"/>
      <c r="J87" s="952">
        <f>SUM(C87+E87+F87+H87)</f>
        <v>0</v>
      </c>
      <c r="K87" s="952">
        <f>SUM(D87+G87+I87)</f>
        <v>0</v>
      </c>
      <c r="L87" s="952">
        <f>SUM(J87:K87)</f>
        <v>0</v>
      </c>
      <c r="M87" s="952"/>
      <c r="N87" s="952"/>
      <c r="O87" s="952">
        <f>SUM(L87:N87)</f>
        <v>0</v>
      </c>
    </row>
    <row r="88" spans="1:15" x14ac:dyDescent="0.25">
      <c r="A88" s="959"/>
      <c r="B88" s="957" t="s">
        <v>244</v>
      </c>
      <c r="C88" s="957"/>
      <c r="D88" s="957"/>
      <c r="E88" s="957"/>
      <c r="F88" s="957"/>
      <c r="G88" s="957"/>
      <c r="H88" s="957"/>
      <c r="I88" s="957"/>
      <c r="J88" s="948"/>
      <c r="K88" s="948"/>
      <c r="L88" s="948"/>
      <c r="M88" s="948"/>
      <c r="N88" s="948"/>
      <c r="O88" s="948"/>
    </row>
    <row r="89" spans="1:15" ht="32.25" thickBot="1" x14ac:dyDescent="0.3">
      <c r="A89" s="960"/>
      <c r="B89" s="961" t="s">
        <v>1178</v>
      </c>
      <c r="C89" s="961"/>
      <c r="D89" s="961"/>
      <c r="E89" s="961"/>
      <c r="F89" s="961"/>
      <c r="G89" s="961"/>
      <c r="H89" s="961"/>
      <c r="I89" s="961"/>
      <c r="J89" s="961">
        <f>SUM(C89+E89+F89+H89)</f>
        <v>0</v>
      </c>
      <c r="K89" s="961">
        <f>SUM(D89+G89+I89)</f>
        <v>0</v>
      </c>
      <c r="L89" s="961">
        <f>SUM(J89:K89)</f>
        <v>0</v>
      </c>
      <c r="M89" s="961">
        <v>4420</v>
      </c>
      <c r="N89" s="961"/>
      <c r="O89" s="961">
        <f>SUM(L89:N89)</f>
        <v>4420</v>
      </c>
    </row>
    <row r="90" spans="1:15" ht="17.25" thickTop="1" thickBot="1" x14ac:dyDescent="0.3">
      <c r="A90" s="945"/>
      <c r="B90" s="954" t="s">
        <v>1175</v>
      </c>
      <c r="C90" s="954">
        <f>+C85+C89</f>
        <v>0</v>
      </c>
      <c r="D90" s="954">
        <f t="shared" ref="D90:O90" si="13">+D85+D89</f>
        <v>0</v>
      </c>
      <c r="E90" s="954">
        <f t="shared" si="13"/>
        <v>0</v>
      </c>
      <c r="F90" s="954">
        <f t="shared" si="13"/>
        <v>7699</v>
      </c>
      <c r="G90" s="954">
        <f t="shared" si="13"/>
        <v>0</v>
      </c>
      <c r="H90" s="954">
        <f t="shared" si="13"/>
        <v>0</v>
      </c>
      <c r="I90" s="954">
        <f t="shared" si="13"/>
        <v>0</v>
      </c>
      <c r="J90" s="954">
        <f t="shared" si="13"/>
        <v>7699</v>
      </c>
      <c r="K90" s="954">
        <f t="shared" si="13"/>
        <v>0</v>
      </c>
      <c r="L90" s="954">
        <f t="shared" si="13"/>
        <v>7699</v>
      </c>
      <c r="M90" s="954">
        <f t="shared" si="13"/>
        <v>166109</v>
      </c>
      <c r="N90" s="954">
        <f t="shared" si="13"/>
        <v>0</v>
      </c>
      <c r="O90" s="954">
        <f t="shared" si="13"/>
        <v>173808</v>
      </c>
    </row>
    <row r="91" spans="1:15" ht="17.25" thickTop="1" thickBot="1" x14ac:dyDescent="0.3">
      <c r="A91" s="945"/>
      <c r="B91" s="954" t="s">
        <v>1176</v>
      </c>
      <c r="C91" s="954">
        <f>+C86+C89</f>
        <v>0</v>
      </c>
      <c r="D91" s="954">
        <f t="shared" ref="D91:O91" si="14">+D86+D89</f>
        <v>0</v>
      </c>
      <c r="E91" s="954">
        <f t="shared" si="14"/>
        <v>0</v>
      </c>
      <c r="F91" s="954">
        <f t="shared" si="14"/>
        <v>7699</v>
      </c>
      <c r="G91" s="954">
        <f t="shared" si="14"/>
        <v>0</v>
      </c>
      <c r="H91" s="954">
        <f t="shared" si="14"/>
        <v>0</v>
      </c>
      <c r="I91" s="954">
        <f t="shared" si="14"/>
        <v>0</v>
      </c>
      <c r="J91" s="954">
        <f t="shared" si="14"/>
        <v>7699</v>
      </c>
      <c r="K91" s="954">
        <f t="shared" si="14"/>
        <v>0</v>
      </c>
      <c r="L91" s="954">
        <f t="shared" si="14"/>
        <v>7699</v>
      </c>
      <c r="M91" s="954">
        <f t="shared" si="14"/>
        <v>166109</v>
      </c>
      <c r="N91" s="954">
        <f t="shared" si="14"/>
        <v>0</v>
      </c>
      <c r="O91" s="954">
        <f t="shared" si="14"/>
        <v>173808</v>
      </c>
    </row>
    <row r="92" spans="1:15" ht="17.25" thickTop="1" thickBot="1" x14ac:dyDescent="0.3">
      <c r="A92" s="945"/>
      <c r="B92" s="954" t="s">
        <v>1177</v>
      </c>
      <c r="C92" s="954">
        <f>+C87</f>
        <v>0</v>
      </c>
      <c r="D92" s="954">
        <f t="shared" ref="D92:O92" si="15">+D87</f>
        <v>0</v>
      </c>
      <c r="E92" s="954">
        <f t="shared" si="15"/>
        <v>0</v>
      </c>
      <c r="F92" s="954">
        <f t="shared" si="15"/>
        <v>0</v>
      </c>
      <c r="G92" s="954">
        <f t="shared" si="15"/>
        <v>0</v>
      </c>
      <c r="H92" s="954">
        <f t="shared" si="15"/>
        <v>0</v>
      </c>
      <c r="I92" s="954">
        <f t="shared" si="15"/>
        <v>0</v>
      </c>
      <c r="J92" s="954">
        <f t="shared" si="15"/>
        <v>0</v>
      </c>
      <c r="K92" s="954">
        <f t="shared" si="15"/>
        <v>0</v>
      </c>
      <c r="L92" s="954">
        <f t="shared" si="15"/>
        <v>0</v>
      </c>
      <c r="M92" s="954">
        <f t="shared" si="15"/>
        <v>0</v>
      </c>
      <c r="N92" s="954">
        <f t="shared" si="15"/>
        <v>0</v>
      </c>
      <c r="O92" s="954">
        <f t="shared" si="15"/>
        <v>0</v>
      </c>
    </row>
    <row r="93" spans="1:15" ht="16.5" thickTop="1" x14ac:dyDescent="0.25">
      <c r="A93" s="947" t="s">
        <v>3</v>
      </c>
      <c r="B93" s="948" t="s">
        <v>557</v>
      </c>
      <c r="C93" s="948"/>
      <c r="D93" s="948"/>
      <c r="E93" s="948"/>
      <c r="F93" s="948"/>
      <c r="G93" s="948"/>
      <c r="H93" s="948"/>
      <c r="I93" s="948"/>
      <c r="J93" s="948"/>
      <c r="K93" s="948"/>
      <c r="L93" s="948"/>
      <c r="M93" s="948"/>
      <c r="N93" s="948"/>
      <c r="O93" s="948"/>
    </row>
    <row r="94" spans="1:15" x14ac:dyDescent="0.25">
      <c r="A94" s="947"/>
      <c r="B94" s="949" t="s">
        <v>84</v>
      </c>
      <c r="C94" s="949"/>
      <c r="D94" s="949"/>
      <c r="E94" s="949"/>
      <c r="F94" s="949">
        <v>8002</v>
      </c>
      <c r="G94" s="949"/>
      <c r="H94" s="949"/>
      <c r="I94" s="949"/>
      <c r="J94" s="949">
        <f>SUM(C94+E94+F94+H94)</f>
        <v>8002</v>
      </c>
      <c r="K94" s="949">
        <f>SUM(D94+G94+I94)</f>
        <v>0</v>
      </c>
      <c r="L94" s="949">
        <f>SUM(J94:K94)</f>
        <v>8002</v>
      </c>
      <c r="M94" s="949">
        <v>203645</v>
      </c>
      <c r="N94" s="949"/>
      <c r="O94" s="949">
        <f>SUM(L94:N94)</f>
        <v>211647</v>
      </c>
    </row>
    <row r="95" spans="1:15" s="953" customFormat="1" x14ac:dyDescent="0.25">
      <c r="A95" s="950"/>
      <c r="B95" s="951" t="s">
        <v>1173</v>
      </c>
      <c r="C95" s="951"/>
      <c r="D95" s="951"/>
      <c r="E95" s="951"/>
      <c r="F95" s="951">
        <v>8002</v>
      </c>
      <c r="G95" s="951"/>
      <c r="H95" s="951"/>
      <c r="I95" s="951"/>
      <c r="J95" s="952">
        <f>SUM(C95+E95+F95+H95)</f>
        <v>8002</v>
      </c>
      <c r="K95" s="952">
        <f>SUM(D95+G95+I95)</f>
        <v>0</v>
      </c>
      <c r="L95" s="952">
        <f>SUM(J95:K95)</f>
        <v>8002</v>
      </c>
      <c r="M95" s="952">
        <v>203645</v>
      </c>
      <c r="N95" s="952"/>
      <c r="O95" s="952">
        <f>SUM(L95:N95)</f>
        <v>211647</v>
      </c>
    </row>
    <row r="96" spans="1:15" s="953" customFormat="1" ht="16.5" thickBot="1" x14ac:dyDescent="0.3">
      <c r="A96" s="950"/>
      <c r="B96" s="951" t="s">
        <v>1174</v>
      </c>
      <c r="C96" s="951"/>
      <c r="D96" s="951"/>
      <c r="E96" s="951"/>
      <c r="F96" s="951"/>
      <c r="G96" s="951"/>
      <c r="H96" s="951"/>
      <c r="I96" s="951"/>
      <c r="J96" s="952">
        <f>SUM(C96+E96+F96+H96)</f>
        <v>0</v>
      </c>
      <c r="K96" s="952">
        <f>SUM(D96+G96+I96)</f>
        <v>0</v>
      </c>
      <c r="L96" s="952">
        <f>SUM(J96:K96)</f>
        <v>0</v>
      </c>
      <c r="M96" s="952"/>
      <c r="N96" s="952"/>
      <c r="O96" s="952">
        <f>SUM(L96:N96)</f>
        <v>0</v>
      </c>
    </row>
    <row r="97" spans="1:15" ht="17.25" thickTop="1" thickBot="1" x14ac:dyDescent="0.3">
      <c r="A97" s="945"/>
      <c r="B97" s="954" t="s">
        <v>1175</v>
      </c>
      <c r="C97" s="954">
        <f>+C94</f>
        <v>0</v>
      </c>
      <c r="D97" s="954">
        <f t="shared" ref="D97:O99" si="16">+D94</f>
        <v>0</v>
      </c>
      <c r="E97" s="954">
        <f t="shared" si="16"/>
        <v>0</v>
      </c>
      <c r="F97" s="954">
        <f t="shared" si="16"/>
        <v>8002</v>
      </c>
      <c r="G97" s="954">
        <f t="shared" si="16"/>
        <v>0</v>
      </c>
      <c r="H97" s="954">
        <f t="shared" si="16"/>
        <v>0</v>
      </c>
      <c r="I97" s="954">
        <f t="shared" si="16"/>
        <v>0</v>
      </c>
      <c r="J97" s="954">
        <f t="shared" si="16"/>
        <v>8002</v>
      </c>
      <c r="K97" s="954">
        <f t="shared" si="16"/>
        <v>0</v>
      </c>
      <c r="L97" s="954">
        <f t="shared" si="16"/>
        <v>8002</v>
      </c>
      <c r="M97" s="954">
        <f t="shared" si="16"/>
        <v>203645</v>
      </c>
      <c r="N97" s="954">
        <f t="shared" si="16"/>
        <v>0</v>
      </c>
      <c r="O97" s="954">
        <f t="shared" si="16"/>
        <v>211647</v>
      </c>
    </row>
    <row r="98" spans="1:15" ht="17.25" thickTop="1" thickBot="1" x14ac:dyDescent="0.3">
      <c r="A98" s="945"/>
      <c r="B98" s="954" t="s">
        <v>1176</v>
      </c>
      <c r="C98" s="954">
        <f>+C95</f>
        <v>0</v>
      </c>
      <c r="D98" s="954">
        <f t="shared" si="16"/>
        <v>0</v>
      </c>
      <c r="E98" s="954">
        <f t="shared" si="16"/>
        <v>0</v>
      </c>
      <c r="F98" s="954">
        <f t="shared" si="16"/>
        <v>8002</v>
      </c>
      <c r="G98" s="954">
        <f t="shared" si="16"/>
        <v>0</v>
      </c>
      <c r="H98" s="954">
        <f t="shared" si="16"/>
        <v>0</v>
      </c>
      <c r="I98" s="954">
        <f t="shared" si="16"/>
        <v>0</v>
      </c>
      <c r="J98" s="954">
        <f t="shared" si="16"/>
        <v>8002</v>
      </c>
      <c r="K98" s="954">
        <f t="shared" si="16"/>
        <v>0</v>
      </c>
      <c r="L98" s="954">
        <f t="shared" si="16"/>
        <v>8002</v>
      </c>
      <c r="M98" s="954">
        <f t="shared" si="16"/>
        <v>203645</v>
      </c>
      <c r="N98" s="954">
        <f t="shared" si="16"/>
        <v>0</v>
      </c>
      <c r="O98" s="954">
        <f t="shared" si="16"/>
        <v>211647</v>
      </c>
    </row>
    <row r="99" spans="1:15" ht="17.25" thickTop="1" thickBot="1" x14ac:dyDescent="0.3">
      <c r="A99" s="945"/>
      <c r="B99" s="954" t="s">
        <v>1177</v>
      </c>
      <c r="C99" s="954">
        <f>+C96</f>
        <v>0</v>
      </c>
      <c r="D99" s="954">
        <f t="shared" si="16"/>
        <v>0</v>
      </c>
      <c r="E99" s="954">
        <f t="shared" si="16"/>
        <v>0</v>
      </c>
      <c r="F99" s="954">
        <f t="shared" si="16"/>
        <v>0</v>
      </c>
      <c r="G99" s="954">
        <f t="shared" si="16"/>
        <v>0</v>
      </c>
      <c r="H99" s="954">
        <f t="shared" si="16"/>
        <v>0</v>
      </c>
      <c r="I99" s="954">
        <f t="shared" si="16"/>
        <v>0</v>
      </c>
      <c r="J99" s="954">
        <f t="shared" si="16"/>
        <v>0</v>
      </c>
      <c r="K99" s="954">
        <f t="shared" si="16"/>
        <v>0</v>
      </c>
      <c r="L99" s="954">
        <f t="shared" si="16"/>
        <v>0</v>
      </c>
      <c r="M99" s="954">
        <f t="shared" si="16"/>
        <v>0</v>
      </c>
      <c r="N99" s="954">
        <f t="shared" si="16"/>
        <v>0</v>
      </c>
      <c r="O99" s="954">
        <f t="shared" si="16"/>
        <v>0</v>
      </c>
    </row>
    <row r="100" spans="1:15" ht="16.5" thickTop="1" x14ac:dyDescent="0.25">
      <c r="A100" s="959" t="s">
        <v>7</v>
      </c>
      <c r="B100" s="948" t="s">
        <v>558</v>
      </c>
      <c r="C100" s="948"/>
      <c r="D100" s="948"/>
      <c r="E100" s="948"/>
      <c r="F100" s="948"/>
      <c r="G100" s="948"/>
      <c r="H100" s="948"/>
      <c r="I100" s="948"/>
      <c r="J100" s="948"/>
      <c r="K100" s="948"/>
      <c r="L100" s="948"/>
      <c r="M100" s="948"/>
      <c r="N100" s="948"/>
      <c r="O100" s="948"/>
    </row>
    <row r="101" spans="1:15" x14ac:dyDescent="0.25">
      <c r="A101" s="959"/>
      <c r="B101" s="948" t="s">
        <v>84</v>
      </c>
      <c r="C101" s="948"/>
      <c r="D101" s="948"/>
      <c r="E101" s="948"/>
      <c r="F101" s="948">
        <v>6824</v>
      </c>
      <c r="G101" s="948"/>
      <c r="H101" s="948"/>
      <c r="I101" s="948"/>
      <c r="J101" s="949">
        <f>SUM(C101+E101+F101+H101)</f>
        <v>6824</v>
      </c>
      <c r="K101" s="949">
        <f>SUM(D101+G101+I101)</f>
        <v>0</v>
      </c>
      <c r="L101" s="949">
        <f>SUM(J101:K101)</f>
        <v>6824</v>
      </c>
      <c r="M101" s="949">
        <v>177651</v>
      </c>
      <c r="N101" s="949"/>
      <c r="O101" s="949">
        <f>SUM(L101:N101)</f>
        <v>184475</v>
      </c>
    </row>
    <row r="102" spans="1:15" s="953" customFormat="1" x14ac:dyDescent="0.25">
      <c r="A102" s="956"/>
      <c r="B102" s="951" t="s">
        <v>1173</v>
      </c>
      <c r="C102" s="951"/>
      <c r="D102" s="951"/>
      <c r="E102" s="951"/>
      <c r="F102" s="951">
        <v>6824</v>
      </c>
      <c r="G102" s="951"/>
      <c r="H102" s="951"/>
      <c r="I102" s="951"/>
      <c r="J102" s="952">
        <f>SUM(C102+E102+F102+H102)</f>
        <v>6824</v>
      </c>
      <c r="K102" s="952">
        <f>SUM(D102+G102+I102)</f>
        <v>0</v>
      </c>
      <c r="L102" s="952">
        <f>SUM(J102:K102)</f>
        <v>6824</v>
      </c>
      <c r="M102" s="952">
        <v>177651</v>
      </c>
      <c r="N102" s="952"/>
      <c r="O102" s="952">
        <f>SUM(L102:N102)</f>
        <v>184475</v>
      </c>
    </row>
    <row r="103" spans="1:15" s="953" customFormat="1" ht="16.5" thickBot="1" x14ac:dyDescent="0.3">
      <c r="A103" s="956"/>
      <c r="B103" s="951" t="s">
        <v>1174</v>
      </c>
      <c r="C103" s="951"/>
      <c r="D103" s="951"/>
      <c r="E103" s="951"/>
      <c r="F103" s="951"/>
      <c r="G103" s="951"/>
      <c r="H103" s="951"/>
      <c r="I103" s="951"/>
      <c r="J103" s="952">
        <f>SUM(C103+E103+F103+H103)</f>
        <v>0</v>
      </c>
      <c r="K103" s="952">
        <f>SUM(D103+G103+I103)</f>
        <v>0</v>
      </c>
      <c r="L103" s="952">
        <f>SUM(J103:K103)</f>
        <v>0</v>
      </c>
      <c r="M103" s="952"/>
      <c r="N103" s="952"/>
      <c r="O103" s="952">
        <f>SUM(L103:N103)</f>
        <v>0</v>
      </c>
    </row>
    <row r="104" spans="1:15" ht="17.25" thickTop="1" thickBot="1" x14ac:dyDescent="0.3">
      <c r="A104" s="945"/>
      <c r="B104" s="954" t="s">
        <v>1175</v>
      </c>
      <c r="C104" s="954">
        <f>+C101</f>
        <v>0</v>
      </c>
      <c r="D104" s="954">
        <f t="shared" ref="D104:O106" si="17">+D101</f>
        <v>0</v>
      </c>
      <c r="E104" s="954">
        <f t="shared" si="17"/>
        <v>0</v>
      </c>
      <c r="F104" s="954">
        <f t="shared" si="17"/>
        <v>6824</v>
      </c>
      <c r="G104" s="954">
        <f t="shared" si="17"/>
        <v>0</v>
      </c>
      <c r="H104" s="954">
        <f t="shared" si="17"/>
        <v>0</v>
      </c>
      <c r="I104" s="954">
        <f t="shared" si="17"/>
        <v>0</v>
      </c>
      <c r="J104" s="954">
        <f t="shared" si="17"/>
        <v>6824</v>
      </c>
      <c r="K104" s="954">
        <f t="shared" si="17"/>
        <v>0</v>
      </c>
      <c r="L104" s="954">
        <f t="shared" si="17"/>
        <v>6824</v>
      </c>
      <c r="M104" s="954">
        <f t="shared" si="17"/>
        <v>177651</v>
      </c>
      <c r="N104" s="954">
        <f t="shared" si="17"/>
        <v>0</v>
      </c>
      <c r="O104" s="954">
        <f t="shared" si="17"/>
        <v>184475</v>
      </c>
    </row>
    <row r="105" spans="1:15" ht="17.25" thickTop="1" thickBot="1" x14ac:dyDescent="0.3">
      <c r="A105" s="945"/>
      <c r="B105" s="954" t="s">
        <v>1176</v>
      </c>
      <c r="C105" s="954">
        <f>+C102</f>
        <v>0</v>
      </c>
      <c r="D105" s="954">
        <f t="shared" si="17"/>
        <v>0</v>
      </c>
      <c r="E105" s="954">
        <f t="shared" si="17"/>
        <v>0</v>
      </c>
      <c r="F105" s="954">
        <f t="shared" si="17"/>
        <v>6824</v>
      </c>
      <c r="G105" s="954">
        <f t="shared" si="17"/>
        <v>0</v>
      </c>
      <c r="H105" s="954">
        <f t="shared" si="17"/>
        <v>0</v>
      </c>
      <c r="I105" s="954">
        <f t="shared" si="17"/>
        <v>0</v>
      </c>
      <c r="J105" s="954">
        <f t="shared" si="17"/>
        <v>6824</v>
      </c>
      <c r="K105" s="954">
        <f t="shared" si="17"/>
        <v>0</v>
      </c>
      <c r="L105" s="954">
        <f t="shared" si="17"/>
        <v>6824</v>
      </c>
      <c r="M105" s="954">
        <f t="shared" si="17"/>
        <v>177651</v>
      </c>
      <c r="N105" s="954">
        <f t="shared" si="17"/>
        <v>0</v>
      </c>
      <c r="O105" s="954">
        <f t="shared" si="17"/>
        <v>184475</v>
      </c>
    </row>
    <row r="106" spans="1:15" ht="17.25" thickTop="1" thickBot="1" x14ac:dyDescent="0.3">
      <c r="A106" s="945"/>
      <c r="B106" s="954" t="s">
        <v>1177</v>
      </c>
      <c r="C106" s="954">
        <f>+C103</f>
        <v>0</v>
      </c>
      <c r="D106" s="954">
        <f t="shared" si="17"/>
        <v>0</v>
      </c>
      <c r="E106" s="954">
        <f t="shared" si="17"/>
        <v>0</v>
      </c>
      <c r="F106" s="954">
        <f t="shared" si="17"/>
        <v>0</v>
      </c>
      <c r="G106" s="954">
        <f t="shared" si="17"/>
        <v>0</v>
      </c>
      <c r="H106" s="954">
        <f t="shared" si="17"/>
        <v>0</v>
      </c>
      <c r="I106" s="954">
        <f t="shared" si="17"/>
        <v>0</v>
      </c>
      <c r="J106" s="954">
        <f t="shared" si="17"/>
        <v>0</v>
      </c>
      <c r="K106" s="954">
        <f t="shared" si="17"/>
        <v>0</v>
      </c>
      <c r="L106" s="954">
        <f t="shared" si="17"/>
        <v>0</v>
      </c>
      <c r="M106" s="954">
        <f t="shared" si="17"/>
        <v>0</v>
      </c>
      <c r="N106" s="954">
        <f t="shared" si="17"/>
        <v>0</v>
      </c>
      <c r="O106" s="954">
        <f t="shared" si="17"/>
        <v>0</v>
      </c>
    </row>
    <row r="107" spans="1:15" ht="16.5" thickTop="1" x14ac:dyDescent="0.25">
      <c r="A107" s="947" t="s">
        <v>11</v>
      </c>
      <c r="B107" s="948" t="s">
        <v>91</v>
      </c>
      <c r="C107" s="948"/>
      <c r="D107" s="948"/>
      <c r="E107" s="948"/>
      <c r="F107" s="948"/>
      <c r="G107" s="948"/>
      <c r="H107" s="948"/>
      <c r="I107" s="948"/>
      <c r="J107" s="948"/>
      <c r="K107" s="948"/>
      <c r="L107" s="948"/>
      <c r="M107" s="948"/>
      <c r="N107" s="948"/>
      <c r="O107" s="948"/>
    </row>
    <row r="108" spans="1:15" x14ac:dyDescent="0.25">
      <c r="A108" s="947"/>
      <c r="B108" s="949" t="s">
        <v>84</v>
      </c>
      <c r="C108" s="949"/>
      <c r="D108" s="949"/>
      <c r="E108" s="949"/>
      <c r="F108" s="949">
        <v>7959</v>
      </c>
      <c r="G108" s="949"/>
      <c r="H108" s="949"/>
      <c r="I108" s="949"/>
      <c r="J108" s="949">
        <f>SUM(C108+E108+F108+H108)</f>
        <v>7959</v>
      </c>
      <c r="K108" s="949">
        <f>SUM(D108+G108+I108)</f>
        <v>0</v>
      </c>
      <c r="L108" s="949">
        <f>SUM(J108:K108)</f>
        <v>7959</v>
      </c>
      <c r="M108" s="949">
        <v>194092</v>
      </c>
      <c r="N108" s="949"/>
      <c r="O108" s="949">
        <f>SUM(L108:N108)</f>
        <v>202051</v>
      </c>
    </row>
    <row r="109" spans="1:15" s="953" customFormat="1" x14ac:dyDescent="0.25">
      <c r="A109" s="950"/>
      <c r="B109" s="951" t="s">
        <v>1173</v>
      </c>
      <c r="C109" s="951"/>
      <c r="D109" s="951"/>
      <c r="E109" s="951"/>
      <c r="F109" s="951">
        <v>7959</v>
      </c>
      <c r="G109" s="951"/>
      <c r="H109" s="951"/>
      <c r="I109" s="951"/>
      <c r="J109" s="952">
        <f>SUM(C109+E109+F109+H109)</f>
        <v>7959</v>
      </c>
      <c r="K109" s="952">
        <f>SUM(D109+G109+I109)</f>
        <v>0</v>
      </c>
      <c r="L109" s="952">
        <f>SUM(J109:K109)</f>
        <v>7959</v>
      </c>
      <c r="M109" s="952">
        <v>194092</v>
      </c>
      <c r="N109" s="952"/>
      <c r="O109" s="952">
        <f>SUM(L109:N109)</f>
        <v>202051</v>
      </c>
    </row>
    <row r="110" spans="1:15" s="953" customFormat="1" ht="16.5" thickBot="1" x14ac:dyDescent="0.3">
      <c r="A110" s="950"/>
      <c r="B110" s="951" t="s">
        <v>1174</v>
      </c>
      <c r="C110" s="951"/>
      <c r="D110" s="951"/>
      <c r="E110" s="951"/>
      <c r="F110" s="951"/>
      <c r="G110" s="951"/>
      <c r="H110" s="951"/>
      <c r="I110" s="951"/>
      <c r="J110" s="952">
        <f>SUM(C110+E110+F110+H110)</f>
        <v>0</v>
      </c>
      <c r="K110" s="952">
        <f>SUM(D110+G110+I110)</f>
        <v>0</v>
      </c>
      <c r="L110" s="952">
        <f>SUM(J110:K110)</f>
        <v>0</v>
      </c>
      <c r="M110" s="952"/>
      <c r="N110" s="952"/>
      <c r="O110" s="952">
        <f>SUM(L110:N110)</f>
        <v>0</v>
      </c>
    </row>
    <row r="111" spans="1:15" ht="17.25" thickTop="1" thickBot="1" x14ac:dyDescent="0.3">
      <c r="A111" s="945"/>
      <c r="B111" s="954" t="s">
        <v>1175</v>
      </c>
      <c r="C111" s="954">
        <f>+C108</f>
        <v>0</v>
      </c>
      <c r="D111" s="954">
        <f t="shared" ref="D111:O113" si="18">+D108</f>
        <v>0</v>
      </c>
      <c r="E111" s="954">
        <f t="shared" si="18"/>
        <v>0</v>
      </c>
      <c r="F111" s="954">
        <f t="shared" si="18"/>
        <v>7959</v>
      </c>
      <c r="G111" s="954">
        <f t="shared" si="18"/>
        <v>0</v>
      </c>
      <c r="H111" s="954">
        <f t="shared" si="18"/>
        <v>0</v>
      </c>
      <c r="I111" s="954">
        <f t="shared" si="18"/>
        <v>0</v>
      </c>
      <c r="J111" s="954">
        <f t="shared" si="18"/>
        <v>7959</v>
      </c>
      <c r="K111" s="954">
        <f t="shared" si="18"/>
        <v>0</v>
      </c>
      <c r="L111" s="954">
        <f t="shared" si="18"/>
        <v>7959</v>
      </c>
      <c r="M111" s="954">
        <f t="shared" si="18"/>
        <v>194092</v>
      </c>
      <c r="N111" s="954">
        <f t="shared" si="18"/>
        <v>0</v>
      </c>
      <c r="O111" s="954">
        <f t="shared" si="18"/>
        <v>202051</v>
      </c>
    </row>
    <row r="112" spans="1:15" ht="17.25" thickTop="1" thickBot="1" x14ac:dyDescent="0.3">
      <c r="A112" s="945"/>
      <c r="B112" s="954" t="s">
        <v>1176</v>
      </c>
      <c r="C112" s="954">
        <f>+C109</f>
        <v>0</v>
      </c>
      <c r="D112" s="954">
        <f t="shared" si="18"/>
        <v>0</v>
      </c>
      <c r="E112" s="954">
        <f t="shared" si="18"/>
        <v>0</v>
      </c>
      <c r="F112" s="954">
        <f t="shared" si="18"/>
        <v>7959</v>
      </c>
      <c r="G112" s="954">
        <f t="shared" si="18"/>
        <v>0</v>
      </c>
      <c r="H112" s="954">
        <f t="shared" si="18"/>
        <v>0</v>
      </c>
      <c r="I112" s="954">
        <f t="shared" si="18"/>
        <v>0</v>
      </c>
      <c r="J112" s="954">
        <f t="shared" si="18"/>
        <v>7959</v>
      </c>
      <c r="K112" s="954">
        <f t="shared" si="18"/>
        <v>0</v>
      </c>
      <c r="L112" s="954">
        <f t="shared" si="18"/>
        <v>7959</v>
      </c>
      <c r="M112" s="954">
        <f t="shared" si="18"/>
        <v>194092</v>
      </c>
      <c r="N112" s="954">
        <f t="shared" si="18"/>
        <v>0</v>
      </c>
      <c r="O112" s="954">
        <f t="shared" si="18"/>
        <v>202051</v>
      </c>
    </row>
    <row r="113" spans="1:15" ht="17.25" thickTop="1" thickBot="1" x14ac:dyDescent="0.3">
      <c r="A113" s="945"/>
      <c r="B113" s="954" t="s">
        <v>1177</v>
      </c>
      <c r="C113" s="954">
        <f>+C110</f>
        <v>0</v>
      </c>
      <c r="D113" s="954">
        <f t="shared" si="18"/>
        <v>0</v>
      </c>
      <c r="E113" s="954">
        <f t="shared" si="18"/>
        <v>0</v>
      </c>
      <c r="F113" s="954">
        <f t="shared" si="18"/>
        <v>0</v>
      </c>
      <c r="G113" s="954">
        <f t="shared" si="18"/>
        <v>0</v>
      </c>
      <c r="H113" s="954">
        <f t="shared" si="18"/>
        <v>0</v>
      </c>
      <c r="I113" s="954">
        <f t="shared" si="18"/>
        <v>0</v>
      </c>
      <c r="J113" s="954">
        <f t="shared" si="18"/>
        <v>0</v>
      </c>
      <c r="K113" s="954">
        <f t="shared" si="18"/>
        <v>0</v>
      </c>
      <c r="L113" s="954">
        <f t="shared" si="18"/>
        <v>0</v>
      </c>
      <c r="M113" s="954">
        <f t="shared" si="18"/>
        <v>0</v>
      </c>
      <c r="N113" s="954">
        <f t="shared" si="18"/>
        <v>0</v>
      </c>
      <c r="O113" s="954">
        <f t="shared" si="18"/>
        <v>0</v>
      </c>
    </row>
    <row r="114" spans="1:15" ht="16.5" thickTop="1" x14ac:dyDescent="0.25">
      <c r="A114" s="959" t="s">
        <v>15</v>
      </c>
      <c r="B114" s="948" t="s">
        <v>809</v>
      </c>
      <c r="C114" s="948"/>
      <c r="D114" s="948"/>
      <c r="E114" s="948"/>
      <c r="F114" s="948"/>
      <c r="G114" s="948"/>
      <c r="H114" s="948"/>
      <c r="I114" s="948"/>
      <c r="J114" s="962"/>
      <c r="K114" s="948"/>
      <c r="L114" s="948"/>
      <c r="M114" s="948"/>
      <c r="N114" s="948"/>
      <c r="O114" s="948"/>
    </row>
    <row r="115" spans="1:15" x14ac:dyDescent="0.25">
      <c r="A115" s="959"/>
      <c r="B115" s="948" t="s">
        <v>84</v>
      </c>
      <c r="C115" s="948"/>
      <c r="D115" s="948"/>
      <c r="E115" s="948"/>
      <c r="F115" s="948">
        <v>10556</v>
      </c>
      <c r="G115" s="948"/>
      <c r="H115" s="948"/>
      <c r="I115" s="948"/>
      <c r="J115" s="963">
        <f>SUM(C115+E115+F115+H115)</f>
        <v>10556</v>
      </c>
      <c r="K115" s="949">
        <f>SUM(D115+G115+I115)</f>
        <v>0</v>
      </c>
      <c r="L115" s="949">
        <f>SUM(J115:K115)</f>
        <v>10556</v>
      </c>
      <c r="M115" s="949">
        <v>220082</v>
      </c>
      <c r="N115" s="949"/>
      <c r="O115" s="949">
        <f>SUM(L115:N115)</f>
        <v>230638</v>
      </c>
    </row>
    <row r="116" spans="1:15" s="953" customFormat="1" x14ac:dyDescent="0.25">
      <c r="A116" s="956"/>
      <c r="B116" s="951" t="s">
        <v>1173</v>
      </c>
      <c r="C116" s="951"/>
      <c r="D116" s="951"/>
      <c r="E116" s="951"/>
      <c r="F116" s="951">
        <v>10556</v>
      </c>
      <c r="G116" s="951"/>
      <c r="H116" s="951"/>
      <c r="I116" s="951"/>
      <c r="J116" s="964">
        <f>SUM(C116+E116+F116+H116)</f>
        <v>10556</v>
      </c>
      <c r="K116" s="952">
        <f>SUM(D116+G116+I116)</f>
        <v>0</v>
      </c>
      <c r="L116" s="952">
        <f>SUM(J116:K116)</f>
        <v>10556</v>
      </c>
      <c r="M116" s="952">
        <v>220082</v>
      </c>
      <c r="N116" s="952"/>
      <c r="O116" s="952">
        <f>SUM(L116:N116)</f>
        <v>230638</v>
      </c>
    </row>
    <row r="117" spans="1:15" s="953" customFormat="1" ht="16.5" thickBot="1" x14ac:dyDescent="0.3">
      <c r="A117" s="956"/>
      <c r="B117" s="951" t="s">
        <v>1174</v>
      </c>
      <c r="C117" s="951"/>
      <c r="D117" s="951"/>
      <c r="E117" s="951"/>
      <c r="F117" s="951"/>
      <c r="G117" s="951"/>
      <c r="H117" s="951"/>
      <c r="I117" s="951"/>
      <c r="J117" s="964">
        <f>SUM(C117+E117+F117+H117)</f>
        <v>0</v>
      </c>
      <c r="K117" s="952">
        <f>SUM(D117+G117+I117)</f>
        <v>0</v>
      </c>
      <c r="L117" s="952">
        <f>SUM(J117:K117)</f>
        <v>0</v>
      </c>
      <c r="M117" s="952"/>
      <c r="N117" s="952"/>
      <c r="O117" s="952">
        <f>SUM(L117:N117)</f>
        <v>0</v>
      </c>
    </row>
    <row r="118" spans="1:15" ht="17.25" thickTop="1" thickBot="1" x14ac:dyDescent="0.3">
      <c r="A118" s="945"/>
      <c r="B118" s="954" t="s">
        <v>1175</v>
      </c>
      <c r="C118" s="954">
        <f>+C115</f>
        <v>0</v>
      </c>
      <c r="D118" s="954">
        <f t="shared" ref="D118:O120" si="19">+D115</f>
        <v>0</v>
      </c>
      <c r="E118" s="954">
        <f t="shared" si="19"/>
        <v>0</v>
      </c>
      <c r="F118" s="954">
        <f t="shared" si="19"/>
        <v>10556</v>
      </c>
      <c r="G118" s="954">
        <f t="shared" si="19"/>
        <v>0</v>
      </c>
      <c r="H118" s="954">
        <f t="shared" si="19"/>
        <v>0</v>
      </c>
      <c r="I118" s="954">
        <f t="shared" si="19"/>
        <v>0</v>
      </c>
      <c r="J118" s="954">
        <f t="shared" si="19"/>
        <v>10556</v>
      </c>
      <c r="K118" s="954">
        <f t="shared" si="19"/>
        <v>0</v>
      </c>
      <c r="L118" s="954">
        <f t="shared" si="19"/>
        <v>10556</v>
      </c>
      <c r="M118" s="954">
        <f t="shared" si="19"/>
        <v>220082</v>
      </c>
      <c r="N118" s="954">
        <f t="shared" si="19"/>
        <v>0</v>
      </c>
      <c r="O118" s="954">
        <f t="shared" si="19"/>
        <v>230638</v>
      </c>
    </row>
    <row r="119" spans="1:15" ht="17.25" thickTop="1" thickBot="1" x14ac:dyDescent="0.3">
      <c r="A119" s="945"/>
      <c r="B119" s="954" t="s">
        <v>1176</v>
      </c>
      <c r="C119" s="954">
        <f>+C116</f>
        <v>0</v>
      </c>
      <c r="D119" s="954">
        <f t="shared" si="19"/>
        <v>0</v>
      </c>
      <c r="E119" s="954">
        <f t="shared" si="19"/>
        <v>0</v>
      </c>
      <c r="F119" s="954">
        <f t="shared" si="19"/>
        <v>10556</v>
      </c>
      <c r="G119" s="954">
        <f t="shared" si="19"/>
        <v>0</v>
      </c>
      <c r="H119" s="954">
        <f t="shared" si="19"/>
        <v>0</v>
      </c>
      <c r="I119" s="954">
        <f t="shared" si="19"/>
        <v>0</v>
      </c>
      <c r="J119" s="954">
        <f t="shared" si="19"/>
        <v>10556</v>
      </c>
      <c r="K119" s="954">
        <f t="shared" si="19"/>
        <v>0</v>
      </c>
      <c r="L119" s="954">
        <f t="shared" si="19"/>
        <v>10556</v>
      </c>
      <c r="M119" s="954">
        <f t="shared" si="19"/>
        <v>220082</v>
      </c>
      <c r="N119" s="954">
        <f t="shared" si="19"/>
        <v>0</v>
      </c>
      <c r="O119" s="954">
        <f t="shared" si="19"/>
        <v>230638</v>
      </c>
    </row>
    <row r="120" spans="1:15" ht="17.25" thickTop="1" thickBot="1" x14ac:dyDescent="0.3">
      <c r="A120" s="945"/>
      <c r="B120" s="954" t="s">
        <v>1177</v>
      </c>
      <c r="C120" s="954">
        <f>+C117</f>
        <v>0</v>
      </c>
      <c r="D120" s="954">
        <f t="shared" si="19"/>
        <v>0</v>
      </c>
      <c r="E120" s="954">
        <f t="shared" si="19"/>
        <v>0</v>
      </c>
      <c r="F120" s="954">
        <f t="shared" si="19"/>
        <v>0</v>
      </c>
      <c r="G120" s="954">
        <f t="shared" si="19"/>
        <v>0</v>
      </c>
      <c r="H120" s="954">
        <f t="shared" si="19"/>
        <v>0</v>
      </c>
      <c r="I120" s="954">
        <f t="shared" si="19"/>
        <v>0</v>
      </c>
      <c r="J120" s="954">
        <f t="shared" si="19"/>
        <v>0</v>
      </c>
      <c r="K120" s="954">
        <f t="shared" si="19"/>
        <v>0</v>
      </c>
      <c r="L120" s="954">
        <f t="shared" si="19"/>
        <v>0</v>
      </c>
      <c r="M120" s="954">
        <f t="shared" si="19"/>
        <v>0</v>
      </c>
      <c r="N120" s="954">
        <f t="shared" si="19"/>
        <v>0</v>
      </c>
      <c r="O120" s="954">
        <f t="shared" si="19"/>
        <v>0</v>
      </c>
    </row>
    <row r="121" spans="1:15" ht="16.5" thickTop="1" x14ac:dyDescent="0.25">
      <c r="A121" s="947" t="s">
        <v>18</v>
      </c>
      <c r="B121" s="948" t="s">
        <v>559</v>
      </c>
      <c r="C121" s="948"/>
      <c r="D121" s="948"/>
      <c r="E121" s="948"/>
      <c r="F121" s="948"/>
      <c r="G121" s="948"/>
      <c r="H121" s="948"/>
      <c r="I121" s="948"/>
      <c r="J121" s="948"/>
      <c r="K121" s="948"/>
      <c r="L121" s="948"/>
      <c r="M121" s="948"/>
      <c r="N121" s="948"/>
      <c r="O121" s="948"/>
    </row>
    <row r="122" spans="1:15" x14ac:dyDescent="0.25">
      <c r="A122" s="947"/>
      <c r="B122" s="949" t="s">
        <v>84</v>
      </c>
      <c r="C122" s="949"/>
      <c r="D122" s="949"/>
      <c r="E122" s="949"/>
      <c r="F122" s="949">
        <v>1518</v>
      </c>
      <c r="G122" s="949"/>
      <c r="H122" s="949"/>
      <c r="I122" s="949"/>
      <c r="J122" s="949">
        <f>SUM(C122+E122+F122+H122)</f>
        <v>1518</v>
      </c>
      <c r="K122" s="949">
        <f>SUM(D122+G122+I122)</f>
        <v>0</v>
      </c>
      <c r="L122" s="949">
        <f>SUM(J122:K122)</f>
        <v>1518</v>
      </c>
      <c r="M122" s="949">
        <v>68378</v>
      </c>
      <c r="N122" s="949"/>
      <c r="O122" s="949">
        <f>SUM(L122:N122)</f>
        <v>69896</v>
      </c>
    </row>
    <row r="123" spans="1:15" s="953" customFormat="1" x14ac:dyDescent="0.25">
      <c r="A123" s="950"/>
      <c r="B123" s="951" t="s">
        <v>1173</v>
      </c>
      <c r="C123" s="951"/>
      <c r="D123" s="951"/>
      <c r="E123" s="951"/>
      <c r="F123" s="951">
        <v>1518</v>
      </c>
      <c r="G123" s="951"/>
      <c r="H123" s="951"/>
      <c r="I123" s="951"/>
      <c r="J123" s="952">
        <f>SUM(C123+E123+F123+H123)</f>
        <v>1518</v>
      </c>
      <c r="K123" s="952">
        <f>SUM(D123+G123+I123)</f>
        <v>0</v>
      </c>
      <c r="L123" s="952">
        <f>SUM(J123:K123)</f>
        <v>1518</v>
      </c>
      <c r="M123" s="952">
        <v>68378</v>
      </c>
      <c r="N123" s="952"/>
      <c r="O123" s="952">
        <f>SUM(L123:N123)</f>
        <v>69896</v>
      </c>
    </row>
    <row r="124" spans="1:15" s="953" customFormat="1" ht="16.5" thickBot="1" x14ac:dyDescent="0.3">
      <c r="A124" s="950"/>
      <c r="B124" s="951" t="s">
        <v>1174</v>
      </c>
      <c r="C124" s="951"/>
      <c r="D124" s="951"/>
      <c r="E124" s="951"/>
      <c r="F124" s="951"/>
      <c r="G124" s="951"/>
      <c r="H124" s="951"/>
      <c r="I124" s="951"/>
      <c r="J124" s="952">
        <f>SUM(C124+E124+F124+H124)</f>
        <v>0</v>
      </c>
      <c r="K124" s="952">
        <f>SUM(D124+G124+I124)</f>
        <v>0</v>
      </c>
      <c r="L124" s="952">
        <f>SUM(J124:K124)</f>
        <v>0</v>
      </c>
      <c r="M124" s="952"/>
      <c r="N124" s="952"/>
      <c r="O124" s="952">
        <f>SUM(L124:N124)</f>
        <v>0</v>
      </c>
    </row>
    <row r="125" spans="1:15" ht="17.25" thickTop="1" thickBot="1" x14ac:dyDescent="0.3">
      <c r="A125" s="945"/>
      <c r="B125" s="954" t="s">
        <v>1175</v>
      </c>
      <c r="C125" s="954">
        <f>+C122</f>
        <v>0</v>
      </c>
      <c r="D125" s="954">
        <f t="shared" ref="D125:O127" si="20">+D122</f>
        <v>0</v>
      </c>
      <c r="E125" s="954">
        <f t="shared" si="20"/>
        <v>0</v>
      </c>
      <c r="F125" s="954">
        <f t="shared" si="20"/>
        <v>1518</v>
      </c>
      <c r="G125" s="954">
        <f t="shared" si="20"/>
        <v>0</v>
      </c>
      <c r="H125" s="954">
        <f t="shared" si="20"/>
        <v>0</v>
      </c>
      <c r="I125" s="954">
        <f t="shared" si="20"/>
        <v>0</v>
      </c>
      <c r="J125" s="954">
        <f t="shared" si="20"/>
        <v>1518</v>
      </c>
      <c r="K125" s="954">
        <f t="shared" si="20"/>
        <v>0</v>
      </c>
      <c r="L125" s="954">
        <f t="shared" si="20"/>
        <v>1518</v>
      </c>
      <c r="M125" s="954">
        <f t="shared" si="20"/>
        <v>68378</v>
      </c>
      <c r="N125" s="954">
        <f t="shared" si="20"/>
        <v>0</v>
      </c>
      <c r="O125" s="954">
        <f t="shared" si="20"/>
        <v>69896</v>
      </c>
    </row>
    <row r="126" spans="1:15" ht="17.25" thickTop="1" thickBot="1" x14ac:dyDescent="0.3">
      <c r="A126" s="945"/>
      <c r="B126" s="954" t="s">
        <v>1176</v>
      </c>
      <c r="C126" s="954">
        <f>+C123</f>
        <v>0</v>
      </c>
      <c r="D126" s="954">
        <f t="shared" si="20"/>
        <v>0</v>
      </c>
      <c r="E126" s="954">
        <f t="shared" si="20"/>
        <v>0</v>
      </c>
      <c r="F126" s="954">
        <f t="shared" si="20"/>
        <v>1518</v>
      </c>
      <c r="G126" s="954">
        <f t="shared" si="20"/>
        <v>0</v>
      </c>
      <c r="H126" s="954">
        <f t="shared" si="20"/>
        <v>0</v>
      </c>
      <c r="I126" s="954">
        <f t="shared" si="20"/>
        <v>0</v>
      </c>
      <c r="J126" s="954">
        <f t="shared" si="20"/>
        <v>1518</v>
      </c>
      <c r="K126" s="954">
        <f t="shared" si="20"/>
        <v>0</v>
      </c>
      <c r="L126" s="954">
        <f t="shared" si="20"/>
        <v>1518</v>
      </c>
      <c r="M126" s="954">
        <f t="shared" si="20"/>
        <v>68378</v>
      </c>
      <c r="N126" s="954">
        <f t="shared" si="20"/>
        <v>0</v>
      </c>
      <c r="O126" s="954">
        <f t="shared" si="20"/>
        <v>69896</v>
      </c>
    </row>
    <row r="127" spans="1:15" ht="17.25" thickTop="1" thickBot="1" x14ac:dyDescent="0.3">
      <c r="A127" s="945"/>
      <c r="B127" s="954" t="s">
        <v>1177</v>
      </c>
      <c r="C127" s="954">
        <f>+C124</f>
        <v>0</v>
      </c>
      <c r="D127" s="954">
        <f t="shared" si="20"/>
        <v>0</v>
      </c>
      <c r="E127" s="954">
        <f t="shared" si="20"/>
        <v>0</v>
      </c>
      <c r="F127" s="954">
        <f t="shared" si="20"/>
        <v>0</v>
      </c>
      <c r="G127" s="954">
        <f t="shared" si="20"/>
        <v>0</v>
      </c>
      <c r="H127" s="954">
        <f t="shared" si="20"/>
        <v>0</v>
      </c>
      <c r="I127" s="954">
        <f t="shared" si="20"/>
        <v>0</v>
      </c>
      <c r="J127" s="954">
        <f t="shared" si="20"/>
        <v>0</v>
      </c>
      <c r="K127" s="954">
        <f t="shared" si="20"/>
        <v>0</v>
      </c>
      <c r="L127" s="954">
        <f t="shared" si="20"/>
        <v>0</v>
      </c>
      <c r="M127" s="954">
        <f t="shared" si="20"/>
        <v>0</v>
      </c>
      <c r="N127" s="954">
        <f t="shared" si="20"/>
        <v>0</v>
      </c>
      <c r="O127" s="954">
        <f t="shared" si="20"/>
        <v>0</v>
      </c>
    </row>
    <row r="128" spans="1:15" ht="16.5" thickTop="1" x14ac:dyDescent="0.25">
      <c r="A128" s="959" t="s">
        <v>22</v>
      </c>
      <c r="B128" s="948" t="s">
        <v>810</v>
      </c>
      <c r="C128" s="948"/>
      <c r="D128" s="948"/>
      <c r="E128" s="948"/>
      <c r="F128" s="948"/>
      <c r="G128" s="948"/>
      <c r="H128" s="948"/>
      <c r="I128" s="948"/>
      <c r="J128" s="948"/>
      <c r="K128" s="948"/>
      <c r="L128" s="948"/>
      <c r="M128" s="948"/>
      <c r="N128" s="948"/>
      <c r="O128" s="948"/>
    </row>
    <row r="129" spans="1:15" x14ac:dyDescent="0.25">
      <c r="A129" s="959"/>
      <c r="B129" s="948" t="s">
        <v>84</v>
      </c>
      <c r="C129" s="948"/>
      <c r="D129" s="948"/>
      <c r="E129" s="948"/>
      <c r="F129" s="948">
        <v>6946</v>
      </c>
      <c r="G129" s="948"/>
      <c r="H129" s="948"/>
      <c r="I129" s="948"/>
      <c r="J129" s="949">
        <f>SUM(C129+E129+F129+H129)</f>
        <v>6946</v>
      </c>
      <c r="K129" s="949">
        <f>SUM(D129+G129+I129)</f>
        <v>0</v>
      </c>
      <c r="L129" s="949">
        <f>SUM(J129:K129)</f>
        <v>6946</v>
      </c>
      <c r="M129" s="949">
        <v>233571</v>
      </c>
      <c r="N129" s="949"/>
      <c r="O129" s="949">
        <f>SUM(L129:N129)</f>
        <v>240517</v>
      </c>
    </row>
    <row r="130" spans="1:15" s="953" customFormat="1" x14ac:dyDescent="0.25">
      <c r="A130" s="956"/>
      <c r="B130" s="957" t="s">
        <v>1173</v>
      </c>
      <c r="C130" s="957"/>
      <c r="D130" s="957"/>
      <c r="E130" s="957"/>
      <c r="F130" s="957">
        <v>6946</v>
      </c>
      <c r="G130" s="957"/>
      <c r="H130" s="957"/>
      <c r="I130" s="957"/>
      <c r="J130" s="958">
        <f>SUM(C130+E130+F130+H130)</f>
        <v>6946</v>
      </c>
      <c r="K130" s="958">
        <f>SUM(D130+G130+I130)</f>
        <v>0</v>
      </c>
      <c r="L130" s="958">
        <f>SUM(J130:K130)</f>
        <v>6946</v>
      </c>
      <c r="M130" s="958">
        <v>233571</v>
      </c>
      <c r="N130" s="958"/>
      <c r="O130" s="958">
        <f>SUM(L130:N130)</f>
        <v>240517</v>
      </c>
    </row>
    <row r="131" spans="1:15" s="953" customFormat="1" ht="16.5" thickBot="1" x14ac:dyDescent="0.3">
      <c r="A131" s="965"/>
      <c r="B131" s="966" t="s">
        <v>1174</v>
      </c>
      <c r="C131" s="966"/>
      <c r="D131" s="966"/>
      <c r="E131" s="966"/>
      <c r="F131" s="966"/>
      <c r="G131" s="966"/>
      <c r="H131" s="966"/>
      <c r="I131" s="966"/>
      <c r="J131" s="967">
        <f>SUM(C131+E131+F131+H131)</f>
        <v>0</v>
      </c>
      <c r="K131" s="967">
        <f>SUM(D131+G131+I131)</f>
        <v>0</v>
      </c>
      <c r="L131" s="967">
        <f>SUM(J131:K131)</f>
        <v>0</v>
      </c>
      <c r="M131" s="967"/>
      <c r="N131" s="967"/>
      <c r="O131" s="967">
        <f>SUM(L131:N131)</f>
        <v>0</v>
      </c>
    </row>
    <row r="132" spans="1:15" ht="17.25" thickTop="1" thickBot="1" x14ac:dyDescent="0.3">
      <c r="A132" s="945"/>
      <c r="B132" s="954" t="s">
        <v>1175</v>
      </c>
      <c r="C132" s="954">
        <f>+C129</f>
        <v>0</v>
      </c>
      <c r="D132" s="954">
        <f t="shared" ref="D132:O134" si="21">+D129</f>
        <v>0</v>
      </c>
      <c r="E132" s="954">
        <f t="shared" si="21"/>
        <v>0</v>
      </c>
      <c r="F132" s="954">
        <f t="shared" si="21"/>
        <v>6946</v>
      </c>
      <c r="G132" s="954">
        <f t="shared" si="21"/>
        <v>0</v>
      </c>
      <c r="H132" s="954">
        <f t="shared" si="21"/>
        <v>0</v>
      </c>
      <c r="I132" s="954">
        <f t="shared" si="21"/>
        <v>0</v>
      </c>
      <c r="J132" s="954">
        <f t="shared" si="21"/>
        <v>6946</v>
      </c>
      <c r="K132" s="954">
        <f t="shared" si="21"/>
        <v>0</v>
      </c>
      <c r="L132" s="954">
        <f t="shared" si="21"/>
        <v>6946</v>
      </c>
      <c r="M132" s="954">
        <f t="shared" si="21"/>
        <v>233571</v>
      </c>
      <c r="N132" s="954">
        <f t="shared" si="21"/>
        <v>0</v>
      </c>
      <c r="O132" s="954">
        <f t="shared" si="21"/>
        <v>240517</v>
      </c>
    </row>
    <row r="133" spans="1:15" ht="17.25" thickTop="1" thickBot="1" x14ac:dyDescent="0.3">
      <c r="A133" s="945"/>
      <c r="B133" s="954" t="s">
        <v>1176</v>
      </c>
      <c r="C133" s="954">
        <f>+C130</f>
        <v>0</v>
      </c>
      <c r="D133" s="954">
        <f t="shared" si="21"/>
        <v>0</v>
      </c>
      <c r="E133" s="954">
        <f t="shared" si="21"/>
        <v>0</v>
      </c>
      <c r="F133" s="954">
        <f t="shared" si="21"/>
        <v>6946</v>
      </c>
      <c r="G133" s="954">
        <f t="shared" si="21"/>
        <v>0</v>
      </c>
      <c r="H133" s="954">
        <f t="shared" si="21"/>
        <v>0</v>
      </c>
      <c r="I133" s="954">
        <f t="shared" si="21"/>
        <v>0</v>
      </c>
      <c r="J133" s="954">
        <f t="shared" si="21"/>
        <v>6946</v>
      </c>
      <c r="K133" s="954">
        <f t="shared" si="21"/>
        <v>0</v>
      </c>
      <c r="L133" s="954">
        <f t="shared" si="21"/>
        <v>6946</v>
      </c>
      <c r="M133" s="954">
        <f t="shared" si="21"/>
        <v>233571</v>
      </c>
      <c r="N133" s="954">
        <f t="shared" si="21"/>
        <v>0</v>
      </c>
      <c r="O133" s="954">
        <f t="shared" si="21"/>
        <v>240517</v>
      </c>
    </row>
    <row r="134" spans="1:15" ht="17.25" thickTop="1" thickBot="1" x14ac:dyDescent="0.3">
      <c r="A134" s="945"/>
      <c r="B134" s="954" t="s">
        <v>1177</v>
      </c>
      <c r="C134" s="954">
        <f>+C131</f>
        <v>0</v>
      </c>
      <c r="D134" s="954">
        <f t="shared" si="21"/>
        <v>0</v>
      </c>
      <c r="E134" s="954">
        <f t="shared" si="21"/>
        <v>0</v>
      </c>
      <c r="F134" s="954">
        <f t="shared" si="21"/>
        <v>0</v>
      </c>
      <c r="G134" s="954">
        <f t="shared" si="21"/>
        <v>0</v>
      </c>
      <c r="H134" s="954">
        <f t="shared" si="21"/>
        <v>0</v>
      </c>
      <c r="I134" s="954">
        <f t="shared" si="21"/>
        <v>0</v>
      </c>
      <c r="J134" s="954">
        <f t="shared" si="21"/>
        <v>0</v>
      </c>
      <c r="K134" s="954">
        <f t="shared" si="21"/>
        <v>0</v>
      </c>
      <c r="L134" s="954">
        <f t="shared" si="21"/>
        <v>0</v>
      </c>
      <c r="M134" s="954">
        <f t="shared" si="21"/>
        <v>0</v>
      </c>
      <c r="N134" s="954">
        <f t="shared" si="21"/>
        <v>0</v>
      </c>
      <c r="O134" s="954">
        <f t="shared" si="21"/>
        <v>0</v>
      </c>
    </row>
    <row r="135" spans="1:15" ht="16.5" thickTop="1" x14ac:dyDescent="0.25">
      <c r="A135" s="947" t="s">
        <v>25</v>
      </c>
      <c r="B135" s="948" t="s">
        <v>561</v>
      </c>
      <c r="C135" s="948"/>
      <c r="D135" s="948"/>
      <c r="E135" s="948"/>
      <c r="F135" s="948"/>
      <c r="G135" s="948"/>
      <c r="H135" s="948"/>
      <c r="I135" s="948"/>
      <c r="J135" s="948"/>
      <c r="K135" s="948"/>
      <c r="L135" s="948"/>
      <c r="M135" s="948"/>
      <c r="N135" s="948"/>
      <c r="O135" s="948"/>
    </row>
    <row r="136" spans="1:15" x14ac:dyDescent="0.25">
      <c r="A136" s="947"/>
      <c r="B136" s="949" t="s">
        <v>84</v>
      </c>
      <c r="C136" s="949"/>
      <c r="D136" s="949"/>
      <c r="E136" s="949"/>
      <c r="F136" s="949">
        <v>10675</v>
      </c>
      <c r="G136" s="949"/>
      <c r="H136" s="949"/>
      <c r="I136" s="949"/>
      <c r="J136" s="949">
        <f>SUM(C136+E136+F136+H136)</f>
        <v>10675</v>
      </c>
      <c r="K136" s="949">
        <f>SUM(D136+G136+I136)</f>
        <v>0</v>
      </c>
      <c r="L136" s="949">
        <f>SUM(J136:K136)</f>
        <v>10675</v>
      </c>
      <c r="M136" s="949">
        <v>164261</v>
      </c>
      <c r="N136" s="949"/>
      <c r="O136" s="949">
        <f>SUM(L136:N136)</f>
        <v>174936</v>
      </c>
    </row>
    <row r="137" spans="1:15" s="953" customFormat="1" x14ac:dyDescent="0.25">
      <c r="A137" s="950"/>
      <c r="B137" s="951" t="s">
        <v>1173</v>
      </c>
      <c r="C137" s="951"/>
      <c r="D137" s="951"/>
      <c r="E137" s="951"/>
      <c r="F137" s="951">
        <v>10675</v>
      </c>
      <c r="G137" s="951"/>
      <c r="H137" s="951"/>
      <c r="I137" s="968"/>
      <c r="J137" s="964">
        <f>SUM(C137+E137+F137+H137)</f>
        <v>10675</v>
      </c>
      <c r="K137" s="964">
        <f>SUM(D137+G137+I137)</f>
        <v>0</v>
      </c>
      <c r="L137" s="952">
        <f>SUM(J137:K137)</f>
        <v>10675</v>
      </c>
      <c r="M137" s="952">
        <v>164261</v>
      </c>
      <c r="N137" s="952"/>
      <c r="O137" s="952">
        <f>SUM(L137:N137)</f>
        <v>174936</v>
      </c>
    </row>
    <row r="138" spans="1:15" s="953" customFormat="1" ht="16.5" thickBot="1" x14ac:dyDescent="0.3">
      <c r="A138" s="950"/>
      <c r="B138" s="951" t="s">
        <v>1174</v>
      </c>
      <c r="C138" s="951"/>
      <c r="D138" s="951"/>
      <c r="E138" s="951"/>
      <c r="F138" s="951"/>
      <c r="G138" s="951"/>
      <c r="H138" s="951"/>
      <c r="I138" s="968"/>
      <c r="J138" s="968">
        <f>SUM(C138+E138+F138+H138)</f>
        <v>0</v>
      </c>
      <c r="K138" s="968">
        <f>SUM(D138+G138+I138)</f>
        <v>0</v>
      </c>
      <c r="L138" s="951">
        <f>SUM(J138:K138)</f>
        <v>0</v>
      </c>
      <c r="M138" s="951"/>
      <c r="N138" s="951"/>
      <c r="O138" s="951">
        <f>SUM(L138:N138)</f>
        <v>0</v>
      </c>
    </row>
    <row r="139" spans="1:15" ht="17.25" thickTop="1" thickBot="1" x14ac:dyDescent="0.3">
      <c r="A139" s="945"/>
      <c r="B139" s="954" t="s">
        <v>1175</v>
      </c>
      <c r="C139" s="954">
        <f>+C136</f>
        <v>0</v>
      </c>
      <c r="D139" s="954">
        <f t="shared" ref="D139:O141" si="22">+D136</f>
        <v>0</v>
      </c>
      <c r="E139" s="954">
        <f t="shared" si="22"/>
        <v>0</v>
      </c>
      <c r="F139" s="954">
        <f t="shared" si="22"/>
        <v>10675</v>
      </c>
      <c r="G139" s="954">
        <f t="shared" si="22"/>
        <v>0</v>
      </c>
      <c r="H139" s="954">
        <f t="shared" si="22"/>
        <v>0</v>
      </c>
      <c r="I139" s="954">
        <f t="shared" si="22"/>
        <v>0</v>
      </c>
      <c r="J139" s="954">
        <f t="shared" si="22"/>
        <v>10675</v>
      </c>
      <c r="K139" s="954">
        <f t="shared" si="22"/>
        <v>0</v>
      </c>
      <c r="L139" s="954">
        <f t="shared" si="22"/>
        <v>10675</v>
      </c>
      <c r="M139" s="954">
        <f t="shared" si="22"/>
        <v>164261</v>
      </c>
      <c r="N139" s="954">
        <f t="shared" si="22"/>
        <v>0</v>
      </c>
      <c r="O139" s="954">
        <f t="shared" si="22"/>
        <v>174936</v>
      </c>
    </row>
    <row r="140" spans="1:15" ht="17.25" thickTop="1" thickBot="1" x14ac:dyDescent="0.3">
      <c r="A140" s="945"/>
      <c r="B140" s="954" t="s">
        <v>1176</v>
      </c>
      <c r="C140" s="954">
        <f>+C137</f>
        <v>0</v>
      </c>
      <c r="D140" s="954">
        <f t="shared" si="22"/>
        <v>0</v>
      </c>
      <c r="E140" s="954">
        <f t="shared" si="22"/>
        <v>0</v>
      </c>
      <c r="F140" s="954">
        <f t="shared" si="22"/>
        <v>10675</v>
      </c>
      <c r="G140" s="954">
        <f t="shared" si="22"/>
        <v>0</v>
      </c>
      <c r="H140" s="954">
        <f t="shared" si="22"/>
        <v>0</v>
      </c>
      <c r="I140" s="954">
        <f t="shared" si="22"/>
        <v>0</v>
      </c>
      <c r="J140" s="954">
        <f t="shared" si="22"/>
        <v>10675</v>
      </c>
      <c r="K140" s="954">
        <f t="shared" si="22"/>
        <v>0</v>
      </c>
      <c r="L140" s="954">
        <f t="shared" si="22"/>
        <v>10675</v>
      </c>
      <c r="M140" s="954">
        <f t="shared" si="22"/>
        <v>164261</v>
      </c>
      <c r="N140" s="954">
        <f t="shared" si="22"/>
        <v>0</v>
      </c>
      <c r="O140" s="954">
        <f t="shared" si="22"/>
        <v>174936</v>
      </c>
    </row>
    <row r="141" spans="1:15" ht="17.25" thickTop="1" thickBot="1" x14ac:dyDescent="0.3">
      <c r="A141" s="945"/>
      <c r="B141" s="954" t="s">
        <v>1177</v>
      </c>
      <c r="C141" s="954">
        <f>+C138</f>
        <v>0</v>
      </c>
      <c r="D141" s="954">
        <f t="shared" si="22"/>
        <v>0</v>
      </c>
      <c r="E141" s="954">
        <f t="shared" si="22"/>
        <v>0</v>
      </c>
      <c r="F141" s="954">
        <f t="shared" si="22"/>
        <v>0</v>
      </c>
      <c r="G141" s="954">
        <f t="shared" si="22"/>
        <v>0</v>
      </c>
      <c r="H141" s="954">
        <f t="shared" si="22"/>
        <v>0</v>
      </c>
      <c r="I141" s="954">
        <f t="shared" si="22"/>
        <v>0</v>
      </c>
      <c r="J141" s="954">
        <f t="shared" si="22"/>
        <v>0</v>
      </c>
      <c r="K141" s="954">
        <f t="shared" si="22"/>
        <v>0</v>
      </c>
      <c r="L141" s="954">
        <f t="shared" si="22"/>
        <v>0</v>
      </c>
      <c r="M141" s="954">
        <f t="shared" si="22"/>
        <v>0</v>
      </c>
      <c r="N141" s="954">
        <f t="shared" si="22"/>
        <v>0</v>
      </c>
      <c r="O141" s="954">
        <f t="shared" si="22"/>
        <v>0</v>
      </c>
    </row>
    <row r="142" spans="1:15" ht="16.5" thickTop="1" x14ac:dyDescent="0.25">
      <c r="A142" s="959" t="s">
        <v>26</v>
      </c>
      <c r="B142" s="969" t="s">
        <v>92</v>
      </c>
      <c r="C142" s="969"/>
      <c r="D142" s="969"/>
      <c r="E142" s="969"/>
      <c r="F142" s="969"/>
      <c r="G142" s="969"/>
      <c r="H142" s="969"/>
      <c r="I142" s="969"/>
      <c r="J142" s="969"/>
      <c r="K142" s="969"/>
      <c r="L142" s="969"/>
      <c r="M142" s="969"/>
      <c r="N142" s="969"/>
      <c r="O142" s="969"/>
    </row>
    <row r="143" spans="1:15" x14ac:dyDescent="0.25">
      <c r="A143" s="947"/>
      <c r="B143" s="948" t="s">
        <v>84</v>
      </c>
      <c r="C143" s="948"/>
      <c r="D143" s="948"/>
      <c r="E143" s="948"/>
      <c r="F143" s="948">
        <v>5856</v>
      </c>
      <c r="G143" s="948"/>
      <c r="H143" s="948"/>
      <c r="I143" s="948"/>
      <c r="J143" s="963">
        <f>SUM(C143+E143+F143+H143)</f>
        <v>5856</v>
      </c>
      <c r="K143" s="963">
        <f>SUM(D143+G143+I143)</f>
        <v>0</v>
      </c>
      <c r="L143" s="949">
        <f>SUM(J143:K143)</f>
        <v>5856</v>
      </c>
      <c r="M143" s="949">
        <v>191200</v>
      </c>
      <c r="N143" s="963"/>
      <c r="O143" s="949">
        <f>SUM(L143:N143)</f>
        <v>197056</v>
      </c>
    </row>
    <row r="144" spans="1:15" s="953" customFormat="1" x14ac:dyDescent="0.25">
      <c r="A144" s="956"/>
      <c r="B144" s="957" t="s">
        <v>1173</v>
      </c>
      <c r="C144" s="957"/>
      <c r="D144" s="957"/>
      <c r="E144" s="957"/>
      <c r="F144" s="957">
        <v>5856</v>
      </c>
      <c r="G144" s="957"/>
      <c r="H144" s="957"/>
      <c r="I144" s="970"/>
      <c r="J144" s="971">
        <f>SUM(C144+E144+F144+H144)</f>
        <v>5856</v>
      </c>
      <c r="K144" s="971">
        <f>SUM(D144+G144+I144)</f>
        <v>0</v>
      </c>
      <c r="L144" s="958">
        <f>SUM(J144:K144)</f>
        <v>5856</v>
      </c>
      <c r="M144" s="958">
        <v>191200</v>
      </c>
      <c r="N144" s="971"/>
      <c r="O144" s="958">
        <f>SUM(L144:N144)</f>
        <v>197056</v>
      </c>
    </row>
    <row r="145" spans="1:15" s="953" customFormat="1" ht="16.5" thickBot="1" x14ac:dyDescent="0.3">
      <c r="A145" s="956"/>
      <c r="B145" s="957" t="s">
        <v>1174</v>
      </c>
      <c r="C145" s="957"/>
      <c r="D145" s="957"/>
      <c r="E145" s="957"/>
      <c r="F145" s="957"/>
      <c r="G145" s="957"/>
      <c r="H145" s="957"/>
      <c r="I145" s="970"/>
      <c r="J145" s="970">
        <f>SUM(C145+E145+F145+H145)</f>
        <v>0</v>
      </c>
      <c r="K145" s="970">
        <f>SUM(D145+G145+I145)</f>
        <v>0</v>
      </c>
      <c r="L145" s="957">
        <f>SUM(J145:K145)</f>
        <v>0</v>
      </c>
      <c r="M145" s="957"/>
      <c r="N145" s="970"/>
      <c r="O145" s="957">
        <f>SUM(L145:N145)</f>
        <v>0</v>
      </c>
    </row>
    <row r="146" spans="1:15" ht="17.25" thickTop="1" thickBot="1" x14ac:dyDescent="0.3">
      <c r="A146" s="945"/>
      <c r="B146" s="954" t="s">
        <v>1175</v>
      </c>
      <c r="C146" s="954">
        <f>+C143</f>
        <v>0</v>
      </c>
      <c r="D146" s="954">
        <f t="shared" ref="D146:O148" si="23">+D143</f>
        <v>0</v>
      </c>
      <c r="E146" s="954">
        <f t="shared" si="23"/>
        <v>0</v>
      </c>
      <c r="F146" s="954">
        <f t="shared" si="23"/>
        <v>5856</v>
      </c>
      <c r="G146" s="954">
        <f t="shared" si="23"/>
        <v>0</v>
      </c>
      <c r="H146" s="954">
        <f t="shared" si="23"/>
        <v>0</v>
      </c>
      <c r="I146" s="954">
        <f t="shared" si="23"/>
        <v>0</v>
      </c>
      <c r="J146" s="954">
        <f t="shared" si="23"/>
        <v>5856</v>
      </c>
      <c r="K146" s="954">
        <f t="shared" si="23"/>
        <v>0</v>
      </c>
      <c r="L146" s="954">
        <f t="shared" si="23"/>
        <v>5856</v>
      </c>
      <c r="M146" s="954">
        <f t="shared" si="23"/>
        <v>191200</v>
      </c>
      <c r="N146" s="954">
        <f t="shared" si="23"/>
        <v>0</v>
      </c>
      <c r="O146" s="954">
        <f t="shared" si="23"/>
        <v>197056</v>
      </c>
    </row>
    <row r="147" spans="1:15" ht="17.25" thickTop="1" thickBot="1" x14ac:dyDescent="0.3">
      <c r="A147" s="945"/>
      <c r="B147" s="954" t="s">
        <v>1176</v>
      </c>
      <c r="C147" s="954">
        <f>+C144</f>
        <v>0</v>
      </c>
      <c r="D147" s="954">
        <f t="shared" si="23"/>
        <v>0</v>
      </c>
      <c r="E147" s="954">
        <f t="shared" si="23"/>
        <v>0</v>
      </c>
      <c r="F147" s="954">
        <f t="shared" si="23"/>
        <v>5856</v>
      </c>
      <c r="G147" s="954">
        <f t="shared" si="23"/>
        <v>0</v>
      </c>
      <c r="H147" s="954">
        <f t="shared" si="23"/>
        <v>0</v>
      </c>
      <c r="I147" s="954">
        <f t="shared" si="23"/>
        <v>0</v>
      </c>
      <c r="J147" s="954">
        <f t="shared" si="23"/>
        <v>5856</v>
      </c>
      <c r="K147" s="954">
        <f t="shared" si="23"/>
        <v>0</v>
      </c>
      <c r="L147" s="954">
        <f t="shared" si="23"/>
        <v>5856</v>
      </c>
      <c r="M147" s="954">
        <f t="shared" si="23"/>
        <v>191200</v>
      </c>
      <c r="N147" s="954">
        <f t="shared" si="23"/>
        <v>0</v>
      </c>
      <c r="O147" s="954">
        <f t="shared" si="23"/>
        <v>197056</v>
      </c>
    </row>
    <row r="148" spans="1:15" ht="17.25" thickTop="1" thickBot="1" x14ac:dyDescent="0.3">
      <c r="A148" s="945"/>
      <c r="B148" s="954" t="s">
        <v>1177</v>
      </c>
      <c r="C148" s="954">
        <f>+C145</f>
        <v>0</v>
      </c>
      <c r="D148" s="954">
        <f t="shared" si="23"/>
        <v>0</v>
      </c>
      <c r="E148" s="954">
        <f t="shared" si="23"/>
        <v>0</v>
      </c>
      <c r="F148" s="954">
        <f t="shared" si="23"/>
        <v>0</v>
      </c>
      <c r="G148" s="954">
        <f t="shared" si="23"/>
        <v>0</v>
      </c>
      <c r="H148" s="954">
        <f t="shared" si="23"/>
        <v>0</v>
      </c>
      <c r="I148" s="954">
        <f t="shared" si="23"/>
        <v>0</v>
      </c>
      <c r="J148" s="954">
        <f t="shared" si="23"/>
        <v>0</v>
      </c>
      <c r="K148" s="954">
        <f t="shared" si="23"/>
        <v>0</v>
      </c>
      <c r="L148" s="954">
        <f t="shared" si="23"/>
        <v>0</v>
      </c>
      <c r="M148" s="954">
        <f t="shared" si="23"/>
        <v>0</v>
      </c>
      <c r="N148" s="954">
        <f t="shared" si="23"/>
        <v>0</v>
      </c>
      <c r="O148" s="954">
        <f t="shared" si="23"/>
        <v>0</v>
      </c>
    </row>
    <row r="149" spans="1:15" ht="17.25" thickTop="1" thickBot="1" x14ac:dyDescent="0.3">
      <c r="A149" s="945"/>
      <c r="B149" s="954" t="s">
        <v>562</v>
      </c>
      <c r="C149" s="954">
        <f t="shared" ref="C149:O149" si="24">SUM(C67+C74+C81+C90+C97+C104+C111+C118+C125+C132+C139+C146)</f>
        <v>0</v>
      </c>
      <c r="D149" s="954">
        <f t="shared" si="24"/>
        <v>0</v>
      </c>
      <c r="E149" s="954">
        <f t="shared" si="24"/>
        <v>0</v>
      </c>
      <c r="F149" s="954">
        <f t="shared" si="24"/>
        <v>97318</v>
      </c>
      <c r="G149" s="954">
        <f t="shared" si="24"/>
        <v>0</v>
      </c>
      <c r="H149" s="954">
        <f t="shared" si="24"/>
        <v>0</v>
      </c>
      <c r="I149" s="954">
        <f t="shared" si="24"/>
        <v>0</v>
      </c>
      <c r="J149" s="954">
        <f t="shared" si="24"/>
        <v>97318</v>
      </c>
      <c r="K149" s="954">
        <f t="shared" si="24"/>
        <v>0</v>
      </c>
      <c r="L149" s="954">
        <f t="shared" si="24"/>
        <v>97318</v>
      </c>
      <c r="M149" s="954">
        <f t="shared" si="24"/>
        <v>2319632</v>
      </c>
      <c r="N149" s="954">
        <f t="shared" si="24"/>
        <v>0</v>
      </c>
      <c r="O149" s="954">
        <f t="shared" si="24"/>
        <v>2416950</v>
      </c>
    </row>
    <row r="150" spans="1:15" ht="17.25" thickTop="1" thickBot="1" x14ac:dyDescent="0.3">
      <c r="A150" s="945"/>
      <c r="B150" s="954" t="s">
        <v>563</v>
      </c>
      <c r="C150" s="954">
        <f t="shared" ref="C150:O150" si="25">SUM(C19+C62+C149)</f>
        <v>366923</v>
      </c>
      <c r="D150" s="954">
        <f t="shared" si="25"/>
        <v>0</v>
      </c>
      <c r="E150" s="954">
        <f t="shared" si="25"/>
        <v>0</v>
      </c>
      <c r="F150" s="954">
        <f t="shared" si="25"/>
        <v>123541</v>
      </c>
      <c r="G150" s="954">
        <f t="shared" si="25"/>
        <v>0</v>
      </c>
      <c r="H150" s="954">
        <f t="shared" si="25"/>
        <v>0</v>
      </c>
      <c r="I150" s="954">
        <f t="shared" si="25"/>
        <v>0</v>
      </c>
      <c r="J150" s="954">
        <f t="shared" si="25"/>
        <v>490464</v>
      </c>
      <c r="K150" s="954">
        <f t="shared" si="25"/>
        <v>0</v>
      </c>
      <c r="L150" s="954">
        <f t="shared" si="25"/>
        <v>490464</v>
      </c>
      <c r="M150" s="954">
        <f t="shared" si="25"/>
        <v>2942835</v>
      </c>
      <c r="N150" s="954">
        <f t="shared" si="25"/>
        <v>0</v>
      </c>
      <c r="O150" s="954">
        <f t="shared" si="25"/>
        <v>3433299</v>
      </c>
    </row>
    <row r="151" spans="1:15" ht="16.5" thickTop="1" x14ac:dyDescent="0.25">
      <c r="A151" s="947" t="s">
        <v>28</v>
      </c>
      <c r="B151" s="948" t="s">
        <v>93</v>
      </c>
      <c r="C151" s="948"/>
      <c r="D151" s="948"/>
      <c r="E151" s="948"/>
      <c r="F151" s="948"/>
      <c r="G151" s="948"/>
      <c r="H151" s="948"/>
      <c r="I151" s="948"/>
      <c r="J151" s="948"/>
      <c r="K151" s="948"/>
      <c r="L151" s="948"/>
      <c r="M151" s="948"/>
      <c r="N151" s="948"/>
      <c r="O151" s="948"/>
    </row>
    <row r="152" spans="1:15" x14ac:dyDescent="0.25">
      <c r="A152" s="947"/>
      <c r="B152" s="949" t="s">
        <v>84</v>
      </c>
      <c r="C152" s="949"/>
      <c r="D152" s="949"/>
      <c r="E152" s="949"/>
      <c r="F152" s="949">
        <v>319743</v>
      </c>
      <c r="G152" s="949"/>
      <c r="H152" s="949"/>
      <c r="I152" s="949"/>
      <c r="J152" s="963">
        <f>SUM(C152+E152+F152+H152)</f>
        <v>319743</v>
      </c>
      <c r="K152" s="963">
        <f>SUM(D152+G152+I152)</f>
        <v>0</v>
      </c>
      <c r="L152" s="949">
        <f>SUM(J152:K152)</f>
        <v>319743</v>
      </c>
      <c r="M152" s="949">
        <v>584033</v>
      </c>
      <c r="N152" s="963"/>
      <c r="O152" s="949">
        <f>SUM(L152:N152)</f>
        <v>903776</v>
      </c>
    </row>
    <row r="153" spans="1:15" s="953" customFormat="1" x14ac:dyDescent="0.25">
      <c r="A153" s="950"/>
      <c r="B153" s="951" t="s">
        <v>1173</v>
      </c>
      <c r="C153" s="951"/>
      <c r="D153" s="951"/>
      <c r="E153" s="951"/>
      <c r="F153" s="951">
        <v>319743</v>
      </c>
      <c r="G153" s="951"/>
      <c r="H153" s="951"/>
      <c r="I153" s="968"/>
      <c r="J153" s="964">
        <f>SUM(C153+E153+F153+H153)</f>
        <v>319743</v>
      </c>
      <c r="K153" s="964">
        <f>SUM(D153+G153+I153)</f>
        <v>0</v>
      </c>
      <c r="L153" s="952">
        <f>SUM(J153:K153)</f>
        <v>319743</v>
      </c>
      <c r="M153" s="952">
        <v>584033</v>
      </c>
      <c r="N153" s="964"/>
      <c r="O153" s="952">
        <f>SUM(L153:N153)</f>
        <v>903776</v>
      </c>
    </row>
    <row r="154" spans="1:15" s="953" customFormat="1" ht="16.5" thickBot="1" x14ac:dyDescent="0.3">
      <c r="A154" s="950"/>
      <c r="B154" s="951" t="s">
        <v>1174</v>
      </c>
      <c r="C154" s="951"/>
      <c r="D154" s="951"/>
      <c r="E154" s="951"/>
      <c r="F154" s="951"/>
      <c r="G154" s="951"/>
      <c r="H154" s="951"/>
      <c r="I154" s="968"/>
      <c r="J154" s="968">
        <f>SUM(C154+E154+F154+H154)</f>
        <v>0</v>
      </c>
      <c r="K154" s="968">
        <f>SUM(D154+G154+I154)</f>
        <v>0</v>
      </c>
      <c r="L154" s="951">
        <f>SUM(J154:K154)</f>
        <v>0</v>
      </c>
      <c r="M154" s="951"/>
      <c r="N154" s="968"/>
      <c r="O154" s="951">
        <f>SUM(L154:N154)</f>
        <v>0</v>
      </c>
    </row>
    <row r="155" spans="1:15" ht="17.25" thickTop="1" thickBot="1" x14ac:dyDescent="0.3">
      <c r="A155" s="945"/>
      <c r="B155" s="954" t="s">
        <v>1175</v>
      </c>
      <c r="C155" s="954">
        <f>+C152</f>
        <v>0</v>
      </c>
      <c r="D155" s="954">
        <f t="shared" ref="D155:O157" si="26">+D152</f>
        <v>0</v>
      </c>
      <c r="E155" s="954">
        <f t="shared" si="26"/>
        <v>0</v>
      </c>
      <c r="F155" s="954">
        <f t="shared" si="26"/>
        <v>319743</v>
      </c>
      <c r="G155" s="954">
        <f t="shared" si="26"/>
        <v>0</v>
      </c>
      <c r="H155" s="954">
        <f t="shared" si="26"/>
        <v>0</v>
      </c>
      <c r="I155" s="954">
        <f t="shared" si="26"/>
        <v>0</v>
      </c>
      <c r="J155" s="954">
        <f t="shared" si="26"/>
        <v>319743</v>
      </c>
      <c r="K155" s="954">
        <f t="shared" si="26"/>
        <v>0</v>
      </c>
      <c r="L155" s="954">
        <f t="shared" si="26"/>
        <v>319743</v>
      </c>
      <c r="M155" s="954">
        <f t="shared" si="26"/>
        <v>584033</v>
      </c>
      <c r="N155" s="954">
        <f t="shared" si="26"/>
        <v>0</v>
      </c>
      <c r="O155" s="954">
        <f t="shared" si="26"/>
        <v>903776</v>
      </c>
    </row>
    <row r="156" spans="1:15" ht="17.25" thickTop="1" thickBot="1" x14ac:dyDescent="0.3">
      <c r="A156" s="945"/>
      <c r="B156" s="954" t="s">
        <v>1176</v>
      </c>
      <c r="C156" s="954">
        <f>+C153</f>
        <v>0</v>
      </c>
      <c r="D156" s="954">
        <f t="shared" si="26"/>
        <v>0</v>
      </c>
      <c r="E156" s="954">
        <f t="shared" si="26"/>
        <v>0</v>
      </c>
      <c r="F156" s="954">
        <f t="shared" si="26"/>
        <v>319743</v>
      </c>
      <c r="G156" s="954">
        <f t="shared" si="26"/>
        <v>0</v>
      </c>
      <c r="H156" s="954">
        <f t="shared" si="26"/>
        <v>0</v>
      </c>
      <c r="I156" s="954">
        <f t="shared" si="26"/>
        <v>0</v>
      </c>
      <c r="J156" s="954">
        <f t="shared" si="26"/>
        <v>319743</v>
      </c>
      <c r="K156" s="954">
        <f t="shared" si="26"/>
        <v>0</v>
      </c>
      <c r="L156" s="954">
        <f t="shared" si="26"/>
        <v>319743</v>
      </c>
      <c r="M156" s="954">
        <f t="shared" si="26"/>
        <v>584033</v>
      </c>
      <c r="N156" s="954">
        <f t="shared" si="26"/>
        <v>0</v>
      </c>
      <c r="O156" s="954">
        <f t="shared" si="26"/>
        <v>903776</v>
      </c>
    </row>
    <row r="157" spans="1:15" ht="17.25" thickTop="1" thickBot="1" x14ac:dyDescent="0.3">
      <c r="A157" s="945"/>
      <c r="B157" s="954" t="s">
        <v>1177</v>
      </c>
      <c r="C157" s="954">
        <f>+C154</f>
        <v>0</v>
      </c>
      <c r="D157" s="954">
        <f t="shared" si="26"/>
        <v>0</v>
      </c>
      <c r="E157" s="954">
        <f t="shared" si="26"/>
        <v>0</v>
      </c>
      <c r="F157" s="954">
        <f t="shared" si="26"/>
        <v>0</v>
      </c>
      <c r="G157" s="954">
        <f t="shared" si="26"/>
        <v>0</v>
      </c>
      <c r="H157" s="954">
        <f t="shared" si="26"/>
        <v>0</v>
      </c>
      <c r="I157" s="954">
        <f t="shared" si="26"/>
        <v>0</v>
      </c>
      <c r="J157" s="954">
        <f t="shared" si="26"/>
        <v>0</v>
      </c>
      <c r="K157" s="954">
        <f t="shared" si="26"/>
        <v>0</v>
      </c>
      <c r="L157" s="954">
        <f t="shared" si="26"/>
        <v>0</v>
      </c>
      <c r="M157" s="954">
        <f t="shared" si="26"/>
        <v>0</v>
      </c>
      <c r="N157" s="954">
        <f t="shared" si="26"/>
        <v>0</v>
      </c>
      <c r="O157" s="954">
        <f t="shared" si="26"/>
        <v>0</v>
      </c>
    </row>
    <row r="158" spans="1:15" ht="32.25" thickTop="1" x14ac:dyDescent="0.25">
      <c r="A158" s="947" t="s">
        <v>32</v>
      </c>
      <c r="B158" s="948" t="s">
        <v>961</v>
      </c>
      <c r="C158" s="948"/>
      <c r="D158" s="948"/>
      <c r="E158" s="948"/>
      <c r="F158" s="948"/>
      <c r="G158" s="948"/>
      <c r="H158" s="948"/>
      <c r="I158" s="948"/>
      <c r="J158" s="948"/>
      <c r="K158" s="948"/>
      <c r="L158" s="948"/>
      <c r="M158" s="948"/>
      <c r="N158" s="948"/>
      <c r="O158" s="948"/>
    </row>
    <row r="159" spans="1:15" x14ac:dyDescent="0.25">
      <c r="A159" s="947"/>
      <c r="B159" s="949" t="s">
        <v>84</v>
      </c>
      <c r="C159" s="949"/>
      <c r="D159" s="949"/>
      <c r="E159" s="949"/>
      <c r="F159" s="949">
        <v>0</v>
      </c>
      <c r="G159" s="949"/>
      <c r="H159" s="949"/>
      <c r="I159" s="949"/>
      <c r="J159" s="963">
        <f>SUM(C159+E159+F159+H159)</f>
        <v>0</v>
      </c>
      <c r="K159" s="963">
        <f>SUM(D159+G159+I159)</f>
        <v>0</v>
      </c>
      <c r="L159" s="949">
        <f>SUM(J159:K159)</f>
        <v>0</v>
      </c>
      <c r="M159" s="949">
        <v>174932</v>
      </c>
      <c r="N159" s="963"/>
      <c r="O159" s="949">
        <f>SUM(L159:N159)</f>
        <v>174932</v>
      </c>
    </row>
    <row r="160" spans="1:15" s="953" customFormat="1" x14ac:dyDescent="0.25">
      <c r="A160" s="950"/>
      <c r="B160" s="951" t="s">
        <v>1173</v>
      </c>
      <c r="C160" s="951"/>
      <c r="D160" s="951"/>
      <c r="E160" s="951"/>
      <c r="F160" s="951">
        <v>0</v>
      </c>
      <c r="G160" s="951"/>
      <c r="H160" s="951"/>
      <c r="I160" s="968"/>
      <c r="J160" s="964">
        <f>SUM(C160+E160+F160+H160)</f>
        <v>0</v>
      </c>
      <c r="K160" s="964">
        <f>SUM(D160+G160+I160)</f>
        <v>0</v>
      </c>
      <c r="L160" s="952">
        <f>SUM(J160:K160)</f>
        <v>0</v>
      </c>
      <c r="M160" s="952">
        <v>174932</v>
      </c>
      <c r="N160" s="964"/>
      <c r="O160" s="952">
        <f>SUM(L160:N160)</f>
        <v>174932</v>
      </c>
    </row>
    <row r="161" spans="1:15" s="953" customFormat="1" ht="16.5" thickBot="1" x14ac:dyDescent="0.3">
      <c r="A161" s="950"/>
      <c r="B161" s="951" t="s">
        <v>1174</v>
      </c>
      <c r="C161" s="951"/>
      <c r="D161" s="951"/>
      <c r="E161" s="951"/>
      <c r="F161" s="951"/>
      <c r="G161" s="951"/>
      <c r="H161" s="951"/>
      <c r="I161" s="968"/>
      <c r="J161" s="968">
        <f>SUM(C161+E161+F161+H161)</f>
        <v>0</v>
      </c>
      <c r="K161" s="968">
        <f>SUM(D161+G161+I161)</f>
        <v>0</v>
      </c>
      <c r="L161" s="951">
        <f>SUM(J161:K161)</f>
        <v>0</v>
      </c>
      <c r="M161" s="951"/>
      <c r="N161" s="968"/>
      <c r="O161" s="951">
        <f>SUM(L161:N161)</f>
        <v>0</v>
      </c>
    </row>
    <row r="162" spans="1:15" ht="17.25" thickTop="1" thickBot="1" x14ac:dyDescent="0.3">
      <c r="A162" s="945"/>
      <c r="B162" s="954" t="s">
        <v>1175</v>
      </c>
      <c r="C162" s="954">
        <f>+C159</f>
        <v>0</v>
      </c>
      <c r="D162" s="954">
        <f t="shared" ref="D162:O164" si="27">+D159</f>
        <v>0</v>
      </c>
      <c r="E162" s="954">
        <f t="shared" si="27"/>
        <v>0</v>
      </c>
      <c r="F162" s="954">
        <f t="shared" si="27"/>
        <v>0</v>
      </c>
      <c r="G162" s="954">
        <f t="shared" si="27"/>
        <v>0</v>
      </c>
      <c r="H162" s="954">
        <f t="shared" si="27"/>
        <v>0</v>
      </c>
      <c r="I162" s="954">
        <f t="shared" si="27"/>
        <v>0</v>
      </c>
      <c r="J162" s="954">
        <f t="shared" si="27"/>
        <v>0</v>
      </c>
      <c r="K162" s="954">
        <f t="shared" si="27"/>
        <v>0</v>
      </c>
      <c r="L162" s="954">
        <f t="shared" si="27"/>
        <v>0</v>
      </c>
      <c r="M162" s="954">
        <f t="shared" si="27"/>
        <v>174932</v>
      </c>
      <c r="N162" s="954">
        <f t="shared" si="27"/>
        <v>0</v>
      </c>
      <c r="O162" s="954">
        <f t="shared" si="27"/>
        <v>174932</v>
      </c>
    </row>
    <row r="163" spans="1:15" ht="17.25" thickTop="1" thickBot="1" x14ac:dyDescent="0.3">
      <c r="A163" s="945"/>
      <c r="B163" s="954" t="s">
        <v>1176</v>
      </c>
      <c r="C163" s="954">
        <f>+C160</f>
        <v>0</v>
      </c>
      <c r="D163" s="954">
        <f t="shared" si="27"/>
        <v>0</v>
      </c>
      <c r="E163" s="954">
        <f t="shared" si="27"/>
        <v>0</v>
      </c>
      <c r="F163" s="954">
        <f t="shared" si="27"/>
        <v>0</v>
      </c>
      <c r="G163" s="954">
        <f t="shared" si="27"/>
        <v>0</v>
      </c>
      <c r="H163" s="954">
        <f t="shared" si="27"/>
        <v>0</v>
      </c>
      <c r="I163" s="954">
        <f t="shared" si="27"/>
        <v>0</v>
      </c>
      <c r="J163" s="954">
        <f t="shared" si="27"/>
        <v>0</v>
      </c>
      <c r="K163" s="954">
        <f t="shared" si="27"/>
        <v>0</v>
      </c>
      <c r="L163" s="954">
        <f t="shared" si="27"/>
        <v>0</v>
      </c>
      <c r="M163" s="954">
        <f t="shared" si="27"/>
        <v>174932</v>
      </c>
      <c r="N163" s="954">
        <f t="shared" si="27"/>
        <v>0</v>
      </c>
      <c r="O163" s="954">
        <f t="shared" si="27"/>
        <v>174932</v>
      </c>
    </row>
    <row r="164" spans="1:15" ht="17.25" thickTop="1" thickBot="1" x14ac:dyDescent="0.3">
      <c r="A164" s="945"/>
      <c r="B164" s="954" t="s">
        <v>1177</v>
      </c>
      <c r="C164" s="954">
        <f>+C161</f>
        <v>0</v>
      </c>
      <c r="D164" s="954">
        <f t="shared" si="27"/>
        <v>0</v>
      </c>
      <c r="E164" s="954">
        <f t="shared" si="27"/>
        <v>0</v>
      </c>
      <c r="F164" s="954">
        <f t="shared" si="27"/>
        <v>0</v>
      </c>
      <c r="G164" s="954">
        <f t="shared" si="27"/>
        <v>0</v>
      </c>
      <c r="H164" s="954">
        <f t="shared" si="27"/>
        <v>0</v>
      </c>
      <c r="I164" s="954">
        <f t="shared" si="27"/>
        <v>0</v>
      </c>
      <c r="J164" s="954">
        <f t="shared" si="27"/>
        <v>0</v>
      </c>
      <c r="K164" s="954">
        <f t="shared" si="27"/>
        <v>0</v>
      </c>
      <c r="L164" s="954">
        <f t="shared" si="27"/>
        <v>0</v>
      </c>
      <c r="M164" s="954">
        <f t="shared" si="27"/>
        <v>0</v>
      </c>
      <c r="N164" s="954">
        <f t="shared" si="27"/>
        <v>0</v>
      </c>
      <c r="O164" s="954">
        <f t="shared" si="27"/>
        <v>0</v>
      </c>
    </row>
    <row r="165" spans="1:15" ht="16.5" thickTop="1" x14ac:dyDescent="0.25">
      <c r="A165" s="947" t="s">
        <v>33</v>
      </c>
      <c r="B165" s="948" t="s">
        <v>564</v>
      </c>
      <c r="C165" s="948"/>
      <c r="D165" s="948"/>
      <c r="E165" s="948"/>
      <c r="F165" s="948"/>
      <c r="G165" s="948"/>
      <c r="H165" s="948"/>
      <c r="I165" s="948"/>
      <c r="J165" s="948"/>
      <c r="K165" s="948"/>
      <c r="L165" s="948"/>
      <c r="M165" s="948"/>
      <c r="N165" s="948"/>
      <c r="O165" s="948"/>
    </row>
    <row r="166" spans="1:15" x14ac:dyDescent="0.25">
      <c r="A166" s="947"/>
      <c r="B166" s="949" t="s">
        <v>84</v>
      </c>
      <c r="C166" s="949"/>
      <c r="D166" s="949"/>
      <c r="E166" s="949"/>
      <c r="F166" s="949">
        <v>9200</v>
      </c>
      <c r="G166" s="949"/>
      <c r="H166" s="949"/>
      <c r="I166" s="949"/>
      <c r="J166" s="949">
        <f>SUM(C166+E166+F166+H166)</f>
        <v>9200</v>
      </c>
      <c r="K166" s="949">
        <f>SUM(D166+G166+I166)</f>
        <v>0</v>
      </c>
      <c r="L166" s="949">
        <f>SUM(J166:K166)</f>
        <v>9200</v>
      </c>
      <c r="M166" s="949">
        <v>220859</v>
      </c>
      <c r="N166" s="949"/>
      <c r="O166" s="949">
        <f>SUM(L166:N166)</f>
        <v>230059</v>
      </c>
    </row>
    <row r="167" spans="1:15" s="953" customFormat="1" x14ac:dyDescent="0.25">
      <c r="A167" s="950"/>
      <c r="B167" s="951" t="s">
        <v>1173</v>
      </c>
      <c r="C167" s="951"/>
      <c r="D167" s="951"/>
      <c r="E167" s="951"/>
      <c r="F167" s="951">
        <v>9200</v>
      </c>
      <c r="G167" s="951"/>
      <c r="H167" s="951"/>
      <c r="I167" s="951"/>
      <c r="J167" s="952">
        <f>SUM(C167+E167+F167+H167)</f>
        <v>9200</v>
      </c>
      <c r="K167" s="952">
        <f>SUM(D167+G167+I167)</f>
        <v>0</v>
      </c>
      <c r="L167" s="952">
        <f>SUM(J167:K167)</f>
        <v>9200</v>
      </c>
      <c r="M167" s="952">
        <v>220859</v>
      </c>
      <c r="N167" s="952"/>
      <c r="O167" s="952">
        <f>SUM(L167:N167)</f>
        <v>230059</v>
      </c>
    </row>
    <row r="168" spans="1:15" s="953" customFormat="1" ht="16.5" thickBot="1" x14ac:dyDescent="0.3">
      <c r="A168" s="950"/>
      <c r="B168" s="951" t="s">
        <v>1174</v>
      </c>
      <c r="C168" s="951"/>
      <c r="D168" s="951"/>
      <c r="E168" s="951"/>
      <c r="F168" s="951"/>
      <c r="G168" s="951"/>
      <c r="H168" s="951"/>
      <c r="I168" s="951"/>
      <c r="J168" s="951">
        <f>SUM(C168+E168+F168+H168)</f>
        <v>0</v>
      </c>
      <c r="K168" s="951">
        <f>SUM(D168+G168+I168)</f>
        <v>0</v>
      </c>
      <c r="L168" s="951">
        <f>SUM(J168:K168)</f>
        <v>0</v>
      </c>
      <c r="M168" s="951"/>
      <c r="N168" s="951"/>
      <c r="O168" s="951">
        <f>SUM(L168:N168)</f>
        <v>0</v>
      </c>
    </row>
    <row r="169" spans="1:15" ht="17.25" thickTop="1" thickBot="1" x14ac:dyDescent="0.3">
      <c r="A169" s="945"/>
      <c r="B169" s="954" t="s">
        <v>1175</v>
      </c>
      <c r="C169" s="954">
        <f>+C166</f>
        <v>0</v>
      </c>
      <c r="D169" s="954">
        <f t="shared" ref="D169:O171" si="28">+D166</f>
        <v>0</v>
      </c>
      <c r="E169" s="954">
        <f t="shared" si="28"/>
        <v>0</v>
      </c>
      <c r="F169" s="954">
        <f t="shared" si="28"/>
        <v>9200</v>
      </c>
      <c r="G169" s="954">
        <f t="shared" si="28"/>
        <v>0</v>
      </c>
      <c r="H169" s="954">
        <f t="shared" si="28"/>
        <v>0</v>
      </c>
      <c r="I169" s="954">
        <f t="shared" si="28"/>
        <v>0</v>
      </c>
      <c r="J169" s="954">
        <f t="shared" si="28"/>
        <v>9200</v>
      </c>
      <c r="K169" s="954">
        <f t="shared" si="28"/>
        <v>0</v>
      </c>
      <c r="L169" s="954">
        <f t="shared" si="28"/>
        <v>9200</v>
      </c>
      <c r="M169" s="954">
        <f t="shared" si="28"/>
        <v>220859</v>
      </c>
      <c r="N169" s="954">
        <f t="shared" si="28"/>
        <v>0</v>
      </c>
      <c r="O169" s="954">
        <f t="shared" si="28"/>
        <v>230059</v>
      </c>
    </row>
    <row r="170" spans="1:15" ht="17.25" thickTop="1" thickBot="1" x14ac:dyDescent="0.3">
      <c r="A170" s="945"/>
      <c r="B170" s="954" t="s">
        <v>1176</v>
      </c>
      <c r="C170" s="954">
        <f>+C167</f>
        <v>0</v>
      </c>
      <c r="D170" s="954">
        <f t="shared" si="28"/>
        <v>0</v>
      </c>
      <c r="E170" s="954">
        <f t="shared" si="28"/>
        <v>0</v>
      </c>
      <c r="F170" s="954">
        <f t="shared" si="28"/>
        <v>9200</v>
      </c>
      <c r="G170" s="954">
        <f t="shared" si="28"/>
        <v>0</v>
      </c>
      <c r="H170" s="954">
        <f t="shared" si="28"/>
        <v>0</v>
      </c>
      <c r="I170" s="954">
        <f t="shared" si="28"/>
        <v>0</v>
      </c>
      <c r="J170" s="954">
        <f t="shared" si="28"/>
        <v>9200</v>
      </c>
      <c r="K170" s="954">
        <f t="shared" si="28"/>
        <v>0</v>
      </c>
      <c r="L170" s="954">
        <f t="shared" si="28"/>
        <v>9200</v>
      </c>
      <c r="M170" s="954">
        <f t="shared" si="28"/>
        <v>220859</v>
      </c>
      <c r="N170" s="954">
        <f t="shared" si="28"/>
        <v>0</v>
      </c>
      <c r="O170" s="954">
        <f t="shared" si="28"/>
        <v>230059</v>
      </c>
    </row>
    <row r="171" spans="1:15" ht="17.25" thickTop="1" thickBot="1" x14ac:dyDescent="0.3">
      <c r="A171" s="945"/>
      <c r="B171" s="954" t="s">
        <v>1177</v>
      </c>
      <c r="C171" s="954">
        <f>+C168</f>
        <v>0</v>
      </c>
      <c r="D171" s="954">
        <f t="shared" si="28"/>
        <v>0</v>
      </c>
      <c r="E171" s="954">
        <f t="shared" si="28"/>
        <v>0</v>
      </c>
      <c r="F171" s="954">
        <f t="shared" si="28"/>
        <v>0</v>
      </c>
      <c r="G171" s="954">
        <f t="shared" si="28"/>
        <v>0</v>
      </c>
      <c r="H171" s="954">
        <f t="shared" si="28"/>
        <v>0</v>
      </c>
      <c r="I171" s="954">
        <f t="shared" si="28"/>
        <v>0</v>
      </c>
      <c r="J171" s="954">
        <f t="shared" si="28"/>
        <v>0</v>
      </c>
      <c r="K171" s="954">
        <f t="shared" si="28"/>
        <v>0</v>
      </c>
      <c r="L171" s="954">
        <f t="shared" si="28"/>
        <v>0</v>
      </c>
      <c r="M171" s="954">
        <f t="shared" si="28"/>
        <v>0</v>
      </c>
      <c r="N171" s="954">
        <f t="shared" si="28"/>
        <v>0</v>
      </c>
      <c r="O171" s="954">
        <f t="shared" si="28"/>
        <v>0</v>
      </c>
    </row>
    <row r="172" spans="1:15" ht="17.25" thickTop="1" thickBot="1" x14ac:dyDescent="0.3">
      <c r="A172" s="945"/>
      <c r="B172" s="954" t="s">
        <v>565</v>
      </c>
      <c r="C172" s="954">
        <f>SUM(C155+C162+C169)</f>
        <v>0</v>
      </c>
      <c r="D172" s="954">
        <f t="shared" ref="D172:O172" si="29">SUM(D155+D162+D169)</f>
        <v>0</v>
      </c>
      <c r="E172" s="954">
        <f t="shared" si="29"/>
        <v>0</v>
      </c>
      <c r="F172" s="954">
        <f t="shared" si="29"/>
        <v>328943</v>
      </c>
      <c r="G172" s="954">
        <f t="shared" si="29"/>
        <v>0</v>
      </c>
      <c r="H172" s="954">
        <f t="shared" si="29"/>
        <v>0</v>
      </c>
      <c r="I172" s="954">
        <f t="shared" si="29"/>
        <v>0</v>
      </c>
      <c r="J172" s="954">
        <f t="shared" si="29"/>
        <v>328943</v>
      </c>
      <c r="K172" s="954">
        <f t="shared" si="29"/>
        <v>0</v>
      </c>
      <c r="L172" s="954">
        <f t="shared" si="29"/>
        <v>328943</v>
      </c>
      <c r="M172" s="954">
        <f t="shared" si="29"/>
        <v>979824</v>
      </c>
      <c r="N172" s="954">
        <f t="shared" si="29"/>
        <v>0</v>
      </c>
      <c r="O172" s="954">
        <f t="shared" si="29"/>
        <v>1308767</v>
      </c>
    </row>
    <row r="173" spans="1:15" ht="16.5" thickTop="1" x14ac:dyDescent="0.25">
      <c r="A173" s="972" t="s">
        <v>36</v>
      </c>
      <c r="B173" s="973" t="s">
        <v>566</v>
      </c>
      <c r="C173" s="973"/>
      <c r="D173" s="973"/>
      <c r="E173" s="973"/>
      <c r="F173" s="973"/>
      <c r="G173" s="973"/>
      <c r="H173" s="973"/>
      <c r="I173" s="973"/>
      <c r="J173" s="973"/>
      <c r="K173" s="973"/>
      <c r="L173" s="973"/>
      <c r="M173" s="973"/>
      <c r="N173" s="973"/>
      <c r="O173" s="973"/>
    </row>
    <row r="174" spans="1:15" x14ac:dyDescent="0.25">
      <c r="A174" s="947"/>
      <c r="B174" s="974" t="s">
        <v>84</v>
      </c>
      <c r="C174" s="974"/>
      <c r="D174" s="974"/>
      <c r="E174" s="974"/>
      <c r="F174" s="974">
        <v>661986</v>
      </c>
      <c r="G174" s="974"/>
      <c r="H174" s="974"/>
      <c r="I174" s="974"/>
      <c r="J174" s="949">
        <f>SUM(C174+E174+F174+H174)</f>
        <v>661986</v>
      </c>
      <c r="K174" s="949">
        <f>SUM(D174+G174+I174)</f>
        <v>0</v>
      </c>
      <c r="L174" s="949">
        <f>SUM(J174:K174)</f>
        <v>661986</v>
      </c>
      <c r="M174" s="949">
        <v>1565694</v>
      </c>
      <c r="N174" s="949"/>
      <c r="O174" s="949">
        <f>SUM(L174:N174)</f>
        <v>2227680</v>
      </c>
    </row>
    <row r="175" spans="1:15" s="953" customFormat="1" x14ac:dyDescent="0.25">
      <c r="A175" s="950"/>
      <c r="B175" s="951" t="s">
        <v>1173</v>
      </c>
      <c r="C175" s="951"/>
      <c r="D175" s="951"/>
      <c r="E175" s="951"/>
      <c r="F175" s="951">
        <v>661986</v>
      </c>
      <c r="G175" s="951"/>
      <c r="H175" s="951"/>
      <c r="I175" s="951"/>
      <c r="J175" s="952">
        <f>SUM(C175+E175+F175+H175)</f>
        <v>661986</v>
      </c>
      <c r="K175" s="952">
        <f>SUM(D175+G175+I175)</f>
        <v>0</v>
      </c>
      <c r="L175" s="952">
        <f>SUM(J175:K175)</f>
        <v>661986</v>
      </c>
      <c r="M175" s="952">
        <v>1565694</v>
      </c>
      <c r="N175" s="952"/>
      <c r="O175" s="952">
        <f>SUM(L175:N175)</f>
        <v>2227680</v>
      </c>
    </row>
    <row r="176" spans="1:15" s="953" customFormat="1" x14ac:dyDescent="0.25">
      <c r="A176" s="950"/>
      <c r="B176" s="951" t="s">
        <v>1174</v>
      </c>
      <c r="C176" s="951"/>
      <c r="D176" s="951"/>
      <c r="E176" s="951"/>
      <c r="F176" s="951"/>
      <c r="G176" s="951"/>
      <c r="H176" s="951"/>
      <c r="I176" s="951"/>
      <c r="J176" s="951">
        <f>SUM(C176+E176+F176+H176)</f>
        <v>0</v>
      </c>
      <c r="K176" s="951">
        <f>SUM(D176+G176+I176)</f>
        <v>0</v>
      </c>
      <c r="L176" s="951">
        <f>SUM(J176:K176)</f>
        <v>0</v>
      </c>
      <c r="M176" s="951"/>
      <c r="N176" s="951"/>
      <c r="O176" s="951">
        <f>SUM(L176:N176)</f>
        <v>0</v>
      </c>
    </row>
    <row r="177" spans="1:15" x14ac:dyDescent="0.25">
      <c r="A177" s="947"/>
      <c r="B177" s="951" t="s">
        <v>244</v>
      </c>
      <c r="C177" s="951"/>
      <c r="D177" s="951"/>
      <c r="E177" s="951"/>
      <c r="F177" s="951"/>
      <c r="G177" s="951"/>
      <c r="H177" s="951"/>
      <c r="I177" s="951"/>
      <c r="J177" s="949"/>
      <c r="K177" s="949"/>
      <c r="L177" s="949"/>
      <c r="M177" s="949"/>
      <c r="N177" s="949"/>
      <c r="O177" s="949"/>
    </row>
    <row r="178" spans="1:15" ht="31.5" x14ac:dyDescent="0.25">
      <c r="A178" s="947"/>
      <c r="B178" s="949" t="s">
        <v>1179</v>
      </c>
      <c r="C178" s="949"/>
      <c r="D178" s="949"/>
      <c r="E178" s="949"/>
      <c r="F178" s="949"/>
      <c r="G178" s="949"/>
      <c r="H178" s="949"/>
      <c r="I178" s="949"/>
      <c r="J178" s="949">
        <f t="shared" ref="J178:J179" si="30">SUM(C178+E178+F178+H178)</f>
        <v>0</v>
      </c>
      <c r="K178" s="949">
        <f t="shared" ref="K178:K179" si="31">SUM(D178+G178+I178)</f>
        <v>0</v>
      </c>
      <c r="L178" s="949">
        <f t="shared" ref="L178:L179" si="32">SUM(J178:K178)</f>
        <v>0</v>
      </c>
      <c r="M178" s="949">
        <v>-3742</v>
      </c>
      <c r="N178" s="949"/>
      <c r="O178" s="949">
        <f t="shared" ref="O178:O179" si="33">SUM(L178:N178)</f>
        <v>-3742</v>
      </c>
    </row>
    <row r="179" spans="1:15" ht="32.25" thickBot="1" x14ac:dyDescent="0.3">
      <c r="A179" s="947"/>
      <c r="B179" s="949" t="s">
        <v>1180</v>
      </c>
      <c r="C179" s="949"/>
      <c r="D179" s="949"/>
      <c r="E179" s="949"/>
      <c r="F179" s="949"/>
      <c r="G179" s="949"/>
      <c r="H179" s="949"/>
      <c r="I179" s="949"/>
      <c r="J179" s="949">
        <f t="shared" si="30"/>
        <v>0</v>
      </c>
      <c r="K179" s="949">
        <f t="shared" si="31"/>
        <v>0</v>
      </c>
      <c r="L179" s="949">
        <f t="shared" si="32"/>
        <v>0</v>
      </c>
      <c r="M179" s="949">
        <v>746</v>
      </c>
      <c r="N179" s="949"/>
      <c r="O179" s="949">
        <f t="shared" si="33"/>
        <v>746</v>
      </c>
    </row>
    <row r="180" spans="1:15" ht="17.25" thickTop="1" thickBot="1" x14ac:dyDescent="0.3">
      <c r="A180" s="945"/>
      <c r="B180" s="954" t="s">
        <v>1175</v>
      </c>
      <c r="C180" s="954">
        <f>+C174+C178+C179</f>
        <v>0</v>
      </c>
      <c r="D180" s="954">
        <f t="shared" ref="D180:O180" si="34">+D174+D178+D179</f>
        <v>0</v>
      </c>
      <c r="E180" s="954">
        <f t="shared" si="34"/>
        <v>0</v>
      </c>
      <c r="F180" s="954">
        <f t="shared" si="34"/>
        <v>661986</v>
      </c>
      <c r="G180" s="954">
        <f t="shared" si="34"/>
        <v>0</v>
      </c>
      <c r="H180" s="954">
        <f t="shared" si="34"/>
        <v>0</v>
      </c>
      <c r="I180" s="954">
        <f t="shared" si="34"/>
        <v>0</v>
      </c>
      <c r="J180" s="954">
        <f t="shared" si="34"/>
        <v>661986</v>
      </c>
      <c r="K180" s="954">
        <f t="shared" si="34"/>
        <v>0</v>
      </c>
      <c r="L180" s="954">
        <f t="shared" si="34"/>
        <v>661986</v>
      </c>
      <c r="M180" s="954">
        <f t="shared" si="34"/>
        <v>1562698</v>
      </c>
      <c r="N180" s="954">
        <f t="shared" si="34"/>
        <v>0</v>
      </c>
      <c r="O180" s="954">
        <f t="shared" si="34"/>
        <v>2224684</v>
      </c>
    </row>
    <row r="181" spans="1:15" ht="17.25" thickTop="1" thickBot="1" x14ac:dyDescent="0.3">
      <c r="A181" s="945"/>
      <c r="B181" s="954" t="s">
        <v>1176</v>
      </c>
      <c r="C181" s="954">
        <f>+C175+C178+C179</f>
        <v>0</v>
      </c>
      <c r="D181" s="954">
        <f t="shared" ref="D181:O181" si="35">+D175+D178+D179</f>
        <v>0</v>
      </c>
      <c r="E181" s="954">
        <f t="shared" si="35"/>
        <v>0</v>
      </c>
      <c r="F181" s="954">
        <f t="shared" si="35"/>
        <v>661986</v>
      </c>
      <c r="G181" s="954">
        <f t="shared" si="35"/>
        <v>0</v>
      </c>
      <c r="H181" s="954">
        <f t="shared" si="35"/>
        <v>0</v>
      </c>
      <c r="I181" s="954">
        <f t="shared" si="35"/>
        <v>0</v>
      </c>
      <c r="J181" s="954">
        <f t="shared" si="35"/>
        <v>661986</v>
      </c>
      <c r="K181" s="954">
        <f t="shared" si="35"/>
        <v>0</v>
      </c>
      <c r="L181" s="954">
        <f t="shared" si="35"/>
        <v>661986</v>
      </c>
      <c r="M181" s="954">
        <f t="shared" si="35"/>
        <v>1562698</v>
      </c>
      <c r="N181" s="954">
        <f t="shared" si="35"/>
        <v>0</v>
      </c>
      <c r="O181" s="954">
        <f t="shared" si="35"/>
        <v>2224684</v>
      </c>
    </row>
    <row r="182" spans="1:15" ht="17.25" thickTop="1" thickBot="1" x14ac:dyDescent="0.3">
      <c r="A182" s="945"/>
      <c r="B182" s="954" t="s">
        <v>1177</v>
      </c>
      <c r="C182" s="954">
        <f>+C176</f>
        <v>0</v>
      </c>
      <c r="D182" s="954">
        <f t="shared" ref="D182:O182" si="36">+D176</f>
        <v>0</v>
      </c>
      <c r="E182" s="954">
        <f t="shared" si="36"/>
        <v>0</v>
      </c>
      <c r="F182" s="954">
        <f t="shared" si="36"/>
        <v>0</v>
      </c>
      <c r="G182" s="954">
        <f t="shared" si="36"/>
        <v>0</v>
      </c>
      <c r="H182" s="954">
        <f t="shared" si="36"/>
        <v>0</v>
      </c>
      <c r="I182" s="954">
        <f t="shared" si="36"/>
        <v>0</v>
      </c>
      <c r="J182" s="954">
        <f t="shared" si="36"/>
        <v>0</v>
      </c>
      <c r="K182" s="954">
        <f t="shared" si="36"/>
        <v>0</v>
      </c>
      <c r="L182" s="954">
        <f t="shared" si="36"/>
        <v>0</v>
      </c>
      <c r="M182" s="954">
        <f t="shared" si="36"/>
        <v>0</v>
      </c>
      <c r="N182" s="954">
        <f t="shared" si="36"/>
        <v>0</v>
      </c>
      <c r="O182" s="954">
        <f t="shared" si="36"/>
        <v>0</v>
      </c>
    </row>
    <row r="183" spans="1:15" ht="16.5" thickTop="1" x14ac:dyDescent="0.25">
      <c r="A183" s="947" t="s">
        <v>37</v>
      </c>
      <c r="B183" s="955" t="s">
        <v>567</v>
      </c>
      <c r="C183" s="955"/>
      <c r="D183" s="955"/>
      <c r="E183" s="955"/>
      <c r="F183" s="955"/>
      <c r="G183" s="955"/>
      <c r="H183" s="955"/>
      <c r="I183" s="955"/>
      <c r="J183" s="955"/>
      <c r="K183" s="955"/>
      <c r="L183" s="955"/>
      <c r="M183" s="955"/>
      <c r="N183" s="955"/>
      <c r="O183" s="955"/>
    </row>
    <row r="184" spans="1:15" x14ac:dyDescent="0.25">
      <c r="A184" s="947"/>
      <c r="B184" s="949" t="s">
        <v>84</v>
      </c>
      <c r="C184" s="949"/>
      <c r="D184" s="949"/>
      <c r="E184" s="949"/>
      <c r="F184" s="949">
        <v>350</v>
      </c>
      <c r="G184" s="949"/>
      <c r="H184" s="949"/>
      <c r="I184" s="949"/>
      <c r="J184" s="949">
        <f>SUM(C184+E184+F184+H184)</f>
        <v>350</v>
      </c>
      <c r="K184" s="949">
        <f>SUM(D184+G184+I184)</f>
        <v>0</v>
      </c>
      <c r="L184" s="949">
        <f>SUM(J184:K184)</f>
        <v>350</v>
      </c>
      <c r="M184" s="949">
        <v>61231</v>
      </c>
      <c r="N184" s="949"/>
      <c r="O184" s="949">
        <f>SUM(L184:N184)</f>
        <v>61581</v>
      </c>
    </row>
    <row r="185" spans="1:15" s="953" customFormat="1" ht="16.5" thickBot="1" x14ac:dyDescent="0.3">
      <c r="A185" s="950"/>
      <c r="B185" s="951" t="s">
        <v>1181</v>
      </c>
      <c r="C185" s="951"/>
      <c r="D185" s="951"/>
      <c r="E185" s="951"/>
      <c r="F185" s="951">
        <v>350</v>
      </c>
      <c r="G185" s="951"/>
      <c r="H185" s="951"/>
      <c r="I185" s="951"/>
      <c r="J185" s="952">
        <f>SUM(C185+E185+F185+H185)</f>
        <v>350</v>
      </c>
      <c r="K185" s="952">
        <f>SUM(D185+G185+I185)</f>
        <v>0</v>
      </c>
      <c r="L185" s="952">
        <f>SUM(J185:K185)</f>
        <v>350</v>
      </c>
      <c r="M185" s="952">
        <v>61231</v>
      </c>
      <c r="N185" s="952"/>
      <c r="O185" s="952">
        <f>SUM(L185:N185)</f>
        <v>61581</v>
      </c>
    </row>
    <row r="186" spans="1:15" ht="17.25" thickTop="1" thickBot="1" x14ac:dyDescent="0.3">
      <c r="A186" s="945"/>
      <c r="B186" s="954" t="s">
        <v>1175</v>
      </c>
      <c r="C186" s="954">
        <f>+C184</f>
        <v>0</v>
      </c>
      <c r="D186" s="954">
        <f t="shared" ref="D186:O187" si="37">+D184</f>
        <v>0</v>
      </c>
      <c r="E186" s="954">
        <f t="shared" si="37"/>
        <v>0</v>
      </c>
      <c r="F186" s="954">
        <f t="shared" si="37"/>
        <v>350</v>
      </c>
      <c r="G186" s="954">
        <f t="shared" si="37"/>
        <v>0</v>
      </c>
      <c r="H186" s="954">
        <f t="shared" si="37"/>
        <v>0</v>
      </c>
      <c r="I186" s="954">
        <f t="shared" si="37"/>
        <v>0</v>
      </c>
      <c r="J186" s="954">
        <f t="shared" si="37"/>
        <v>350</v>
      </c>
      <c r="K186" s="954">
        <f t="shared" si="37"/>
        <v>0</v>
      </c>
      <c r="L186" s="954">
        <f t="shared" si="37"/>
        <v>350</v>
      </c>
      <c r="M186" s="954">
        <f t="shared" si="37"/>
        <v>61231</v>
      </c>
      <c r="N186" s="954">
        <f t="shared" si="37"/>
        <v>0</v>
      </c>
      <c r="O186" s="954">
        <f t="shared" si="37"/>
        <v>61581</v>
      </c>
    </row>
    <row r="187" spans="1:15" ht="17.25" thickTop="1" thickBot="1" x14ac:dyDescent="0.3">
      <c r="A187" s="945"/>
      <c r="B187" s="954" t="s">
        <v>1182</v>
      </c>
      <c r="C187" s="954">
        <f>+C185</f>
        <v>0</v>
      </c>
      <c r="D187" s="954">
        <f t="shared" si="37"/>
        <v>0</v>
      </c>
      <c r="E187" s="954">
        <f t="shared" si="37"/>
        <v>0</v>
      </c>
      <c r="F187" s="954">
        <f t="shared" si="37"/>
        <v>350</v>
      </c>
      <c r="G187" s="954">
        <f t="shared" si="37"/>
        <v>0</v>
      </c>
      <c r="H187" s="954">
        <f t="shared" si="37"/>
        <v>0</v>
      </c>
      <c r="I187" s="954">
        <f t="shared" si="37"/>
        <v>0</v>
      </c>
      <c r="J187" s="954">
        <f t="shared" si="37"/>
        <v>350</v>
      </c>
      <c r="K187" s="954">
        <f t="shared" si="37"/>
        <v>0</v>
      </c>
      <c r="L187" s="954">
        <f t="shared" si="37"/>
        <v>350</v>
      </c>
      <c r="M187" s="954">
        <f t="shared" si="37"/>
        <v>61231</v>
      </c>
      <c r="N187" s="954">
        <f t="shared" si="37"/>
        <v>0</v>
      </c>
      <c r="O187" s="954">
        <f t="shared" si="37"/>
        <v>61581</v>
      </c>
    </row>
    <row r="188" spans="1:15" ht="16.5" thickTop="1" x14ac:dyDescent="0.25">
      <c r="A188" s="959" t="s">
        <v>38</v>
      </c>
      <c r="B188" s="955" t="s">
        <v>568</v>
      </c>
      <c r="C188" s="955"/>
      <c r="D188" s="955"/>
      <c r="E188" s="955"/>
      <c r="F188" s="955"/>
      <c r="G188" s="955"/>
      <c r="H188" s="955"/>
      <c r="I188" s="955"/>
      <c r="J188" s="955"/>
      <c r="K188" s="955"/>
      <c r="L188" s="955"/>
      <c r="M188" s="955"/>
      <c r="N188" s="955"/>
      <c r="O188" s="955"/>
    </row>
    <row r="189" spans="1:15" x14ac:dyDescent="0.25">
      <c r="A189" s="959"/>
      <c r="B189" s="948" t="s">
        <v>84</v>
      </c>
      <c r="C189" s="948"/>
      <c r="D189" s="948"/>
      <c r="E189" s="948"/>
      <c r="F189" s="948">
        <v>5700</v>
      </c>
      <c r="G189" s="948"/>
      <c r="H189" s="948"/>
      <c r="I189" s="948"/>
      <c r="J189" s="949">
        <f>SUM(C189+E189+F189+H189)</f>
        <v>5700</v>
      </c>
      <c r="K189" s="949">
        <f>SUM(D189+G189+I189)</f>
        <v>0</v>
      </c>
      <c r="L189" s="949">
        <f>SUM(J189:K189)</f>
        <v>5700</v>
      </c>
      <c r="M189" s="949">
        <v>61587</v>
      </c>
      <c r="N189" s="949"/>
      <c r="O189" s="949">
        <f>SUM(L189:N189)</f>
        <v>67287</v>
      </c>
    </row>
    <row r="190" spans="1:15" s="953" customFormat="1" ht="16.5" thickBot="1" x14ac:dyDescent="0.3">
      <c r="A190" s="956"/>
      <c r="B190" s="951" t="s">
        <v>1181</v>
      </c>
      <c r="C190" s="951"/>
      <c r="D190" s="951"/>
      <c r="E190" s="951"/>
      <c r="F190" s="951">
        <v>5700</v>
      </c>
      <c r="G190" s="951"/>
      <c r="H190" s="951"/>
      <c r="I190" s="951"/>
      <c r="J190" s="952">
        <f>SUM(C190+E190+F190+H190)</f>
        <v>5700</v>
      </c>
      <c r="K190" s="952">
        <f>SUM(D190+G190+I190)</f>
        <v>0</v>
      </c>
      <c r="L190" s="952">
        <f>SUM(J190:K190)</f>
        <v>5700</v>
      </c>
      <c r="M190" s="952">
        <v>61587</v>
      </c>
      <c r="N190" s="952"/>
      <c r="O190" s="952">
        <f>SUM(L190:N190)</f>
        <v>67287</v>
      </c>
    </row>
    <row r="191" spans="1:15" ht="17.25" thickTop="1" thickBot="1" x14ac:dyDescent="0.3">
      <c r="A191" s="945"/>
      <c r="B191" s="954" t="s">
        <v>1175</v>
      </c>
      <c r="C191" s="954">
        <f>+C189</f>
        <v>0</v>
      </c>
      <c r="D191" s="954">
        <f t="shared" ref="D191:O192" si="38">+D189</f>
        <v>0</v>
      </c>
      <c r="E191" s="954">
        <f t="shared" si="38"/>
        <v>0</v>
      </c>
      <c r="F191" s="954">
        <f t="shared" si="38"/>
        <v>5700</v>
      </c>
      <c r="G191" s="954">
        <f t="shared" si="38"/>
        <v>0</v>
      </c>
      <c r="H191" s="954">
        <f t="shared" si="38"/>
        <v>0</v>
      </c>
      <c r="I191" s="954">
        <f t="shared" si="38"/>
        <v>0</v>
      </c>
      <c r="J191" s="954">
        <f t="shared" si="38"/>
        <v>5700</v>
      </c>
      <c r="K191" s="954">
        <f t="shared" si="38"/>
        <v>0</v>
      </c>
      <c r="L191" s="954">
        <f t="shared" si="38"/>
        <v>5700</v>
      </c>
      <c r="M191" s="954">
        <f t="shared" si="38"/>
        <v>61587</v>
      </c>
      <c r="N191" s="954">
        <f t="shared" si="38"/>
        <v>0</v>
      </c>
      <c r="O191" s="954">
        <f t="shared" si="38"/>
        <v>67287</v>
      </c>
    </row>
    <row r="192" spans="1:15" ht="17.25" thickTop="1" thickBot="1" x14ac:dyDescent="0.3">
      <c r="A192" s="945"/>
      <c r="B192" s="954" t="s">
        <v>1182</v>
      </c>
      <c r="C192" s="954">
        <f>+C190</f>
        <v>0</v>
      </c>
      <c r="D192" s="954">
        <f t="shared" si="38"/>
        <v>0</v>
      </c>
      <c r="E192" s="954">
        <f t="shared" si="38"/>
        <v>0</v>
      </c>
      <c r="F192" s="954">
        <f t="shared" si="38"/>
        <v>5700</v>
      </c>
      <c r="G192" s="954">
        <f t="shared" si="38"/>
        <v>0</v>
      </c>
      <c r="H192" s="954">
        <f t="shared" si="38"/>
        <v>0</v>
      </c>
      <c r="I192" s="954">
        <f t="shared" si="38"/>
        <v>0</v>
      </c>
      <c r="J192" s="954">
        <f t="shared" si="38"/>
        <v>5700</v>
      </c>
      <c r="K192" s="954">
        <f t="shared" si="38"/>
        <v>0</v>
      </c>
      <c r="L192" s="954">
        <f t="shared" si="38"/>
        <v>5700</v>
      </c>
      <c r="M192" s="954">
        <f t="shared" si="38"/>
        <v>61587</v>
      </c>
      <c r="N192" s="954">
        <f t="shared" si="38"/>
        <v>0</v>
      </c>
      <c r="O192" s="954">
        <f t="shared" si="38"/>
        <v>67287</v>
      </c>
    </row>
    <row r="193" spans="1:15" ht="16.5" thickTop="1" x14ac:dyDescent="0.25">
      <c r="A193" s="947" t="s">
        <v>41</v>
      </c>
      <c r="B193" s="955" t="s">
        <v>382</v>
      </c>
      <c r="C193" s="955"/>
      <c r="D193" s="955"/>
      <c r="E193" s="955"/>
      <c r="F193" s="955"/>
      <c r="G193" s="955"/>
      <c r="H193" s="955"/>
      <c r="I193" s="955"/>
      <c r="J193" s="955"/>
      <c r="K193" s="955"/>
      <c r="L193" s="955"/>
      <c r="M193" s="955"/>
      <c r="N193" s="955"/>
      <c r="O193" s="955"/>
    </row>
    <row r="194" spans="1:15" x14ac:dyDescent="0.25">
      <c r="A194" s="947"/>
      <c r="B194" s="949" t="s">
        <v>84</v>
      </c>
      <c r="C194" s="949"/>
      <c r="D194" s="949"/>
      <c r="E194" s="949"/>
      <c r="F194" s="949">
        <v>4012</v>
      </c>
      <c r="G194" s="949"/>
      <c r="H194" s="949"/>
      <c r="I194" s="949"/>
      <c r="J194" s="949">
        <f>SUM(C194+E194+F194+H194)</f>
        <v>4012</v>
      </c>
      <c r="K194" s="949">
        <f>SUM(D194+G194+I194)</f>
        <v>0</v>
      </c>
      <c r="L194" s="949">
        <f>SUM(J194:K194)</f>
        <v>4012</v>
      </c>
      <c r="M194" s="949">
        <v>273998</v>
      </c>
      <c r="N194" s="949"/>
      <c r="O194" s="949">
        <f>SUM(L194:N194)</f>
        <v>278010</v>
      </c>
    </row>
    <row r="195" spans="1:15" s="953" customFormat="1" x14ac:dyDescent="0.25">
      <c r="A195" s="950"/>
      <c r="B195" s="951" t="s">
        <v>1173</v>
      </c>
      <c r="C195" s="951"/>
      <c r="D195" s="951"/>
      <c r="E195" s="951"/>
      <c r="F195" s="951">
        <v>4012</v>
      </c>
      <c r="G195" s="951"/>
      <c r="H195" s="951"/>
      <c r="I195" s="951"/>
      <c r="J195" s="952">
        <f>SUM(C195+E195+F195+H195)</f>
        <v>4012</v>
      </c>
      <c r="K195" s="952">
        <f>SUM(D195+G195+I195)</f>
        <v>0</v>
      </c>
      <c r="L195" s="952">
        <f>SUM(J195:K195)</f>
        <v>4012</v>
      </c>
      <c r="M195" s="952">
        <v>273998</v>
      </c>
      <c r="N195" s="952"/>
      <c r="O195" s="952">
        <f>SUM(L195:N195)</f>
        <v>278010</v>
      </c>
    </row>
    <row r="196" spans="1:15" s="953" customFormat="1" ht="16.5" thickBot="1" x14ac:dyDescent="0.3">
      <c r="A196" s="950"/>
      <c r="B196" s="951" t="s">
        <v>1174</v>
      </c>
      <c r="C196" s="951"/>
      <c r="D196" s="951"/>
      <c r="E196" s="951"/>
      <c r="F196" s="951"/>
      <c r="G196" s="951"/>
      <c r="H196" s="951"/>
      <c r="I196" s="951"/>
      <c r="J196" s="951">
        <f>SUM(C196+E196+F196+H196)</f>
        <v>0</v>
      </c>
      <c r="K196" s="951">
        <f>SUM(D196+G196+I196)</f>
        <v>0</v>
      </c>
      <c r="L196" s="951">
        <f>SUM(J196:K196)</f>
        <v>0</v>
      </c>
      <c r="M196" s="951">
        <v>0</v>
      </c>
      <c r="N196" s="951"/>
      <c r="O196" s="951">
        <f>SUM(L196:N196)</f>
        <v>0</v>
      </c>
    </row>
    <row r="197" spans="1:15" ht="17.25" thickTop="1" thickBot="1" x14ac:dyDescent="0.3">
      <c r="A197" s="945"/>
      <c r="B197" s="954" t="s">
        <v>1175</v>
      </c>
      <c r="C197" s="954">
        <f>+C194</f>
        <v>0</v>
      </c>
      <c r="D197" s="954">
        <f t="shared" ref="D197:O199" si="39">+D194</f>
        <v>0</v>
      </c>
      <c r="E197" s="954">
        <f t="shared" si="39"/>
        <v>0</v>
      </c>
      <c r="F197" s="954">
        <f t="shared" si="39"/>
        <v>4012</v>
      </c>
      <c r="G197" s="954">
        <f t="shared" si="39"/>
        <v>0</v>
      </c>
      <c r="H197" s="954">
        <f t="shared" si="39"/>
        <v>0</v>
      </c>
      <c r="I197" s="954">
        <f t="shared" si="39"/>
        <v>0</v>
      </c>
      <c r="J197" s="954">
        <f t="shared" si="39"/>
        <v>4012</v>
      </c>
      <c r="K197" s="954">
        <f t="shared" si="39"/>
        <v>0</v>
      </c>
      <c r="L197" s="954">
        <f t="shared" si="39"/>
        <v>4012</v>
      </c>
      <c r="M197" s="954">
        <f t="shared" si="39"/>
        <v>273998</v>
      </c>
      <c r="N197" s="954">
        <f t="shared" si="39"/>
        <v>0</v>
      </c>
      <c r="O197" s="954">
        <f t="shared" si="39"/>
        <v>278010</v>
      </c>
    </row>
    <row r="198" spans="1:15" ht="17.25" thickTop="1" thickBot="1" x14ac:dyDescent="0.3">
      <c r="A198" s="945"/>
      <c r="B198" s="954" t="s">
        <v>1176</v>
      </c>
      <c r="C198" s="954">
        <f>+C195</f>
        <v>0</v>
      </c>
      <c r="D198" s="954">
        <f t="shared" si="39"/>
        <v>0</v>
      </c>
      <c r="E198" s="954">
        <f t="shared" si="39"/>
        <v>0</v>
      </c>
      <c r="F198" s="954">
        <f t="shared" si="39"/>
        <v>4012</v>
      </c>
      <c r="G198" s="954">
        <f t="shared" si="39"/>
        <v>0</v>
      </c>
      <c r="H198" s="954">
        <f t="shared" si="39"/>
        <v>0</v>
      </c>
      <c r="I198" s="954">
        <f t="shared" si="39"/>
        <v>0</v>
      </c>
      <c r="J198" s="954">
        <f t="shared" si="39"/>
        <v>4012</v>
      </c>
      <c r="K198" s="954">
        <f t="shared" si="39"/>
        <v>0</v>
      </c>
      <c r="L198" s="954">
        <f t="shared" si="39"/>
        <v>4012</v>
      </c>
      <c r="M198" s="954">
        <f t="shared" si="39"/>
        <v>273998</v>
      </c>
      <c r="N198" s="954">
        <f t="shared" si="39"/>
        <v>0</v>
      </c>
      <c r="O198" s="954">
        <f t="shared" si="39"/>
        <v>278010</v>
      </c>
    </row>
    <row r="199" spans="1:15" ht="17.25" thickTop="1" thickBot="1" x14ac:dyDescent="0.3">
      <c r="A199" s="945"/>
      <c r="B199" s="954" t="s">
        <v>1177</v>
      </c>
      <c r="C199" s="954">
        <f>+C196</f>
        <v>0</v>
      </c>
      <c r="D199" s="954">
        <f t="shared" si="39"/>
        <v>0</v>
      </c>
      <c r="E199" s="954">
        <f t="shared" si="39"/>
        <v>0</v>
      </c>
      <c r="F199" s="954">
        <f t="shared" si="39"/>
        <v>0</v>
      </c>
      <c r="G199" s="954">
        <f t="shared" si="39"/>
        <v>0</v>
      </c>
      <c r="H199" s="954">
        <f t="shared" si="39"/>
        <v>0</v>
      </c>
      <c r="I199" s="954">
        <f t="shared" si="39"/>
        <v>0</v>
      </c>
      <c r="J199" s="954">
        <f t="shared" si="39"/>
        <v>0</v>
      </c>
      <c r="K199" s="954">
        <f t="shared" si="39"/>
        <v>0</v>
      </c>
      <c r="L199" s="954">
        <f t="shared" si="39"/>
        <v>0</v>
      </c>
      <c r="M199" s="954">
        <f t="shared" si="39"/>
        <v>0</v>
      </c>
      <c r="N199" s="954">
        <f t="shared" si="39"/>
        <v>0</v>
      </c>
      <c r="O199" s="954">
        <f t="shared" si="39"/>
        <v>0</v>
      </c>
    </row>
    <row r="200" spans="1:15" ht="16.5" thickTop="1" x14ac:dyDescent="0.25">
      <c r="A200" s="947" t="s">
        <v>44</v>
      </c>
      <c r="B200" s="955" t="s">
        <v>569</v>
      </c>
      <c r="C200" s="955"/>
      <c r="D200" s="955"/>
      <c r="E200" s="955"/>
      <c r="F200" s="955"/>
      <c r="G200" s="955"/>
      <c r="H200" s="955"/>
      <c r="I200" s="955"/>
      <c r="J200" s="955"/>
      <c r="K200" s="955"/>
      <c r="L200" s="955"/>
      <c r="M200" s="955"/>
      <c r="N200" s="955"/>
      <c r="O200" s="955"/>
    </row>
    <row r="201" spans="1:15" x14ac:dyDescent="0.25">
      <c r="A201" s="947"/>
      <c r="B201" s="949" t="s">
        <v>84</v>
      </c>
      <c r="C201" s="949"/>
      <c r="D201" s="949"/>
      <c r="E201" s="949"/>
      <c r="F201" s="949">
        <v>89675</v>
      </c>
      <c r="G201" s="949"/>
      <c r="H201" s="949"/>
      <c r="I201" s="949"/>
      <c r="J201" s="949">
        <f>SUM(C201+E201+F201+H201)</f>
        <v>89675</v>
      </c>
      <c r="K201" s="949">
        <f>SUM(D201+G201+I201)</f>
        <v>0</v>
      </c>
      <c r="L201" s="949">
        <f>SUM(J201:K201)</f>
        <v>89675</v>
      </c>
      <c r="M201" s="949">
        <v>370102</v>
      </c>
      <c r="N201" s="949"/>
      <c r="O201" s="949">
        <f>SUM(L201:N201)</f>
        <v>459777</v>
      </c>
    </row>
    <row r="202" spans="1:15" s="953" customFormat="1" x14ac:dyDescent="0.25">
      <c r="A202" s="950"/>
      <c r="B202" s="951" t="s">
        <v>1173</v>
      </c>
      <c r="C202" s="951"/>
      <c r="D202" s="951"/>
      <c r="E202" s="951"/>
      <c r="F202" s="951">
        <v>89675</v>
      </c>
      <c r="G202" s="951"/>
      <c r="H202" s="951"/>
      <c r="I202" s="951"/>
      <c r="J202" s="952">
        <f>SUM(C202+E202+F202+H202)</f>
        <v>89675</v>
      </c>
      <c r="K202" s="952">
        <f>SUM(D202+G202+I202)</f>
        <v>0</v>
      </c>
      <c r="L202" s="952">
        <f>SUM(J202:K202)</f>
        <v>89675</v>
      </c>
      <c r="M202" s="952">
        <v>370102</v>
      </c>
      <c r="N202" s="952"/>
      <c r="O202" s="952">
        <f>SUM(L202:N202)</f>
        <v>459777</v>
      </c>
    </row>
    <row r="203" spans="1:15" s="953" customFormat="1" x14ac:dyDescent="0.25">
      <c r="A203" s="950"/>
      <c r="B203" s="951" t="s">
        <v>1174</v>
      </c>
      <c r="C203" s="951"/>
      <c r="D203" s="951"/>
      <c r="E203" s="951"/>
      <c r="F203" s="951"/>
      <c r="G203" s="951"/>
      <c r="H203" s="951"/>
      <c r="I203" s="951"/>
      <c r="J203" s="951">
        <f>SUM(C203+E203+F203+H203)</f>
        <v>0</v>
      </c>
      <c r="K203" s="951">
        <f>SUM(D203+G203+I203)</f>
        <v>0</v>
      </c>
      <c r="L203" s="951">
        <f>SUM(J203:K203)</f>
        <v>0</v>
      </c>
      <c r="M203" s="951">
        <v>0</v>
      </c>
      <c r="N203" s="951"/>
      <c r="O203" s="951">
        <f>SUM(L203:N203)</f>
        <v>0</v>
      </c>
    </row>
    <row r="204" spans="1:15" x14ac:dyDescent="0.25">
      <c r="A204" s="947"/>
      <c r="B204" s="951" t="s">
        <v>244</v>
      </c>
      <c r="C204" s="951"/>
      <c r="D204" s="951"/>
      <c r="E204" s="951"/>
      <c r="F204" s="951"/>
      <c r="G204" s="951"/>
      <c r="H204" s="951"/>
      <c r="I204" s="951"/>
      <c r="J204" s="949"/>
      <c r="K204" s="949"/>
      <c r="L204" s="949"/>
      <c r="M204" s="949"/>
      <c r="N204" s="949"/>
      <c r="O204" s="949"/>
    </row>
    <row r="205" spans="1:15" ht="31.5" x14ac:dyDescent="0.25">
      <c r="A205" s="947"/>
      <c r="B205" s="975" t="s">
        <v>1183</v>
      </c>
      <c r="C205" s="949"/>
      <c r="D205" s="949"/>
      <c r="E205" s="949"/>
      <c r="F205" s="949"/>
      <c r="G205" s="949"/>
      <c r="H205" s="949"/>
      <c r="I205" s="949"/>
      <c r="J205" s="949">
        <f t="shared" ref="J205:J207" si="40">SUM(C205+E205+F205+H205)</f>
        <v>0</v>
      </c>
      <c r="K205" s="949">
        <f t="shared" ref="K205:K207" si="41">SUM(D205+G205+I205)</f>
        <v>0</v>
      </c>
      <c r="L205" s="949">
        <f t="shared" ref="L205:L207" si="42">SUM(J205:K205)</f>
        <v>0</v>
      </c>
      <c r="M205" s="949">
        <v>1400</v>
      </c>
      <c r="N205" s="949"/>
      <c r="O205" s="949">
        <f t="shared" ref="O205:O207" si="43">SUM(L205:N205)</f>
        <v>1400</v>
      </c>
    </row>
    <row r="206" spans="1:15" ht="31.5" x14ac:dyDescent="0.25">
      <c r="A206" s="947"/>
      <c r="B206" s="949" t="s">
        <v>1184</v>
      </c>
      <c r="C206" s="949"/>
      <c r="D206" s="949"/>
      <c r="E206" s="949"/>
      <c r="F206" s="949"/>
      <c r="G206" s="949"/>
      <c r="H206" s="949"/>
      <c r="I206" s="949"/>
      <c r="J206" s="949">
        <f t="shared" si="40"/>
        <v>0</v>
      </c>
      <c r="K206" s="949">
        <f t="shared" si="41"/>
        <v>0</v>
      </c>
      <c r="L206" s="949">
        <f t="shared" si="42"/>
        <v>0</v>
      </c>
      <c r="M206" s="949">
        <v>2079</v>
      </c>
      <c r="N206" s="949"/>
      <c r="O206" s="949">
        <f t="shared" si="43"/>
        <v>2079</v>
      </c>
    </row>
    <row r="207" spans="1:15" ht="31.5" x14ac:dyDescent="0.25">
      <c r="A207" s="947"/>
      <c r="B207" s="949" t="s">
        <v>1179</v>
      </c>
      <c r="C207" s="949"/>
      <c r="D207" s="949"/>
      <c r="E207" s="949"/>
      <c r="F207" s="949"/>
      <c r="G207" s="949"/>
      <c r="H207" s="949"/>
      <c r="I207" s="949"/>
      <c r="J207" s="949">
        <f t="shared" si="40"/>
        <v>0</v>
      </c>
      <c r="K207" s="949">
        <f t="shared" si="41"/>
        <v>0</v>
      </c>
      <c r="L207" s="949">
        <f t="shared" si="42"/>
        <v>0</v>
      </c>
      <c r="M207" s="949">
        <v>3742</v>
      </c>
      <c r="N207" s="949"/>
      <c r="O207" s="949">
        <f t="shared" si="43"/>
        <v>3742</v>
      </c>
    </row>
    <row r="208" spans="1:15" x14ac:dyDescent="0.25">
      <c r="A208" s="947"/>
      <c r="B208" s="951" t="s">
        <v>245</v>
      </c>
      <c r="C208" s="951"/>
      <c r="D208" s="951"/>
      <c r="E208" s="951"/>
      <c r="F208" s="951"/>
      <c r="G208" s="951"/>
      <c r="H208" s="951"/>
      <c r="I208" s="951"/>
      <c r="J208" s="949"/>
      <c r="K208" s="949"/>
      <c r="L208" s="949"/>
      <c r="M208" s="949"/>
      <c r="N208" s="949"/>
      <c r="O208" s="949"/>
    </row>
    <row r="209" spans="1:15" ht="32.25" thickBot="1" x14ac:dyDescent="0.3">
      <c r="A209" s="947"/>
      <c r="B209" s="975" t="s">
        <v>1185</v>
      </c>
      <c r="C209" s="949"/>
      <c r="D209" s="949"/>
      <c r="E209" s="949"/>
      <c r="F209" s="949"/>
      <c r="G209" s="949"/>
      <c r="H209" s="949"/>
      <c r="I209" s="949"/>
      <c r="J209" s="949">
        <f>SUM(C209+E209+F209+H209)</f>
        <v>0</v>
      </c>
      <c r="K209" s="949">
        <f>SUM(D209+G209+I209)</f>
        <v>0</v>
      </c>
      <c r="L209" s="949">
        <f>SUM(J209:K209)</f>
        <v>0</v>
      </c>
      <c r="M209" s="949">
        <v>11521</v>
      </c>
      <c r="N209" s="949"/>
      <c r="O209" s="949">
        <f>SUM(L209:N209)</f>
        <v>11521</v>
      </c>
    </row>
    <row r="210" spans="1:15" ht="17.25" thickTop="1" thickBot="1" x14ac:dyDescent="0.3">
      <c r="A210" s="945"/>
      <c r="B210" s="954" t="s">
        <v>1175</v>
      </c>
      <c r="C210" s="954">
        <f>+C201+C205+C206+C209+C207</f>
        <v>0</v>
      </c>
      <c r="D210" s="954">
        <f t="shared" ref="D210:O210" si="44">+D201+D205+D206+D209+D207</f>
        <v>0</v>
      </c>
      <c r="E210" s="954">
        <f t="shared" si="44"/>
        <v>0</v>
      </c>
      <c r="F210" s="954">
        <f t="shared" si="44"/>
        <v>89675</v>
      </c>
      <c r="G210" s="954">
        <f t="shared" si="44"/>
        <v>0</v>
      </c>
      <c r="H210" s="954">
        <f t="shared" si="44"/>
        <v>0</v>
      </c>
      <c r="I210" s="954">
        <f t="shared" si="44"/>
        <v>0</v>
      </c>
      <c r="J210" s="954">
        <f t="shared" si="44"/>
        <v>89675</v>
      </c>
      <c r="K210" s="954">
        <f t="shared" si="44"/>
        <v>0</v>
      </c>
      <c r="L210" s="954">
        <f t="shared" si="44"/>
        <v>89675</v>
      </c>
      <c r="M210" s="954">
        <f t="shared" si="44"/>
        <v>388844</v>
      </c>
      <c r="N210" s="954">
        <f t="shared" si="44"/>
        <v>0</v>
      </c>
      <c r="O210" s="954">
        <f t="shared" si="44"/>
        <v>478519</v>
      </c>
    </row>
    <row r="211" spans="1:15" ht="17.25" thickTop="1" thickBot="1" x14ac:dyDescent="0.3">
      <c r="A211" s="945"/>
      <c r="B211" s="954" t="s">
        <v>1176</v>
      </c>
      <c r="C211" s="954">
        <f>+C202+C205+C206+C207</f>
        <v>0</v>
      </c>
      <c r="D211" s="954">
        <f t="shared" ref="D211:O211" si="45">+D202+D205+D206+D207</f>
        <v>0</v>
      </c>
      <c r="E211" s="954">
        <f t="shared" si="45"/>
        <v>0</v>
      </c>
      <c r="F211" s="954">
        <f t="shared" si="45"/>
        <v>89675</v>
      </c>
      <c r="G211" s="954">
        <f t="shared" si="45"/>
        <v>0</v>
      </c>
      <c r="H211" s="954">
        <f t="shared" si="45"/>
        <v>0</v>
      </c>
      <c r="I211" s="954">
        <f t="shared" si="45"/>
        <v>0</v>
      </c>
      <c r="J211" s="954">
        <f t="shared" si="45"/>
        <v>89675</v>
      </c>
      <c r="K211" s="954">
        <f t="shared" si="45"/>
        <v>0</v>
      </c>
      <c r="L211" s="954">
        <f t="shared" si="45"/>
        <v>89675</v>
      </c>
      <c r="M211" s="954">
        <f t="shared" si="45"/>
        <v>377323</v>
      </c>
      <c r="N211" s="954">
        <f t="shared" si="45"/>
        <v>0</v>
      </c>
      <c r="O211" s="954">
        <f t="shared" si="45"/>
        <v>466998</v>
      </c>
    </row>
    <row r="212" spans="1:15" ht="17.25" thickTop="1" thickBot="1" x14ac:dyDescent="0.3">
      <c r="A212" s="947"/>
      <c r="B212" s="954" t="s">
        <v>1177</v>
      </c>
      <c r="C212" s="954">
        <f>+C203+C209</f>
        <v>0</v>
      </c>
      <c r="D212" s="954">
        <f t="shared" ref="D212:O212" si="46">+D203+D209</f>
        <v>0</v>
      </c>
      <c r="E212" s="954">
        <f t="shared" si="46"/>
        <v>0</v>
      </c>
      <c r="F212" s="954">
        <f t="shared" si="46"/>
        <v>0</v>
      </c>
      <c r="G212" s="954">
        <f t="shared" si="46"/>
        <v>0</v>
      </c>
      <c r="H212" s="954">
        <f t="shared" si="46"/>
        <v>0</v>
      </c>
      <c r="I212" s="954">
        <f t="shared" si="46"/>
        <v>0</v>
      </c>
      <c r="J212" s="954">
        <f t="shared" si="46"/>
        <v>0</v>
      </c>
      <c r="K212" s="954">
        <f t="shared" si="46"/>
        <v>0</v>
      </c>
      <c r="L212" s="954">
        <f t="shared" si="46"/>
        <v>0</v>
      </c>
      <c r="M212" s="954">
        <f t="shared" si="46"/>
        <v>11521</v>
      </c>
      <c r="N212" s="954">
        <f t="shared" si="46"/>
        <v>0</v>
      </c>
      <c r="O212" s="954">
        <f t="shared" si="46"/>
        <v>11521</v>
      </c>
    </row>
    <row r="213" spans="1:15" ht="16.5" thickTop="1" x14ac:dyDescent="0.25">
      <c r="A213" s="959" t="s">
        <v>48</v>
      </c>
      <c r="B213" s="955" t="s">
        <v>811</v>
      </c>
      <c r="C213" s="955"/>
      <c r="D213" s="955"/>
      <c r="E213" s="955"/>
      <c r="F213" s="955"/>
      <c r="G213" s="955"/>
      <c r="H213" s="955"/>
      <c r="I213" s="955"/>
      <c r="J213" s="955"/>
      <c r="K213" s="955"/>
      <c r="L213" s="955"/>
      <c r="M213" s="955"/>
      <c r="N213" s="955"/>
      <c r="O213" s="955"/>
    </row>
    <row r="214" spans="1:15" x14ac:dyDescent="0.25">
      <c r="A214" s="959"/>
      <c r="B214" s="948" t="s">
        <v>84</v>
      </c>
      <c r="C214" s="948"/>
      <c r="D214" s="948"/>
      <c r="E214" s="948"/>
      <c r="F214" s="948">
        <v>35000</v>
      </c>
      <c r="G214" s="948"/>
      <c r="H214" s="948"/>
      <c r="I214" s="948"/>
      <c r="J214" s="949">
        <f>SUM(C214+E214+F214+H214)</f>
        <v>35000</v>
      </c>
      <c r="K214" s="949">
        <f>SUM(D214+G214+I214)</f>
        <v>0</v>
      </c>
      <c r="L214" s="949">
        <f>SUM(J214:K214)</f>
        <v>35000</v>
      </c>
      <c r="M214" s="949">
        <v>130000</v>
      </c>
      <c r="N214" s="949"/>
      <c r="O214" s="949">
        <f>SUM(L214:N214)</f>
        <v>165000</v>
      </c>
    </row>
    <row r="215" spans="1:15" s="953" customFormat="1" ht="16.5" thickBot="1" x14ac:dyDescent="0.3">
      <c r="A215" s="956"/>
      <c r="B215" s="951" t="s">
        <v>1181</v>
      </c>
      <c r="C215" s="951"/>
      <c r="D215" s="951"/>
      <c r="E215" s="951"/>
      <c r="F215" s="951">
        <v>35000</v>
      </c>
      <c r="G215" s="951"/>
      <c r="H215" s="951"/>
      <c r="I215" s="951"/>
      <c r="J215" s="952">
        <f>SUM(C215+E215+F215+H215)</f>
        <v>35000</v>
      </c>
      <c r="K215" s="952">
        <f>SUM(D215+G215+I215)</f>
        <v>0</v>
      </c>
      <c r="L215" s="952">
        <f>SUM(J215:K215)</f>
        <v>35000</v>
      </c>
      <c r="M215" s="952">
        <v>130000</v>
      </c>
      <c r="N215" s="952"/>
      <c r="O215" s="952">
        <f>SUM(L215:N215)</f>
        <v>165000</v>
      </c>
    </row>
    <row r="216" spans="1:15" ht="17.25" thickTop="1" thickBot="1" x14ac:dyDescent="0.3">
      <c r="A216" s="945"/>
      <c r="B216" s="954" t="s">
        <v>1175</v>
      </c>
      <c r="C216" s="954">
        <f>+C214</f>
        <v>0</v>
      </c>
      <c r="D216" s="954">
        <f t="shared" ref="D216:O217" si="47">+D214</f>
        <v>0</v>
      </c>
      <c r="E216" s="954">
        <f t="shared" si="47"/>
        <v>0</v>
      </c>
      <c r="F216" s="954">
        <f t="shared" si="47"/>
        <v>35000</v>
      </c>
      <c r="G216" s="954">
        <f t="shared" si="47"/>
        <v>0</v>
      </c>
      <c r="H216" s="954">
        <f t="shared" si="47"/>
        <v>0</v>
      </c>
      <c r="I216" s="954">
        <f t="shared" si="47"/>
        <v>0</v>
      </c>
      <c r="J216" s="954">
        <f t="shared" si="47"/>
        <v>35000</v>
      </c>
      <c r="K216" s="954">
        <f t="shared" si="47"/>
        <v>0</v>
      </c>
      <c r="L216" s="954">
        <f t="shared" si="47"/>
        <v>35000</v>
      </c>
      <c r="M216" s="954">
        <f t="shared" si="47"/>
        <v>130000</v>
      </c>
      <c r="N216" s="954">
        <f t="shared" si="47"/>
        <v>0</v>
      </c>
      <c r="O216" s="954">
        <f t="shared" si="47"/>
        <v>165000</v>
      </c>
    </row>
    <row r="217" spans="1:15" ht="17.25" thickTop="1" thickBot="1" x14ac:dyDescent="0.3">
      <c r="A217" s="945"/>
      <c r="B217" s="954" t="s">
        <v>1182</v>
      </c>
      <c r="C217" s="954">
        <f>+C215</f>
        <v>0</v>
      </c>
      <c r="D217" s="954">
        <f t="shared" si="47"/>
        <v>0</v>
      </c>
      <c r="E217" s="954">
        <f t="shared" si="47"/>
        <v>0</v>
      </c>
      <c r="F217" s="954">
        <f t="shared" si="47"/>
        <v>35000</v>
      </c>
      <c r="G217" s="954">
        <f t="shared" si="47"/>
        <v>0</v>
      </c>
      <c r="H217" s="954">
        <f t="shared" si="47"/>
        <v>0</v>
      </c>
      <c r="I217" s="954">
        <f t="shared" si="47"/>
        <v>0</v>
      </c>
      <c r="J217" s="954">
        <f t="shared" si="47"/>
        <v>35000</v>
      </c>
      <c r="K217" s="954">
        <f t="shared" si="47"/>
        <v>0</v>
      </c>
      <c r="L217" s="954">
        <f t="shared" si="47"/>
        <v>35000</v>
      </c>
      <c r="M217" s="954">
        <f t="shared" si="47"/>
        <v>130000</v>
      </c>
      <c r="N217" s="954">
        <f t="shared" si="47"/>
        <v>0</v>
      </c>
      <c r="O217" s="954">
        <f t="shared" si="47"/>
        <v>165000</v>
      </c>
    </row>
    <row r="218" spans="1:15" ht="16.5" thickTop="1" x14ac:dyDescent="0.25">
      <c r="A218" s="947" t="s">
        <v>50</v>
      </c>
      <c r="B218" s="955" t="s">
        <v>570</v>
      </c>
      <c r="C218" s="955"/>
      <c r="D218" s="955"/>
      <c r="E218" s="955"/>
      <c r="F218" s="955"/>
      <c r="G218" s="955"/>
      <c r="H218" s="955"/>
      <c r="I218" s="955"/>
      <c r="J218" s="955"/>
      <c r="K218" s="955"/>
      <c r="L218" s="955"/>
      <c r="M218" s="955"/>
      <c r="N218" s="955"/>
      <c r="O218" s="955"/>
    </row>
    <row r="219" spans="1:15" x14ac:dyDescent="0.25">
      <c r="A219" s="976"/>
      <c r="B219" s="949" t="s">
        <v>84</v>
      </c>
      <c r="C219" s="949"/>
      <c r="D219" s="949"/>
      <c r="E219" s="949"/>
      <c r="F219" s="949">
        <v>304820</v>
      </c>
      <c r="G219" s="949"/>
      <c r="H219" s="949">
        <v>155222</v>
      </c>
      <c r="I219" s="949"/>
      <c r="J219" s="949">
        <f>SUM(C219+E219+F219+H219)</f>
        <v>460042</v>
      </c>
      <c r="K219" s="949">
        <f>SUM(D219+G219+I219)</f>
        <v>0</v>
      </c>
      <c r="L219" s="949">
        <f>SUM(J219:K219)</f>
        <v>460042</v>
      </c>
      <c r="M219" s="949">
        <v>623238</v>
      </c>
      <c r="N219" s="949"/>
      <c r="O219" s="949">
        <f>SUM(L219:N219)</f>
        <v>1083280</v>
      </c>
    </row>
    <row r="220" spans="1:15" s="953" customFormat="1" ht="16.5" thickBot="1" x14ac:dyDescent="0.3">
      <c r="A220" s="977"/>
      <c r="B220" s="951" t="s">
        <v>1181</v>
      </c>
      <c r="C220" s="951"/>
      <c r="D220" s="951"/>
      <c r="E220" s="951"/>
      <c r="F220" s="951">
        <v>304820</v>
      </c>
      <c r="G220" s="951"/>
      <c r="H220" s="951">
        <v>155222</v>
      </c>
      <c r="I220" s="951"/>
      <c r="J220" s="952">
        <f>SUM(C220+E220+F220+H220)</f>
        <v>460042</v>
      </c>
      <c r="K220" s="952">
        <f>SUM(D220+G220+I220)</f>
        <v>0</v>
      </c>
      <c r="L220" s="952">
        <f>SUM(J220:K220)</f>
        <v>460042</v>
      </c>
      <c r="M220" s="952">
        <v>623238</v>
      </c>
      <c r="N220" s="952"/>
      <c r="O220" s="952">
        <f>SUM(L220:N220)</f>
        <v>1083280</v>
      </c>
    </row>
    <row r="221" spans="1:15" ht="17.25" thickTop="1" thickBot="1" x14ac:dyDescent="0.3">
      <c r="A221" s="945"/>
      <c r="B221" s="954" t="s">
        <v>1175</v>
      </c>
      <c r="C221" s="954">
        <f>+C219</f>
        <v>0</v>
      </c>
      <c r="D221" s="954">
        <f t="shared" ref="D221:O222" si="48">+D219</f>
        <v>0</v>
      </c>
      <c r="E221" s="954">
        <f t="shared" si="48"/>
        <v>0</v>
      </c>
      <c r="F221" s="954">
        <f t="shared" si="48"/>
        <v>304820</v>
      </c>
      <c r="G221" s="954">
        <f t="shared" si="48"/>
        <v>0</v>
      </c>
      <c r="H221" s="954">
        <f t="shared" si="48"/>
        <v>155222</v>
      </c>
      <c r="I221" s="954">
        <f t="shared" si="48"/>
        <v>0</v>
      </c>
      <c r="J221" s="954">
        <f t="shared" si="48"/>
        <v>460042</v>
      </c>
      <c r="K221" s="954">
        <f t="shared" si="48"/>
        <v>0</v>
      </c>
      <c r="L221" s="954">
        <f t="shared" si="48"/>
        <v>460042</v>
      </c>
      <c r="M221" s="954">
        <f t="shared" si="48"/>
        <v>623238</v>
      </c>
      <c r="N221" s="954">
        <f t="shared" si="48"/>
        <v>0</v>
      </c>
      <c r="O221" s="954">
        <f t="shared" si="48"/>
        <v>1083280</v>
      </c>
    </row>
    <row r="222" spans="1:15" ht="17.25" thickTop="1" thickBot="1" x14ac:dyDescent="0.3">
      <c r="A222" s="945"/>
      <c r="B222" s="954" t="s">
        <v>1182</v>
      </c>
      <c r="C222" s="954">
        <f>+C220</f>
        <v>0</v>
      </c>
      <c r="D222" s="954">
        <f t="shared" si="48"/>
        <v>0</v>
      </c>
      <c r="E222" s="954">
        <f t="shared" si="48"/>
        <v>0</v>
      </c>
      <c r="F222" s="954">
        <f t="shared" si="48"/>
        <v>304820</v>
      </c>
      <c r="G222" s="954">
        <f t="shared" si="48"/>
        <v>0</v>
      </c>
      <c r="H222" s="954">
        <f t="shared" si="48"/>
        <v>155222</v>
      </c>
      <c r="I222" s="954">
        <f t="shared" si="48"/>
        <v>0</v>
      </c>
      <c r="J222" s="954">
        <f t="shared" si="48"/>
        <v>460042</v>
      </c>
      <c r="K222" s="954">
        <f t="shared" si="48"/>
        <v>0</v>
      </c>
      <c r="L222" s="954">
        <f t="shared" si="48"/>
        <v>460042</v>
      </c>
      <c r="M222" s="954">
        <f t="shared" si="48"/>
        <v>623238</v>
      </c>
      <c r="N222" s="954">
        <f t="shared" si="48"/>
        <v>0</v>
      </c>
      <c r="O222" s="954">
        <f t="shared" si="48"/>
        <v>1083280</v>
      </c>
    </row>
    <row r="223" spans="1:15" ht="16.5" thickTop="1" x14ac:dyDescent="0.25">
      <c r="A223" s="947" t="s">
        <v>52</v>
      </c>
      <c r="B223" s="955" t="s">
        <v>571</v>
      </c>
      <c r="C223" s="955"/>
      <c r="D223" s="955"/>
      <c r="E223" s="955"/>
      <c r="F223" s="955"/>
      <c r="G223" s="955"/>
      <c r="H223" s="955"/>
      <c r="I223" s="955"/>
      <c r="J223" s="955"/>
      <c r="K223" s="955"/>
      <c r="L223" s="955"/>
      <c r="M223" s="955"/>
      <c r="N223" s="955"/>
      <c r="O223" s="955"/>
    </row>
    <row r="224" spans="1:15" x14ac:dyDescent="0.25">
      <c r="A224" s="947"/>
      <c r="B224" s="949" t="s">
        <v>84</v>
      </c>
      <c r="C224" s="949"/>
      <c r="D224" s="949"/>
      <c r="E224" s="949"/>
      <c r="F224" s="949">
        <v>15606</v>
      </c>
      <c r="G224" s="949"/>
      <c r="H224" s="949"/>
      <c r="I224" s="949"/>
      <c r="J224" s="949">
        <f t="shared" ref="J224:J226" si="49">SUM(C224+E224+F224+H224)</f>
        <v>15606</v>
      </c>
      <c r="K224" s="949">
        <f t="shared" ref="K224:K226" si="50">SUM(D224+G224+I224)</f>
        <v>0</v>
      </c>
      <c r="L224" s="949">
        <f t="shared" ref="L224:L226" si="51">SUM(J224:K224)</f>
        <v>15606</v>
      </c>
      <c r="M224" s="949">
        <v>98498</v>
      </c>
      <c r="N224" s="949"/>
      <c r="O224" s="949">
        <f t="shared" ref="O224:O226" si="52">SUM(L224:N224)</f>
        <v>114104</v>
      </c>
    </row>
    <row r="225" spans="1:15" s="953" customFormat="1" x14ac:dyDescent="0.25">
      <c r="A225" s="950"/>
      <c r="B225" s="951" t="s">
        <v>1173</v>
      </c>
      <c r="C225" s="951"/>
      <c r="D225" s="951"/>
      <c r="E225" s="951"/>
      <c r="F225" s="951">
        <v>15606</v>
      </c>
      <c r="G225" s="951"/>
      <c r="H225" s="951"/>
      <c r="I225" s="951"/>
      <c r="J225" s="952">
        <f t="shared" si="49"/>
        <v>15606</v>
      </c>
      <c r="K225" s="952">
        <f t="shared" si="50"/>
        <v>0</v>
      </c>
      <c r="L225" s="952">
        <f t="shared" si="51"/>
        <v>15606</v>
      </c>
      <c r="M225" s="952">
        <v>98498</v>
      </c>
      <c r="N225" s="952"/>
      <c r="O225" s="952">
        <f t="shared" si="52"/>
        <v>114104</v>
      </c>
    </row>
    <row r="226" spans="1:15" s="953" customFormat="1" ht="16.5" thickBot="1" x14ac:dyDescent="0.3">
      <c r="A226" s="950"/>
      <c r="B226" s="951" t="s">
        <v>1174</v>
      </c>
      <c r="C226" s="951"/>
      <c r="D226" s="951"/>
      <c r="E226" s="951"/>
      <c r="F226" s="951"/>
      <c r="G226" s="951"/>
      <c r="H226" s="951"/>
      <c r="I226" s="951"/>
      <c r="J226" s="951">
        <f t="shared" si="49"/>
        <v>0</v>
      </c>
      <c r="K226" s="951">
        <f t="shared" si="50"/>
        <v>0</v>
      </c>
      <c r="L226" s="951">
        <f t="shared" si="51"/>
        <v>0</v>
      </c>
      <c r="M226" s="951"/>
      <c r="N226" s="951"/>
      <c r="O226" s="951">
        <f t="shared" si="52"/>
        <v>0</v>
      </c>
    </row>
    <row r="227" spans="1:15" ht="17.25" thickTop="1" thickBot="1" x14ac:dyDescent="0.3">
      <c r="A227" s="945"/>
      <c r="B227" s="954" t="s">
        <v>1175</v>
      </c>
      <c r="C227" s="954">
        <f>+C224</f>
        <v>0</v>
      </c>
      <c r="D227" s="954">
        <f t="shared" ref="D227:O229" si="53">+D224</f>
        <v>0</v>
      </c>
      <c r="E227" s="954">
        <f t="shared" si="53"/>
        <v>0</v>
      </c>
      <c r="F227" s="954">
        <f t="shared" si="53"/>
        <v>15606</v>
      </c>
      <c r="G227" s="954">
        <f t="shared" si="53"/>
        <v>0</v>
      </c>
      <c r="H227" s="954">
        <f t="shared" si="53"/>
        <v>0</v>
      </c>
      <c r="I227" s="954">
        <f t="shared" si="53"/>
        <v>0</v>
      </c>
      <c r="J227" s="954">
        <f t="shared" si="53"/>
        <v>15606</v>
      </c>
      <c r="K227" s="954">
        <f t="shared" si="53"/>
        <v>0</v>
      </c>
      <c r="L227" s="954">
        <f t="shared" si="53"/>
        <v>15606</v>
      </c>
      <c r="M227" s="954">
        <f t="shared" si="53"/>
        <v>98498</v>
      </c>
      <c r="N227" s="954">
        <f t="shared" si="53"/>
        <v>0</v>
      </c>
      <c r="O227" s="954">
        <f t="shared" si="53"/>
        <v>114104</v>
      </c>
    </row>
    <row r="228" spans="1:15" ht="17.25" thickTop="1" thickBot="1" x14ac:dyDescent="0.3">
      <c r="A228" s="945"/>
      <c r="B228" s="954" t="s">
        <v>1176</v>
      </c>
      <c r="C228" s="954">
        <f>+C225</f>
        <v>0</v>
      </c>
      <c r="D228" s="954">
        <f t="shared" si="53"/>
        <v>0</v>
      </c>
      <c r="E228" s="954">
        <f t="shared" si="53"/>
        <v>0</v>
      </c>
      <c r="F228" s="954">
        <f t="shared" si="53"/>
        <v>15606</v>
      </c>
      <c r="G228" s="954">
        <f t="shared" si="53"/>
        <v>0</v>
      </c>
      <c r="H228" s="954">
        <f t="shared" si="53"/>
        <v>0</v>
      </c>
      <c r="I228" s="954">
        <f t="shared" si="53"/>
        <v>0</v>
      </c>
      <c r="J228" s="954">
        <f t="shared" si="53"/>
        <v>15606</v>
      </c>
      <c r="K228" s="954">
        <f t="shared" si="53"/>
        <v>0</v>
      </c>
      <c r="L228" s="954">
        <f t="shared" si="53"/>
        <v>15606</v>
      </c>
      <c r="M228" s="954">
        <f t="shared" si="53"/>
        <v>98498</v>
      </c>
      <c r="N228" s="954">
        <f t="shared" si="53"/>
        <v>0</v>
      </c>
      <c r="O228" s="954">
        <f t="shared" si="53"/>
        <v>114104</v>
      </c>
    </row>
    <row r="229" spans="1:15" ht="17.25" thickTop="1" thickBot="1" x14ac:dyDescent="0.3">
      <c r="A229" s="945"/>
      <c r="B229" s="954" t="s">
        <v>1177</v>
      </c>
      <c r="C229" s="954">
        <f>+C226</f>
        <v>0</v>
      </c>
      <c r="D229" s="954">
        <f t="shared" si="53"/>
        <v>0</v>
      </c>
      <c r="E229" s="954">
        <f t="shared" si="53"/>
        <v>0</v>
      </c>
      <c r="F229" s="954">
        <f t="shared" si="53"/>
        <v>0</v>
      </c>
      <c r="G229" s="954">
        <f t="shared" si="53"/>
        <v>0</v>
      </c>
      <c r="H229" s="954">
        <f t="shared" si="53"/>
        <v>0</v>
      </c>
      <c r="I229" s="954">
        <f t="shared" si="53"/>
        <v>0</v>
      </c>
      <c r="J229" s="954">
        <f t="shared" si="53"/>
        <v>0</v>
      </c>
      <c r="K229" s="954">
        <f t="shared" si="53"/>
        <v>0</v>
      </c>
      <c r="L229" s="954">
        <f t="shared" si="53"/>
        <v>0</v>
      </c>
      <c r="M229" s="954">
        <f t="shared" si="53"/>
        <v>0</v>
      </c>
      <c r="N229" s="954">
        <f t="shared" si="53"/>
        <v>0</v>
      </c>
      <c r="O229" s="954">
        <f t="shared" si="53"/>
        <v>0</v>
      </c>
    </row>
    <row r="230" spans="1:15" ht="17.25" thickTop="1" thickBot="1" x14ac:dyDescent="0.3">
      <c r="A230" s="945"/>
      <c r="B230" s="954" t="s">
        <v>1186</v>
      </c>
      <c r="C230" s="954">
        <f t="shared" ref="C230:O230" si="54">SUM(C186+C191+C197+C210+C216+C221+C227)</f>
        <v>0</v>
      </c>
      <c r="D230" s="954">
        <f t="shared" si="54"/>
        <v>0</v>
      </c>
      <c r="E230" s="954">
        <f t="shared" si="54"/>
        <v>0</v>
      </c>
      <c r="F230" s="954">
        <f t="shared" si="54"/>
        <v>455163</v>
      </c>
      <c r="G230" s="954">
        <f t="shared" si="54"/>
        <v>0</v>
      </c>
      <c r="H230" s="954">
        <f t="shared" si="54"/>
        <v>155222</v>
      </c>
      <c r="I230" s="954">
        <f t="shared" si="54"/>
        <v>0</v>
      </c>
      <c r="J230" s="954">
        <f t="shared" si="54"/>
        <v>610385</v>
      </c>
      <c r="K230" s="954">
        <f t="shared" si="54"/>
        <v>0</v>
      </c>
      <c r="L230" s="954">
        <f t="shared" si="54"/>
        <v>610385</v>
      </c>
      <c r="M230" s="954">
        <f t="shared" si="54"/>
        <v>1637396</v>
      </c>
      <c r="N230" s="954">
        <f t="shared" si="54"/>
        <v>0</v>
      </c>
      <c r="O230" s="954">
        <f t="shared" si="54"/>
        <v>2247781</v>
      </c>
    </row>
    <row r="231" spans="1:15" ht="17.25" thickTop="1" thickBot="1" x14ac:dyDescent="0.3">
      <c r="A231" s="945"/>
      <c r="B231" s="954" t="s">
        <v>573</v>
      </c>
      <c r="C231" s="954">
        <f t="shared" ref="C231:O231" si="55">SUM(C150+C172+C180+C230)</f>
        <v>366923</v>
      </c>
      <c r="D231" s="954">
        <f t="shared" si="55"/>
        <v>0</v>
      </c>
      <c r="E231" s="954">
        <f t="shared" si="55"/>
        <v>0</v>
      </c>
      <c r="F231" s="954">
        <f t="shared" si="55"/>
        <v>1569633</v>
      </c>
      <c r="G231" s="954">
        <f t="shared" si="55"/>
        <v>0</v>
      </c>
      <c r="H231" s="954">
        <f t="shared" si="55"/>
        <v>155222</v>
      </c>
      <c r="I231" s="954">
        <f t="shared" si="55"/>
        <v>0</v>
      </c>
      <c r="J231" s="954">
        <f t="shared" si="55"/>
        <v>2091778</v>
      </c>
      <c r="K231" s="954">
        <f t="shared" si="55"/>
        <v>0</v>
      </c>
      <c r="L231" s="954">
        <f t="shared" si="55"/>
        <v>2091778</v>
      </c>
      <c r="M231" s="954">
        <f t="shared" si="55"/>
        <v>7122753</v>
      </c>
      <c r="N231" s="954">
        <f t="shared" si="55"/>
        <v>0</v>
      </c>
      <c r="O231" s="954">
        <f t="shared" si="55"/>
        <v>9214531</v>
      </c>
    </row>
    <row r="232" spans="1:15" ht="16.5" thickTop="1" x14ac:dyDescent="0.25">
      <c r="A232" s="947" t="s">
        <v>783</v>
      </c>
      <c r="B232" s="955" t="s">
        <v>94</v>
      </c>
      <c r="C232" s="955"/>
      <c r="D232" s="955"/>
      <c r="E232" s="955"/>
      <c r="F232" s="955"/>
      <c r="G232" s="955"/>
      <c r="H232" s="955"/>
      <c r="I232" s="955"/>
      <c r="J232" s="955"/>
      <c r="K232" s="955"/>
      <c r="L232" s="955"/>
      <c r="M232" s="955"/>
      <c r="N232" s="955"/>
      <c r="O232" s="955"/>
    </row>
    <row r="233" spans="1:15" x14ac:dyDescent="0.25">
      <c r="A233" s="947"/>
      <c r="B233" s="949" t="s">
        <v>84</v>
      </c>
      <c r="C233" s="949">
        <v>318823</v>
      </c>
      <c r="D233" s="949"/>
      <c r="E233" s="949">
        <v>989</v>
      </c>
      <c r="F233" s="949">
        <v>11357</v>
      </c>
      <c r="G233" s="949"/>
      <c r="H233" s="949"/>
      <c r="I233" s="949"/>
      <c r="J233" s="949">
        <f>SUM(C233+E233+F233+H233)</f>
        <v>331169</v>
      </c>
      <c r="K233" s="949">
        <f>SUM(D233+G233+I233)</f>
        <v>0</v>
      </c>
      <c r="L233" s="949">
        <f>SUM(J233:K233)</f>
        <v>331169</v>
      </c>
      <c r="M233" s="949">
        <v>2138997</v>
      </c>
      <c r="N233" s="949"/>
      <c r="O233" s="949">
        <f>SUM(L233:N233)</f>
        <v>2470166</v>
      </c>
    </row>
    <row r="234" spans="1:15" s="953" customFormat="1" x14ac:dyDescent="0.25">
      <c r="A234" s="950"/>
      <c r="B234" s="951" t="s">
        <v>1173</v>
      </c>
      <c r="C234" s="951">
        <v>110802</v>
      </c>
      <c r="D234" s="951"/>
      <c r="E234" s="951"/>
      <c r="F234" s="951">
        <v>237</v>
      </c>
      <c r="G234" s="951"/>
      <c r="H234" s="951"/>
      <c r="I234" s="951"/>
      <c r="J234" s="952">
        <f>SUM(C234+E234+F234+H234)</f>
        <v>111039</v>
      </c>
      <c r="K234" s="952">
        <f>SUM(D234+G234+I234)</f>
        <v>0</v>
      </c>
      <c r="L234" s="952">
        <f>SUM(J234:K234)</f>
        <v>111039</v>
      </c>
      <c r="M234" s="952">
        <v>1073076</v>
      </c>
      <c r="N234" s="952"/>
      <c r="O234" s="952">
        <f>SUM(L234:N234)</f>
        <v>1184115</v>
      </c>
    </row>
    <row r="235" spans="1:15" s="953" customFormat="1" x14ac:dyDescent="0.25">
      <c r="A235" s="950"/>
      <c r="B235" s="951" t="s">
        <v>1174</v>
      </c>
      <c r="C235" s="951">
        <v>138247</v>
      </c>
      <c r="D235" s="951"/>
      <c r="E235" s="951"/>
      <c r="F235" s="951">
        <v>11120</v>
      </c>
      <c r="G235" s="951"/>
      <c r="H235" s="951"/>
      <c r="I235" s="951"/>
      <c r="J235" s="952">
        <f>SUM(C235+E235+F235+H235)</f>
        <v>149367</v>
      </c>
      <c r="K235" s="952">
        <f>SUM(D235+G235+I235)</f>
        <v>0</v>
      </c>
      <c r="L235" s="952">
        <f>SUM(J235:K235)</f>
        <v>149367</v>
      </c>
      <c r="M235" s="952">
        <v>329031</v>
      </c>
      <c r="N235" s="952"/>
      <c r="O235" s="952">
        <f>SUM(L235:N235)</f>
        <v>478398</v>
      </c>
    </row>
    <row r="236" spans="1:15" s="953" customFormat="1" ht="16.5" thickBot="1" x14ac:dyDescent="0.3">
      <c r="A236" s="956"/>
      <c r="B236" s="952" t="s">
        <v>1187</v>
      </c>
      <c r="C236" s="952">
        <v>69774</v>
      </c>
      <c r="D236" s="952"/>
      <c r="E236" s="952">
        <v>989</v>
      </c>
      <c r="F236" s="952"/>
      <c r="G236" s="952"/>
      <c r="H236" s="952"/>
      <c r="I236" s="952"/>
      <c r="J236" s="952">
        <f>SUM(C236+E236+F236+H236)</f>
        <v>70763</v>
      </c>
      <c r="K236" s="952">
        <f>SUM(D236+G236+I236)</f>
        <v>0</v>
      </c>
      <c r="L236" s="952">
        <f>SUM(J236:K236)</f>
        <v>70763</v>
      </c>
      <c r="M236" s="952">
        <v>736890</v>
      </c>
      <c r="N236" s="952"/>
      <c r="O236" s="952">
        <f>SUM(L236:N236)</f>
        <v>807653</v>
      </c>
    </row>
    <row r="237" spans="1:15" ht="17.25" thickTop="1" thickBot="1" x14ac:dyDescent="0.3">
      <c r="A237" s="945"/>
      <c r="B237" s="954" t="s">
        <v>1175</v>
      </c>
      <c r="C237" s="954">
        <f>+C233</f>
        <v>318823</v>
      </c>
      <c r="D237" s="954">
        <f t="shared" ref="D237:O239" si="56">+D233</f>
        <v>0</v>
      </c>
      <c r="E237" s="954">
        <f t="shared" si="56"/>
        <v>989</v>
      </c>
      <c r="F237" s="954">
        <f t="shared" si="56"/>
        <v>11357</v>
      </c>
      <c r="G237" s="954">
        <f t="shared" si="56"/>
        <v>0</v>
      </c>
      <c r="H237" s="954">
        <f t="shared" si="56"/>
        <v>0</v>
      </c>
      <c r="I237" s="954">
        <f t="shared" si="56"/>
        <v>0</v>
      </c>
      <c r="J237" s="954">
        <f t="shared" si="56"/>
        <v>331169</v>
      </c>
      <c r="K237" s="954">
        <f t="shared" si="56"/>
        <v>0</v>
      </c>
      <c r="L237" s="954">
        <f t="shared" si="56"/>
        <v>331169</v>
      </c>
      <c r="M237" s="954">
        <f t="shared" si="56"/>
        <v>2138997</v>
      </c>
      <c r="N237" s="954">
        <f t="shared" si="56"/>
        <v>0</v>
      </c>
      <c r="O237" s="954">
        <f t="shared" si="56"/>
        <v>2470166</v>
      </c>
    </row>
    <row r="238" spans="1:15" ht="17.25" thickTop="1" thickBot="1" x14ac:dyDescent="0.3">
      <c r="A238" s="945"/>
      <c r="B238" s="954" t="s">
        <v>1176</v>
      </c>
      <c r="C238" s="954">
        <f>+C234</f>
        <v>110802</v>
      </c>
      <c r="D238" s="954">
        <f t="shared" si="56"/>
        <v>0</v>
      </c>
      <c r="E238" s="954">
        <f t="shared" si="56"/>
        <v>0</v>
      </c>
      <c r="F238" s="954">
        <f t="shared" si="56"/>
        <v>237</v>
      </c>
      <c r="G238" s="954">
        <f t="shared" si="56"/>
        <v>0</v>
      </c>
      <c r="H238" s="954">
        <f t="shared" si="56"/>
        <v>0</v>
      </c>
      <c r="I238" s="954">
        <f t="shared" si="56"/>
        <v>0</v>
      </c>
      <c r="J238" s="954">
        <f t="shared" si="56"/>
        <v>111039</v>
      </c>
      <c r="K238" s="954">
        <f t="shared" si="56"/>
        <v>0</v>
      </c>
      <c r="L238" s="954">
        <f t="shared" si="56"/>
        <v>111039</v>
      </c>
      <c r="M238" s="954">
        <f t="shared" si="56"/>
        <v>1073076</v>
      </c>
      <c r="N238" s="954">
        <f t="shared" si="56"/>
        <v>0</v>
      </c>
      <c r="O238" s="954">
        <f t="shared" si="56"/>
        <v>1184115</v>
      </c>
    </row>
    <row r="239" spans="1:15" ht="17.25" thickTop="1" thickBot="1" x14ac:dyDescent="0.3">
      <c r="A239" s="945"/>
      <c r="B239" s="954" t="s">
        <v>1177</v>
      </c>
      <c r="C239" s="954">
        <f>+C235</f>
        <v>138247</v>
      </c>
      <c r="D239" s="954">
        <f t="shared" si="56"/>
        <v>0</v>
      </c>
      <c r="E239" s="954">
        <f t="shared" si="56"/>
        <v>0</v>
      </c>
      <c r="F239" s="954">
        <f t="shared" si="56"/>
        <v>11120</v>
      </c>
      <c r="G239" s="954">
        <f t="shared" si="56"/>
        <v>0</v>
      </c>
      <c r="H239" s="954">
        <f t="shared" si="56"/>
        <v>0</v>
      </c>
      <c r="I239" s="954">
        <f t="shared" si="56"/>
        <v>0</v>
      </c>
      <c r="J239" s="954">
        <f t="shared" si="56"/>
        <v>149367</v>
      </c>
      <c r="K239" s="954">
        <f t="shared" si="56"/>
        <v>0</v>
      </c>
      <c r="L239" s="954">
        <f t="shared" si="56"/>
        <v>149367</v>
      </c>
      <c r="M239" s="954">
        <f t="shared" si="56"/>
        <v>329031</v>
      </c>
      <c r="N239" s="954">
        <f t="shared" si="56"/>
        <v>0</v>
      </c>
      <c r="O239" s="954">
        <f t="shared" si="56"/>
        <v>478398</v>
      </c>
    </row>
    <row r="240" spans="1:15" ht="33" thickTop="1" thickBot="1" x14ac:dyDescent="0.3">
      <c r="A240" s="945"/>
      <c r="B240" s="954" t="s">
        <v>1188</v>
      </c>
      <c r="C240" s="954">
        <f t="shared" ref="C240:O240" si="57">SUM(C236)</f>
        <v>69774</v>
      </c>
      <c r="D240" s="954">
        <f t="shared" si="57"/>
        <v>0</v>
      </c>
      <c r="E240" s="954">
        <f t="shared" si="57"/>
        <v>989</v>
      </c>
      <c r="F240" s="954">
        <f t="shared" si="57"/>
        <v>0</v>
      </c>
      <c r="G240" s="954">
        <f t="shared" si="57"/>
        <v>0</v>
      </c>
      <c r="H240" s="954">
        <f t="shared" si="57"/>
        <v>0</v>
      </c>
      <c r="I240" s="954">
        <f t="shared" si="57"/>
        <v>0</v>
      </c>
      <c r="J240" s="954">
        <f t="shared" si="57"/>
        <v>70763</v>
      </c>
      <c r="K240" s="954">
        <f t="shared" si="57"/>
        <v>0</v>
      </c>
      <c r="L240" s="954">
        <f t="shared" si="57"/>
        <v>70763</v>
      </c>
      <c r="M240" s="954">
        <f t="shared" si="57"/>
        <v>736890</v>
      </c>
      <c r="N240" s="954">
        <f t="shared" si="57"/>
        <v>0</v>
      </c>
      <c r="O240" s="954">
        <f t="shared" si="57"/>
        <v>807653</v>
      </c>
    </row>
    <row r="241" spans="1:16" ht="17.25" thickTop="1" thickBot="1" x14ac:dyDescent="0.3">
      <c r="A241" s="945"/>
      <c r="B241" s="954" t="s">
        <v>266</v>
      </c>
      <c r="C241" s="954">
        <f t="shared" ref="C241:O241" si="58">SUM(C231+C237)</f>
        <v>685746</v>
      </c>
      <c r="D241" s="954">
        <f t="shared" si="58"/>
        <v>0</v>
      </c>
      <c r="E241" s="954">
        <f t="shared" si="58"/>
        <v>989</v>
      </c>
      <c r="F241" s="954">
        <f t="shared" si="58"/>
        <v>1580990</v>
      </c>
      <c r="G241" s="954">
        <f t="shared" si="58"/>
        <v>0</v>
      </c>
      <c r="H241" s="954">
        <f t="shared" si="58"/>
        <v>155222</v>
      </c>
      <c r="I241" s="954">
        <f t="shared" si="58"/>
        <v>0</v>
      </c>
      <c r="J241" s="954">
        <f t="shared" si="58"/>
        <v>2422947</v>
      </c>
      <c r="K241" s="954">
        <f t="shared" si="58"/>
        <v>0</v>
      </c>
      <c r="L241" s="954">
        <f t="shared" si="58"/>
        <v>2422947</v>
      </c>
      <c r="M241" s="954">
        <f t="shared" si="58"/>
        <v>9261750</v>
      </c>
      <c r="N241" s="954">
        <f t="shared" si="58"/>
        <v>0</v>
      </c>
      <c r="O241" s="954">
        <f t="shared" si="58"/>
        <v>11684697</v>
      </c>
    </row>
    <row r="242" spans="1:16" ht="17.25" thickTop="1" thickBot="1" x14ac:dyDescent="0.3">
      <c r="A242" s="972"/>
      <c r="B242" s="954" t="s">
        <v>84</v>
      </c>
      <c r="C242" s="954">
        <f t="shared" ref="C242:O242" si="59">SUM(C6+C13+C21+C28+C35+C42+C49+C56+C64+C71+C78+C85+C94+C101+C108+C115+C122+C129+C136+C143+C152+C159+C166+C174+C184+C189+C194+C201+C214+C219+C224+C233)</f>
        <v>685746</v>
      </c>
      <c r="D242" s="954">
        <f t="shared" si="59"/>
        <v>0</v>
      </c>
      <c r="E242" s="954">
        <f t="shared" si="59"/>
        <v>989</v>
      </c>
      <c r="F242" s="954">
        <f t="shared" si="59"/>
        <v>1580990</v>
      </c>
      <c r="G242" s="954">
        <f t="shared" si="59"/>
        <v>0</v>
      </c>
      <c r="H242" s="954">
        <f t="shared" si="59"/>
        <v>155222</v>
      </c>
      <c r="I242" s="954">
        <f t="shared" si="59"/>
        <v>0</v>
      </c>
      <c r="J242" s="954">
        <f t="shared" si="59"/>
        <v>2422947</v>
      </c>
      <c r="K242" s="954">
        <f t="shared" si="59"/>
        <v>0</v>
      </c>
      <c r="L242" s="954">
        <f t="shared" si="59"/>
        <v>2422947</v>
      </c>
      <c r="M242" s="954">
        <f t="shared" si="59"/>
        <v>9241584</v>
      </c>
      <c r="N242" s="954">
        <f t="shared" si="59"/>
        <v>0</v>
      </c>
      <c r="O242" s="954">
        <f t="shared" si="59"/>
        <v>11664531</v>
      </c>
    </row>
    <row r="243" spans="1:16" ht="16.5" thickTop="1" x14ac:dyDescent="0.25">
      <c r="A243" s="978"/>
      <c r="B243" s="979" t="s">
        <v>244</v>
      </c>
      <c r="C243" s="979"/>
      <c r="D243" s="979"/>
      <c r="E243" s="979"/>
      <c r="F243" s="979"/>
      <c r="G243" s="979"/>
      <c r="H243" s="979"/>
      <c r="I243" s="979"/>
      <c r="J243" s="979"/>
      <c r="K243" s="979"/>
      <c r="L243" s="979"/>
      <c r="M243" s="979"/>
      <c r="N243" s="979"/>
      <c r="O243" s="979"/>
    </row>
    <row r="244" spans="1:16" ht="50.25" customHeight="1" x14ac:dyDescent="0.25">
      <c r="A244" s="980"/>
      <c r="B244" s="981" t="s">
        <v>1189</v>
      </c>
      <c r="C244" s="981">
        <f t="shared" ref="C244:O244" si="60">SUM(C89)</f>
        <v>0</v>
      </c>
      <c r="D244" s="981">
        <f t="shared" si="60"/>
        <v>0</v>
      </c>
      <c r="E244" s="981">
        <f t="shared" si="60"/>
        <v>0</v>
      </c>
      <c r="F244" s="981">
        <f t="shared" si="60"/>
        <v>0</v>
      </c>
      <c r="G244" s="981">
        <f t="shared" si="60"/>
        <v>0</v>
      </c>
      <c r="H244" s="981">
        <f t="shared" si="60"/>
        <v>0</v>
      </c>
      <c r="I244" s="981">
        <f t="shared" si="60"/>
        <v>0</v>
      </c>
      <c r="J244" s="981">
        <f t="shared" si="60"/>
        <v>0</v>
      </c>
      <c r="K244" s="981">
        <f t="shared" si="60"/>
        <v>0</v>
      </c>
      <c r="L244" s="981">
        <f t="shared" si="60"/>
        <v>0</v>
      </c>
      <c r="M244" s="981">
        <f t="shared" si="60"/>
        <v>4420</v>
      </c>
      <c r="N244" s="981">
        <f t="shared" si="60"/>
        <v>0</v>
      </c>
      <c r="O244" s="981">
        <f t="shared" si="60"/>
        <v>4420</v>
      </c>
    </row>
    <row r="245" spans="1:16" ht="36.75" customHeight="1" x14ac:dyDescent="0.25">
      <c r="A245" s="980"/>
      <c r="B245" s="981" t="s">
        <v>1190</v>
      </c>
      <c r="C245" s="981">
        <f t="shared" ref="C245:O245" si="61">SUM(C179)</f>
        <v>0</v>
      </c>
      <c r="D245" s="981">
        <f t="shared" si="61"/>
        <v>0</v>
      </c>
      <c r="E245" s="981">
        <f t="shared" si="61"/>
        <v>0</v>
      </c>
      <c r="F245" s="981">
        <f t="shared" si="61"/>
        <v>0</v>
      </c>
      <c r="G245" s="981">
        <f t="shared" si="61"/>
        <v>0</v>
      </c>
      <c r="H245" s="981">
        <f t="shared" si="61"/>
        <v>0</v>
      </c>
      <c r="I245" s="981">
        <f t="shared" si="61"/>
        <v>0</v>
      </c>
      <c r="J245" s="981">
        <f t="shared" si="61"/>
        <v>0</v>
      </c>
      <c r="K245" s="981">
        <f t="shared" si="61"/>
        <v>0</v>
      </c>
      <c r="L245" s="981">
        <f t="shared" si="61"/>
        <v>0</v>
      </c>
      <c r="M245" s="981">
        <f t="shared" si="61"/>
        <v>746</v>
      </c>
      <c r="N245" s="981">
        <f t="shared" si="61"/>
        <v>0</v>
      </c>
      <c r="O245" s="981">
        <f t="shared" si="61"/>
        <v>746</v>
      </c>
    </row>
    <row r="246" spans="1:16" ht="46.5" customHeight="1" x14ac:dyDescent="0.25">
      <c r="A246" s="978"/>
      <c r="B246" s="982" t="s">
        <v>1191</v>
      </c>
      <c r="C246" s="982">
        <f>SUM(C205)</f>
        <v>0</v>
      </c>
      <c r="D246" s="982">
        <f t="shared" ref="D246:O247" si="62">SUM(D205)</f>
        <v>0</v>
      </c>
      <c r="E246" s="982">
        <f t="shared" si="62"/>
        <v>0</v>
      </c>
      <c r="F246" s="982">
        <f t="shared" si="62"/>
        <v>0</v>
      </c>
      <c r="G246" s="982">
        <f t="shared" si="62"/>
        <v>0</v>
      </c>
      <c r="H246" s="982">
        <f t="shared" si="62"/>
        <v>0</v>
      </c>
      <c r="I246" s="982">
        <f t="shared" si="62"/>
        <v>0</v>
      </c>
      <c r="J246" s="982">
        <f t="shared" si="62"/>
        <v>0</v>
      </c>
      <c r="K246" s="982">
        <f t="shared" si="62"/>
        <v>0</v>
      </c>
      <c r="L246" s="982">
        <f t="shared" si="62"/>
        <v>0</v>
      </c>
      <c r="M246" s="982">
        <f t="shared" si="62"/>
        <v>1400</v>
      </c>
      <c r="N246" s="982">
        <f t="shared" si="62"/>
        <v>0</v>
      </c>
      <c r="O246" s="982">
        <f t="shared" si="62"/>
        <v>1400</v>
      </c>
    </row>
    <row r="247" spans="1:16" ht="48" customHeight="1" x14ac:dyDescent="0.25">
      <c r="A247" s="978"/>
      <c r="B247" s="982" t="s">
        <v>1192</v>
      </c>
      <c r="C247" s="982">
        <f>SUM(C206)</f>
        <v>0</v>
      </c>
      <c r="D247" s="982">
        <f t="shared" si="62"/>
        <v>0</v>
      </c>
      <c r="E247" s="982">
        <f t="shared" si="62"/>
        <v>0</v>
      </c>
      <c r="F247" s="982">
        <f t="shared" si="62"/>
        <v>0</v>
      </c>
      <c r="G247" s="982">
        <f t="shared" si="62"/>
        <v>0</v>
      </c>
      <c r="H247" s="982">
        <f t="shared" si="62"/>
        <v>0</v>
      </c>
      <c r="I247" s="982">
        <f t="shared" si="62"/>
        <v>0</v>
      </c>
      <c r="J247" s="982">
        <f t="shared" si="62"/>
        <v>0</v>
      </c>
      <c r="K247" s="982">
        <f t="shared" si="62"/>
        <v>0</v>
      </c>
      <c r="L247" s="982">
        <f t="shared" si="62"/>
        <v>0</v>
      </c>
      <c r="M247" s="982">
        <f t="shared" si="62"/>
        <v>2079</v>
      </c>
      <c r="N247" s="982">
        <f t="shared" si="62"/>
        <v>0</v>
      </c>
      <c r="O247" s="982">
        <f t="shared" si="62"/>
        <v>2079</v>
      </c>
    </row>
    <row r="248" spans="1:16" ht="35.25" customHeight="1" x14ac:dyDescent="0.25">
      <c r="A248" s="980"/>
      <c r="B248" s="981" t="s">
        <v>1179</v>
      </c>
      <c r="C248" s="981">
        <f>SUM(C207+C178)</f>
        <v>0</v>
      </c>
      <c r="D248" s="981">
        <f t="shared" ref="D248:O248" si="63">SUM(D207+D178)</f>
        <v>0</v>
      </c>
      <c r="E248" s="981">
        <f t="shared" si="63"/>
        <v>0</v>
      </c>
      <c r="F248" s="981">
        <f t="shared" si="63"/>
        <v>0</v>
      </c>
      <c r="G248" s="981">
        <f t="shared" si="63"/>
        <v>0</v>
      </c>
      <c r="H248" s="981">
        <f t="shared" si="63"/>
        <v>0</v>
      </c>
      <c r="I248" s="981">
        <f t="shared" si="63"/>
        <v>0</v>
      </c>
      <c r="J248" s="981">
        <f t="shared" si="63"/>
        <v>0</v>
      </c>
      <c r="K248" s="981">
        <f t="shared" si="63"/>
        <v>0</v>
      </c>
      <c r="L248" s="981">
        <f t="shared" si="63"/>
        <v>0</v>
      </c>
      <c r="M248" s="981">
        <f t="shared" si="63"/>
        <v>0</v>
      </c>
      <c r="N248" s="981">
        <f t="shared" si="63"/>
        <v>0</v>
      </c>
      <c r="O248" s="981">
        <f t="shared" si="63"/>
        <v>0</v>
      </c>
    </row>
    <row r="249" spans="1:16" x14ac:dyDescent="0.25">
      <c r="A249" s="980"/>
      <c r="B249" s="983" t="s">
        <v>245</v>
      </c>
      <c r="C249" s="983"/>
      <c r="D249" s="983"/>
      <c r="E249" s="983"/>
      <c r="F249" s="983"/>
      <c r="G249" s="983"/>
      <c r="H249" s="983"/>
      <c r="I249" s="983"/>
      <c r="J249" s="983"/>
      <c r="K249" s="983"/>
      <c r="L249" s="983"/>
      <c r="M249" s="983"/>
      <c r="N249" s="983"/>
      <c r="O249" s="983"/>
    </row>
    <row r="250" spans="1:16" ht="52.5" customHeight="1" thickBot="1" x14ac:dyDescent="0.3">
      <c r="A250" s="980"/>
      <c r="B250" s="981" t="s">
        <v>1193</v>
      </c>
      <c r="C250" s="981">
        <f t="shared" ref="C250:O250" si="64">SUM(C209)</f>
        <v>0</v>
      </c>
      <c r="D250" s="981">
        <f t="shared" si="64"/>
        <v>0</v>
      </c>
      <c r="E250" s="981">
        <f t="shared" si="64"/>
        <v>0</v>
      </c>
      <c r="F250" s="981">
        <f t="shared" si="64"/>
        <v>0</v>
      </c>
      <c r="G250" s="981">
        <f t="shared" si="64"/>
        <v>0</v>
      </c>
      <c r="H250" s="981">
        <f t="shared" si="64"/>
        <v>0</v>
      </c>
      <c r="I250" s="981">
        <f t="shared" si="64"/>
        <v>0</v>
      </c>
      <c r="J250" s="981">
        <f t="shared" si="64"/>
        <v>0</v>
      </c>
      <c r="K250" s="981">
        <f t="shared" si="64"/>
        <v>0</v>
      </c>
      <c r="L250" s="981">
        <f t="shared" si="64"/>
        <v>0</v>
      </c>
      <c r="M250" s="981">
        <f t="shared" si="64"/>
        <v>11521</v>
      </c>
      <c r="N250" s="981">
        <f t="shared" si="64"/>
        <v>0</v>
      </c>
      <c r="O250" s="981">
        <f t="shared" si="64"/>
        <v>11521</v>
      </c>
    </row>
    <row r="251" spans="1:16" ht="17.25" thickTop="1" thickBot="1" x14ac:dyDescent="0.3">
      <c r="A251" s="945"/>
      <c r="B251" s="954" t="s">
        <v>266</v>
      </c>
      <c r="C251" s="954">
        <f t="shared" ref="C251:O251" si="65">SUM(C242:C250)</f>
        <v>685746</v>
      </c>
      <c r="D251" s="954">
        <f t="shared" si="65"/>
        <v>0</v>
      </c>
      <c r="E251" s="954">
        <f t="shared" si="65"/>
        <v>989</v>
      </c>
      <c r="F251" s="954">
        <f t="shared" si="65"/>
        <v>1580990</v>
      </c>
      <c r="G251" s="954">
        <f t="shared" si="65"/>
        <v>0</v>
      </c>
      <c r="H251" s="954">
        <f t="shared" si="65"/>
        <v>155222</v>
      </c>
      <c r="I251" s="954">
        <f t="shared" si="65"/>
        <v>0</v>
      </c>
      <c r="J251" s="954">
        <f t="shared" si="65"/>
        <v>2422947</v>
      </c>
      <c r="K251" s="954">
        <f t="shared" si="65"/>
        <v>0</v>
      </c>
      <c r="L251" s="954">
        <f t="shared" si="65"/>
        <v>2422947</v>
      </c>
      <c r="M251" s="954">
        <f t="shared" si="65"/>
        <v>9261750</v>
      </c>
      <c r="N251" s="954">
        <f t="shared" si="65"/>
        <v>0</v>
      </c>
      <c r="O251" s="954">
        <f t="shared" si="65"/>
        <v>11684697</v>
      </c>
      <c r="P251" s="984"/>
    </row>
    <row r="252" spans="1:16" ht="17.25" thickTop="1" thickBot="1" x14ac:dyDescent="0.3">
      <c r="A252" s="945"/>
      <c r="B252" s="954" t="s">
        <v>1176</v>
      </c>
      <c r="C252" s="954">
        <f t="shared" ref="C252:O252" si="66">SUM(C10+C17+C25+C32+C39+C46+C53+C60+C68+C75+C82+C91+C98+C105+C112+C119+C126+C133+C140+C147+C156+C163+C170+C181+C198+C211+C228+C238)</f>
        <v>385994</v>
      </c>
      <c r="D252" s="954">
        <f t="shared" si="66"/>
        <v>0</v>
      </c>
      <c r="E252" s="954">
        <f t="shared" si="66"/>
        <v>0</v>
      </c>
      <c r="F252" s="954">
        <f t="shared" si="66"/>
        <v>1215262</v>
      </c>
      <c r="G252" s="954">
        <f t="shared" si="66"/>
        <v>0</v>
      </c>
      <c r="H252" s="954">
        <f t="shared" si="66"/>
        <v>0</v>
      </c>
      <c r="I252" s="954">
        <f t="shared" si="66"/>
        <v>0</v>
      </c>
      <c r="J252" s="954">
        <f t="shared" si="66"/>
        <v>1601256</v>
      </c>
      <c r="K252" s="954">
        <f t="shared" si="66"/>
        <v>0</v>
      </c>
      <c r="L252" s="954">
        <f t="shared" si="66"/>
        <v>1601256</v>
      </c>
      <c r="M252" s="954">
        <f t="shared" si="66"/>
        <v>7216187</v>
      </c>
      <c r="N252" s="954">
        <f t="shared" si="66"/>
        <v>0</v>
      </c>
      <c r="O252" s="954">
        <f t="shared" si="66"/>
        <v>8817443</v>
      </c>
    </row>
    <row r="253" spans="1:16" ht="17.25" thickTop="1" thickBot="1" x14ac:dyDescent="0.3">
      <c r="A253" s="945"/>
      <c r="B253" s="954" t="s">
        <v>1177</v>
      </c>
      <c r="C253" s="954">
        <f t="shared" ref="C253:O253" si="67">SUM(C11+C18+C26+C33+C40+C47+C54+C61+C69+C76+C83+C92+C99+C106+C113+C120+C127+C134+C141+C148+C157+C164+C171+C182+C187+C192+C199+C212+C217+C222+C229+C239)</f>
        <v>229978</v>
      </c>
      <c r="D253" s="954">
        <f t="shared" si="67"/>
        <v>0</v>
      </c>
      <c r="E253" s="954">
        <f t="shared" si="67"/>
        <v>0</v>
      </c>
      <c r="F253" s="954">
        <f t="shared" si="67"/>
        <v>365728</v>
      </c>
      <c r="G253" s="954">
        <f t="shared" si="67"/>
        <v>0</v>
      </c>
      <c r="H253" s="954">
        <f t="shared" si="67"/>
        <v>155222</v>
      </c>
      <c r="I253" s="954">
        <f t="shared" si="67"/>
        <v>0</v>
      </c>
      <c r="J253" s="954">
        <f t="shared" si="67"/>
        <v>750928</v>
      </c>
      <c r="K253" s="954">
        <f t="shared" si="67"/>
        <v>0</v>
      </c>
      <c r="L253" s="954">
        <f t="shared" si="67"/>
        <v>750928</v>
      </c>
      <c r="M253" s="954">
        <f t="shared" si="67"/>
        <v>1308673</v>
      </c>
      <c r="N253" s="954">
        <f t="shared" si="67"/>
        <v>0</v>
      </c>
      <c r="O253" s="954">
        <f t="shared" si="67"/>
        <v>2059601</v>
      </c>
    </row>
    <row r="254" spans="1:16" ht="33" thickTop="1" thickBot="1" x14ac:dyDescent="0.3">
      <c r="A254" s="945"/>
      <c r="B254" s="954" t="s">
        <v>1188</v>
      </c>
      <c r="C254" s="954">
        <f t="shared" ref="C254" si="68">SUM(C240)</f>
        <v>69774</v>
      </c>
      <c r="D254" s="954">
        <f t="shared" ref="D254:O254" si="69">SUM(D240)</f>
        <v>0</v>
      </c>
      <c r="E254" s="954">
        <f t="shared" si="69"/>
        <v>989</v>
      </c>
      <c r="F254" s="954">
        <f t="shared" si="69"/>
        <v>0</v>
      </c>
      <c r="G254" s="954">
        <f t="shared" si="69"/>
        <v>0</v>
      </c>
      <c r="H254" s="954">
        <f t="shared" si="69"/>
        <v>0</v>
      </c>
      <c r="I254" s="954">
        <f t="shared" si="69"/>
        <v>0</v>
      </c>
      <c r="J254" s="954">
        <f t="shared" si="69"/>
        <v>70763</v>
      </c>
      <c r="K254" s="954">
        <f t="shared" si="69"/>
        <v>0</v>
      </c>
      <c r="L254" s="954">
        <f t="shared" si="69"/>
        <v>70763</v>
      </c>
      <c r="M254" s="954">
        <f t="shared" si="69"/>
        <v>736890</v>
      </c>
      <c r="N254" s="954">
        <f t="shared" si="69"/>
        <v>0</v>
      </c>
      <c r="O254" s="954">
        <f t="shared" si="69"/>
        <v>807653</v>
      </c>
    </row>
    <row r="255" spans="1:16" ht="16.5" thickTop="1" x14ac:dyDescent="0.25"/>
    <row r="257" spans="3:15" x14ac:dyDescent="0.25">
      <c r="C257" s="935">
        <f>SUM(C251-C242)</f>
        <v>0</v>
      </c>
      <c r="D257" s="935">
        <f t="shared" ref="D257:O257" si="70">SUM(D251-D242)</f>
        <v>0</v>
      </c>
      <c r="E257" s="935">
        <f t="shared" si="70"/>
        <v>0</v>
      </c>
      <c r="F257" s="935">
        <f t="shared" si="70"/>
        <v>0</v>
      </c>
      <c r="G257" s="935">
        <f t="shared" si="70"/>
        <v>0</v>
      </c>
      <c r="H257" s="935">
        <f t="shared" si="70"/>
        <v>0</v>
      </c>
      <c r="I257" s="935">
        <f t="shared" si="70"/>
        <v>0</v>
      </c>
      <c r="J257" s="935">
        <f t="shared" si="70"/>
        <v>0</v>
      </c>
      <c r="K257" s="935">
        <f t="shared" si="70"/>
        <v>0</v>
      </c>
      <c r="L257" s="935">
        <f t="shared" si="70"/>
        <v>0</v>
      </c>
      <c r="M257" s="935">
        <f t="shared" si="70"/>
        <v>20166</v>
      </c>
      <c r="N257" s="935">
        <f t="shared" si="70"/>
        <v>0</v>
      </c>
      <c r="O257" s="935">
        <f t="shared" si="70"/>
        <v>20166</v>
      </c>
    </row>
  </sheetData>
  <mergeCells count="16"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  <mergeCell ref="A1:A3"/>
    <mergeCell ref="B1:B2"/>
    <mergeCell ref="C1:C2"/>
    <mergeCell ref="D1:D2"/>
    <mergeCell ref="E1:E2"/>
    <mergeCell ref="F1:F2"/>
  </mergeCells>
  <pageMargins left="0.11811023622047245" right="0.11811023622047245" top="0.74803149606299213" bottom="0.74803149606299213" header="0.31496062992125984" footer="0.31496062992125984"/>
  <pageSetup paperSize="9" scale="62" orientation="landscape" r:id="rId1"/>
  <headerFooter>
    <oddHeader>&amp;C&amp;"-,Félkövér"Költségvetési szervek 2016.évi bevételi előirányzata (eFt-ban)&amp;R&amp;"-,Dőlt"&amp;10 &amp;12 7.  melléklet
 a 3/2016.(II.12.) önkormányzati rendelethez&amp;X1</oddHeader>
    <oddFooter>&amp;L&amp;X1&amp;XMódosította a 10/2016.(III.18.) rendelet, 
hatályos 2016. március 21. napjától&amp;C&amp;P.oldal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8"/>
  <sheetViews>
    <sheetView zoomScale="90" zoomScaleNormal="90" workbookViewId="0">
      <pane ySplit="6" topLeftCell="A7" activePane="bottomLeft" state="frozen"/>
      <selection activeCell="L12" sqref="L12"/>
      <selection pane="bottomLeft" activeCell="L12" sqref="L12"/>
    </sheetView>
  </sheetViews>
  <sheetFormatPr defaultRowHeight="15.75" x14ac:dyDescent="0.25"/>
  <cols>
    <col min="1" max="1" width="3.625" style="988" customWidth="1"/>
    <col min="2" max="2" width="36.75" style="988" customWidth="1"/>
    <col min="3" max="3" width="10.875" style="988" customWidth="1"/>
    <col min="4" max="4" width="15.625" style="988" customWidth="1"/>
    <col min="5" max="5" width="9.875" style="988" customWidth="1"/>
    <col min="6" max="6" width="11" style="988" customWidth="1"/>
    <col min="7" max="7" width="10.875" style="988" customWidth="1"/>
    <col min="8" max="8" width="11.125" style="988" customWidth="1"/>
    <col min="9" max="9" width="12.5" style="988" customWidth="1"/>
    <col min="10" max="10" width="11.5" style="988" customWidth="1"/>
    <col min="11" max="11" width="13.25" style="988" customWidth="1"/>
    <col min="12" max="12" width="13.125" style="988" customWidth="1"/>
    <col min="13" max="13" width="12.625" style="988" customWidth="1"/>
    <col min="14" max="14" width="14" style="988" customWidth="1"/>
    <col min="15" max="15" width="12.25" style="988" customWidth="1"/>
    <col min="16" max="16" width="16.375" style="988" customWidth="1"/>
    <col min="17" max="16384" width="9" style="988"/>
  </cols>
  <sheetData>
    <row r="1" spans="1:16" x14ac:dyDescent="0.25">
      <c r="A1" s="987" t="s">
        <v>1194</v>
      </c>
      <c r="B1" s="987"/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</row>
    <row r="3" spans="1:16" ht="16.5" thickBot="1" x14ac:dyDescent="0.3"/>
    <row r="4" spans="1:16" ht="58.5" thickTop="1" thickBot="1" x14ac:dyDescent="0.3">
      <c r="A4" s="989" t="s">
        <v>532</v>
      </c>
      <c r="B4" s="483" t="s">
        <v>1195</v>
      </c>
      <c r="C4" s="791" t="s">
        <v>95</v>
      </c>
      <c r="D4" s="484" t="s">
        <v>1196</v>
      </c>
      <c r="E4" s="484" t="s">
        <v>147</v>
      </c>
      <c r="F4" s="790" t="s">
        <v>1197</v>
      </c>
      <c r="G4" s="484" t="s">
        <v>1198</v>
      </c>
      <c r="H4" s="484" t="s">
        <v>1091</v>
      </c>
      <c r="I4" s="990" t="s">
        <v>142</v>
      </c>
      <c r="J4" s="485" t="s">
        <v>151</v>
      </c>
      <c r="K4" s="790" t="s">
        <v>533</v>
      </c>
      <c r="L4" s="484" t="s">
        <v>1199</v>
      </c>
      <c r="M4" s="484" t="s">
        <v>534</v>
      </c>
      <c r="N4" s="484" t="s">
        <v>535</v>
      </c>
      <c r="O4" s="484" t="s">
        <v>536</v>
      </c>
    </row>
    <row r="5" spans="1:16" ht="17.25" thickTop="1" thickBot="1" x14ac:dyDescent="0.3">
      <c r="A5" s="989"/>
      <c r="B5" s="483"/>
      <c r="C5" s="791" t="s">
        <v>347</v>
      </c>
      <c r="D5" s="484" t="s">
        <v>348</v>
      </c>
      <c r="E5" s="484" t="s">
        <v>349</v>
      </c>
      <c r="F5" s="790" t="s">
        <v>350</v>
      </c>
      <c r="G5" s="484" t="s">
        <v>537</v>
      </c>
      <c r="H5" s="484" t="s">
        <v>1200</v>
      </c>
      <c r="I5" s="990" t="s">
        <v>351</v>
      </c>
      <c r="J5" s="485" t="s">
        <v>352</v>
      </c>
      <c r="K5" s="790" t="s">
        <v>353</v>
      </c>
      <c r="L5" s="484" t="s">
        <v>1201</v>
      </c>
      <c r="M5" s="484" t="s">
        <v>612</v>
      </c>
      <c r="N5" s="484" t="s">
        <v>449</v>
      </c>
      <c r="O5" s="484" t="s">
        <v>1202</v>
      </c>
    </row>
    <row r="6" spans="1:16" s="997" customFormat="1" ht="14.25" thickTop="1" thickBot="1" x14ac:dyDescent="0.25">
      <c r="A6" s="991" t="s">
        <v>254</v>
      </c>
      <c r="B6" s="992" t="s">
        <v>255</v>
      </c>
      <c r="C6" s="993" t="s">
        <v>256</v>
      </c>
      <c r="D6" s="993" t="s">
        <v>257</v>
      </c>
      <c r="E6" s="993" t="s">
        <v>258</v>
      </c>
      <c r="F6" s="994" t="s">
        <v>259</v>
      </c>
      <c r="G6" s="993" t="s">
        <v>538</v>
      </c>
      <c r="H6" s="995" t="s">
        <v>1203</v>
      </c>
      <c r="I6" s="996" t="s">
        <v>101</v>
      </c>
      <c r="J6" s="993" t="s">
        <v>102</v>
      </c>
      <c r="K6" s="994" t="s">
        <v>539</v>
      </c>
      <c r="L6" s="993" t="s">
        <v>540</v>
      </c>
      <c r="M6" s="993" t="s">
        <v>541</v>
      </c>
      <c r="N6" s="993" t="s">
        <v>106</v>
      </c>
      <c r="O6" s="993" t="s">
        <v>542</v>
      </c>
    </row>
    <row r="7" spans="1:16" ht="16.5" thickTop="1" x14ac:dyDescent="0.25">
      <c r="A7" s="998" t="s">
        <v>319</v>
      </c>
      <c r="B7" s="487" t="s">
        <v>543</v>
      </c>
      <c r="C7" s="488"/>
      <c r="D7" s="489"/>
      <c r="E7" s="489"/>
      <c r="F7" s="490"/>
      <c r="G7" s="489"/>
      <c r="H7" s="999"/>
      <c r="I7" s="1000"/>
      <c r="J7" s="490"/>
      <c r="K7" s="490"/>
      <c r="L7" s="999"/>
      <c r="M7" s="1001"/>
      <c r="N7" s="1001"/>
      <c r="O7" s="1001"/>
    </row>
    <row r="8" spans="1:16" x14ac:dyDescent="0.25">
      <c r="A8" s="998"/>
      <c r="B8" s="492" t="s">
        <v>84</v>
      </c>
      <c r="C8" s="488">
        <v>326158</v>
      </c>
      <c r="D8" s="489">
        <v>92032</v>
      </c>
      <c r="E8" s="489">
        <v>130747</v>
      </c>
      <c r="F8" s="490"/>
      <c r="G8" s="489"/>
      <c r="H8" s="999">
        <f>SUM(C8:G8)</f>
        <v>548937</v>
      </c>
      <c r="I8" s="1000"/>
      <c r="J8" s="490"/>
      <c r="K8" s="490"/>
      <c r="L8" s="999">
        <f>SUM(I8:K8)</f>
        <v>0</v>
      </c>
      <c r="M8" s="1001">
        <f>SUM(H8+L8)</f>
        <v>548937</v>
      </c>
      <c r="N8" s="1001"/>
      <c r="O8" s="1001">
        <f>SUM(M8+N8)</f>
        <v>548937</v>
      </c>
    </row>
    <row r="9" spans="1:16" s="1011" customFormat="1" x14ac:dyDescent="0.25">
      <c r="A9" s="1002"/>
      <c r="B9" s="1003" t="s">
        <v>1173</v>
      </c>
      <c r="C9" s="1004">
        <v>244618</v>
      </c>
      <c r="D9" s="1005">
        <v>69024</v>
      </c>
      <c r="E9" s="1005">
        <v>98060</v>
      </c>
      <c r="F9" s="1006"/>
      <c r="G9" s="1005"/>
      <c r="H9" s="1007">
        <f>SUM(C9:G9)</f>
        <v>411702</v>
      </c>
      <c r="I9" s="1008"/>
      <c r="J9" s="1009"/>
      <c r="K9" s="1009"/>
      <c r="L9" s="1007">
        <f>SUM(I9:K9)</f>
        <v>0</v>
      </c>
      <c r="M9" s="1010">
        <f>SUM(H9+L9)</f>
        <v>411702</v>
      </c>
      <c r="N9" s="1010"/>
      <c r="O9" s="1010">
        <f>SUM(M9+N9)</f>
        <v>411702</v>
      </c>
    </row>
    <row r="10" spans="1:16" s="1011" customFormat="1" ht="16.5" thickBot="1" x14ac:dyDescent="0.3">
      <c r="A10" s="1002"/>
      <c r="B10" s="1003" t="s">
        <v>1174</v>
      </c>
      <c r="C10" s="1012">
        <v>81540</v>
      </c>
      <c r="D10" s="1013">
        <v>23008</v>
      </c>
      <c r="E10" s="1005">
        <v>32687</v>
      </c>
      <c r="F10" s="1009"/>
      <c r="G10" s="1013"/>
      <c r="H10" s="1007">
        <f>SUM(C10:G10)</f>
        <v>137235</v>
      </c>
      <c r="I10" s="1008"/>
      <c r="J10" s="1009"/>
      <c r="K10" s="1009"/>
      <c r="L10" s="1007">
        <f>SUM(I10:K10)</f>
        <v>0</v>
      </c>
      <c r="M10" s="1010">
        <f>SUM(H10+L10)</f>
        <v>137235</v>
      </c>
      <c r="N10" s="1010"/>
      <c r="O10" s="1010">
        <f>SUM(M10+N10)</f>
        <v>137235</v>
      </c>
    </row>
    <row r="11" spans="1:16" ht="17.25" thickTop="1" thickBot="1" x14ac:dyDescent="0.3">
      <c r="A11" s="1014"/>
      <c r="B11" s="496" t="s">
        <v>1175</v>
      </c>
      <c r="C11" s="497">
        <f>+C8</f>
        <v>326158</v>
      </c>
      <c r="D11" s="497">
        <f t="shared" ref="D11:O13" si="0">+D8</f>
        <v>92032</v>
      </c>
      <c r="E11" s="497">
        <f t="shared" si="0"/>
        <v>130747</v>
      </c>
      <c r="F11" s="497">
        <f t="shared" si="0"/>
        <v>0</v>
      </c>
      <c r="G11" s="497">
        <f t="shared" si="0"/>
        <v>0</v>
      </c>
      <c r="H11" s="497">
        <f t="shared" si="0"/>
        <v>548937</v>
      </c>
      <c r="I11" s="497">
        <f t="shared" si="0"/>
        <v>0</v>
      </c>
      <c r="J11" s="497">
        <f t="shared" si="0"/>
        <v>0</v>
      </c>
      <c r="K11" s="497">
        <f t="shared" si="0"/>
        <v>0</v>
      </c>
      <c r="L11" s="497">
        <f t="shared" si="0"/>
        <v>0</v>
      </c>
      <c r="M11" s="497">
        <f t="shared" si="0"/>
        <v>548937</v>
      </c>
      <c r="N11" s="497">
        <f t="shared" si="0"/>
        <v>0</v>
      </c>
      <c r="O11" s="497">
        <f t="shared" si="0"/>
        <v>548937</v>
      </c>
      <c r="P11" s="986">
        <f>+O12+O13</f>
        <v>548937</v>
      </c>
    </row>
    <row r="12" spans="1:16" ht="17.25" thickTop="1" thickBot="1" x14ac:dyDescent="0.3">
      <c r="A12" s="1014"/>
      <c r="B12" s="496" t="s">
        <v>1176</v>
      </c>
      <c r="C12" s="497">
        <f>+C9</f>
        <v>244618</v>
      </c>
      <c r="D12" s="497">
        <f t="shared" si="0"/>
        <v>69024</v>
      </c>
      <c r="E12" s="497">
        <f t="shared" si="0"/>
        <v>98060</v>
      </c>
      <c r="F12" s="497">
        <f t="shared" si="0"/>
        <v>0</v>
      </c>
      <c r="G12" s="497">
        <f t="shared" si="0"/>
        <v>0</v>
      </c>
      <c r="H12" s="497">
        <f t="shared" si="0"/>
        <v>411702</v>
      </c>
      <c r="I12" s="497">
        <f t="shared" si="0"/>
        <v>0</v>
      </c>
      <c r="J12" s="497">
        <f t="shared" si="0"/>
        <v>0</v>
      </c>
      <c r="K12" s="497">
        <f t="shared" si="0"/>
        <v>0</v>
      </c>
      <c r="L12" s="497">
        <f t="shared" si="0"/>
        <v>0</v>
      </c>
      <c r="M12" s="497">
        <f t="shared" si="0"/>
        <v>411702</v>
      </c>
      <c r="N12" s="497">
        <f t="shared" si="0"/>
        <v>0</v>
      </c>
      <c r="O12" s="497">
        <f t="shared" si="0"/>
        <v>411702</v>
      </c>
      <c r="P12" s="986"/>
    </row>
    <row r="13" spans="1:16" ht="17.25" thickTop="1" thickBot="1" x14ac:dyDescent="0.3">
      <c r="A13" s="1014"/>
      <c r="B13" s="496" t="s">
        <v>1177</v>
      </c>
      <c r="C13" s="497">
        <f>+C10</f>
        <v>81540</v>
      </c>
      <c r="D13" s="497">
        <f t="shared" si="0"/>
        <v>23008</v>
      </c>
      <c r="E13" s="497">
        <f t="shared" si="0"/>
        <v>32687</v>
      </c>
      <c r="F13" s="497">
        <f t="shared" si="0"/>
        <v>0</v>
      </c>
      <c r="G13" s="497">
        <f t="shared" si="0"/>
        <v>0</v>
      </c>
      <c r="H13" s="497">
        <f t="shared" si="0"/>
        <v>137235</v>
      </c>
      <c r="I13" s="497">
        <f t="shared" si="0"/>
        <v>0</v>
      </c>
      <c r="J13" s="497">
        <f t="shared" si="0"/>
        <v>0</v>
      </c>
      <c r="K13" s="497">
        <f t="shared" si="0"/>
        <v>0</v>
      </c>
      <c r="L13" s="497">
        <f t="shared" si="0"/>
        <v>0</v>
      </c>
      <c r="M13" s="497">
        <f t="shared" si="0"/>
        <v>137235</v>
      </c>
      <c r="N13" s="497">
        <f t="shared" si="0"/>
        <v>0</v>
      </c>
      <c r="O13" s="497">
        <f t="shared" si="0"/>
        <v>137235</v>
      </c>
    </row>
    <row r="14" spans="1:16" ht="32.25" thickTop="1" x14ac:dyDescent="0.25">
      <c r="A14" s="998" t="s">
        <v>320</v>
      </c>
      <c r="B14" s="487" t="s">
        <v>544</v>
      </c>
      <c r="C14" s="488"/>
      <c r="D14" s="489"/>
      <c r="E14" s="489"/>
      <c r="F14" s="490"/>
      <c r="G14" s="489"/>
      <c r="H14" s="999"/>
      <c r="I14" s="1000"/>
      <c r="J14" s="490"/>
      <c r="K14" s="490"/>
      <c r="L14" s="999"/>
      <c r="M14" s="1001"/>
      <c r="N14" s="1001"/>
      <c r="O14" s="1001"/>
    </row>
    <row r="15" spans="1:16" x14ac:dyDescent="0.25">
      <c r="A15" s="998"/>
      <c r="B15" s="492" t="s">
        <v>84</v>
      </c>
      <c r="C15" s="488">
        <v>55149</v>
      </c>
      <c r="D15" s="489">
        <v>14399</v>
      </c>
      <c r="E15" s="489">
        <v>22618</v>
      </c>
      <c r="F15" s="490"/>
      <c r="G15" s="489"/>
      <c r="H15" s="999">
        <f>SUM(C15:G15)</f>
        <v>92166</v>
      </c>
      <c r="I15" s="1000"/>
      <c r="J15" s="490"/>
      <c r="K15" s="490"/>
      <c r="L15" s="999">
        <f>SUM(I15:K15)</f>
        <v>0</v>
      </c>
      <c r="M15" s="1001">
        <f>SUM(H15+L15)</f>
        <v>92166</v>
      </c>
      <c r="N15" s="1001"/>
      <c r="O15" s="1001">
        <f>SUM(M15+N15)</f>
        <v>92166</v>
      </c>
    </row>
    <row r="16" spans="1:16" s="1011" customFormat="1" x14ac:dyDescent="0.25">
      <c r="A16" s="1002"/>
      <c r="B16" s="1003" t="s">
        <v>1173</v>
      </c>
      <c r="C16" s="1004">
        <v>22060</v>
      </c>
      <c r="D16" s="1005">
        <v>5760</v>
      </c>
      <c r="E16" s="1005">
        <v>9047</v>
      </c>
      <c r="F16" s="1006"/>
      <c r="G16" s="1005"/>
      <c r="H16" s="1007">
        <f>SUM(C16:G16)</f>
        <v>36867</v>
      </c>
      <c r="I16" s="1015"/>
      <c r="J16" s="1006"/>
      <c r="K16" s="1006"/>
      <c r="L16" s="1007">
        <f>SUM(I16:K16)</f>
        <v>0</v>
      </c>
      <c r="M16" s="1010">
        <f>SUM(H16+L16)</f>
        <v>36867</v>
      </c>
      <c r="N16" s="1010"/>
      <c r="O16" s="1010">
        <f>SUM(M16+N16)</f>
        <v>36867</v>
      </c>
    </row>
    <row r="17" spans="1:16" s="1011" customFormat="1" ht="16.5" thickBot="1" x14ac:dyDescent="0.3">
      <c r="A17" s="1002"/>
      <c r="B17" s="1003" t="s">
        <v>1174</v>
      </c>
      <c r="C17" s="1004">
        <v>33089</v>
      </c>
      <c r="D17" s="1005">
        <v>8639</v>
      </c>
      <c r="E17" s="1005">
        <v>13571</v>
      </c>
      <c r="F17" s="1006"/>
      <c r="G17" s="1005"/>
      <c r="H17" s="1007">
        <f>SUM(C17:G17)</f>
        <v>55299</v>
      </c>
      <c r="I17" s="1015"/>
      <c r="J17" s="1006"/>
      <c r="K17" s="1006"/>
      <c r="L17" s="1007">
        <f>SUM(I17:K17)</f>
        <v>0</v>
      </c>
      <c r="M17" s="1010">
        <f>SUM(H17+L17)</f>
        <v>55299</v>
      </c>
      <c r="N17" s="1010"/>
      <c r="O17" s="1010">
        <f>SUM(M17+N17)</f>
        <v>55299</v>
      </c>
    </row>
    <row r="18" spans="1:16" ht="17.25" thickTop="1" thickBot="1" x14ac:dyDescent="0.3">
      <c r="A18" s="1014"/>
      <c r="B18" s="496" t="s">
        <v>1175</v>
      </c>
      <c r="C18" s="497">
        <f>+C15</f>
        <v>55149</v>
      </c>
      <c r="D18" s="497">
        <f t="shared" ref="D18:O20" si="1">+D15</f>
        <v>14399</v>
      </c>
      <c r="E18" s="497">
        <f t="shared" si="1"/>
        <v>22618</v>
      </c>
      <c r="F18" s="497">
        <f t="shared" si="1"/>
        <v>0</v>
      </c>
      <c r="G18" s="497">
        <f t="shared" si="1"/>
        <v>0</v>
      </c>
      <c r="H18" s="497">
        <f t="shared" si="1"/>
        <v>92166</v>
      </c>
      <c r="I18" s="497">
        <f t="shared" si="1"/>
        <v>0</v>
      </c>
      <c r="J18" s="497">
        <f t="shared" si="1"/>
        <v>0</v>
      </c>
      <c r="K18" s="497">
        <f t="shared" si="1"/>
        <v>0</v>
      </c>
      <c r="L18" s="497">
        <f t="shared" si="1"/>
        <v>0</v>
      </c>
      <c r="M18" s="497">
        <f t="shared" si="1"/>
        <v>92166</v>
      </c>
      <c r="N18" s="497">
        <f t="shared" si="1"/>
        <v>0</v>
      </c>
      <c r="O18" s="497">
        <f t="shared" si="1"/>
        <v>92166</v>
      </c>
    </row>
    <row r="19" spans="1:16" ht="17.25" thickTop="1" thickBot="1" x14ac:dyDescent="0.3">
      <c r="A19" s="1014"/>
      <c r="B19" s="496" t="s">
        <v>1176</v>
      </c>
      <c r="C19" s="497">
        <f>+C16</f>
        <v>22060</v>
      </c>
      <c r="D19" s="497">
        <f t="shared" si="1"/>
        <v>5760</v>
      </c>
      <c r="E19" s="497">
        <f t="shared" si="1"/>
        <v>9047</v>
      </c>
      <c r="F19" s="497">
        <f t="shared" si="1"/>
        <v>0</v>
      </c>
      <c r="G19" s="497">
        <f t="shared" si="1"/>
        <v>0</v>
      </c>
      <c r="H19" s="497">
        <f t="shared" si="1"/>
        <v>36867</v>
      </c>
      <c r="I19" s="497">
        <f t="shared" si="1"/>
        <v>0</v>
      </c>
      <c r="J19" s="497">
        <f t="shared" si="1"/>
        <v>0</v>
      </c>
      <c r="K19" s="497">
        <f t="shared" si="1"/>
        <v>0</v>
      </c>
      <c r="L19" s="497">
        <f t="shared" si="1"/>
        <v>0</v>
      </c>
      <c r="M19" s="497">
        <f t="shared" si="1"/>
        <v>36867</v>
      </c>
      <c r="N19" s="497">
        <f t="shared" si="1"/>
        <v>0</v>
      </c>
      <c r="O19" s="497">
        <f t="shared" si="1"/>
        <v>36867</v>
      </c>
      <c r="P19" s="986">
        <f>+O19+O20</f>
        <v>92166</v>
      </c>
    </row>
    <row r="20" spans="1:16" ht="17.25" thickTop="1" thickBot="1" x14ac:dyDescent="0.3">
      <c r="A20" s="1014"/>
      <c r="B20" s="496" t="s">
        <v>1177</v>
      </c>
      <c r="C20" s="497">
        <f>+C17</f>
        <v>33089</v>
      </c>
      <c r="D20" s="497">
        <f t="shared" si="1"/>
        <v>8639</v>
      </c>
      <c r="E20" s="497">
        <f t="shared" si="1"/>
        <v>13571</v>
      </c>
      <c r="F20" s="497">
        <f t="shared" si="1"/>
        <v>0</v>
      </c>
      <c r="G20" s="497">
        <f t="shared" si="1"/>
        <v>0</v>
      </c>
      <c r="H20" s="497">
        <f t="shared" si="1"/>
        <v>55299</v>
      </c>
      <c r="I20" s="497">
        <f t="shared" si="1"/>
        <v>0</v>
      </c>
      <c r="J20" s="497">
        <f t="shared" si="1"/>
        <v>0</v>
      </c>
      <c r="K20" s="497">
        <f t="shared" si="1"/>
        <v>0</v>
      </c>
      <c r="L20" s="497">
        <f t="shared" si="1"/>
        <v>0</v>
      </c>
      <c r="M20" s="497">
        <f t="shared" si="1"/>
        <v>55299</v>
      </c>
      <c r="N20" s="497">
        <f t="shared" si="1"/>
        <v>0</v>
      </c>
      <c r="O20" s="497">
        <f t="shared" si="1"/>
        <v>55299</v>
      </c>
    </row>
    <row r="21" spans="1:16" ht="17.25" thickTop="1" thickBot="1" x14ac:dyDescent="0.3">
      <c r="A21" s="1014"/>
      <c r="B21" s="496" t="s">
        <v>545</v>
      </c>
      <c r="C21" s="497">
        <f t="shared" ref="C21:O21" si="2">SUM(C11+C18)</f>
        <v>381307</v>
      </c>
      <c r="D21" s="497">
        <f t="shared" si="2"/>
        <v>106431</v>
      </c>
      <c r="E21" s="497">
        <f t="shared" si="2"/>
        <v>153365</v>
      </c>
      <c r="F21" s="497">
        <f t="shared" si="2"/>
        <v>0</v>
      </c>
      <c r="G21" s="497">
        <f t="shared" si="2"/>
        <v>0</v>
      </c>
      <c r="H21" s="497">
        <f t="shared" si="2"/>
        <v>641103</v>
      </c>
      <c r="I21" s="497">
        <f t="shared" si="2"/>
        <v>0</v>
      </c>
      <c r="J21" s="497">
        <f t="shared" si="2"/>
        <v>0</v>
      </c>
      <c r="K21" s="497">
        <f t="shared" si="2"/>
        <v>0</v>
      </c>
      <c r="L21" s="497">
        <f t="shared" si="2"/>
        <v>0</v>
      </c>
      <c r="M21" s="497">
        <f t="shared" si="2"/>
        <v>641103</v>
      </c>
      <c r="N21" s="497">
        <f t="shared" si="2"/>
        <v>0</v>
      </c>
      <c r="O21" s="497">
        <f t="shared" si="2"/>
        <v>641103</v>
      </c>
    </row>
    <row r="22" spans="1:16" ht="16.5" thickTop="1" x14ac:dyDescent="0.25">
      <c r="A22" s="998" t="s">
        <v>324</v>
      </c>
      <c r="B22" s="498" t="s">
        <v>546</v>
      </c>
      <c r="C22" s="499"/>
      <c r="D22" s="500"/>
      <c r="E22" s="489"/>
      <c r="F22" s="489"/>
      <c r="G22" s="500"/>
      <c r="H22" s="999"/>
      <c r="I22" s="1016"/>
      <c r="J22" s="501"/>
      <c r="K22" s="501"/>
      <c r="L22" s="999"/>
      <c r="M22" s="1017"/>
      <c r="N22" s="1017"/>
      <c r="O22" s="1017"/>
    </row>
    <row r="23" spans="1:16" x14ac:dyDescent="0.25">
      <c r="A23" s="998"/>
      <c r="B23" s="492" t="s">
        <v>84</v>
      </c>
      <c r="C23" s="499">
        <v>38275</v>
      </c>
      <c r="D23" s="500">
        <v>10011</v>
      </c>
      <c r="E23" s="489">
        <v>14732</v>
      </c>
      <c r="F23" s="500"/>
      <c r="G23" s="489"/>
      <c r="H23" s="999">
        <f>SUM(C23:G23)</f>
        <v>63018</v>
      </c>
      <c r="I23" s="1000"/>
      <c r="J23" s="490"/>
      <c r="K23" s="490"/>
      <c r="L23" s="999">
        <f>SUM(I23:K23)</f>
        <v>0</v>
      </c>
      <c r="M23" s="1001">
        <f>SUM(H23+L23)</f>
        <v>63018</v>
      </c>
      <c r="N23" s="1001"/>
      <c r="O23" s="1017">
        <f>SUM(M23+N23)</f>
        <v>63018</v>
      </c>
    </row>
    <row r="24" spans="1:16" s="1011" customFormat="1" x14ac:dyDescent="0.25">
      <c r="A24" s="1002"/>
      <c r="B24" s="1003" t="s">
        <v>1173</v>
      </c>
      <c r="C24" s="1004">
        <v>38275</v>
      </c>
      <c r="D24" s="1005">
        <v>10011</v>
      </c>
      <c r="E24" s="1005">
        <v>14732</v>
      </c>
      <c r="F24" s="1006"/>
      <c r="G24" s="1005"/>
      <c r="H24" s="999">
        <f>SUM(C24:G24)</f>
        <v>63018</v>
      </c>
      <c r="I24" s="1000"/>
      <c r="J24" s="490"/>
      <c r="K24" s="490"/>
      <c r="L24" s="999">
        <f>SUM(I24:K24)</f>
        <v>0</v>
      </c>
      <c r="M24" s="1001">
        <f>SUM(H24+L24)</f>
        <v>63018</v>
      </c>
      <c r="N24" s="1001"/>
      <c r="O24" s="1017">
        <f>SUM(M24+N24)</f>
        <v>63018</v>
      </c>
    </row>
    <row r="25" spans="1:16" ht="16.5" thickBot="1" x14ac:dyDescent="0.3">
      <c r="A25" s="998"/>
      <c r="B25" s="1003" t="s">
        <v>1174</v>
      </c>
      <c r="C25" s="488"/>
      <c r="D25" s="489"/>
      <c r="E25" s="489"/>
      <c r="F25" s="490"/>
      <c r="G25" s="489"/>
      <c r="H25" s="999">
        <f>SUM(C25:G25)</f>
        <v>0</v>
      </c>
      <c r="I25" s="1000"/>
      <c r="J25" s="490"/>
      <c r="K25" s="490"/>
      <c r="L25" s="999">
        <f>SUM(I25:K25)</f>
        <v>0</v>
      </c>
      <c r="M25" s="1001">
        <f>SUM(H25+L25)</f>
        <v>0</v>
      </c>
      <c r="N25" s="1001"/>
      <c r="O25" s="1017">
        <f>SUM(M25+N25)</f>
        <v>0</v>
      </c>
    </row>
    <row r="26" spans="1:16" ht="17.25" thickTop="1" thickBot="1" x14ac:dyDescent="0.3">
      <c r="A26" s="1014"/>
      <c r="B26" s="496" t="s">
        <v>1175</v>
      </c>
      <c r="C26" s="497">
        <f>+C23</f>
        <v>38275</v>
      </c>
      <c r="D26" s="497">
        <f t="shared" ref="D26:O28" si="3">+D23</f>
        <v>10011</v>
      </c>
      <c r="E26" s="497">
        <f t="shared" si="3"/>
        <v>14732</v>
      </c>
      <c r="F26" s="497">
        <f t="shared" si="3"/>
        <v>0</v>
      </c>
      <c r="G26" s="497">
        <f t="shared" si="3"/>
        <v>0</v>
      </c>
      <c r="H26" s="497">
        <f t="shared" si="3"/>
        <v>63018</v>
      </c>
      <c r="I26" s="497">
        <f t="shared" si="3"/>
        <v>0</v>
      </c>
      <c r="J26" s="497">
        <f t="shared" si="3"/>
        <v>0</v>
      </c>
      <c r="K26" s="497">
        <f t="shared" si="3"/>
        <v>0</v>
      </c>
      <c r="L26" s="497">
        <f t="shared" si="3"/>
        <v>0</v>
      </c>
      <c r="M26" s="497">
        <f t="shared" si="3"/>
        <v>63018</v>
      </c>
      <c r="N26" s="497">
        <f t="shared" si="3"/>
        <v>0</v>
      </c>
      <c r="O26" s="497">
        <f t="shared" si="3"/>
        <v>63018</v>
      </c>
    </row>
    <row r="27" spans="1:16" ht="17.25" thickTop="1" thickBot="1" x14ac:dyDescent="0.3">
      <c r="A27" s="1014"/>
      <c r="B27" s="496" t="s">
        <v>1176</v>
      </c>
      <c r="C27" s="497">
        <f>+C24</f>
        <v>38275</v>
      </c>
      <c r="D27" s="497">
        <f t="shared" si="3"/>
        <v>10011</v>
      </c>
      <c r="E27" s="497">
        <f t="shared" si="3"/>
        <v>14732</v>
      </c>
      <c r="F27" s="497">
        <f t="shared" si="3"/>
        <v>0</v>
      </c>
      <c r="G27" s="497">
        <f t="shared" si="3"/>
        <v>0</v>
      </c>
      <c r="H27" s="497">
        <f t="shared" si="3"/>
        <v>63018</v>
      </c>
      <c r="I27" s="497">
        <f t="shared" si="3"/>
        <v>0</v>
      </c>
      <c r="J27" s="497">
        <f t="shared" si="3"/>
        <v>0</v>
      </c>
      <c r="K27" s="497">
        <f t="shared" si="3"/>
        <v>0</v>
      </c>
      <c r="L27" s="497">
        <f t="shared" si="3"/>
        <v>0</v>
      </c>
      <c r="M27" s="497">
        <f t="shared" si="3"/>
        <v>63018</v>
      </c>
      <c r="N27" s="497">
        <f t="shared" si="3"/>
        <v>0</v>
      </c>
      <c r="O27" s="497">
        <f t="shared" si="3"/>
        <v>63018</v>
      </c>
    </row>
    <row r="28" spans="1:16" ht="17.25" thickTop="1" thickBot="1" x14ac:dyDescent="0.3">
      <c r="A28" s="1014"/>
      <c r="B28" s="496" t="s">
        <v>1177</v>
      </c>
      <c r="C28" s="497">
        <f>+C25</f>
        <v>0</v>
      </c>
      <c r="D28" s="497">
        <f t="shared" si="3"/>
        <v>0</v>
      </c>
      <c r="E28" s="497">
        <f t="shared" si="3"/>
        <v>0</v>
      </c>
      <c r="F28" s="497">
        <f t="shared" si="3"/>
        <v>0</v>
      </c>
      <c r="G28" s="497">
        <f t="shared" si="3"/>
        <v>0</v>
      </c>
      <c r="H28" s="497">
        <f t="shared" si="3"/>
        <v>0</v>
      </c>
      <c r="I28" s="497">
        <f t="shared" si="3"/>
        <v>0</v>
      </c>
      <c r="J28" s="497">
        <f t="shared" si="3"/>
        <v>0</v>
      </c>
      <c r="K28" s="497">
        <f t="shared" si="3"/>
        <v>0</v>
      </c>
      <c r="L28" s="497">
        <f t="shared" si="3"/>
        <v>0</v>
      </c>
      <c r="M28" s="497">
        <f t="shared" si="3"/>
        <v>0</v>
      </c>
      <c r="N28" s="497">
        <f t="shared" si="3"/>
        <v>0</v>
      </c>
      <c r="O28" s="497">
        <f t="shared" si="3"/>
        <v>0</v>
      </c>
    </row>
    <row r="29" spans="1:16" ht="16.5" thickTop="1" x14ac:dyDescent="0.25">
      <c r="A29" s="998" t="s">
        <v>327</v>
      </c>
      <c r="B29" s="487" t="s">
        <v>547</v>
      </c>
      <c r="C29" s="488"/>
      <c r="D29" s="489"/>
      <c r="E29" s="489"/>
      <c r="F29" s="495"/>
      <c r="G29" s="489"/>
      <c r="H29" s="999"/>
      <c r="I29" s="1000"/>
      <c r="J29" s="490"/>
      <c r="K29" s="490"/>
      <c r="L29" s="999"/>
      <c r="M29" s="999"/>
      <c r="N29" s="999"/>
      <c r="O29" s="999"/>
    </row>
    <row r="30" spans="1:16" x14ac:dyDescent="0.25">
      <c r="A30" s="998"/>
      <c r="B30" s="492" t="s">
        <v>84</v>
      </c>
      <c r="C30" s="488">
        <v>39560</v>
      </c>
      <c r="D30" s="489">
        <v>10368</v>
      </c>
      <c r="E30" s="489">
        <v>14942</v>
      </c>
      <c r="F30" s="490"/>
      <c r="G30" s="489"/>
      <c r="H30" s="999">
        <f>SUM(C30:G30)</f>
        <v>64870</v>
      </c>
      <c r="I30" s="1018"/>
      <c r="J30" s="495"/>
      <c r="K30" s="495"/>
      <c r="L30" s="999">
        <f>SUM(I30:K30)</f>
        <v>0</v>
      </c>
      <c r="M30" s="1001">
        <f>SUM(H30+L30)</f>
        <v>64870</v>
      </c>
      <c r="N30" s="1001"/>
      <c r="O30" s="1001">
        <f>SUM(M30+N30)</f>
        <v>64870</v>
      </c>
    </row>
    <row r="31" spans="1:16" s="1028" customFormat="1" x14ac:dyDescent="0.25">
      <c r="A31" s="1019"/>
      <c r="B31" s="1020" t="s">
        <v>1173</v>
      </c>
      <c r="C31" s="1021">
        <v>39560</v>
      </c>
      <c r="D31" s="1022">
        <v>10368</v>
      </c>
      <c r="E31" s="1022">
        <v>14942</v>
      </c>
      <c r="F31" s="1023"/>
      <c r="G31" s="1022"/>
      <c r="H31" s="1024">
        <f>SUM(C31:G31)</f>
        <v>64870</v>
      </c>
      <c r="I31" s="1025"/>
      <c r="J31" s="1026"/>
      <c r="K31" s="1026"/>
      <c r="L31" s="1024">
        <f>SUM(I31:K31)</f>
        <v>0</v>
      </c>
      <c r="M31" s="1027">
        <f>SUM(H31+L31)</f>
        <v>64870</v>
      </c>
      <c r="N31" s="1027"/>
      <c r="O31" s="1027">
        <f>SUM(M31+N31)</f>
        <v>64870</v>
      </c>
    </row>
    <row r="32" spans="1:16" s="1028" customFormat="1" ht="16.5" thickBot="1" x14ac:dyDescent="0.3">
      <c r="A32" s="1019"/>
      <c r="B32" s="1020" t="s">
        <v>1174</v>
      </c>
      <c r="C32" s="1021"/>
      <c r="D32" s="1022"/>
      <c r="E32" s="1022"/>
      <c r="F32" s="1023"/>
      <c r="G32" s="1022"/>
      <c r="H32" s="1024">
        <f>SUM(C32:G32)</f>
        <v>0</v>
      </c>
      <c r="I32" s="1025"/>
      <c r="J32" s="1026"/>
      <c r="K32" s="1026"/>
      <c r="L32" s="1024">
        <f>SUM(I32:K32)</f>
        <v>0</v>
      </c>
      <c r="M32" s="1027">
        <f>SUM(H32+L32)</f>
        <v>0</v>
      </c>
      <c r="N32" s="1027"/>
      <c r="O32" s="1027">
        <f>SUM(M32+N32)</f>
        <v>0</v>
      </c>
    </row>
    <row r="33" spans="1:15" ht="17.25" thickTop="1" thickBot="1" x14ac:dyDescent="0.3">
      <c r="A33" s="1014"/>
      <c r="B33" s="496" t="s">
        <v>1175</v>
      </c>
      <c r="C33" s="497">
        <f>+C30</f>
        <v>39560</v>
      </c>
      <c r="D33" s="497">
        <f t="shared" ref="D33:O35" si="4">+D30</f>
        <v>10368</v>
      </c>
      <c r="E33" s="497">
        <f t="shared" si="4"/>
        <v>14942</v>
      </c>
      <c r="F33" s="497">
        <f t="shared" si="4"/>
        <v>0</v>
      </c>
      <c r="G33" s="497">
        <f t="shared" si="4"/>
        <v>0</v>
      </c>
      <c r="H33" s="497">
        <f t="shared" si="4"/>
        <v>64870</v>
      </c>
      <c r="I33" s="497">
        <f t="shared" si="4"/>
        <v>0</v>
      </c>
      <c r="J33" s="497">
        <f t="shared" si="4"/>
        <v>0</v>
      </c>
      <c r="K33" s="497">
        <f t="shared" si="4"/>
        <v>0</v>
      </c>
      <c r="L33" s="497">
        <f t="shared" si="4"/>
        <v>0</v>
      </c>
      <c r="M33" s="497">
        <f t="shared" si="4"/>
        <v>64870</v>
      </c>
      <c r="N33" s="497">
        <f t="shared" si="4"/>
        <v>0</v>
      </c>
      <c r="O33" s="497">
        <f t="shared" si="4"/>
        <v>64870</v>
      </c>
    </row>
    <row r="34" spans="1:15" ht="17.25" thickTop="1" thickBot="1" x14ac:dyDescent="0.3">
      <c r="A34" s="1014"/>
      <c r="B34" s="496" t="s">
        <v>1176</v>
      </c>
      <c r="C34" s="497">
        <f>+C31</f>
        <v>39560</v>
      </c>
      <c r="D34" s="497">
        <f t="shared" si="4"/>
        <v>10368</v>
      </c>
      <c r="E34" s="497">
        <f t="shared" si="4"/>
        <v>14942</v>
      </c>
      <c r="F34" s="497">
        <f t="shared" si="4"/>
        <v>0</v>
      </c>
      <c r="G34" s="497">
        <f t="shared" si="4"/>
        <v>0</v>
      </c>
      <c r="H34" s="497">
        <f t="shared" si="4"/>
        <v>64870</v>
      </c>
      <c r="I34" s="497">
        <f t="shared" si="4"/>
        <v>0</v>
      </c>
      <c r="J34" s="497">
        <f t="shared" si="4"/>
        <v>0</v>
      </c>
      <c r="K34" s="497">
        <f t="shared" si="4"/>
        <v>0</v>
      </c>
      <c r="L34" s="497">
        <f t="shared" si="4"/>
        <v>0</v>
      </c>
      <c r="M34" s="497">
        <f t="shared" si="4"/>
        <v>64870</v>
      </c>
      <c r="N34" s="497">
        <f t="shared" si="4"/>
        <v>0</v>
      </c>
      <c r="O34" s="497">
        <f t="shared" si="4"/>
        <v>64870</v>
      </c>
    </row>
    <row r="35" spans="1:15" ht="17.25" thickTop="1" thickBot="1" x14ac:dyDescent="0.3">
      <c r="A35" s="1014"/>
      <c r="B35" s="496" t="s">
        <v>1177</v>
      </c>
      <c r="C35" s="497">
        <f>+C32</f>
        <v>0</v>
      </c>
      <c r="D35" s="497">
        <f t="shared" si="4"/>
        <v>0</v>
      </c>
      <c r="E35" s="497">
        <f t="shared" si="4"/>
        <v>0</v>
      </c>
      <c r="F35" s="497">
        <f t="shared" si="4"/>
        <v>0</v>
      </c>
      <c r="G35" s="497">
        <f t="shared" si="4"/>
        <v>0</v>
      </c>
      <c r="H35" s="497">
        <f t="shared" si="4"/>
        <v>0</v>
      </c>
      <c r="I35" s="497">
        <f t="shared" si="4"/>
        <v>0</v>
      </c>
      <c r="J35" s="497">
        <f t="shared" si="4"/>
        <v>0</v>
      </c>
      <c r="K35" s="497">
        <f t="shared" si="4"/>
        <v>0</v>
      </c>
      <c r="L35" s="497">
        <f t="shared" si="4"/>
        <v>0</v>
      </c>
      <c r="M35" s="497">
        <f t="shared" si="4"/>
        <v>0</v>
      </c>
      <c r="N35" s="497">
        <f t="shared" si="4"/>
        <v>0</v>
      </c>
      <c r="O35" s="497">
        <f t="shared" si="4"/>
        <v>0</v>
      </c>
    </row>
    <row r="36" spans="1:15" ht="16.5" thickTop="1" x14ac:dyDescent="0.25">
      <c r="A36" s="998" t="s">
        <v>331</v>
      </c>
      <c r="B36" s="487" t="s">
        <v>548</v>
      </c>
      <c r="C36" s="488"/>
      <c r="D36" s="489"/>
      <c r="E36" s="489"/>
      <c r="F36" s="495"/>
      <c r="G36" s="489"/>
      <c r="H36" s="999"/>
      <c r="I36" s="1000"/>
      <c r="J36" s="490"/>
      <c r="K36" s="490"/>
      <c r="L36" s="999"/>
      <c r="M36" s="999"/>
      <c r="N36" s="999"/>
      <c r="O36" s="999"/>
    </row>
    <row r="37" spans="1:15" x14ac:dyDescent="0.25">
      <c r="A37" s="998"/>
      <c r="B37" s="492" t="s">
        <v>84</v>
      </c>
      <c r="C37" s="488">
        <v>38531</v>
      </c>
      <c r="D37" s="489">
        <v>10112</v>
      </c>
      <c r="E37" s="489">
        <v>11452</v>
      </c>
      <c r="F37" s="490"/>
      <c r="G37" s="489"/>
      <c r="H37" s="999">
        <f>SUM(C37:G37)</f>
        <v>60095</v>
      </c>
      <c r="I37" s="1000"/>
      <c r="J37" s="490"/>
      <c r="K37" s="490"/>
      <c r="L37" s="999">
        <f>SUM(I37:K37)</f>
        <v>0</v>
      </c>
      <c r="M37" s="1001">
        <f>SUM(H37+L37)</f>
        <v>60095</v>
      </c>
      <c r="N37" s="1001"/>
      <c r="O37" s="1001">
        <f>SUM(M37+N37)</f>
        <v>60095</v>
      </c>
    </row>
    <row r="38" spans="1:15" s="1011" customFormat="1" x14ac:dyDescent="0.25">
      <c r="A38" s="1002"/>
      <c r="B38" s="1003" t="s">
        <v>1173</v>
      </c>
      <c r="C38" s="1004">
        <v>38531</v>
      </c>
      <c r="D38" s="1005">
        <v>10112</v>
      </c>
      <c r="E38" s="1005">
        <v>11452</v>
      </c>
      <c r="F38" s="1006"/>
      <c r="G38" s="1005"/>
      <c r="H38" s="1007">
        <f>SUM(C38:G38)</f>
        <v>60095</v>
      </c>
      <c r="I38" s="1015"/>
      <c r="J38" s="1006"/>
      <c r="K38" s="1006"/>
      <c r="L38" s="1007">
        <f>SUM(I38:K38)</f>
        <v>0</v>
      </c>
      <c r="M38" s="1010">
        <f>SUM(H38+L38)</f>
        <v>60095</v>
      </c>
      <c r="N38" s="1010"/>
      <c r="O38" s="1010">
        <f>SUM(M38+N38)</f>
        <v>60095</v>
      </c>
    </row>
    <row r="39" spans="1:15" s="1011" customFormat="1" ht="16.5" thickBot="1" x14ac:dyDescent="0.3">
      <c r="A39" s="1002"/>
      <c r="B39" s="1003" t="s">
        <v>1174</v>
      </c>
      <c r="C39" s="1004"/>
      <c r="D39" s="1005"/>
      <c r="E39" s="1005"/>
      <c r="F39" s="1006"/>
      <c r="G39" s="1005"/>
      <c r="H39" s="1007">
        <f>SUM(C39:G39)</f>
        <v>0</v>
      </c>
      <c r="I39" s="1015"/>
      <c r="J39" s="1006"/>
      <c r="K39" s="1006"/>
      <c r="L39" s="1007">
        <f>SUM(I39:K39)</f>
        <v>0</v>
      </c>
      <c r="M39" s="1010">
        <f>SUM(H39+L39)</f>
        <v>0</v>
      </c>
      <c r="N39" s="1010"/>
      <c r="O39" s="1010">
        <f>SUM(M39+N39)</f>
        <v>0</v>
      </c>
    </row>
    <row r="40" spans="1:15" ht="17.25" thickTop="1" thickBot="1" x14ac:dyDescent="0.3">
      <c r="A40" s="1014"/>
      <c r="B40" s="496" t="s">
        <v>1175</v>
      </c>
      <c r="C40" s="497">
        <f>+C37</f>
        <v>38531</v>
      </c>
      <c r="D40" s="497">
        <f t="shared" ref="D40:O42" si="5">+D37</f>
        <v>10112</v>
      </c>
      <c r="E40" s="497">
        <f t="shared" si="5"/>
        <v>11452</v>
      </c>
      <c r="F40" s="497">
        <f t="shared" si="5"/>
        <v>0</v>
      </c>
      <c r="G40" s="497">
        <f t="shared" si="5"/>
        <v>0</v>
      </c>
      <c r="H40" s="497">
        <f t="shared" si="5"/>
        <v>60095</v>
      </c>
      <c r="I40" s="497">
        <f t="shared" si="5"/>
        <v>0</v>
      </c>
      <c r="J40" s="497">
        <f t="shared" si="5"/>
        <v>0</v>
      </c>
      <c r="K40" s="497">
        <f t="shared" si="5"/>
        <v>0</v>
      </c>
      <c r="L40" s="497">
        <f t="shared" si="5"/>
        <v>0</v>
      </c>
      <c r="M40" s="497">
        <f t="shared" si="5"/>
        <v>60095</v>
      </c>
      <c r="N40" s="497">
        <f t="shared" si="5"/>
        <v>0</v>
      </c>
      <c r="O40" s="497">
        <f t="shared" si="5"/>
        <v>60095</v>
      </c>
    </row>
    <row r="41" spans="1:15" ht="17.25" thickTop="1" thickBot="1" x14ac:dyDescent="0.3">
      <c r="A41" s="1014"/>
      <c r="B41" s="496" t="s">
        <v>1176</v>
      </c>
      <c r="C41" s="497">
        <f>+C38</f>
        <v>38531</v>
      </c>
      <c r="D41" s="497">
        <f t="shared" si="5"/>
        <v>10112</v>
      </c>
      <c r="E41" s="497">
        <f t="shared" si="5"/>
        <v>11452</v>
      </c>
      <c r="F41" s="497">
        <f t="shared" si="5"/>
        <v>0</v>
      </c>
      <c r="G41" s="497">
        <f t="shared" si="5"/>
        <v>0</v>
      </c>
      <c r="H41" s="497">
        <f t="shared" si="5"/>
        <v>60095</v>
      </c>
      <c r="I41" s="497">
        <f t="shared" si="5"/>
        <v>0</v>
      </c>
      <c r="J41" s="497">
        <f t="shared" si="5"/>
        <v>0</v>
      </c>
      <c r="K41" s="497">
        <f t="shared" si="5"/>
        <v>0</v>
      </c>
      <c r="L41" s="497">
        <f t="shared" si="5"/>
        <v>0</v>
      </c>
      <c r="M41" s="497">
        <f t="shared" si="5"/>
        <v>60095</v>
      </c>
      <c r="N41" s="497">
        <f t="shared" si="5"/>
        <v>0</v>
      </c>
      <c r="O41" s="497">
        <f t="shared" si="5"/>
        <v>60095</v>
      </c>
    </row>
    <row r="42" spans="1:15" ht="17.25" thickTop="1" thickBot="1" x14ac:dyDescent="0.3">
      <c r="A42" s="1014"/>
      <c r="B42" s="496" t="s">
        <v>1177</v>
      </c>
      <c r="C42" s="497">
        <f>+C39</f>
        <v>0</v>
      </c>
      <c r="D42" s="497">
        <f t="shared" si="5"/>
        <v>0</v>
      </c>
      <c r="E42" s="497">
        <f t="shared" si="5"/>
        <v>0</v>
      </c>
      <c r="F42" s="497">
        <f t="shared" si="5"/>
        <v>0</v>
      </c>
      <c r="G42" s="497">
        <f t="shared" si="5"/>
        <v>0</v>
      </c>
      <c r="H42" s="497">
        <f t="shared" si="5"/>
        <v>0</v>
      </c>
      <c r="I42" s="497">
        <f t="shared" si="5"/>
        <v>0</v>
      </c>
      <c r="J42" s="497">
        <f t="shared" si="5"/>
        <v>0</v>
      </c>
      <c r="K42" s="497">
        <f t="shared" si="5"/>
        <v>0</v>
      </c>
      <c r="L42" s="497">
        <f t="shared" si="5"/>
        <v>0</v>
      </c>
      <c r="M42" s="497">
        <f t="shared" si="5"/>
        <v>0</v>
      </c>
      <c r="N42" s="497">
        <f t="shared" si="5"/>
        <v>0</v>
      </c>
      <c r="O42" s="497">
        <f t="shared" si="5"/>
        <v>0</v>
      </c>
    </row>
    <row r="43" spans="1:15" ht="16.5" thickTop="1" x14ac:dyDescent="0.25">
      <c r="A43" s="1029" t="s">
        <v>335</v>
      </c>
      <c r="B43" s="1030" t="s">
        <v>549</v>
      </c>
      <c r="C43" s="1031"/>
      <c r="D43" s="1032"/>
      <c r="E43" s="1032"/>
      <c r="F43" s="1033"/>
      <c r="G43" s="1032"/>
      <c r="H43" s="1034"/>
      <c r="I43" s="1035"/>
      <c r="J43" s="1033"/>
      <c r="K43" s="1033"/>
      <c r="L43" s="1034"/>
      <c r="M43" s="1034"/>
      <c r="N43" s="1034"/>
      <c r="O43" s="1034"/>
    </row>
    <row r="44" spans="1:15" x14ac:dyDescent="0.25">
      <c r="A44" s="998"/>
      <c r="B44" s="492" t="s">
        <v>84</v>
      </c>
      <c r="C44" s="488">
        <v>23267</v>
      </c>
      <c r="D44" s="489">
        <v>6044</v>
      </c>
      <c r="E44" s="489">
        <v>5882</v>
      </c>
      <c r="F44" s="490"/>
      <c r="G44" s="489"/>
      <c r="H44" s="999">
        <f>SUM(C44:G44)</f>
        <v>35193</v>
      </c>
      <c r="I44" s="1000"/>
      <c r="J44" s="490"/>
      <c r="K44" s="490"/>
      <c r="L44" s="999">
        <f>SUM(I44:K44)</f>
        <v>0</v>
      </c>
      <c r="M44" s="1001">
        <f>SUM(H44+L44)</f>
        <v>35193</v>
      </c>
      <c r="N44" s="1001"/>
      <c r="O44" s="1001">
        <f>SUM(M44+N44)</f>
        <v>35193</v>
      </c>
    </row>
    <row r="45" spans="1:15" s="1011" customFormat="1" x14ac:dyDescent="0.25">
      <c r="A45" s="1002"/>
      <c r="B45" s="1003" t="s">
        <v>1173</v>
      </c>
      <c r="C45" s="1004">
        <v>23267</v>
      </c>
      <c r="D45" s="1005">
        <v>6044</v>
      </c>
      <c r="E45" s="1005">
        <v>5882</v>
      </c>
      <c r="F45" s="1006"/>
      <c r="G45" s="1005"/>
      <c r="H45" s="1007">
        <f>SUM(C45:G45)</f>
        <v>35193</v>
      </c>
      <c r="I45" s="1015"/>
      <c r="J45" s="1006"/>
      <c r="K45" s="1006"/>
      <c r="L45" s="1007">
        <f>SUM(I45:K45)</f>
        <v>0</v>
      </c>
      <c r="M45" s="1010">
        <f>SUM(H45+L45)</f>
        <v>35193</v>
      </c>
      <c r="N45" s="1010"/>
      <c r="O45" s="1010">
        <f>SUM(M45+N45)</f>
        <v>35193</v>
      </c>
    </row>
    <row r="46" spans="1:15" s="1011" customFormat="1" ht="16.5" thickBot="1" x14ac:dyDescent="0.3">
      <c r="A46" s="1002"/>
      <c r="B46" s="1003" t="s">
        <v>1174</v>
      </c>
      <c r="C46" s="1004"/>
      <c r="D46" s="1005"/>
      <c r="E46" s="1005"/>
      <c r="F46" s="1006"/>
      <c r="G46" s="1005"/>
      <c r="H46" s="1007">
        <f>SUM(C46:G46)</f>
        <v>0</v>
      </c>
      <c r="I46" s="1015"/>
      <c r="J46" s="1006"/>
      <c r="K46" s="1006"/>
      <c r="L46" s="1007">
        <f>SUM(I46:K46)</f>
        <v>0</v>
      </c>
      <c r="M46" s="1010">
        <f>SUM(H46+L46)</f>
        <v>0</v>
      </c>
      <c r="N46" s="1010"/>
      <c r="O46" s="1010">
        <f>SUM(M46+N46)</f>
        <v>0</v>
      </c>
    </row>
    <row r="47" spans="1:15" ht="17.25" thickTop="1" thickBot="1" x14ac:dyDescent="0.3">
      <c r="A47" s="1014"/>
      <c r="B47" s="496" t="s">
        <v>1175</v>
      </c>
      <c r="C47" s="497">
        <f>+C44</f>
        <v>23267</v>
      </c>
      <c r="D47" s="497">
        <f t="shared" ref="D47:O49" si="6">+D44</f>
        <v>6044</v>
      </c>
      <c r="E47" s="497">
        <f t="shared" si="6"/>
        <v>5882</v>
      </c>
      <c r="F47" s="497">
        <f t="shared" si="6"/>
        <v>0</v>
      </c>
      <c r="G47" s="497">
        <f t="shared" si="6"/>
        <v>0</v>
      </c>
      <c r="H47" s="497">
        <f t="shared" si="6"/>
        <v>35193</v>
      </c>
      <c r="I47" s="497">
        <f t="shared" si="6"/>
        <v>0</v>
      </c>
      <c r="J47" s="497">
        <f t="shared" si="6"/>
        <v>0</v>
      </c>
      <c r="K47" s="497">
        <f t="shared" si="6"/>
        <v>0</v>
      </c>
      <c r="L47" s="497">
        <f t="shared" si="6"/>
        <v>0</v>
      </c>
      <c r="M47" s="497">
        <f t="shared" si="6"/>
        <v>35193</v>
      </c>
      <c r="N47" s="497">
        <f t="shared" si="6"/>
        <v>0</v>
      </c>
      <c r="O47" s="497">
        <f t="shared" si="6"/>
        <v>35193</v>
      </c>
    </row>
    <row r="48" spans="1:15" ht="17.25" thickTop="1" thickBot="1" x14ac:dyDescent="0.3">
      <c r="A48" s="1014"/>
      <c r="B48" s="496" t="s">
        <v>1176</v>
      </c>
      <c r="C48" s="497">
        <f>+C45</f>
        <v>23267</v>
      </c>
      <c r="D48" s="497">
        <f t="shared" si="6"/>
        <v>6044</v>
      </c>
      <c r="E48" s="497">
        <f t="shared" si="6"/>
        <v>5882</v>
      </c>
      <c r="F48" s="497">
        <f t="shared" si="6"/>
        <v>0</v>
      </c>
      <c r="G48" s="497">
        <f t="shared" si="6"/>
        <v>0</v>
      </c>
      <c r="H48" s="497">
        <f t="shared" si="6"/>
        <v>35193</v>
      </c>
      <c r="I48" s="497">
        <f t="shared" si="6"/>
        <v>0</v>
      </c>
      <c r="J48" s="497">
        <f t="shared" si="6"/>
        <v>0</v>
      </c>
      <c r="K48" s="497">
        <f t="shared" si="6"/>
        <v>0</v>
      </c>
      <c r="L48" s="497">
        <f t="shared" si="6"/>
        <v>0</v>
      </c>
      <c r="M48" s="497">
        <f t="shared" si="6"/>
        <v>35193</v>
      </c>
      <c r="N48" s="497">
        <f t="shared" si="6"/>
        <v>0</v>
      </c>
      <c r="O48" s="497">
        <f t="shared" si="6"/>
        <v>35193</v>
      </c>
    </row>
    <row r="49" spans="1:15" ht="17.25" thickTop="1" thickBot="1" x14ac:dyDescent="0.3">
      <c r="A49" s="1014"/>
      <c r="B49" s="496" t="s">
        <v>1177</v>
      </c>
      <c r="C49" s="497">
        <f>+C46</f>
        <v>0</v>
      </c>
      <c r="D49" s="497">
        <f t="shared" si="6"/>
        <v>0</v>
      </c>
      <c r="E49" s="497">
        <f t="shared" si="6"/>
        <v>0</v>
      </c>
      <c r="F49" s="497">
        <f t="shared" si="6"/>
        <v>0</v>
      </c>
      <c r="G49" s="497">
        <f t="shared" si="6"/>
        <v>0</v>
      </c>
      <c r="H49" s="497">
        <f t="shared" si="6"/>
        <v>0</v>
      </c>
      <c r="I49" s="497">
        <f t="shared" si="6"/>
        <v>0</v>
      </c>
      <c r="J49" s="497">
        <f t="shared" si="6"/>
        <v>0</v>
      </c>
      <c r="K49" s="497">
        <f t="shared" si="6"/>
        <v>0</v>
      </c>
      <c r="L49" s="497">
        <f t="shared" si="6"/>
        <v>0</v>
      </c>
      <c r="M49" s="497">
        <f t="shared" si="6"/>
        <v>0</v>
      </c>
      <c r="N49" s="497">
        <f t="shared" si="6"/>
        <v>0</v>
      </c>
      <c r="O49" s="497">
        <f t="shared" si="6"/>
        <v>0</v>
      </c>
    </row>
    <row r="50" spans="1:15" ht="16.5" thickTop="1" x14ac:dyDescent="0.25">
      <c r="A50" s="998"/>
      <c r="B50" s="487" t="s">
        <v>550</v>
      </c>
      <c r="C50" s="488"/>
      <c r="D50" s="489"/>
      <c r="E50" s="489"/>
      <c r="F50" s="495"/>
      <c r="G50" s="489"/>
      <c r="H50" s="999"/>
      <c r="I50" s="1000"/>
      <c r="J50" s="490"/>
      <c r="K50" s="490"/>
      <c r="L50" s="999"/>
      <c r="M50" s="999"/>
      <c r="N50" s="999"/>
      <c r="O50" s="999"/>
    </row>
    <row r="51" spans="1:15" x14ac:dyDescent="0.25">
      <c r="A51" s="998" t="s">
        <v>339</v>
      </c>
      <c r="B51" s="492" t="s">
        <v>84</v>
      </c>
      <c r="C51" s="488">
        <v>47657</v>
      </c>
      <c r="D51" s="489">
        <v>13817</v>
      </c>
      <c r="E51" s="489">
        <v>19015</v>
      </c>
      <c r="F51" s="490"/>
      <c r="G51" s="489"/>
      <c r="H51" s="999">
        <f>SUM(C51:G51)</f>
        <v>80489</v>
      </c>
      <c r="I51" s="1000"/>
      <c r="J51" s="490"/>
      <c r="K51" s="490"/>
      <c r="L51" s="999">
        <f>SUM(I51:K51)</f>
        <v>0</v>
      </c>
      <c r="M51" s="1001">
        <f>SUM(H51+L51)</f>
        <v>80489</v>
      </c>
      <c r="N51" s="1001"/>
      <c r="O51" s="1001">
        <f>SUM(M51+N51)</f>
        <v>80489</v>
      </c>
    </row>
    <row r="52" spans="1:15" s="1011" customFormat="1" x14ac:dyDescent="0.25">
      <c r="A52" s="1002"/>
      <c r="B52" s="1003" t="s">
        <v>1173</v>
      </c>
      <c r="C52" s="1004">
        <v>47657</v>
      </c>
      <c r="D52" s="1005">
        <v>13817</v>
      </c>
      <c r="E52" s="1005">
        <v>19015</v>
      </c>
      <c r="F52" s="1006"/>
      <c r="G52" s="1005"/>
      <c r="H52" s="1007">
        <f>SUM(C52:G52)</f>
        <v>80489</v>
      </c>
      <c r="I52" s="1015"/>
      <c r="J52" s="1006"/>
      <c r="K52" s="1006"/>
      <c r="L52" s="1007">
        <f>SUM(I52:K52)</f>
        <v>0</v>
      </c>
      <c r="M52" s="1010">
        <f>SUM(H52+L52)</f>
        <v>80489</v>
      </c>
      <c r="N52" s="1010"/>
      <c r="O52" s="1010">
        <f>SUM(M52+N52)</f>
        <v>80489</v>
      </c>
    </row>
    <row r="53" spans="1:15" s="1011" customFormat="1" ht="16.5" thickBot="1" x14ac:dyDescent="0.3">
      <c r="A53" s="1002"/>
      <c r="B53" s="1003" t="s">
        <v>1174</v>
      </c>
      <c r="C53" s="1004"/>
      <c r="D53" s="1005"/>
      <c r="E53" s="1005"/>
      <c r="F53" s="1006"/>
      <c r="G53" s="1005"/>
      <c r="H53" s="1007">
        <f>SUM(C53:G53)</f>
        <v>0</v>
      </c>
      <c r="I53" s="1015"/>
      <c r="J53" s="1006"/>
      <c r="K53" s="1006"/>
      <c r="L53" s="1007">
        <f>SUM(I53:K53)</f>
        <v>0</v>
      </c>
      <c r="M53" s="1010">
        <f>SUM(H53+L53)</f>
        <v>0</v>
      </c>
      <c r="N53" s="1010"/>
      <c r="O53" s="1010">
        <f>SUM(M53+N53)</f>
        <v>0</v>
      </c>
    </row>
    <row r="54" spans="1:15" ht="17.25" thickTop="1" thickBot="1" x14ac:dyDescent="0.3">
      <c r="A54" s="1014"/>
      <c r="B54" s="496" t="s">
        <v>1175</v>
      </c>
      <c r="C54" s="497">
        <f>+C51</f>
        <v>47657</v>
      </c>
      <c r="D54" s="497">
        <f t="shared" ref="D54:O56" si="7">+D51</f>
        <v>13817</v>
      </c>
      <c r="E54" s="497">
        <f t="shared" si="7"/>
        <v>19015</v>
      </c>
      <c r="F54" s="497">
        <f t="shared" si="7"/>
        <v>0</v>
      </c>
      <c r="G54" s="497">
        <f t="shared" si="7"/>
        <v>0</v>
      </c>
      <c r="H54" s="497">
        <f t="shared" si="7"/>
        <v>80489</v>
      </c>
      <c r="I54" s="497">
        <f t="shared" si="7"/>
        <v>0</v>
      </c>
      <c r="J54" s="497">
        <f t="shared" si="7"/>
        <v>0</v>
      </c>
      <c r="K54" s="497">
        <f t="shared" si="7"/>
        <v>0</v>
      </c>
      <c r="L54" s="497">
        <f t="shared" si="7"/>
        <v>0</v>
      </c>
      <c r="M54" s="497">
        <f t="shared" si="7"/>
        <v>80489</v>
      </c>
      <c r="N54" s="497">
        <f t="shared" si="7"/>
        <v>0</v>
      </c>
      <c r="O54" s="497">
        <f t="shared" si="7"/>
        <v>80489</v>
      </c>
    </row>
    <row r="55" spans="1:15" ht="17.25" thickTop="1" thickBot="1" x14ac:dyDescent="0.3">
      <c r="A55" s="1014"/>
      <c r="B55" s="496" t="s">
        <v>1176</v>
      </c>
      <c r="C55" s="497">
        <f>+C52</f>
        <v>47657</v>
      </c>
      <c r="D55" s="497">
        <f t="shared" si="7"/>
        <v>13817</v>
      </c>
      <c r="E55" s="497">
        <f t="shared" si="7"/>
        <v>19015</v>
      </c>
      <c r="F55" s="497">
        <f t="shared" si="7"/>
        <v>0</v>
      </c>
      <c r="G55" s="497">
        <f t="shared" si="7"/>
        <v>0</v>
      </c>
      <c r="H55" s="497">
        <f t="shared" si="7"/>
        <v>80489</v>
      </c>
      <c r="I55" s="497">
        <f t="shared" si="7"/>
        <v>0</v>
      </c>
      <c r="J55" s="497">
        <f t="shared" si="7"/>
        <v>0</v>
      </c>
      <c r="K55" s="497">
        <f t="shared" si="7"/>
        <v>0</v>
      </c>
      <c r="L55" s="497">
        <f t="shared" si="7"/>
        <v>0</v>
      </c>
      <c r="M55" s="497">
        <f t="shared" si="7"/>
        <v>80489</v>
      </c>
      <c r="N55" s="497">
        <f t="shared" si="7"/>
        <v>0</v>
      </c>
      <c r="O55" s="497">
        <f t="shared" si="7"/>
        <v>80489</v>
      </c>
    </row>
    <row r="56" spans="1:15" ht="17.25" thickTop="1" thickBot="1" x14ac:dyDescent="0.3">
      <c r="A56" s="1014"/>
      <c r="B56" s="496" t="s">
        <v>1177</v>
      </c>
      <c r="C56" s="497">
        <f>+C53</f>
        <v>0</v>
      </c>
      <c r="D56" s="497">
        <f t="shared" si="7"/>
        <v>0</v>
      </c>
      <c r="E56" s="497">
        <f t="shared" si="7"/>
        <v>0</v>
      </c>
      <c r="F56" s="497">
        <f t="shared" si="7"/>
        <v>0</v>
      </c>
      <c r="G56" s="497">
        <f t="shared" si="7"/>
        <v>0</v>
      </c>
      <c r="H56" s="497">
        <f t="shared" si="7"/>
        <v>0</v>
      </c>
      <c r="I56" s="497">
        <f t="shared" si="7"/>
        <v>0</v>
      </c>
      <c r="J56" s="497">
        <f t="shared" si="7"/>
        <v>0</v>
      </c>
      <c r="K56" s="497">
        <f t="shared" si="7"/>
        <v>0</v>
      </c>
      <c r="L56" s="497">
        <f t="shared" si="7"/>
        <v>0</v>
      </c>
      <c r="M56" s="497">
        <f t="shared" si="7"/>
        <v>0</v>
      </c>
      <c r="N56" s="497">
        <f t="shared" si="7"/>
        <v>0</v>
      </c>
      <c r="O56" s="497">
        <f t="shared" si="7"/>
        <v>0</v>
      </c>
    </row>
    <row r="57" spans="1:15" ht="16.5" thickTop="1" x14ac:dyDescent="0.25">
      <c r="A57" s="998" t="s">
        <v>342</v>
      </c>
      <c r="B57" s="487" t="s">
        <v>551</v>
      </c>
      <c r="C57" s="488"/>
      <c r="D57" s="489"/>
      <c r="E57" s="489"/>
      <c r="F57" s="495"/>
      <c r="G57" s="489"/>
      <c r="H57" s="999"/>
      <c r="I57" s="1000"/>
      <c r="J57" s="490"/>
      <c r="K57" s="490"/>
      <c r="L57" s="999"/>
      <c r="M57" s="999"/>
      <c r="N57" s="999"/>
      <c r="O57" s="999"/>
    </row>
    <row r="58" spans="1:15" x14ac:dyDescent="0.25">
      <c r="A58" s="998"/>
      <c r="B58" s="492" t="s">
        <v>84</v>
      </c>
      <c r="C58" s="488">
        <v>44834</v>
      </c>
      <c r="D58" s="489">
        <v>13056</v>
      </c>
      <c r="E58" s="489">
        <v>13691</v>
      </c>
      <c r="F58" s="490"/>
      <c r="G58" s="489"/>
      <c r="H58" s="999">
        <f>SUM(C58:G58)</f>
        <v>71581</v>
      </c>
      <c r="I58" s="1000"/>
      <c r="J58" s="490"/>
      <c r="K58" s="490"/>
      <c r="L58" s="999">
        <f>SUM(I58:K58)</f>
        <v>0</v>
      </c>
      <c r="M58" s="1001">
        <f>SUM(H58+L58)</f>
        <v>71581</v>
      </c>
      <c r="N58" s="1001"/>
      <c r="O58" s="1001">
        <f>SUM(M58+N58)</f>
        <v>71581</v>
      </c>
    </row>
    <row r="59" spans="1:15" s="1011" customFormat="1" x14ac:dyDescent="0.25">
      <c r="A59" s="1002"/>
      <c r="B59" s="1003" t="s">
        <v>1173</v>
      </c>
      <c r="C59" s="1004">
        <v>44834</v>
      </c>
      <c r="D59" s="1005">
        <v>13056</v>
      </c>
      <c r="E59" s="1005">
        <v>13691</v>
      </c>
      <c r="F59" s="1006"/>
      <c r="G59" s="1005"/>
      <c r="H59" s="1007">
        <f>SUM(C59:G59)</f>
        <v>71581</v>
      </c>
      <c r="I59" s="1015"/>
      <c r="J59" s="1006"/>
      <c r="K59" s="1006"/>
      <c r="L59" s="1007">
        <f>SUM(I59:K59)</f>
        <v>0</v>
      </c>
      <c r="M59" s="1010">
        <f>SUM(H59+L59)</f>
        <v>71581</v>
      </c>
      <c r="N59" s="1010"/>
      <c r="O59" s="1010">
        <f>SUM(M59+N59)</f>
        <v>71581</v>
      </c>
    </row>
    <row r="60" spans="1:15" s="1011" customFormat="1" ht="16.5" thickBot="1" x14ac:dyDescent="0.3">
      <c r="A60" s="1002"/>
      <c r="B60" s="1003" t="s">
        <v>1174</v>
      </c>
      <c r="C60" s="1004"/>
      <c r="D60" s="1005"/>
      <c r="E60" s="1005"/>
      <c r="F60" s="1006"/>
      <c r="G60" s="1005"/>
      <c r="H60" s="1007">
        <f>SUM(C60:G60)</f>
        <v>0</v>
      </c>
      <c r="I60" s="1015"/>
      <c r="J60" s="1006"/>
      <c r="K60" s="1006"/>
      <c r="L60" s="1007">
        <f>SUM(I60:K60)</f>
        <v>0</v>
      </c>
      <c r="M60" s="1010">
        <f>SUM(H60+L60)</f>
        <v>0</v>
      </c>
      <c r="N60" s="1010"/>
      <c r="O60" s="1010">
        <f>SUM(M60+N60)</f>
        <v>0</v>
      </c>
    </row>
    <row r="61" spans="1:15" ht="17.25" thickTop="1" thickBot="1" x14ac:dyDescent="0.3">
      <c r="A61" s="1014"/>
      <c r="B61" s="496" t="s">
        <v>1175</v>
      </c>
      <c r="C61" s="497">
        <f>+C58</f>
        <v>44834</v>
      </c>
      <c r="D61" s="497">
        <f t="shared" ref="D61:O63" si="8">+D58</f>
        <v>13056</v>
      </c>
      <c r="E61" s="497">
        <f t="shared" si="8"/>
        <v>13691</v>
      </c>
      <c r="F61" s="497">
        <f t="shared" si="8"/>
        <v>0</v>
      </c>
      <c r="G61" s="497">
        <f t="shared" si="8"/>
        <v>0</v>
      </c>
      <c r="H61" s="497">
        <f t="shared" si="8"/>
        <v>71581</v>
      </c>
      <c r="I61" s="497">
        <f t="shared" si="8"/>
        <v>0</v>
      </c>
      <c r="J61" s="497">
        <f t="shared" si="8"/>
        <v>0</v>
      </c>
      <c r="K61" s="497">
        <f t="shared" si="8"/>
        <v>0</v>
      </c>
      <c r="L61" s="497">
        <f t="shared" si="8"/>
        <v>0</v>
      </c>
      <c r="M61" s="497">
        <f t="shared" si="8"/>
        <v>71581</v>
      </c>
      <c r="N61" s="497">
        <f t="shared" si="8"/>
        <v>0</v>
      </c>
      <c r="O61" s="497">
        <f t="shared" si="8"/>
        <v>71581</v>
      </c>
    </row>
    <row r="62" spans="1:15" ht="17.25" thickTop="1" thickBot="1" x14ac:dyDescent="0.3">
      <c r="A62" s="1014"/>
      <c r="B62" s="496" t="s">
        <v>1176</v>
      </c>
      <c r="C62" s="497">
        <f>+C59</f>
        <v>44834</v>
      </c>
      <c r="D62" s="497">
        <f t="shared" si="8"/>
        <v>13056</v>
      </c>
      <c r="E62" s="497">
        <f t="shared" si="8"/>
        <v>13691</v>
      </c>
      <c r="F62" s="497">
        <f t="shared" si="8"/>
        <v>0</v>
      </c>
      <c r="G62" s="497">
        <f t="shared" si="8"/>
        <v>0</v>
      </c>
      <c r="H62" s="497">
        <f t="shared" si="8"/>
        <v>71581</v>
      </c>
      <c r="I62" s="497">
        <f t="shared" si="8"/>
        <v>0</v>
      </c>
      <c r="J62" s="497">
        <f t="shared" si="8"/>
        <v>0</v>
      </c>
      <c r="K62" s="497">
        <f t="shared" si="8"/>
        <v>0</v>
      </c>
      <c r="L62" s="497">
        <f t="shared" si="8"/>
        <v>0</v>
      </c>
      <c r="M62" s="497">
        <f t="shared" si="8"/>
        <v>71581</v>
      </c>
      <c r="N62" s="497">
        <f t="shared" si="8"/>
        <v>0</v>
      </c>
      <c r="O62" s="497">
        <f t="shared" si="8"/>
        <v>71581</v>
      </c>
    </row>
    <row r="63" spans="1:15" ht="17.25" thickTop="1" thickBot="1" x14ac:dyDescent="0.3">
      <c r="A63" s="1014"/>
      <c r="B63" s="496" t="s">
        <v>1177</v>
      </c>
      <c r="C63" s="497">
        <f>+C60</f>
        <v>0</v>
      </c>
      <c r="D63" s="497">
        <f t="shared" si="8"/>
        <v>0</v>
      </c>
      <c r="E63" s="497">
        <f t="shared" si="8"/>
        <v>0</v>
      </c>
      <c r="F63" s="497">
        <f t="shared" si="8"/>
        <v>0</v>
      </c>
      <c r="G63" s="497">
        <f t="shared" si="8"/>
        <v>0</v>
      </c>
      <c r="H63" s="497">
        <f t="shared" si="8"/>
        <v>0</v>
      </c>
      <c r="I63" s="497">
        <f t="shared" si="8"/>
        <v>0</v>
      </c>
      <c r="J63" s="497">
        <f t="shared" si="8"/>
        <v>0</v>
      </c>
      <c r="K63" s="497">
        <f t="shared" si="8"/>
        <v>0</v>
      </c>
      <c r="L63" s="497">
        <f t="shared" si="8"/>
        <v>0</v>
      </c>
      <c r="M63" s="497">
        <f t="shared" si="8"/>
        <v>0</v>
      </c>
      <c r="N63" s="497">
        <f t="shared" si="8"/>
        <v>0</v>
      </c>
      <c r="O63" s="497">
        <f t="shared" si="8"/>
        <v>0</v>
      </c>
    </row>
    <row r="64" spans="1:15" ht="17.25" thickTop="1" thickBot="1" x14ac:dyDescent="0.3">
      <c r="A64" s="1014"/>
      <c r="B64" s="496" t="s">
        <v>552</v>
      </c>
      <c r="C64" s="497">
        <f t="shared" ref="C64:O64" si="9">SUM(C26+C33+C40+C47+C54+C61)</f>
        <v>232124</v>
      </c>
      <c r="D64" s="497">
        <f t="shared" si="9"/>
        <v>63408</v>
      </c>
      <c r="E64" s="497">
        <f t="shared" si="9"/>
        <v>79714</v>
      </c>
      <c r="F64" s="497">
        <f t="shared" si="9"/>
        <v>0</v>
      </c>
      <c r="G64" s="497">
        <f t="shared" si="9"/>
        <v>0</v>
      </c>
      <c r="H64" s="497">
        <f t="shared" si="9"/>
        <v>375246</v>
      </c>
      <c r="I64" s="497">
        <f t="shared" si="9"/>
        <v>0</v>
      </c>
      <c r="J64" s="497">
        <f t="shared" si="9"/>
        <v>0</v>
      </c>
      <c r="K64" s="497">
        <f t="shared" si="9"/>
        <v>0</v>
      </c>
      <c r="L64" s="497">
        <f t="shared" si="9"/>
        <v>0</v>
      </c>
      <c r="M64" s="497">
        <f t="shared" si="9"/>
        <v>375246</v>
      </c>
      <c r="N64" s="497">
        <f t="shared" si="9"/>
        <v>0</v>
      </c>
      <c r="O64" s="497">
        <f t="shared" si="9"/>
        <v>375246</v>
      </c>
    </row>
    <row r="65" spans="1:15" ht="16.5" thickTop="1" x14ac:dyDescent="0.25">
      <c r="A65" s="998" t="s">
        <v>345</v>
      </c>
      <c r="B65" s="487" t="s">
        <v>553</v>
      </c>
      <c r="C65" s="488"/>
      <c r="D65" s="489"/>
      <c r="E65" s="489"/>
      <c r="F65" s="495"/>
      <c r="G65" s="489"/>
      <c r="H65" s="999"/>
      <c r="I65" s="1000"/>
      <c r="J65" s="490"/>
      <c r="K65" s="490"/>
      <c r="L65" s="999"/>
      <c r="M65" s="999"/>
      <c r="N65" s="999"/>
      <c r="O65" s="999"/>
    </row>
    <row r="66" spans="1:15" x14ac:dyDescent="0.25">
      <c r="A66" s="998"/>
      <c r="B66" s="492" t="s">
        <v>84</v>
      </c>
      <c r="C66" s="488">
        <v>131514</v>
      </c>
      <c r="D66" s="489">
        <v>37466</v>
      </c>
      <c r="E66" s="489">
        <v>60239</v>
      </c>
      <c r="F66" s="490"/>
      <c r="G66" s="489"/>
      <c r="H66" s="999">
        <f>SUM(C66:G66)</f>
        <v>229219</v>
      </c>
      <c r="I66" s="1000"/>
      <c r="J66" s="490"/>
      <c r="K66" s="490"/>
      <c r="L66" s="999">
        <f>SUM(I66:K66)</f>
        <v>0</v>
      </c>
      <c r="M66" s="1001">
        <f>SUM(H66+L66)</f>
        <v>229219</v>
      </c>
      <c r="N66" s="1001"/>
      <c r="O66" s="1001">
        <f>SUM(M66+N66)</f>
        <v>229219</v>
      </c>
    </row>
    <row r="67" spans="1:15" x14ac:dyDescent="0.25">
      <c r="A67" s="998"/>
      <c r="B67" s="1003" t="s">
        <v>1173</v>
      </c>
      <c r="C67" s="1004">
        <v>131514</v>
      </c>
      <c r="D67" s="1005">
        <v>37466</v>
      </c>
      <c r="E67" s="1005">
        <v>60239</v>
      </c>
      <c r="F67" s="1006"/>
      <c r="G67" s="1005"/>
      <c r="H67" s="1007">
        <f>SUM(C67:G67)</f>
        <v>229219</v>
      </c>
      <c r="I67" s="1015"/>
      <c r="J67" s="1006"/>
      <c r="K67" s="1006"/>
      <c r="L67" s="1007">
        <f>SUM(I67:K67)</f>
        <v>0</v>
      </c>
      <c r="M67" s="1010">
        <f>SUM(H67+L67)</f>
        <v>229219</v>
      </c>
      <c r="N67" s="1010"/>
      <c r="O67" s="1010">
        <f>SUM(M67+N67)</f>
        <v>229219</v>
      </c>
    </row>
    <row r="68" spans="1:15" ht="16.5" thickBot="1" x14ac:dyDescent="0.3">
      <c r="A68" s="998"/>
      <c r="B68" s="1003" t="s">
        <v>1174</v>
      </c>
      <c r="C68" s="1004"/>
      <c r="D68" s="1005"/>
      <c r="E68" s="1005"/>
      <c r="F68" s="1006"/>
      <c r="G68" s="1005"/>
      <c r="H68" s="1007">
        <f>SUM(C68:G68)</f>
        <v>0</v>
      </c>
      <c r="I68" s="1015"/>
      <c r="J68" s="1006"/>
      <c r="K68" s="1006"/>
      <c r="L68" s="1007">
        <f>SUM(I68:K68)</f>
        <v>0</v>
      </c>
      <c r="M68" s="1010">
        <f>SUM(H68+L68)</f>
        <v>0</v>
      </c>
      <c r="N68" s="1010"/>
      <c r="O68" s="1010">
        <f>SUM(M68+N68)</f>
        <v>0</v>
      </c>
    </row>
    <row r="69" spans="1:15" ht="17.25" thickTop="1" thickBot="1" x14ac:dyDescent="0.3">
      <c r="A69" s="1014"/>
      <c r="B69" s="496" t="s">
        <v>1175</v>
      </c>
      <c r="C69" s="497">
        <f>+C66</f>
        <v>131514</v>
      </c>
      <c r="D69" s="497">
        <f t="shared" ref="D69:O71" si="10">+D66</f>
        <v>37466</v>
      </c>
      <c r="E69" s="497">
        <f t="shared" si="10"/>
        <v>60239</v>
      </c>
      <c r="F69" s="497">
        <f t="shared" si="10"/>
        <v>0</v>
      </c>
      <c r="G69" s="497">
        <f t="shared" si="10"/>
        <v>0</v>
      </c>
      <c r="H69" s="497">
        <f t="shared" si="10"/>
        <v>229219</v>
      </c>
      <c r="I69" s="497">
        <f t="shared" si="10"/>
        <v>0</v>
      </c>
      <c r="J69" s="497">
        <f t="shared" si="10"/>
        <v>0</v>
      </c>
      <c r="K69" s="497">
        <f t="shared" si="10"/>
        <v>0</v>
      </c>
      <c r="L69" s="497">
        <f t="shared" si="10"/>
        <v>0</v>
      </c>
      <c r="M69" s="497">
        <f t="shared" si="10"/>
        <v>229219</v>
      </c>
      <c r="N69" s="497">
        <f t="shared" si="10"/>
        <v>0</v>
      </c>
      <c r="O69" s="497">
        <f t="shared" si="10"/>
        <v>229219</v>
      </c>
    </row>
    <row r="70" spans="1:15" ht="17.25" thickTop="1" thickBot="1" x14ac:dyDescent="0.3">
      <c r="A70" s="1014"/>
      <c r="B70" s="496" t="s">
        <v>1176</v>
      </c>
      <c r="C70" s="497">
        <f>+C67</f>
        <v>131514</v>
      </c>
      <c r="D70" s="497">
        <f t="shared" si="10"/>
        <v>37466</v>
      </c>
      <c r="E70" s="497">
        <f t="shared" si="10"/>
        <v>60239</v>
      </c>
      <c r="F70" s="497">
        <f t="shared" si="10"/>
        <v>0</v>
      </c>
      <c r="G70" s="497">
        <f t="shared" si="10"/>
        <v>0</v>
      </c>
      <c r="H70" s="497">
        <f t="shared" si="10"/>
        <v>229219</v>
      </c>
      <c r="I70" s="497">
        <f t="shared" si="10"/>
        <v>0</v>
      </c>
      <c r="J70" s="497">
        <f t="shared" si="10"/>
        <v>0</v>
      </c>
      <c r="K70" s="497">
        <f t="shared" si="10"/>
        <v>0</v>
      </c>
      <c r="L70" s="497">
        <f t="shared" si="10"/>
        <v>0</v>
      </c>
      <c r="M70" s="497">
        <f t="shared" si="10"/>
        <v>229219</v>
      </c>
      <c r="N70" s="497">
        <f t="shared" si="10"/>
        <v>0</v>
      </c>
      <c r="O70" s="497">
        <f t="shared" si="10"/>
        <v>229219</v>
      </c>
    </row>
    <row r="71" spans="1:15" ht="17.25" thickTop="1" thickBot="1" x14ac:dyDescent="0.3">
      <c r="A71" s="1014"/>
      <c r="B71" s="496" t="s">
        <v>1177</v>
      </c>
      <c r="C71" s="497">
        <f>+C68</f>
        <v>0</v>
      </c>
      <c r="D71" s="497">
        <f t="shared" si="10"/>
        <v>0</v>
      </c>
      <c r="E71" s="497">
        <f t="shared" si="10"/>
        <v>0</v>
      </c>
      <c r="F71" s="497">
        <f t="shared" si="10"/>
        <v>0</v>
      </c>
      <c r="G71" s="497">
        <f t="shared" si="10"/>
        <v>0</v>
      </c>
      <c r="H71" s="497">
        <f t="shared" si="10"/>
        <v>0</v>
      </c>
      <c r="I71" s="497">
        <f t="shared" si="10"/>
        <v>0</v>
      </c>
      <c r="J71" s="497">
        <f t="shared" si="10"/>
        <v>0</v>
      </c>
      <c r="K71" s="497">
        <f t="shared" si="10"/>
        <v>0</v>
      </c>
      <c r="L71" s="497">
        <f t="shared" si="10"/>
        <v>0</v>
      </c>
      <c r="M71" s="497">
        <f t="shared" si="10"/>
        <v>0</v>
      </c>
      <c r="N71" s="497">
        <f t="shared" si="10"/>
        <v>0</v>
      </c>
      <c r="O71" s="497">
        <f t="shared" si="10"/>
        <v>0</v>
      </c>
    </row>
    <row r="72" spans="1:15" ht="16.5" thickTop="1" x14ac:dyDescent="0.25">
      <c r="A72" s="998" t="s">
        <v>0</v>
      </c>
      <c r="B72" s="487" t="s">
        <v>554</v>
      </c>
      <c r="C72" s="488"/>
      <c r="D72" s="489"/>
      <c r="E72" s="489"/>
      <c r="F72" s="495"/>
      <c r="G72" s="489"/>
      <c r="H72" s="999"/>
      <c r="I72" s="1000"/>
      <c r="J72" s="490"/>
      <c r="K72" s="490"/>
      <c r="L72" s="999"/>
      <c r="M72" s="999"/>
      <c r="N72" s="999"/>
      <c r="O72" s="999"/>
    </row>
    <row r="73" spans="1:15" x14ac:dyDescent="0.25">
      <c r="A73" s="998"/>
      <c r="B73" s="492" t="s">
        <v>84</v>
      </c>
      <c r="C73" s="488">
        <v>132823</v>
      </c>
      <c r="D73" s="489">
        <v>37863</v>
      </c>
      <c r="E73" s="489">
        <v>55349</v>
      </c>
      <c r="F73" s="490"/>
      <c r="G73" s="489"/>
      <c r="H73" s="999">
        <f>SUM(C73:G73)</f>
        <v>226035</v>
      </c>
      <c r="I73" s="1000"/>
      <c r="J73" s="490"/>
      <c r="K73" s="490"/>
      <c r="L73" s="999">
        <f>SUM(I73:K73)</f>
        <v>0</v>
      </c>
      <c r="M73" s="1001">
        <f>SUM(H73+L73)</f>
        <v>226035</v>
      </c>
      <c r="N73" s="1001"/>
      <c r="O73" s="1001">
        <f>SUM(M73+N73)</f>
        <v>226035</v>
      </c>
    </row>
    <row r="74" spans="1:15" s="1011" customFormat="1" x14ac:dyDescent="0.25">
      <c r="A74" s="1002"/>
      <c r="B74" s="1003" t="s">
        <v>1173</v>
      </c>
      <c r="C74" s="1004">
        <v>132823</v>
      </c>
      <c r="D74" s="1005">
        <v>37863</v>
      </c>
      <c r="E74" s="1005">
        <v>55349</v>
      </c>
      <c r="F74" s="1006"/>
      <c r="G74" s="1005"/>
      <c r="H74" s="1007">
        <f>SUM(C74:G74)</f>
        <v>226035</v>
      </c>
      <c r="I74" s="1015"/>
      <c r="J74" s="1006"/>
      <c r="K74" s="1006"/>
      <c r="L74" s="1007">
        <f>SUM(I74:K74)</f>
        <v>0</v>
      </c>
      <c r="M74" s="1010">
        <f>SUM(H74+L74)</f>
        <v>226035</v>
      </c>
      <c r="N74" s="1010"/>
      <c r="O74" s="1010">
        <f>SUM(M74+N74)</f>
        <v>226035</v>
      </c>
    </row>
    <row r="75" spans="1:15" s="1011" customFormat="1" ht="16.5" thickBot="1" x14ac:dyDescent="0.3">
      <c r="A75" s="1002"/>
      <c r="B75" s="1003" t="s">
        <v>1174</v>
      </c>
      <c r="C75" s="1004"/>
      <c r="D75" s="1005"/>
      <c r="E75" s="1005"/>
      <c r="F75" s="1006"/>
      <c r="G75" s="1005"/>
      <c r="H75" s="1007">
        <f>SUM(C75:G75)</f>
        <v>0</v>
      </c>
      <c r="I75" s="1015"/>
      <c r="J75" s="1006"/>
      <c r="K75" s="1006"/>
      <c r="L75" s="1007">
        <f>SUM(I75:K75)</f>
        <v>0</v>
      </c>
      <c r="M75" s="1010">
        <f>SUM(H75+L75)</f>
        <v>0</v>
      </c>
      <c r="N75" s="1010"/>
      <c r="O75" s="1010">
        <f>SUM(M75+N75)</f>
        <v>0</v>
      </c>
    </row>
    <row r="76" spans="1:15" ht="17.25" thickTop="1" thickBot="1" x14ac:dyDescent="0.3">
      <c r="A76" s="1014"/>
      <c r="B76" s="496" t="s">
        <v>1175</v>
      </c>
      <c r="C76" s="497">
        <f>+C73</f>
        <v>132823</v>
      </c>
      <c r="D76" s="497">
        <f t="shared" ref="D76:O78" si="11">+D73</f>
        <v>37863</v>
      </c>
      <c r="E76" s="497">
        <f t="shared" si="11"/>
        <v>55349</v>
      </c>
      <c r="F76" s="497">
        <f t="shared" si="11"/>
        <v>0</v>
      </c>
      <c r="G76" s="497">
        <f t="shared" si="11"/>
        <v>0</v>
      </c>
      <c r="H76" s="497">
        <f t="shared" si="11"/>
        <v>226035</v>
      </c>
      <c r="I76" s="497">
        <f t="shared" si="11"/>
        <v>0</v>
      </c>
      <c r="J76" s="497">
        <f t="shared" si="11"/>
        <v>0</v>
      </c>
      <c r="K76" s="497">
        <f t="shared" si="11"/>
        <v>0</v>
      </c>
      <c r="L76" s="497">
        <f t="shared" si="11"/>
        <v>0</v>
      </c>
      <c r="M76" s="497">
        <f t="shared" si="11"/>
        <v>226035</v>
      </c>
      <c r="N76" s="497">
        <f t="shared" si="11"/>
        <v>0</v>
      </c>
      <c r="O76" s="497">
        <f t="shared" si="11"/>
        <v>226035</v>
      </c>
    </row>
    <row r="77" spans="1:15" ht="17.25" thickTop="1" thickBot="1" x14ac:dyDescent="0.3">
      <c r="A77" s="1014"/>
      <c r="B77" s="496" t="s">
        <v>1176</v>
      </c>
      <c r="C77" s="497">
        <f>+C74</f>
        <v>132823</v>
      </c>
      <c r="D77" s="497">
        <f t="shared" si="11"/>
        <v>37863</v>
      </c>
      <c r="E77" s="497">
        <f t="shared" si="11"/>
        <v>55349</v>
      </c>
      <c r="F77" s="497">
        <f t="shared" si="11"/>
        <v>0</v>
      </c>
      <c r="G77" s="497">
        <f t="shared" si="11"/>
        <v>0</v>
      </c>
      <c r="H77" s="497">
        <f t="shared" si="11"/>
        <v>226035</v>
      </c>
      <c r="I77" s="497">
        <f t="shared" si="11"/>
        <v>0</v>
      </c>
      <c r="J77" s="497">
        <f t="shared" si="11"/>
        <v>0</v>
      </c>
      <c r="K77" s="497">
        <f t="shared" si="11"/>
        <v>0</v>
      </c>
      <c r="L77" s="497">
        <f t="shared" si="11"/>
        <v>0</v>
      </c>
      <c r="M77" s="497">
        <f t="shared" si="11"/>
        <v>226035</v>
      </c>
      <c r="N77" s="497">
        <f t="shared" si="11"/>
        <v>0</v>
      </c>
      <c r="O77" s="497">
        <f t="shared" si="11"/>
        <v>226035</v>
      </c>
    </row>
    <row r="78" spans="1:15" ht="17.25" thickTop="1" thickBot="1" x14ac:dyDescent="0.3">
      <c r="A78" s="1014"/>
      <c r="B78" s="496" t="s">
        <v>1177</v>
      </c>
      <c r="C78" s="497">
        <f>+C75</f>
        <v>0</v>
      </c>
      <c r="D78" s="497">
        <f t="shared" si="11"/>
        <v>0</v>
      </c>
      <c r="E78" s="497">
        <f t="shared" si="11"/>
        <v>0</v>
      </c>
      <c r="F78" s="497">
        <f t="shared" si="11"/>
        <v>0</v>
      </c>
      <c r="G78" s="497">
        <f t="shared" si="11"/>
        <v>0</v>
      </c>
      <c r="H78" s="497">
        <f t="shared" si="11"/>
        <v>0</v>
      </c>
      <c r="I78" s="497">
        <f t="shared" si="11"/>
        <v>0</v>
      </c>
      <c r="J78" s="497">
        <f t="shared" si="11"/>
        <v>0</v>
      </c>
      <c r="K78" s="497">
        <f t="shared" si="11"/>
        <v>0</v>
      </c>
      <c r="L78" s="497">
        <f t="shared" si="11"/>
        <v>0</v>
      </c>
      <c r="M78" s="497">
        <f t="shared" si="11"/>
        <v>0</v>
      </c>
      <c r="N78" s="497">
        <f t="shared" si="11"/>
        <v>0</v>
      </c>
      <c r="O78" s="497">
        <f t="shared" si="11"/>
        <v>0</v>
      </c>
    </row>
    <row r="79" spans="1:15" ht="32.25" thickTop="1" x14ac:dyDescent="0.25">
      <c r="A79" s="1029" t="s">
        <v>1</v>
      </c>
      <c r="B79" s="1030" t="s">
        <v>555</v>
      </c>
      <c r="C79" s="1031"/>
      <c r="D79" s="1032"/>
      <c r="E79" s="1032"/>
      <c r="F79" s="1033"/>
      <c r="G79" s="1032"/>
      <c r="H79" s="1034"/>
      <c r="I79" s="1035"/>
      <c r="J79" s="1033"/>
      <c r="K79" s="1033"/>
      <c r="L79" s="1034"/>
      <c r="M79" s="1034"/>
      <c r="N79" s="1034"/>
      <c r="O79" s="1034"/>
    </row>
    <row r="80" spans="1:15" x14ac:dyDescent="0.25">
      <c r="A80" s="998"/>
      <c r="B80" s="492" t="s">
        <v>84</v>
      </c>
      <c r="C80" s="488">
        <v>145149</v>
      </c>
      <c r="D80" s="489">
        <v>41276</v>
      </c>
      <c r="E80" s="489">
        <v>90247</v>
      </c>
      <c r="F80" s="490"/>
      <c r="G80" s="489"/>
      <c r="H80" s="999">
        <f>SUM(C80:G80)</f>
        <v>276672</v>
      </c>
      <c r="I80" s="1000"/>
      <c r="J80" s="490"/>
      <c r="K80" s="490"/>
      <c r="L80" s="999">
        <f>SUM(I80:K80)</f>
        <v>0</v>
      </c>
      <c r="M80" s="1001">
        <f>SUM(H80+L80)</f>
        <v>276672</v>
      </c>
      <c r="N80" s="1001"/>
      <c r="O80" s="1001">
        <f>SUM(M80+N80)</f>
        <v>276672</v>
      </c>
    </row>
    <row r="81" spans="1:15" s="1011" customFormat="1" x14ac:dyDescent="0.25">
      <c r="A81" s="1002"/>
      <c r="B81" s="1003" t="s">
        <v>1173</v>
      </c>
      <c r="C81" s="1004">
        <v>145149</v>
      </c>
      <c r="D81" s="1005">
        <v>41276</v>
      </c>
      <c r="E81" s="1005">
        <v>90247</v>
      </c>
      <c r="F81" s="1006"/>
      <c r="G81" s="1005"/>
      <c r="H81" s="1007">
        <f>SUM(C81:G81)</f>
        <v>276672</v>
      </c>
      <c r="I81" s="1015"/>
      <c r="J81" s="1006"/>
      <c r="K81" s="1006"/>
      <c r="L81" s="1007">
        <f>SUM(I81:K81)</f>
        <v>0</v>
      </c>
      <c r="M81" s="1010">
        <f>SUM(H81+L81)</f>
        <v>276672</v>
      </c>
      <c r="N81" s="1010"/>
      <c r="O81" s="1010">
        <f>SUM(M81+N81)</f>
        <v>276672</v>
      </c>
    </row>
    <row r="82" spans="1:15" s="1011" customFormat="1" ht="16.5" thickBot="1" x14ac:dyDescent="0.3">
      <c r="A82" s="1002"/>
      <c r="B82" s="1003" t="s">
        <v>1174</v>
      </c>
      <c r="C82" s="1004"/>
      <c r="D82" s="1005"/>
      <c r="E82" s="1005"/>
      <c r="F82" s="1006"/>
      <c r="G82" s="1005"/>
      <c r="H82" s="1007">
        <f>SUM(C82:G82)</f>
        <v>0</v>
      </c>
      <c r="I82" s="1015"/>
      <c r="J82" s="1006"/>
      <c r="K82" s="1006"/>
      <c r="L82" s="1007">
        <f>SUM(I82:K82)</f>
        <v>0</v>
      </c>
      <c r="M82" s="1010">
        <f>SUM(H82+L82)</f>
        <v>0</v>
      </c>
      <c r="N82" s="1010"/>
      <c r="O82" s="1010">
        <f>SUM(M82+N82)</f>
        <v>0</v>
      </c>
    </row>
    <row r="83" spans="1:15" ht="17.25" thickTop="1" thickBot="1" x14ac:dyDescent="0.3">
      <c r="A83" s="1014"/>
      <c r="B83" s="496" t="s">
        <v>1175</v>
      </c>
      <c r="C83" s="497">
        <f>+C80</f>
        <v>145149</v>
      </c>
      <c r="D83" s="497">
        <f t="shared" ref="D83:O85" si="12">+D80</f>
        <v>41276</v>
      </c>
      <c r="E83" s="497">
        <f t="shared" si="12"/>
        <v>90247</v>
      </c>
      <c r="F83" s="497">
        <f t="shared" si="12"/>
        <v>0</v>
      </c>
      <c r="G83" s="497">
        <f t="shared" si="12"/>
        <v>0</v>
      </c>
      <c r="H83" s="497">
        <f t="shared" si="12"/>
        <v>276672</v>
      </c>
      <c r="I83" s="497">
        <f t="shared" si="12"/>
        <v>0</v>
      </c>
      <c r="J83" s="497">
        <f t="shared" si="12"/>
        <v>0</v>
      </c>
      <c r="K83" s="497">
        <f t="shared" si="12"/>
        <v>0</v>
      </c>
      <c r="L83" s="497">
        <f t="shared" si="12"/>
        <v>0</v>
      </c>
      <c r="M83" s="497">
        <f t="shared" si="12"/>
        <v>276672</v>
      </c>
      <c r="N83" s="497">
        <f t="shared" si="12"/>
        <v>0</v>
      </c>
      <c r="O83" s="497">
        <f t="shared" si="12"/>
        <v>276672</v>
      </c>
    </row>
    <row r="84" spans="1:15" ht="17.25" thickTop="1" thickBot="1" x14ac:dyDescent="0.3">
      <c r="A84" s="1014"/>
      <c r="B84" s="496" t="s">
        <v>1176</v>
      </c>
      <c r="C84" s="497">
        <f>+C81</f>
        <v>145149</v>
      </c>
      <c r="D84" s="497">
        <f t="shared" si="12"/>
        <v>41276</v>
      </c>
      <c r="E84" s="497">
        <f t="shared" si="12"/>
        <v>90247</v>
      </c>
      <c r="F84" s="497">
        <f t="shared" si="12"/>
        <v>0</v>
      </c>
      <c r="G84" s="497">
        <f t="shared" si="12"/>
        <v>0</v>
      </c>
      <c r="H84" s="497">
        <f t="shared" si="12"/>
        <v>276672</v>
      </c>
      <c r="I84" s="497">
        <f t="shared" si="12"/>
        <v>0</v>
      </c>
      <c r="J84" s="497">
        <f t="shared" si="12"/>
        <v>0</v>
      </c>
      <c r="K84" s="497">
        <f t="shared" si="12"/>
        <v>0</v>
      </c>
      <c r="L84" s="497">
        <f t="shared" si="12"/>
        <v>0</v>
      </c>
      <c r="M84" s="497">
        <f t="shared" si="12"/>
        <v>276672</v>
      </c>
      <c r="N84" s="497">
        <f t="shared" si="12"/>
        <v>0</v>
      </c>
      <c r="O84" s="497">
        <f t="shared" si="12"/>
        <v>276672</v>
      </c>
    </row>
    <row r="85" spans="1:15" ht="17.25" thickTop="1" thickBot="1" x14ac:dyDescent="0.3">
      <c r="A85" s="1014"/>
      <c r="B85" s="496" t="s">
        <v>1177</v>
      </c>
      <c r="C85" s="497">
        <f>+C82</f>
        <v>0</v>
      </c>
      <c r="D85" s="497">
        <f t="shared" si="12"/>
        <v>0</v>
      </c>
      <c r="E85" s="497">
        <f t="shared" si="12"/>
        <v>0</v>
      </c>
      <c r="F85" s="497">
        <f t="shared" si="12"/>
        <v>0</v>
      </c>
      <c r="G85" s="497">
        <f t="shared" si="12"/>
        <v>0</v>
      </c>
      <c r="H85" s="497">
        <f t="shared" si="12"/>
        <v>0</v>
      </c>
      <c r="I85" s="497">
        <f t="shared" si="12"/>
        <v>0</v>
      </c>
      <c r="J85" s="497">
        <f t="shared" si="12"/>
        <v>0</v>
      </c>
      <c r="K85" s="497">
        <f t="shared" si="12"/>
        <v>0</v>
      </c>
      <c r="L85" s="497">
        <f t="shared" si="12"/>
        <v>0</v>
      </c>
      <c r="M85" s="497">
        <f t="shared" si="12"/>
        <v>0</v>
      </c>
      <c r="N85" s="497">
        <f t="shared" si="12"/>
        <v>0</v>
      </c>
      <c r="O85" s="497">
        <f t="shared" si="12"/>
        <v>0</v>
      </c>
    </row>
    <row r="86" spans="1:15" ht="16.5" thickTop="1" x14ac:dyDescent="0.25">
      <c r="A86" s="998" t="s">
        <v>2</v>
      </c>
      <c r="B86" s="487" t="s">
        <v>556</v>
      </c>
      <c r="C86" s="488"/>
      <c r="D86" s="489"/>
      <c r="E86" s="489"/>
      <c r="F86" s="495"/>
      <c r="G86" s="489"/>
      <c r="H86" s="999"/>
      <c r="I86" s="1000"/>
      <c r="J86" s="490"/>
      <c r="K86" s="490"/>
      <c r="L86" s="999"/>
      <c r="M86" s="999"/>
      <c r="N86" s="999"/>
      <c r="O86" s="999"/>
    </row>
    <row r="87" spans="1:15" x14ac:dyDescent="0.25">
      <c r="A87" s="1036"/>
      <c r="B87" s="487" t="s">
        <v>84</v>
      </c>
      <c r="C87" s="488">
        <v>93500</v>
      </c>
      <c r="D87" s="489">
        <v>26515</v>
      </c>
      <c r="E87" s="489">
        <v>49373</v>
      </c>
      <c r="F87" s="490"/>
      <c r="G87" s="489"/>
      <c r="H87" s="999">
        <f>SUM(C87:G87)</f>
        <v>169388</v>
      </c>
      <c r="I87" s="1000"/>
      <c r="J87" s="490"/>
      <c r="K87" s="490"/>
      <c r="L87" s="999">
        <f>SUM(I87:K87)</f>
        <v>0</v>
      </c>
      <c r="M87" s="1001">
        <f>SUM(H87+L87)</f>
        <v>169388</v>
      </c>
      <c r="N87" s="1001"/>
      <c r="O87" s="1001">
        <f>SUM(M87+N87)</f>
        <v>169388</v>
      </c>
    </row>
    <row r="88" spans="1:15" s="1011" customFormat="1" x14ac:dyDescent="0.25">
      <c r="A88" s="1037"/>
      <c r="B88" s="1003" t="s">
        <v>1173</v>
      </c>
      <c r="C88" s="1004">
        <v>93500</v>
      </c>
      <c r="D88" s="1005">
        <v>26515</v>
      </c>
      <c r="E88" s="1005">
        <v>49373</v>
      </c>
      <c r="F88" s="1006"/>
      <c r="G88" s="1005"/>
      <c r="H88" s="1007">
        <f>SUM(C88:G88)</f>
        <v>169388</v>
      </c>
      <c r="I88" s="1015"/>
      <c r="J88" s="1006"/>
      <c r="K88" s="1006"/>
      <c r="L88" s="1007">
        <f>SUM(I88:K88)</f>
        <v>0</v>
      </c>
      <c r="M88" s="1010">
        <f>SUM(H88+L88)</f>
        <v>169388</v>
      </c>
      <c r="N88" s="1010"/>
      <c r="O88" s="1010">
        <f>SUM(M88+N88)</f>
        <v>169388</v>
      </c>
    </row>
    <row r="89" spans="1:15" s="1011" customFormat="1" x14ac:dyDescent="0.25">
      <c r="A89" s="1037"/>
      <c r="B89" s="1003" t="s">
        <v>1174</v>
      </c>
      <c r="C89" s="1004"/>
      <c r="D89" s="1005"/>
      <c r="E89" s="1005"/>
      <c r="F89" s="1006"/>
      <c r="G89" s="1005"/>
      <c r="H89" s="1007">
        <f>SUM(C89:G89)</f>
        <v>0</v>
      </c>
      <c r="I89" s="1015"/>
      <c r="J89" s="1006"/>
      <c r="K89" s="1006"/>
      <c r="L89" s="1007">
        <f>SUM(I89:K89)</f>
        <v>0</v>
      </c>
      <c r="M89" s="1010">
        <f>SUM(H89+L89)</f>
        <v>0</v>
      </c>
      <c r="N89" s="1010"/>
      <c r="O89" s="1010">
        <f>SUM(M89+N89)</f>
        <v>0</v>
      </c>
    </row>
    <row r="90" spans="1:15" x14ac:dyDescent="0.25">
      <c r="A90" s="1036"/>
      <c r="B90" s="1038" t="s">
        <v>244</v>
      </c>
      <c r="C90" s="488"/>
      <c r="D90" s="489"/>
      <c r="E90" s="489"/>
      <c r="F90" s="490"/>
      <c r="G90" s="489"/>
      <c r="H90" s="999"/>
      <c r="I90" s="1000"/>
      <c r="J90" s="490"/>
      <c r="K90" s="490"/>
      <c r="L90" s="999"/>
      <c r="M90" s="1001"/>
      <c r="N90" s="1001"/>
      <c r="O90" s="1001"/>
    </row>
    <row r="91" spans="1:15" ht="32.25" thickBot="1" x14ac:dyDescent="0.3">
      <c r="A91" s="1036"/>
      <c r="B91" s="948" t="s">
        <v>1204</v>
      </c>
      <c r="C91" s="488"/>
      <c r="D91" s="489"/>
      <c r="E91" s="489"/>
      <c r="F91" s="490"/>
      <c r="G91" s="489"/>
      <c r="H91" s="999">
        <f>SUM(C91:G91)</f>
        <v>0</v>
      </c>
      <c r="I91" s="1000">
        <v>4420</v>
      </c>
      <c r="J91" s="490"/>
      <c r="K91" s="490"/>
      <c r="L91" s="999">
        <f>SUM(I91:K91)</f>
        <v>4420</v>
      </c>
      <c r="M91" s="999">
        <f>SUM(H91+L91)</f>
        <v>4420</v>
      </c>
      <c r="N91" s="999"/>
      <c r="O91" s="999">
        <f>SUM(M91+N91)</f>
        <v>4420</v>
      </c>
    </row>
    <row r="92" spans="1:15" ht="17.25" thickTop="1" thickBot="1" x14ac:dyDescent="0.3">
      <c r="A92" s="1014"/>
      <c r="B92" s="496" t="s">
        <v>1175</v>
      </c>
      <c r="C92" s="497">
        <f>+C87+C91</f>
        <v>93500</v>
      </c>
      <c r="D92" s="497">
        <f t="shared" ref="D92:O92" si="13">+D87+D91</f>
        <v>26515</v>
      </c>
      <c r="E92" s="497">
        <f t="shared" si="13"/>
        <v>49373</v>
      </c>
      <c r="F92" s="497">
        <f t="shared" si="13"/>
        <v>0</v>
      </c>
      <c r="G92" s="497">
        <f t="shared" si="13"/>
        <v>0</v>
      </c>
      <c r="H92" s="497">
        <f t="shared" si="13"/>
        <v>169388</v>
      </c>
      <c r="I92" s="497">
        <f t="shared" si="13"/>
        <v>4420</v>
      </c>
      <c r="J92" s="497">
        <f t="shared" si="13"/>
        <v>0</v>
      </c>
      <c r="K92" s="497">
        <f t="shared" si="13"/>
        <v>0</v>
      </c>
      <c r="L92" s="497">
        <f t="shared" si="13"/>
        <v>4420</v>
      </c>
      <c r="M92" s="497">
        <f t="shared" si="13"/>
        <v>173808</v>
      </c>
      <c r="N92" s="497">
        <f t="shared" si="13"/>
        <v>0</v>
      </c>
      <c r="O92" s="497">
        <f t="shared" si="13"/>
        <v>173808</v>
      </c>
    </row>
    <row r="93" spans="1:15" ht="17.25" thickTop="1" thickBot="1" x14ac:dyDescent="0.3">
      <c r="A93" s="1014"/>
      <c r="B93" s="496" t="s">
        <v>1176</v>
      </c>
      <c r="C93" s="497">
        <f>+C88+C91</f>
        <v>93500</v>
      </c>
      <c r="D93" s="497">
        <f t="shared" ref="D93:O93" si="14">+D88+D91</f>
        <v>26515</v>
      </c>
      <c r="E93" s="497">
        <f t="shared" si="14"/>
        <v>49373</v>
      </c>
      <c r="F93" s="497">
        <f t="shared" si="14"/>
        <v>0</v>
      </c>
      <c r="G93" s="497">
        <f t="shared" si="14"/>
        <v>0</v>
      </c>
      <c r="H93" s="497">
        <f t="shared" si="14"/>
        <v>169388</v>
      </c>
      <c r="I93" s="497">
        <f t="shared" si="14"/>
        <v>4420</v>
      </c>
      <c r="J93" s="497">
        <f t="shared" si="14"/>
        <v>0</v>
      </c>
      <c r="K93" s="497">
        <f t="shared" si="14"/>
        <v>0</v>
      </c>
      <c r="L93" s="497">
        <f t="shared" si="14"/>
        <v>4420</v>
      </c>
      <c r="M93" s="497">
        <f t="shared" si="14"/>
        <v>173808</v>
      </c>
      <c r="N93" s="497">
        <f t="shared" si="14"/>
        <v>0</v>
      </c>
      <c r="O93" s="497">
        <f t="shared" si="14"/>
        <v>173808</v>
      </c>
    </row>
    <row r="94" spans="1:15" ht="17.25" thickTop="1" thickBot="1" x14ac:dyDescent="0.3">
      <c r="A94" s="1014"/>
      <c r="B94" s="496" t="s">
        <v>1177</v>
      </c>
      <c r="C94" s="497">
        <f>+C89</f>
        <v>0</v>
      </c>
      <c r="D94" s="497">
        <f t="shared" ref="D94:O94" si="15">+D89</f>
        <v>0</v>
      </c>
      <c r="E94" s="497">
        <f t="shared" si="15"/>
        <v>0</v>
      </c>
      <c r="F94" s="497">
        <f t="shared" si="15"/>
        <v>0</v>
      </c>
      <c r="G94" s="497">
        <f t="shared" si="15"/>
        <v>0</v>
      </c>
      <c r="H94" s="497">
        <f t="shared" si="15"/>
        <v>0</v>
      </c>
      <c r="I94" s="497">
        <f t="shared" si="15"/>
        <v>0</v>
      </c>
      <c r="J94" s="497">
        <f t="shared" si="15"/>
        <v>0</v>
      </c>
      <c r="K94" s="497">
        <f t="shared" si="15"/>
        <v>0</v>
      </c>
      <c r="L94" s="497">
        <f t="shared" si="15"/>
        <v>0</v>
      </c>
      <c r="M94" s="497">
        <f t="shared" si="15"/>
        <v>0</v>
      </c>
      <c r="N94" s="497">
        <f t="shared" si="15"/>
        <v>0</v>
      </c>
      <c r="O94" s="497">
        <f t="shared" si="15"/>
        <v>0</v>
      </c>
    </row>
    <row r="95" spans="1:15" ht="16.5" thickTop="1" x14ac:dyDescent="0.25">
      <c r="A95" s="998" t="s">
        <v>3</v>
      </c>
      <c r="B95" s="487" t="s">
        <v>557</v>
      </c>
      <c r="C95" s="488"/>
      <c r="D95" s="489"/>
      <c r="E95" s="489"/>
      <c r="F95" s="495"/>
      <c r="G95" s="489"/>
      <c r="H95" s="999"/>
      <c r="I95" s="1000"/>
      <c r="J95" s="490"/>
      <c r="K95" s="490"/>
      <c r="L95" s="999"/>
      <c r="M95" s="999"/>
      <c r="N95" s="999"/>
      <c r="O95" s="999"/>
    </row>
    <row r="96" spans="1:15" x14ac:dyDescent="0.25">
      <c r="A96" s="998"/>
      <c r="B96" s="492" t="s">
        <v>84</v>
      </c>
      <c r="C96" s="488">
        <v>116559</v>
      </c>
      <c r="D96" s="489">
        <v>33107</v>
      </c>
      <c r="E96" s="489">
        <v>61981</v>
      </c>
      <c r="F96" s="490"/>
      <c r="G96" s="489"/>
      <c r="H96" s="999">
        <f>SUM(C96:G96)</f>
        <v>211647</v>
      </c>
      <c r="I96" s="1000"/>
      <c r="J96" s="490"/>
      <c r="K96" s="490"/>
      <c r="L96" s="999">
        <f>SUM(I96:K96)</f>
        <v>0</v>
      </c>
      <c r="M96" s="1001">
        <f>SUM(H96+L96)</f>
        <v>211647</v>
      </c>
      <c r="N96" s="1001"/>
      <c r="O96" s="1001">
        <f>SUM(M96+N96)</f>
        <v>211647</v>
      </c>
    </row>
    <row r="97" spans="1:15" s="1011" customFormat="1" x14ac:dyDescent="0.25">
      <c r="A97" s="1002"/>
      <c r="B97" s="1003" t="s">
        <v>1173</v>
      </c>
      <c r="C97" s="1004">
        <v>116559</v>
      </c>
      <c r="D97" s="1005">
        <v>33107</v>
      </c>
      <c r="E97" s="1005">
        <v>61981</v>
      </c>
      <c r="F97" s="1006"/>
      <c r="G97" s="1005"/>
      <c r="H97" s="1007">
        <f>SUM(C97:G97)</f>
        <v>211647</v>
      </c>
      <c r="I97" s="1015"/>
      <c r="J97" s="1006"/>
      <c r="K97" s="1006"/>
      <c r="L97" s="1007">
        <f>SUM(I97:K97)</f>
        <v>0</v>
      </c>
      <c r="M97" s="1010">
        <f>SUM(H97+L97)</f>
        <v>211647</v>
      </c>
      <c r="N97" s="1010"/>
      <c r="O97" s="1010">
        <f>SUM(M97+N97)</f>
        <v>211647</v>
      </c>
    </row>
    <row r="98" spans="1:15" s="1011" customFormat="1" ht="16.5" thickBot="1" x14ac:dyDescent="0.3">
      <c r="A98" s="1002"/>
      <c r="B98" s="1003" t="s">
        <v>1174</v>
      </c>
      <c r="C98" s="1004"/>
      <c r="D98" s="1005"/>
      <c r="E98" s="1005"/>
      <c r="F98" s="1006"/>
      <c r="G98" s="1005"/>
      <c r="H98" s="1007">
        <f>SUM(C98:G98)</f>
        <v>0</v>
      </c>
      <c r="I98" s="1015"/>
      <c r="J98" s="1006"/>
      <c r="K98" s="1006"/>
      <c r="L98" s="1007">
        <f>SUM(I98:K98)</f>
        <v>0</v>
      </c>
      <c r="M98" s="1010">
        <f>SUM(H98+L98)</f>
        <v>0</v>
      </c>
      <c r="N98" s="1010"/>
      <c r="O98" s="1010">
        <f>SUM(M98+N98)</f>
        <v>0</v>
      </c>
    </row>
    <row r="99" spans="1:15" ht="17.25" thickTop="1" thickBot="1" x14ac:dyDescent="0.3">
      <c r="A99" s="1014"/>
      <c r="B99" s="496" t="s">
        <v>1175</v>
      </c>
      <c r="C99" s="497">
        <f>+C96</f>
        <v>116559</v>
      </c>
      <c r="D99" s="497">
        <f t="shared" ref="D99:O101" si="16">+D96</f>
        <v>33107</v>
      </c>
      <c r="E99" s="497">
        <f t="shared" si="16"/>
        <v>61981</v>
      </c>
      <c r="F99" s="497">
        <f t="shared" si="16"/>
        <v>0</v>
      </c>
      <c r="G99" s="497">
        <f t="shared" si="16"/>
        <v>0</v>
      </c>
      <c r="H99" s="497">
        <f t="shared" si="16"/>
        <v>211647</v>
      </c>
      <c r="I99" s="497">
        <f t="shared" si="16"/>
        <v>0</v>
      </c>
      <c r="J99" s="497">
        <f t="shared" si="16"/>
        <v>0</v>
      </c>
      <c r="K99" s="497">
        <f t="shared" si="16"/>
        <v>0</v>
      </c>
      <c r="L99" s="497">
        <f t="shared" si="16"/>
        <v>0</v>
      </c>
      <c r="M99" s="497">
        <f t="shared" si="16"/>
        <v>211647</v>
      </c>
      <c r="N99" s="497">
        <f t="shared" si="16"/>
        <v>0</v>
      </c>
      <c r="O99" s="497">
        <f t="shared" si="16"/>
        <v>211647</v>
      </c>
    </row>
    <row r="100" spans="1:15" ht="17.25" thickTop="1" thickBot="1" x14ac:dyDescent="0.3">
      <c r="A100" s="1014"/>
      <c r="B100" s="496" t="s">
        <v>1176</v>
      </c>
      <c r="C100" s="497">
        <f>+C97</f>
        <v>116559</v>
      </c>
      <c r="D100" s="497">
        <f t="shared" si="16"/>
        <v>33107</v>
      </c>
      <c r="E100" s="497">
        <f t="shared" si="16"/>
        <v>61981</v>
      </c>
      <c r="F100" s="497">
        <f t="shared" si="16"/>
        <v>0</v>
      </c>
      <c r="G100" s="497">
        <f t="shared" si="16"/>
        <v>0</v>
      </c>
      <c r="H100" s="497">
        <f t="shared" si="16"/>
        <v>211647</v>
      </c>
      <c r="I100" s="497">
        <f t="shared" si="16"/>
        <v>0</v>
      </c>
      <c r="J100" s="497">
        <f t="shared" si="16"/>
        <v>0</v>
      </c>
      <c r="K100" s="497">
        <f t="shared" si="16"/>
        <v>0</v>
      </c>
      <c r="L100" s="497">
        <f t="shared" si="16"/>
        <v>0</v>
      </c>
      <c r="M100" s="497">
        <f t="shared" si="16"/>
        <v>211647</v>
      </c>
      <c r="N100" s="497">
        <f t="shared" si="16"/>
        <v>0</v>
      </c>
      <c r="O100" s="497">
        <f t="shared" si="16"/>
        <v>211647</v>
      </c>
    </row>
    <row r="101" spans="1:15" ht="17.25" thickTop="1" thickBot="1" x14ac:dyDescent="0.3">
      <c r="A101" s="1014"/>
      <c r="B101" s="496" t="s">
        <v>1177</v>
      </c>
      <c r="C101" s="497">
        <f>+C98</f>
        <v>0</v>
      </c>
      <c r="D101" s="497">
        <f t="shared" si="16"/>
        <v>0</v>
      </c>
      <c r="E101" s="497">
        <f t="shared" si="16"/>
        <v>0</v>
      </c>
      <c r="F101" s="497">
        <f t="shared" si="16"/>
        <v>0</v>
      </c>
      <c r="G101" s="497">
        <f t="shared" si="16"/>
        <v>0</v>
      </c>
      <c r="H101" s="497">
        <f t="shared" si="16"/>
        <v>0</v>
      </c>
      <c r="I101" s="497">
        <f t="shared" si="16"/>
        <v>0</v>
      </c>
      <c r="J101" s="497">
        <f t="shared" si="16"/>
        <v>0</v>
      </c>
      <c r="K101" s="497">
        <f t="shared" si="16"/>
        <v>0</v>
      </c>
      <c r="L101" s="497">
        <f t="shared" si="16"/>
        <v>0</v>
      </c>
      <c r="M101" s="497">
        <f t="shared" si="16"/>
        <v>0</v>
      </c>
      <c r="N101" s="497">
        <f t="shared" si="16"/>
        <v>0</v>
      </c>
      <c r="O101" s="497">
        <f t="shared" si="16"/>
        <v>0</v>
      </c>
    </row>
    <row r="102" spans="1:15" ht="16.5" thickTop="1" x14ac:dyDescent="0.25">
      <c r="A102" s="998" t="s">
        <v>7</v>
      </c>
      <c r="B102" s="487" t="s">
        <v>558</v>
      </c>
      <c r="C102" s="488"/>
      <c r="D102" s="489"/>
      <c r="E102" s="489"/>
      <c r="F102" s="495"/>
      <c r="G102" s="489"/>
      <c r="H102" s="999"/>
      <c r="I102" s="1000"/>
      <c r="J102" s="490"/>
      <c r="K102" s="490"/>
      <c r="L102" s="999"/>
      <c r="M102" s="999"/>
      <c r="N102" s="999"/>
      <c r="O102" s="999"/>
    </row>
    <row r="103" spans="1:15" x14ac:dyDescent="0.25">
      <c r="A103" s="1036"/>
      <c r="B103" s="487" t="s">
        <v>84</v>
      </c>
      <c r="C103" s="488">
        <v>96645</v>
      </c>
      <c r="D103" s="489">
        <v>27674</v>
      </c>
      <c r="E103" s="489">
        <v>60156</v>
      </c>
      <c r="F103" s="490"/>
      <c r="G103" s="489"/>
      <c r="H103" s="999">
        <f>SUM(C103:G103)</f>
        <v>184475</v>
      </c>
      <c r="I103" s="1000"/>
      <c r="J103" s="490"/>
      <c r="K103" s="490"/>
      <c r="L103" s="999">
        <f>SUM(I103:K103)</f>
        <v>0</v>
      </c>
      <c r="M103" s="1001">
        <f>SUM(H103+L103)</f>
        <v>184475</v>
      </c>
      <c r="N103" s="1001"/>
      <c r="O103" s="1001">
        <f>SUM(M103+N103)</f>
        <v>184475</v>
      </c>
    </row>
    <row r="104" spans="1:15" s="1011" customFormat="1" x14ac:dyDescent="0.25">
      <c r="A104" s="1037"/>
      <c r="B104" s="1003" t="s">
        <v>1173</v>
      </c>
      <c r="C104" s="1004">
        <v>96645</v>
      </c>
      <c r="D104" s="1005">
        <v>27674</v>
      </c>
      <c r="E104" s="1005">
        <v>60156</v>
      </c>
      <c r="F104" s="1006"/>
      <c r="G104" s="1005"/>
      <c r="H104" s="1007">
        <f>SUM(C104:G104)</f>
        <v>184475</v>
      </c>
      <c r="I104" s="1015"/>
      <c r="J104" s="1006"/>
      <c r="K104" s="1006"/>
      <c r="L104" s="1007">
        <f>SUM(I104:K104)</f>
        <v>0</v>
      </c>
      <c r="M104" s="1010">
        <f>SUM(H104+L104)</f>
        <v>184475</v>
      </c>
      <c r="N104" s="1010"/>
      <c r="O104" s="1010">
        <f>SUM(M104+N104)</f>
        <v>184475</v>
      </c>
    </row>
    <row r="105" spans="1:15" s="1011" customFormat="1" ht="16.5" thickBot="1" x14ac:dyDescent="0.3">
      <c r="A105" s="1037"/>
      <c r="B105" s="1003" t="s">
        <v>1174</v>
      </c>
      <c r="C105" s="1004"/>
      <c r="D105" s="1005"/>
      <c r="E105" s="1005"/>
      <c r="F105" s="1006"/>
      <c r="G105" s="1005"/>
      <c r="H105" s="1007">
        <f>SUM(C105:G105)</f>
        <v>0</v>
      </c>
      <c r="I105" s="1015"/>
      <c r="J105" s="1006"/>
      <c r="K105" s="1006"/>
      <c r="L105" s="1007">
        <f>SUM(I105:K105)</f>
        <v>0</v>
      </c>
      <c r="M105" s="1010">
        <f>SUM(H105+L105)</f>
        <v>0</v>
      </c>
      <c r="N105" s="1010"/>
      <c r="O105" s="1010">
        <f>SUM(M105+N105)</f>
        <v>0</v>
      </c>
    </row>
    <row r="106" spans="1:15" ht="17.25" thickTop="1" thickBot="1" x14ac:dyDescent="0.3">
      <c r="A106" s="1014"/>
      <c r="B106" s="496" t="s">
        <v>1175</v>
      </c>
      <c r="C106" s="497">
        <f>+C103</f>
        <v>96645</v>
      </c>
      <c r="D106" s="497">
        <f t="shared" ref="D106:O108" si="17">+D103</f>
        <v>27674</v>
      </c>
      <c r="E106" s="497">
        <f t="shared" si="17"/>
        <v>60156</v>
      </c>
      <c r="F106" s="497">
        <f t="shared" si="17"/>
        <v>0</v>
      </c>
      <c r="G106" s="497">
        <f t="shared" si="17"/>
        <v>0</v>
      </c>
      <c r="H106" s="497">
        <f t="shared" si="17"/>
        <v>184475</v>
      </c>
      <c r="I106" s="497">
        <f t="shared" si="17"/>
        <v>0</v>
      </c>
      <c r="J106" s="497">
        <f t="shared" si="17"/>
        <v>0</v>
      </c>
      <c r="K106" s="497">
        <f t="shared" si="17"/>
        <v>0</v>
      </c>
      <c r="L106" s="497">
        <f t="shared" si="17"/>
        <v>0</v>
      </c>
      <c r="M106" s="497">
        <f t="shared" si="17"/>
        <v>184475</v>
      </c>
      <c r="N106" s="497">
        <f t="shared" si="17"/>
        <v>0</v>
      </c>
      <c r="O106" s="497">
        <f t="shared" si="17"/>
        <v>184475</v>
      </c>
    </row>
    <row r="107" spans="1:15" ht="17.25" thickTop="1" thickBot="1" x14ac:dyDescent="0.3">
      <c r="A107" s="1014"/>
      <c r="B107" s="496" t="s">
        <v>1176</v>
      </c>
      <c r="C107" s="497">
        <f>+C104</f>
        <v>96645</v>
      </c>
      <c r="D107" s="497">
        <f t="shared" si="17"/>
        <v>27674</v>
      </c>
      <c r="E107" s="497">
        <f t="shared" si="17"/>
        <v>60156</v>
      </c>
      <c r="F107" s="497">
        <f t="shared" si="17"/>
        <v>0</v>
      </c>
      <c r="G107" s="497">
        <f t="shared" si="17"/>
        <v>0</v>
      </c>
      <c r="H107" s="497">
        <f t="shared" si="17"/>
        <v>184475</v>
      </c>
      <c r="I107" s="497">
        <f t="shared" si="17"/>
        <v>0</v>
      </c>
      <c r="J107" s="497">
        <f t="shared" si="17"/>
        <v>0</v>
      </c>
      <c r="K107" s="497">
        <f t="shared" si="17"/>
        <v>0</v>
      </c>
      <c r="L107" s="497">
        <f t="shared" si="17"/>
        <v>0</v>
      </c>
      <c r="M107" s="497">
        <f t="shared" si="17"/>
        <v>184475</v>
      </c>
      <c r="N107" s="497">
        <f t="shared" si="17"/>
        <v>0</v>
      </c>
      <c r="O107" s="497">
        <f t="shared" si="17"/>
        <v>184475</v>
      </c>
    </row>
    <row r="108" spans="1:15" ht="17.25" thickTop="1" thickBot="1" x14ac:dyDescent="0.3">
      <c r="A108" s="1014"/>
      <c r="B108" s="496" t="s">
        <v>1177</v>
      </c>
      <c r="C108" s="497">
        <f>+C105</f>
        <v>0</v>
      </c>
      <c r="D108" s="497">
        <f t="shared" si="17"/>
        <v>0</v>
      </c>
      <c r="E108" s="497">
        <f t="shared" si="17"/>
        <v>0</v>
      </c>
      <c r="F108" s="497">
        <f t="shared" si="17"/>
        <v>0</v>
      </c>
      <c r="G108" s="497">
        <f t="shared" si="17"/>
        <v>0</v>
      </c>
      <c r="H108" s="497">
        <f t="shared" si="17"/>
        <v>0</v>
      </c>
      <c r="I108" s="497">
        <f t="shared" si="17"/>
        <v>0</v>
      </c>
      <c r="J108" s="497">
        <f t="shared" si="17"/>
        <v>0</v>
      </c>
      <c r="K108" s="497">
        <f t="shared" si="17"/>
        <v>0</v>
      </c>
      <c r="L108" s="497">
        <f t="shared" si="17"/>
        <v>0</v>
      </c>
      <c r="M108" s="497">
        <f t="shared" si="17"/>
        <v>0</v>
      </c>
      <c r="N108" s="497">
        <f t="shared" si="17"/>
        <v>0</v>
      </c>
      <c r="O108" s="497">
        <f t="shared" si="17"/>
        <v>0</v>
      </c>
    </row>
    <row r="109" spans="1:15" ht="16.5" thickTop="1" x14ac:dyDescent="0.25">
      <c r="A109" s="998" t="s">
        <v>11</v>
      </c>
      <c r="B109" s="487" t="s">
        <v>91</v>
      </c>
      <c r="C109" s="488"/>
      <c r="D109" s="489"/>
      <c r="E109" s="489"/>
      <c r="F109" s="495"/>
      <c r="G109" s="489"/>
      <c r="H109" s="999"/>
      <c r="I109" s="1000"/>
      <c r="J109" s="490"/>
      <c r="K109" s="490"/>
      <c r="L109" s="999"/>
      <c r="M109" s="999"/>
      <c r="N109" s="999"/>
      <c r="O109" s="999"/>
    </row>
    <row r="110" spans="1:15" x14ac:dyDescent="0.25">
      <c r="A110" s="998"/>
      <c r="B110" s="492" t="s">
        <v>84</v>
      </c>
      <c r="C110" s="488">
        <v>116381</v>
      </c>
      <c r="D110" s="489">
        <v>33205</v>
      </c>
      <c r="E110" s="489">
        <v>52465</v>
      </c>
      <c r="F110" s="495"/>
      <c r="G110" s="489"/>
      <c r="H110" s="999">
        <f>SUM(C110:G110)</f>
        <v>202051</v>
      </c>
      <c r="I110" s="1000"/>
      <c r="J110" s="490"/>
      <c r="K110" s="490"/>
      <c r="L110" s="999">
        <f>SUM(I110:K110)</f>
        <v>0</v>
      </c>
      <c r="M110" s="1001">
        <f>SUM(H110+L110)</f>
        <v>202051</v>
      </c>
      <c r="N110" s="1001"/>
      <c r="O110" s="1001">
        <f>SUM(M110+N110)</f>
        <v>202051</v>
      </c>
    </row>
    <row r="111" spans="1:15" s="1011" customFormat="1" x14ac:dyDescent="0.25">
      <c r="A111" s="1002"/>
      <c r="B111" s="1003" t="s">
        <v>1173</v>
      </c>
      <c r="C111" s="1004">
        <v>116381</v>
      </c>
      <c r="D111" s="1005">
        <v>33205</v>
      </c>
      <c r="E111" s="1005">
        <v>52465</v>
      </c>
      <c r="F111" s="1009"/>
      <c r="G111" s="1005"/>
      <c r="H111" s="1007">
        <f>SUM(C111:G111)</f>
        <v>202051</v>
      </c>
      <c r="I111" s="1015"/>
      <c r="J111" s="1006"/>
      <c r="K111" s="1006"/>
      <c r="L111" s="1007">
        <f>SUM(I111:K111)</f>
        <v>0</v>
      </c>
      <c r="M111" s="1010">
        <f>SUM(H111+L111)</f>
        <v>202051</v>
      </c>
      <c r="N111" s="1010"/>
      <c r="O111" s="1010">
        <f>SUM(M111+N111)</f>
        <v>202051</v>
      </c>
    </row>
    <row r="112" spans="1:15" s="1011" customFormat="1" ht="16.5" thickBot="1" x14ac:dyDescent="0.3">
      <c r="A112" s="1002"/>
      <c r="B112" s="1003" t="s">
        <v>1174</v>
      </c>
      <c r="C112" s="1004"/>
      <c r="D112" s="1005"/>
      <c r="E112" s="1005"/>
      <c r="F112" s="1009"/>
      <c r="G112" s="1005"/>
      <c r="H112" s="1007">
        <f>SUM(C112:G112)</f>
        <v>0</v>
      </c>
      <c r="I112" s="1015"/>
      <c r="J112" s="1006"/>
      <c r="K112" s="1006"/>
      <c r="L112" s="1007">
        <f>SUM(I112:K112)</f>
        <v>0</v>
      </c>
      <c r="M112" s="1010">
        <f>SUM(H112+L112)</f>
        <v>0</v>
      </c>
      <c r="N112" s="1010"/>
      <c r="O112" s="1010">
        <f>SUM(M112+N112)</f>
        <v>0</v>
      </c>
    </row>
    <row r="113" spans="1:15" ht="17.25" thickTop="1" thickBot="1" x14ac:dyDescent="0.3">
      <c r="A113" s="1014"/>
      <c r="B113" s="496" t="s">
        <v>1175</v>
      </c>
      <c r="C113" s="497">
        <f>+C110</f>
        <v>116381</v>
      </c>
      <c r="D113" s="497">
        <f t="shared" ref="D113:O115" si="18">+D110</f>
        <v>33205</v>
      </c>
      <c r="E113" s="497">
        <f t="shared" si="18"/>
        <v>52465</v>
      </c>
      <c r="F113" s="497">
        <f t="shared" si="18"/>
        <v>0</v>
      </c>
      <c r="G113" s="497">
        <f t="shared" si="18"/>
        <v>0</v>
      </c>
      <c r="H113" s="497">
        <f t="shared" si="18"/>
        <v>202051</v>
      </c>
      <c r="I113" s="497">
        <f t="shared" si="18"/>
        <v>0</v>
      </c>
      <c r="J113" s="497">
        <f t="shared" si="18"/>
        <v>0</v>
      </c>
      <c r="K113" s="497">
        <f t="shared" si="18"/>
        <v>0</v>
      </c>
      <c r="L113" s="497">
        <f t="shared" si="18"/>
        <v>0</v>
      </c>
      <c r="M113" s="497">
        <f t="shared" si="18"/>
        <v>202051</v>
      </c>
      <c r="N113" s="497">
        <f t="shared" si="18"/>
        <v>0</v>
      </c>
      <c r="O113" s="497">
        <f t="shared" si="18"/>
        <v>202051</v>
      </c>
    </row>
    <row r="114" spans="1:15" ht="17.25" thickTop="1" thickBot="1" x14ac:dyDescent="0.3">
      <c r="A114" s="1014"/>
      <c r="B114" s="496" t="s">
        <v>1176</v>
      </c>
      <c r="C114" s="497">
        <f>+C111</f>
        <v>116381</v>
      </c>
      <c r="D114" s="497">
        <f t="shared" si="18"/>
        <v>33205</v>
      </c>
      <c r="E114" s="497">
        <f t="shared" si="18"/>
        <v>52465</v>
      </c>
      <c r="F114" s="497">
        <f t="shared" si="18"/>
        <v>0</v>
      </c>
      <c r="G114" s="497">
        <f t="shared" si="18"/>
        <v>0</v>
      </c>
      <c r="H114" s="497">
        <f t="shared" si="18"/>
        <v>202051</v>
      </c>
      <c r="I114" s="497">
        <f t="shared" si="18"/>
        <v>0</v>
      </c>
      <c r="J114" s="497">
        <f t="shared" si="18"/>
        <v>0</v>
      </c>
      <c r="K114" s="497">
        <f t="shared" si="18"/>
        <v>0</v>
      </c>
      <c r="L114" s="497">
        <f t="shared" si="18"/>
        <v>0</v>
      </c>
      <c r="M114" s="497">
        <f t="shared" si="18"/>
        <v>202051</v>
      </c>
      <c r="N114" s="497">
        <f t="shared" si="18"/>
        <v>0</v>
      </c>
      <c r="O114" s="497">
        <f t="shared" si="18"/>
        <v>202051</v>
      </c>
    </row>
    <row r="115" spans="1:15" ht="17.25" thickTop="1" thickBot="1" x14ac:dyDescent="0.3">
      <c r="A115" s="1014"/>
      <c r="B115" s="496" t="s">
        <v>1177</v>
      </c>
      <c r="C115" s="497">
        <f>+C112</f>
        <v>0</v>
      </c>
      <c r="D115" s="497">
        <f t="shared" si="18"/>
        <v>0</v>
      </c>
      <c r="E115" s="497">
        <f t="shared" si="18"/>
        <v>0</v>
      </c>
      <c r="F115" s="497">
        <f t="shared" si="18"/>
        <v>0</v>
      </c>
      <c r="G115" s="497">
        <f t="shared" si="18"/>
        <v>0</v>
      </c>
      <c r="H115" s="497">
        <f t="shared" si="18"/>
        <v>0</v>
      </c>
      <c r="I115" s="497">
        <f t="shared" si="18"/>
        <v>0</v>
      </c>
      <c r="J115" s="497">
        <f t="shared" si="18"/>
        <v>0</v>
      </c>
      <c r="K115" s="497">
        <f t="shared" si="18"/>
        <v>0</v>
      </c>
      <c r="L115" s="497">
        <f t="shared" si="18"/>
        <v>0</v>
      </c>
      <c r="M115" s="497">
        <f t="shared" si="18"/>
        <v>0</v>
      </c>
      <c r="N115" s="497">
        <f t="shared" si="18"/>
        <v>0</v>
      </c>
      <c r="O115" s="497">
        <f t="shared" si="18"/>
        <v>0</v>
      </c>
    </row>
    <row r="116" spans="1:15" ht="16.5" thickTop="1" x14ac:dyDescent="0.25">
      <c r="A116" s="998" t="s">
        <v>15</v>
      </c>
      <c r="B116" s="487" t="s">
        <v>1205</v>
      </c>
      <c r="C116" s="488"/>
      <c r="D116" s="489"/>
      <c r="E116" s="489"/>
      <c r="F116" s="495"/>
      <c r="G116" s="489"/>
      <c r="H116" s="999"/>
      <c r="I116" s="1000"/>
      <c r="J116" s="490"/>
      <c r="K116" s="490"/>
      <c r="L116" s="999"/>
      <c r="M116" s="999"/>
      <c r="N116" s="999"/>
      <c r="O116" s="999"/>
    </row>
    <row r="117" spans="1:15" x14ac:dyDescent="0.25">
      <c r="A117" s="1036"/>
      <c r="B117" s="487" t="s">
        <v>84</v>
      </c>
      <c r="C117" s="488">
        <v>127690</v>
      </c>
      <c r="D117" s="489">
        <v>36298</v>
      </c>
      <c r="E117" s="489">
        <v>66650</v>
      </c>
      <c r="F117" s="490"/>
      <c r="G117" s="489"/>
      <c r="H117" s="999">
        <f>SUM(C117:G117)</f>
        <v>230638</v>
      </c>
      <c r="I117" s="1000"/>
      <c r="J117" s="490"/>
      <c r="K117" s="490"/>
      <c r="L117" s="999">
        <f>SUM(I117:K117)</f>
        <v>0</v>
      </c>
      <c r="M117" s="1001">
        <f>SUM(H117+L117)</f>
        <v>230638</v>
      </c>
      <c r="N117" s="1001"/>
      <c r="O117" s="1001">
        <f>SUM(M117+N117)</f>
        <v>230638</v>
      </c>
    </row>
    <row r="118" spans="1:15" s="1011" customFormat="1" x14ac:dyDescent="0.25">
      <c r="A118" s="1037"/>
      <c r="B118" s="1003" t="s">
        <v>1173</v>
      </c>
      <c r="C118" s="1004">
        <v>127690</v>
      </c>
      <c r="D118" s="1005">
        <v>36298</v>
      </c>
      <c r="E118" s="1005">
        <v>66650</v>
      </c>
      <c r="F118" s="1006"/>
      <c r="G118" s="1005"/>
      <c r="H118" s="1007">
        <f>SUM(C118:G118)</f>
        <v>230638</v>
      </c>
      <c r="I118" s="1015"/>
      <c r="J118" s="1006"/>
      <c r="K118" s="1006"/>
      <c r="L118" s="1007">
        <f>SUM(I118:K118)</f>
        <v>0</v>
      </c>
      <c r="M118" s="1010">
        <f>SUM(H118+L118)</f>
        <v>230638</v>
      </c>
      <c r="N118" s="1010"/>
      <c r="O118" s="1010">
        <f>SUM(M118+N118)</f>
        <v>230638</v>
      </c>
    </row>
    <row r="119" spans="1:15" s="1011" customFormat="1" ht="16.5" thickBot="1" x14ac:dyDescent="0.3">
      <c r="A119" s="1037"/>
      <c r="B119" s="1003" t="s">
        <v>1174</v>
      </c>
      <c r="C119" s="1004"/>
      <c r="D119" s="1005"/>
      <c r="E119" s="1005"/>
      <c r="F119" s="1006"/>
      <c r="G119" s="1005"/>
      <c r="H119" s="1007">
        <f>SUM(C119:G119)</f>
        <v>0</v>
      </c>
      <c r="I119" s="1015"/>
      <c r="J119" s="1006"/>
      <c r="K119" s="1006"/>
      <c r="L119" s="1007">
        <f>SUM(I119:K119)</f>
        <v>0</v>
      </c>
      <c r="M119" s="1010">
        <f>SUM(H119+L119)</f>
        <v>0</v>
      </c>
      <c r="N119" s="1010"/>
      <c r="O119" s="1010">
        <f>SUM(M119+N119)</f>
        <v>0</v>
      </c>
    </row>
    <row r="120" spans="1:15" ht="17.25" thickTop="1" thickBot="1" x14ac:dyDescent="0.3">
      <c r="A120" s="1014"/>
      <c r="B120" s="496" t="s">
        <v>1175</v>
      </c>
      <c r="C120" s="497">
        <f>+C117</f>
        <v>127690</v>
      </c>
      <c r="D120" s="497">
        <f t="shared" ref="D120:O122" si="19">+D117</f>
        <v>36298</v>
      </c>
      <c r="E120" s="497">
        <f t="shared" si="19"/>
        <v>66650</v>
      </c>
      <c r="F120" s="497">
        <f t="shared" si="19"/>
        <v>0</v>
      </c>
      <c r="G120" s="497">
        <f t="shared" si="19"/>
        <v>0</v>
      </c>
      <c r="H120" s="497">
        <f t="shared" si="19"/>
        <v>230638</v>
      </c>
      <c r="I120" s="497">
        <f t="shared" si="19"/>
        <v>0</v>
      </c>
      <c r="J120" s="497">
        <f t="shared" si="19"/>
        <v>0</v>
      </c>
      <c r="K120" s="497">
        <f t="shared" si="19"/>
        <v>0</v>
      </c>
      <c r="L120" s="497">
        <f t="shared" si="19"/>
        <v>0</v>
      </c>
      <c r="M120" s="497">
        <f t="shared" si="19"/>
        <v>230638</v>
      </c>
      <c r="N120" s="497">
        <f t="shared" si="19"/>
        <v>0</v>
      </c>
      <c r="O120" s="497">
        <f t="shared" si="19"/>
        <v>230638</v>
      </c>
    </row>
    <row r="121" spans="1:15" ht="17.25" thickTop="1" thickBot="1" x14ac:dyDescent="0.3">
      <c r="A121" s="1014"/>
      <c r="B121" s="496" t="s">
        <v>1176</v>
      </c>
      <c r="C121" s="497">
        <f>+C118</f>
        <v>127690</v>
      </c>
      <c r="D121" s="497">
        <f t="shared" si="19"/>
        <v>36298</v>
      </c>
      <c r="E121" s="497">
        <f t="shared" si="19"/>
        <v>66650</v>
      </c>
      <c r="F121" s="497">
        <f t="shared" si="19"/>
        <v>0</v>
      </c>
      <c r="G121" s="497">
        <f t="shared" si="19"/>
        <v>0</v>
      </c>
      <c r="H121" s="497">
        <f t="shared" si="19"/>
        <v>230638</v>
      </c>
      <c r="I121" s="497">
        <f t="shared" si="19"/>
        <v>0</v>
      </c>
      <c r="J121" s="497">
        <f t="shared" si="19"/>
        <v>0</v>
      </c>
      <c r="K121" s="497">
        <f t="shared" si="19"/>
        <v>0</v>
      </c>
      <c r="L121" s="497">
        <f t="shared" si="19"/>
        <v>0</v>
      </c>
      <c r="M121" s="497">
        <f t="shared" si="19"/>
        <v>230638</v>
      </c>
      <c r="N121" s="497">
        <f t="shared" si="19"/>
        <v>0</v>
      </c>
      <c r="O121" s="497">
        <f t="shared" si="19"/>
        <v>230638</v>
      </c>
    </row>
    <row r="122" spans="1:15" ht="17.25" thickTop="1" thickBot="1" x14ac:dyDescent="0.3">
      <c r="A122" s="1014"/>
      <c r="B122" s="496" t="s">
        <v>1177</v>
      </c>
      <c r="C122" s="497">
        <f>+C119</f>
        <v>0</v>
      </c>
      <c r="D122" s="497">
        <f t="shared" si="19"/>
        <v>0</v>
      </c>
      <c r="E122" s="497">
        <f t="shared" si="19"/>
        <v>0</v>
      </c>
      <c r="F122" s="497">
        <f t="shared" si="19"/>
        <v>0</v>
      </c>
      <c r="G122" s="497">
        <f t="shared" si="19"/>
        <v>0</v>
      </c>
      <c r="H122" s="497">
        <f t="shared" si="19"/>
        <v>0</v>
      </c>
      <c r="I122" s="497">
        <f t="shared" si="19"/>
        <v>0</v>
      </c>
      <c r="J122" s="497">
        <f t="shared" si="19"/>
        <v>0</v>
      </c>
      <c r="K122" s="497">
        <f t="shared" si="19"/>
        <v>0</v>
      </c>
      <c r="L122" s="497">
        <f t="shared" si="19"/>
        <v>0</v>
      </c>
      <c r="M122" s="497">
        <f t="shared" si="19"/>
        <v>0</v>
      </c>
      <c r="N122" s="497">
        <f t="shared" si="19"/>
        <v>0</v>
      </c>
      <c r="O122" s="497">
        <f t="shared" si="19"/>
        <v>0</v>
      </c>
    </row>
    <row r="123" spans="1:15" ht="16.5" thickTop="1" x14ac:dyDescent="0.25">
      <c r="A123" s="998" t="s">
        <v>18</v>
      </c>
      <c r="B123" s="487" t="s">
        <v>559</v>
      </c>
      <c r="C123" s="488"/>
      <c r="D123" s="489"/>
      <c r="E123" s="489"/>
      <c r="F123" s="495"/>
      <c r="G123" s="489"/>
      <c r="H123" s="999"/>
      <c r="I123" s="1000"/>
      <c r="J123" s="490"/>
      <c r="K123" s="490"/>
      <c r="L123" s="999"/>
      <c r="M123" s="999"/>
      <c r="N123" s="999"/>
      <c r="O123" s="999"/>
    </row>
    <row r="124" spans="1:15" x14ac:dyDescent="0.25">
      <c r="A124" s="998"/>
      <c r="B124" s="492" t="s">
        <v>84</v>
      </c>
      <c r="C124" s="488">
        <v>42468</v>
      </c>
      <c r="D124" s="489">
        <v>11351</v>
      </c>
      <c r="E124" s="489">
        <v>16077</v>
      </c>
      <c r="F124" s="495"/>
      <c r="G124" s="489"/>
      <c r="H124" s="999">
        <f>SUM(C124:G124)</f>
        <v>69896</v>
      </c>
      <c r="I124" s="1000"/>
      <c r="J124" s="490"/>
      <c r="K124" s="490"/>
      <c r="L124" s="999">
        <f>SUM(I124:K124)</f>
        <v>0</v>
      </c>
      <c r="M124" s="1001">
        <f>SUM(H124+L124)</f>
        <v>69896</v>
      </c>
      <c r="N124" s="1001"/>
      <c r="O124" s="1001">
        <f>SUM(M124+N124)</f>
        <v>69896</v>
      </c>
    </row>
    <row r="125" spans="1:15" s="1011" customFormat="1" x14ac:dyDescent="0.25">
      <c r="A125" s="1002"/>
      <c r="B125" s="1003" t="s">
        <v>1173</v>
      </c>
      <c r="C125" s="1004">
        <v>42468</v>
      </c>
      <c r="D125" s="1005">
        <v>11351</v>
      </c>
      <c r="E125" s="1005">
        <v>16077</v>
      </c>
      <c r="F125" s="1009"/>
      <c r="G125" s="1005"/>
      <c r="H125" s="1007">
        <f>SUM(C125:G125)</f>
        <v>69896</v>
      </c>
      <c r="I125" s="1015"/>
      <c r="J125" s="1006"/>
      <c r="K125" s="1006"/>
      <c r="L125" s="1007">
        <f>SUM(I125:K125)</f>
        <v>0</v>
      </c>
      <c r="M125" s="1010">
        <f>SUM(H125+L125)</f>
        <v>69896</v>
      </c>
      <c r="N125" s="1010"/>
      <c r="O125" s="1010">
        <f>SUM(M125+N125)</f>
        <v>69896</v>
      </c>
    </row>
    <row r="126" spans="1:15" s="1011" customFormat="1" ht="16.5" thickBot="1" x14ac:dyDescent="0.3">
      <c r="A126" s="1002"/>
      <c r="B126" s="1003" t="s">
        <v>1174</v>
      </c>
      <c r="C126" s="1004"/>
      <c r="D126" s="1005"/>
      <c r="E126" s="1005"/>
      <c r="F126" s="1009"/>
      <c r="G126" s="1005"/>
      <c r="H126" s="1007">
        <f>SUM(C126:G126)</f>
        <v>0</v>
      </c>
      <c r="I126" s="1015"/>
      <c r="J126" s="1006"/>
      <c r="K126" s="1006"/>
      <c r="L126" s="1007">
        <f>SUM(I126:K126)</f>
        <v>0</v>
      </c>
      <c r="M126" s="1010">
        <f>SUM(H126+L126)</f>
        <v>0</v>
      </c>
      <c r="N126" s="1010"/>
      <c r="O126" s="1010">
        <f>SUM(M126+N126)</f>
        <v>0</v>
      </c>
    </row>
    <row r="127" spans="1:15" ht="17.25" thickTop="1" thickBot="1" x14ac:dyDescent="0.3">
      <c r="A127" s="1014"/>
      <c r="B127" s="496" t="s">
        <v>1175</v>
      </c>
      <c r="C127" s="497">
        <f>+C124</f>
        <v>42468</v>
      </c>
      <c r="D127" s="497">
        <f t="shared" ref="D127:O129" si="20">+D124</f>
        <v>11351</v>
      </c>
      <c r="E127" s="497">
        <f t="shared" si="20"/>
        <v>16077</v>
      </c>
      <c r="F127" s="497">
        <f t="shared" si="20"/>
        <v>0</v>
      </c>
      <c r="G127" s="497">
        <f t="shared" si="20"/>
        <v>0</v>
      </c>
      <c r="H127" s="497">
        <f t="shared" si="20"/>
        <v>69896</v>
      </c>
      <c r="I127" s="497">
        <f t="shared" si="20"/>
        <v>0</v>
      </c>
      <c r="J127" s="497">
        <f t="shared" si="20"/>
        <v>0</v>
      </c>
      <c r="K127" s="497">
        <f t="shared" si="20"/>
        <v>0</v>
      </c>
      <c r="L127" s="497">
        <f t="shared" si="20"/>
        <v>0</v>
      </c>
      <c r="M127" s="497">
        <f t="shared" si="20"/>
        <v>69896</v>
      </c>
      <c r="N127" s="497">
        <f t="shared" si="20"/>
        <v>0</v>
      </c>
      <c r="O127" s="497">
        <f t="shared" si="20"/>
        <v>69896</v>
      </c>
    </row>
    <row r="128" spans="1:15" ht="17.25" thickTop="1" thickBot="1" x14ac:dyDescent="0.3">
      <c r="A128" s="1014"/>
      <c r="B128" s="496" t="s">
        <v>1176</v>
      </c>
      <c r="C128" s="497">
        <f>+C125</f>
        <v>42468</v>
      </c>
      <c r="D128" s="497">
        <f t="shared" si="20"/>
        <v>11351</v>
      </c>
      <c r="E128" s="497">
        <f t="shared" si="20"/>
        <v>16077</v>
      </c>
      <c r="F128" s="497">
        <f t="shared" si="20"/>
        <v>0</v>
      </c>
      <c r="G128" s="497">
        <f t="shared" si="20"/>
        <v>0</v>
      </c>
      <c r="H128" s="497">
        <f t="shared" si="20"/>
        <v>69896</v>
      </c>
      <c r="I128" s="497">
        <f t="shared" si="20"/>
        <v>0</v>
      </c>
      <c r="J128" s="497">
        <f t="shared" si="20"/>
        <v>0</v>
      </c>
      <c r="K128" s="497">
        <f t="shared" si="20"/>
        <v>0</v>
      </c>
      <c r="L128" s="497">
        <f t="shared" si="20"/>
        <v>0</v>
      </c>
      <c r="M128" s="497">
        <f t="shared" si="20"/>
        <v>69896</v>
      </c>
      <c r="N128" s="497">
        <f t="shared" si="20"/>
        <v>0</v>
      </c>
      <c r="O128" s="497">
        <f t="shared" si="20"/>
        <v>69896</v>
      </c>
    </row>
    <row r="129" spans="1:15" ht="17.25" thickTop="1" thickBot="1" x14ac:dyDescent="0.3">
      <c r="A129" s="1014"/>
      <c r="B129" s="496" t="s">
        <v>1177</v>
      </c>
      <c r="C129" s="497">
        <f>+C126</f>
        <v>0</v>
      </c>
      <c r="D129" s="497">
        <f t="shared" si="20"/>
        <v>0</v>
      </c>
      <c r="E129" s="497">
        <f t="shared" si="20"/>
        <v>0</v>
      </c>
      <c r="F129" s="497">
        <f t="shared" si="20"/>
        <v>0</v>
      </c>
      <c r="G129" s="497">
        <f t="shared" si="20"/>
        <v>0</v>
      </c>
      <c r="H129" s="497">
        <f t="shared" si="20"/>
        <v>0</v>
      </c>
      <c r="I129" s="497">
        <f t="shared" si="20"/>
        <v>0</v>
      </c>
      <c r="J129" s="497">
        <f t="shared" si="20"/>
        <v>0</v>
      </c>
      <c r="K129" s="497">
        <f t="shared" si="20"/>
        <v>0</v>
      </c>
      <c r="L129" s="497">
        <f t="shared" si="20"/>
        <v>0</v>
      </c>
      <c r="M129" s="497">
        <f t="shared" si="20"/>
        <v>0</v>
      </c>
      <c r="N129" s="497">
        <f t="shared" si="20"/>
        <v>0</v>
      </c>
      <c r="O129" s="497">
        <f t="shared" si="20"/>
        <v>0</v>
      </c>
    </row>
    <row r="130" spans="1:15" ht="16.5" thickTop="1" x14ac:dyDescent="0.25">
      <c r="A130" s="998" t="s">
        <v>22</v>
      </c>
      <c r="B130" s="487" t="s">
        <v>1206</v>
      </c>
      <c r="C130" s="488"/>
      <c r="D130" s="489"/>
      <c r="E130" s="489"/>
      <c r="F130" s="495"/>
      <c r="G130" s="489"/>
      <c r="H130" s="999"/>
      <c r="I130" s="1000"/>
      <c r="J130" s="490"/>
      <c r="K130" s="490"/>
      <c r="L130" s="999"/>
      <c r="M130" s="999"/>
      <c r="N130" s="999"/>
      <c r="O130" s="999"/>
    </row>
    <row r="131" spans="1:15" x14ac:dyDescent="0.25">
      <c r="A131" s="1036"/>
      <c r="B131" s="487" t="s">
        <v>84</v>
      </c>
      <c r="C131" s="488">
        <v>142370</v>
      </c>
      <c r="D131" s="489">
        <v>40597</v>
      </c>
      <c r="E131" s="489">
        <v>57550</v>
      </c>
      <c r="F131" s="490"/>
      <c r="G131" s="489"/>
      <c r="H131" s="999">
        <f>SUM(C131:G131)</f>
        <v>240517</v>
      </c>
      <c r="I131" s="1000"/>
      <c r="J131" s="490"/>
      <c r="K131" s="490"/>
      <c r="L131" s="999">
        <f>SUM(I131:K131)</f>
        <v>0</v>
      </c>
      <c r="M131" s="1001">
        <f>SUM(H131+L131)</f>
        <v>240517</v>
      </c>
      <c r="N131" s="1001"/>
      <c r="O131" s="1001">
        <f>SUM(M131+N131)</f>
        <v>240517</v>
      </c>
    </row>
    <row r="132" spans="1:15" s="1011" customFormat="1" x14ac:dyDescent="0.25">
      <c r="A132" s="1037"/>
      <c r="B132" s="1003" t="s">
        <v>1173</v>
      </c>
      <c r="C132" s="1004">
        <v>142370</v>
      </c>
      <c r="D132" s="1005">
        <v>40597</v>
      </c>
      <c r="E132" s="1005">
        <v>57550</v>
      </c>
      <c r="F132" s="1006"/>
      <c r="G132" s="1005"/>
      <c r="H132" s="1007">
        <f>SUM(C132:G132)</f>
        <v>240517</v>
      </c>
      <c r="I132" s="1015"/>
      <c r="J132" s="1006"/>
      <c r="K132" s="1006"/>
      <c r="L132" s="1007">
        <f>SUM(I132:K132)</f>
        <v>0</v>
      </c>
      <c r="M132" s="1010">
        <f>SUM(H132+L132)</f>
        <v>240517</v>
      </c>
      <c r="N132" s="1010"/>
      <c r="O132" s="1010">
        <f>SUM(M132+N132)</f>
        <v>240517</v>
      </c>
    </row>
    <row r="133" spans="1:15" s="1011" customFormat="1" ht="16.5" thickBot="1" x14ac:dyDescent="0.3">
      <c r="A133" s="1037"/>
      <c r="B133" s="1003" t="s">
        <v>1174</v>
      </c>
      <c r="C133" s="1004"/>
      <c r="D133" s="1005"/>
      <c r="E133" s="1005"/>
      <c r="F133" s="1006"/>
      <c r="G133" s="1005"/>
      <c r="H133" s="1007">
        <f>SUM(C133:G133)</f>
        <v>0</v>
      </c>
      <c r="I133" s="1015"/>
      <c r="J133" s="1006"/>
      <c r="K133" s="1006"/>
      <c r="L133" s="1007">
        <f>SUM(I133:K133)</f>
        <v>0</v>
      </c>
      <c r="M133" s="1010">
        <f>SUM(H133+L133)</f>
        <v>0</v>
      </c>
      <c r="N133" s="1010"/>
      <c r="O133" s="1010">
        <f>SUM(M133+N133)</f>
        <v>0</v>
      </c>
    </row>
    <row r="134" spans="1:15" ht="17.25" thickTop="1" thickBot="1" x14ac:dyDescent="0.3">
      <c r="A134" s="1014"/>
      <c r="B134" s="496" t="s">
        <v>1175</v>
      </c>
      <c r="C134" s="497">
        <f>+C131</f>
        <v>142370</v>
      </c>
      <c r="D134" s="497">
        <f t="shared" ref="D134:O136" si="21">+D131</f>
        <v>40597</v>
      </c>
      <c r="E134" s="497">
        <f t="shared" si="21"/>
        <v>57550</v>
      </c>
      <c r="F134" s="497">
        <f t="shared" si="21"/>
        <v>0</v>
      </c>
      <c r="G134" s="497">
        <f t="shared" si="21"/>
        <v>0</v>
      </c>
      <c r="H134" s="497">
        <f t="shared" si="21"/>
        <v>240517</v>
      </c>
      <c r="I134" s="497">
        <f t="shared" si="21"/>
        <v>0</v>
      </c>
      <c r="J134" s="497">
        <f t="shared" si="21"/>
        <v>0</v>
      </c>
      <c r="K134" s="497">
        <f t="shared" si="21"/>
        <v>0</v>
      </c>
      <c r="L134" s="497">
        <f t="shared" si="21"/>
        <v>0</v>
      </c>
      <c r="M134" s="497">
        <f t="shared" si="21"/>
        <v>240517</v>
      </c>
      <c r="N134" s="497">
        <f t="shared" si="21"/>
        <v>0</v>
      </c>
      <c r="O134" s="497">
        <f t="shared" si="21"/>
        <v>240517</v>
      </c>
    </row>
    <row r="135" spans="1:15" ht="17.25" thickTop="1" thickBot="1" x14ac:dyDescent="0.3">
      <c r="A135" s="1014"/>
      <c r="B135" s="496" t="s">
        <v>1176</v>
      </c>
      <c r="C135" s="497">
        <f>+C132</f>
        <v>142370</v>
      </c>
      <c r="D135" s="497">
        <f t="shared" si="21"/>
        <v>40597</v>
      </c>
      <c r="E135" s="497">
        <f t="shared" si="21"/>
        <v>57550</v>
      </c>
      <c r="F135" s="497">
        <f t="shared" si="21"/>
        <v>0</v>
      </c>
      <c r="G135" s="497">
        <f t="shared" si="21"/>
        <v>0</v>
      </c>
      <c r="H135" s="497">
        <f t="shared" si="21"/>
        <v>240517</v>
      </c>
      <c r="I135" s="497">
        <f t="shared" si="21"/>
        <v>0</v>
      </c>
      <c r="J135" s="497">
        <f t="shared" si="21"/>
        <v>0</v>
      </c>
      <c r="K135" s="497">
        <f t="shared" si="21"/>
        <v>0</v>
      </c>
      <c r="L135" s="497">
        <f t="shared" si="21"/>
        <v>0</v>
      </c>
      <c r="M135" s="497">
        <f t="shared" si="21"/>
        <v>240517</v>
      </c>
      <c r="N135" s="497">
        <f t="shared" si="21"/>
        <v>0</v>
      </c>
      <c r="O135" s="497">
        <f t="shared" si="21"/>
        <v>240517</v>
      </c>
    </row>
    <row r="136" spans="1:15" ht="17.25" thickTop="1" thickBot="1" x14ac:dyDescent="0.3">
      <c r="A136" s="1014"/>
      <c r="B136" s="496" t="s">
        <v>1177</v>
      </c>
      <c r="C136" s="497">
        <f>+C133</f>
        <v>0</v>
      </c>
      <c r="D136" s="497">
        <f t="shared" si="21"/>
        <v>0</v>
      </c>
      <c r="E136" s="497">
        <f t="shared" si="21"/>
        <v>0</v>
      </c>
      <c r="F136" s="497">
        <f t="shared" si="21"/>
        <v>0</v>
      </c>
      <c r="G136" s="497">
        <f t="shared" si="21"/>
        <v>0</v>
      </c>
      <c r="H136" s="497">
        <f t="shared" si="21"/>
        <v>0</v>
      </c>
      <c r="I136" s="497">
        <f t="shared" si="21"/>
        <v>0</v>
      </c>
      <c r="J136" s="497">
        <f t="shared" si="21"/>
        <v>0</v>
      </c>
      <c r="K136" s="497">
        <f t="shared" si="21"/>
        <v>0</v>
      </c>
      <c r="L136" s="497">
        <f t="shared" si="21"/>
        <v>0</v>
      </c>
      <c r="M136" s="497">
        <f t="shared" si="21"/>
        <v>0</v>
      </c>
      <c r="N136" s="497">
        <f t="shared" si="21"/>
        <v>0</v>
      </c>
      <c r="O136" s="497">
        <f t="shared" si="21"/>
        <v>0</v>
      </c>
    </row>
    <row r="137" spans="1:15" ht="16.5" thickTop="1" x14ac:dyDescent="0.25">
      <c r="A137" s="998" t="s">
        <v>25</v>
      </c>
      <c r="B137" s="487" t="s">
        <v>561</v>
      </c>
      <c r="C137" s="488"/>
      <c r="D137" s="489"/>
      <c r="E137" s="489"/>
      <c r="F137" s="495"/>
      <c r="G137" s="489"/>
      <c r="H137" s="999"/>
      <c r="I137" s="1000"/>
      <c r="J137" s="490"/>
      <c r="K137" s="490"/>
      <c r="L137" s="999"/>
      <c r="M137" s="999"/>
      <c r="N137" s="999"/>
      <c r="O137" s="999"/>
    </row>
    <row r="138" spans="1:15" x14ac:dyDescent="0.25">
      <c r="A138" s="998"/>
      <c r="B138" s="492" t="s">
        <v>84</v>
      </c>
      <c r="C138" s="488">
        <v>93013</v>
      </c>
      <c r="D138" s="489">
        <v>26733</v>
      </c>
      <c r="E138" s="489">
        <v>55190</v>
      </c>
      <c r="F138" s="495"/>
      <c r="G138" s="489"/>
      <c r="H138" s="999">
        <f>SUM(C138:G138)</f>
        <v>174936</v>
      </c>
      <c r="I138" s="1000"/>
      <c r="J138" s="490"/>
      <c r="K138" s="490"/>
      <c r="L138" s="999">
        <f>SUM(I138:K138)</f>
        <v>0</v>
      </c>
      <c r="M138" s="1001">
        <f>SUM(H138+L138)</f>
        <v>174936</v>
      </c>
      <c r="N138" s="1001"/>
      <c r="O138" s="1001">
        <f>SUM(M138+N138)</f>
        <v>174936</v>
      </c>
    </row>
    <row r="139" spans="1:15" s="1011" customFormat="1" x14ac:dyDescent="0.25">
      <c r="A139" s="1002"/>
      <c r="B139" s="1003" t="s">
        <v>1173</v>
      </c>
      <c r="C139" s="1004">
        <v>93013</v>
      </c>
      <c r="D139" s="1005">
        <v>26733</v>
      </c>
      <c r="E139" s="1005">
        <v>55190</v>
      </c>
      <c r="F139" s="1009"/>
      <c r="G139" s="1005"/>
      <c r="H139" s="1007">
        <f>SUM(C139:G139)</f>
        <v>174936</v>
      </c>
      <c r="I139" s="1015"/>
      <c r="J139" s="1006"/>
      <c r="K139" s="1006"/>
      <c r="L139" s="1007">
        <f>SUM(I139:K139)</f>
        <v>0</v>
      </c>
      <c r="M139" s="1010">
        <f>SUM(H139+L139)</f>
        <v>174936</v>
      </c>
      <c r="N139" s="1010"/>
      <c r="O139" s="1010">
        <f>SUM(M139+N139)</f>
        <v>174936</v>
      </c>
    </row>
    <row r="140" spans="1:15" s="1011" customFormat="1" ht="16.5" thickBot="1" x14ac:dyDescent="0.3">
      <c r="A140" s="1002"/>
      <c r="B140" s="1003" t="s">
        <v>1174</v>
      </c>
      <c r="C140" s="1004"/>
      <c r="D140" s="1005"/>
      <c r="E140" s="1005"/>
      <c r="F140" s="1009"/>
      <c r="G140" s="1005"/>
      <c r="H140" s="1007">
        <f>SUM(C140:G140)</f>
        <v>0</v>
      </c>
      <c r="I140" s="1015"/>
      <c r="J140" s="1006"/>
      <c r="K140" s="1006"/>
      <c r="L140" s="1007">
        <f>SUM(I140:K140)</f>
        <v>0</v>
      </c>
      <c r="M140" s="1010">
        <f>SUM(H140+L140)</f>
        <v>0</v>
      </c>
      <c r="N140" s="1010"/>
      <c r="O140" s="1010">
        <f>SUM(M140+N140)</f>
        <v>0</v>
      </c>
    </row>
    <row r="141" spans="1:15" ht="17.25" thickTop="1" thickBot="1" x14ac:dyDescent="0.3">
      <c r="A141" s="1014"/>
      <c r="B141" s="496" t="s">
        <v>1175</v>
      </c>
      <c r="C141" s="497">
        <f>+C138</f>
        <v>93013</v>
      </c>
      <c r="D141" s="497">
        <f t="shared" ref="D141:O143" si="22">+D138</f>
        <v>26733</v>
      </c>
      <c r="E141" s="497">
        <f t="shared" si="22"/>
        <v>55190</v>
      </c>
      <c r="F141" s="497">
        <f t="shared" si="22"/>
        <v>0</v>
      </c>
      <c r="G141" s="497">
        <f t="shared" si="22"/>
        <v>0</v>
      </c>
      <c r="H141" s="497">
        <f t="shared" si="22"/>
        <v>174936</v>
      </c>
      <c r="I141" s="497">
        <f t="shared" si="22"/>
        <v>0</v>
      </c>
      <c r="J141" s="497">
        <f t="shared" si="22"/>
        <v>0</v>
      </c>
      <c r="K141" s="497">
        <f t="shared" si="22"/>
        <v>0</v>
      </c>
      <c r="L141" s="497">
        <f t="shared" si="22"/>
        <v>0</v>
      </c>
      <c r="M141" s="497">
        <f t="shared" si="22"/>
        <v>174936</v>
      </c>
      <c r="N141" s="497">
        <f t="shared" si="22"/>
        <v>0</v>
      </c>
      <c r="O141" s="497">
        <f t="shared" si="22"/>
        <v>174936</v>
      </c>
    </row>
    <row r="142" spans="1:15" ht="17.25" thickTop="1" thickBot="1" x14ac:dyDescent="0.3">
      <c r="A142" s="1014"/>
      <c r="B142" s="496" t="s">
        <v>1176</v>
      </c>
      <c r="C142" s="497">
        <f>+C139</f>
        <v>93013</v>
      </c>
      <c r="D142" s="497">
        <f t="shared" si="22"/>
        <v>26733</v>
      </c>
      <c r="E142" s="497">
        <f t="shared" si="22"/>
        <v>55190</v>
      </c>
      <c r="F142" s="497">
        <f t="shared" si="22"/>
        <v>0</v>
      </c>
      <c r="G142" s="497">
        <f t="shared" si="22"/>
        <v>0</v>
      </c>
      <c r="H142" s="497">
        <f t="shared" si="22"/>
        <v>174936</v>
      </c>
      <c r="I142" s="497">
        <f t="shared" si="22"/>
        <v>0</v>
      </c>
      <c r="J142" s="497">
        <f t="shared" si="22"/>
        <v>0</v>
      </c>
      <c r="K142" s="497">
        <f t="shared" si="22"/>
        <v>0</v>
      </c>
      <c r="L142" s="497">
        <f t="shared" si="22"/>
        <v>0</v>
      </c>
      <c r="M142" s="497">
        <f t="shared" si="22"/>
        <v>174936</v>
      </c>
      <c r="N142" s="497">
        <f t="shared" si="22"/>
        <v>0</v>
      </c>
      <c r="O142" s="497">
        <f t="shared" si="22"/>
        <v>174936</v>
      </c>
    </row>
    <row r="143" spans="1:15" ht="17.25" thickTop="1" thickBot="1" x14ac:dyDescent="0.3">
      <c r="A143" s="1014"/>
      <c r="B143" s="496" t="s">
        <v>1177</v>
      </c>
      <c r="C143" s="497">
        <f>+C140</f>
        <v>0</v>
      </c>
      <c r="D143" s="497">
        <f t="shared" si="22"/>
        <v>0</v>
      </c>
      <c r="E143" s="497">
        <f t="shared" si="22"/>
        <v>0</v>
      </c>
      <c r="F143" s="497">
        <f t="shared" si="22"/>
        <v>0</v>
      </c>
      <c r="G143" s="497">
        <f t="shared" si="22"/>
        <v>0</v>
      </c>
      <c r="H143" s="497">
        <f t="shared" si="22"/>
        <v>0</v>
      </c>
      <c r="I143" s="497">
        <f t="shared" si="22"/>
        <v>0</v>
      </c>
      <c r="J143" s="497">
        <f t="shared" si="22"/>
        <v>0</v>
      </c>
      <c r="K143" s="497">
        <f t="shared" si="22"/>
        <v>0</v>
      </c>
      <c r="L143" s="497">
        <f t="shared" si="22"/>
        <v>0</v>
      </c>
      <c r="M143" s="497">
        <f t="shared" si="22"/>
        <v>0</v>
      </c>
      <c r="N143" s="497">
        <f t="shared" si="22"/>
        <v>0</v>
      </c>
      <c r="O143" s="497">
        <f t="shared" si="22"/>
        <v>0</v>
      </c>
    </row>
    <row r="144" spans="1:15" ht="16.5" thickTop="1" x14ac:dyDescent="0.25">
      <c r="A144" s="1029" t="s">
        <v>26</v>
      </c>
      <c r="B144" s="1030" t="s">
        <v>92</v>
      </c>
      <c r="C144" s="1031"/>
      <c r="D144" s="1032"/>
      <c r="E144" s="1032"/>
      <c r="F144" s="1033"/>
      <c r="G144" s="1032"/>
      <c r="H144" s="1034"/>
      <c r="I144" s="1035"/>
      <c r="J144" s="1033"/>
      <c r="K144" s="1033"/>
      <c r="L144" s="1034"/>
      <c r="M144" s="1034"/>
      <c r="N144" s="1034"/>
      <c r="O144" s="1034"/>
    </row>
    <row r="145" spans="1:15" x14ac:dyDescent="0.25">
      <c r="A145" s="1036"/>
      <c r="B145" s="487" t="s">
        <v>84</v>
      </c>
      <c r="C145" s="488">
        <v>115957</v>
      </c>
      <c r="D145" s="489">
        <v>33019</v>
      </c>
      <c r="E145" s="489">
        <v>48080</v>
      </c>
      <c r="F145" s="490"/>
      <c r="G145" s="489"/>
      <c r="H145" s="999">
        <f>SUM(C145:G145)</f>
        <v>197056</v>
      </c>
      <c r="I145" s="1000"/>
      <c r="J145" s="490"/>
      <c r="K145" s="490"/>
      <c r="L145" s="999">
        <f>SUM(I145:K145)</f>
        <v>0</v>
      </c>
      <c r="M145" s="1001">
        <f>SUM(H145+L145)</f>
        <v>197056</v>
      </c>
      <c r="N145" s="1001"/>
      <c r="O145" s="1001">
        <f>SUM(M145+N145)</f>
        <v>197056</v>
      </c>
    </row>
    <row r="146" spans="1:15" s="1011" customFormat="1" x14ac:dyDescent="0.25">
      <c r="A146" s="1002"/>
      <c r="B146" s="1003" t="s">
        <v>1173</v>
      </c>
      <c r="C146" s="1004">
        <v>115957</v>
      </c>
      <c r="D146" s="1005">
        <v>33019</v>
      </c>
      <c r="E146" s="1005">
        <v>48080</v>
      </c>
      <c r="F146" s="1006"/>
      <c r="G146" s="1005"/>
      <c r="H146" s="1007">
        <f>SUM(C146:G146)</f>
        <v>197056</v>
      </c>
      <c r="I146" s="1015"/>
      <c r="J146" s="1006"/>
      <c r="K146" s="1006"/>
      <c r="L146" s="1007">
        <f>SUM(I146:K146)</f>
        <v>0</v>
      </c>
      <c r="M146" s="1010">
        <f>SUM(H146+L146)</f>
        <v>197056</v>
      </c>
      <c r="N146" s="1010"/>
      <c r="O146" s="1010">
        <f>SUM(M146+N146)</f>
        <v>197056</v>
      </c>
    </row>
    <row r="147" spans="1:15" s="1011" customFormat="1" ht="16.5" thickBot="1" x14ac:dyDescent="0.3">
      <c r="A147" s="1002"/>
      <c r="B147" s="1003" t="s">
        <v>1174</v>
      </c>
      <c r="C147" s="1004"/>
      <c r="D147" s="1005"/>
      <c r="E147" s="1005"/>
      <c r="F147" s="1006"/>
      <c r="G147" s="1005"/>
      <c r="H147" s="1007">
        <f>SUM(C147:G147)</f>
        <v>0</v>
      </c>
      <c r="I147" s="1015"/>
      <c r="J147" s="1006"/>
      <c r="K147" s="1006"/>
      <c r="L147" s="1007">
        <f>SUM(I147:K147)</f>
        <v>0</v>
      </c>
      <c r="M147" s="1010">
        <f>SUM(H147+L147)</f>
        <v>0</v>
      </c>
      <c r="N147" s="1010"/>
      <c r="O147" s="1010">
        <f>SUM(M147+N147)</f>
        <v>0</v>
      </c>
    </row>
    <row r="148" spans="1:15" ht="17.25" thickTop="1" thickBot="1" x14ac:dyDescent="0.3">
      <c r="A148" s="1014"/>
      <c r="B148" s="496" t="s">
        <v>1175</v>
      </c>
      <c r="C148" s="497">
        <f>+C145</f>
        <v>115957</v>
      </c>
      <c r="D148" s="497">
        <f t="shared" ref="D148:O150" si="23">+D145</f>
        <v>33019</v>
      </c>
      <c r="E148" s="497">
        <f t="shared" si="23"/>
        <v>48080</v>
      </c>
      <c r="F148" s="497">
        <f t="shared" si="23"/>
        <v>0</v>
      </c>
      <c r="G148" s="497">
        <f t="shared" si="23"/>
        <v>0</v>
      </c>
      <c r="H148" s="497">
        <f t="shared" si="23"/>
        <v>197056</v>
      </c>
      <c r="I148" s="497">
        <f t="shared" si="23"/>
        <v>0</v>
      </c>
      <c r="J148" s="497">
        <f t="shared" si="23"/>
        <v>0</v>
      </c>
      <c r="K148" s="497">
        <f t="shared" si="23"/>
        <v>0</v>
      </c>
      <c r="L148" s="497">
        <f t="shared" si="23"/>
        <v>0</v>
      </c>
      <c r="M148" s="497">
        <f t="shared" si="23"/>
        <v>197056</v>
      </c>
      <c r="N148" s="497">
        <f t="shared" si="23"/>
        <v>0</v>
      </c>
      <c r="O148" s="497">
        <f t="shared" si="23"/>
        <v>197056</v>
      </c>
    </row>
    <row r="149" spans="1:15" ht="17.25" thickTop="1" thickBot="1" x14ac:dyDescent="0.3">
      <c r="A149" s="1014"/>
      <c r="B149" s="496" t="s">
        <v>1176</v>
      </c>
      <c r="C149" s="497">
        <f>+C146</f>
        <v>115957</v>
      </c>
      <c r="D149" s="497">
        <f t="shared" si="23"/>
        <v>33019</v>
      </c>
      <c r="E149" s="497">
        <f t="shared" si="23"/>
        <v>48080</v>
      </c>
      <c r="F149" s="497">
        <f t="shared" si="23"/>
        <v>0</v>
      </c>
      <c r="G149" s="497">
        <f t="shared" si="23"/>
        <v>0</v>
      </c>
      <c r="H149" s="497">
        <f t="shared" si="23"/>
        <v>197056</v>
      </c>
      <c r="I149" s="497">
        <f t="shared" si="23"/>
        <v>0</v>
      </c>
      <c r="J149" s="497">
        <f t="shared" si="23"/>
        <v>0</v>
      </c>
      <c r="K149" s="497">
        <f t="shared" si="23"/>
        <v>0</v>
      </c>
      <c r="L149" s="497">
        <f t="shared" si="23"/>
        <v>0</v>
      </c>
      <c r="M149" s="497">
        <f t="shared" si="23"/>
        <v>197056</v>
      </c>
      <c r="N149" s="497">
        <f t="shared" si="23"/>
        <v>0</v>
      </c>
      <c r="O149" s="497">
        <f t="shared" si="23"/>
        <v>197056</v>
      </c>
    </row>
    <row r="150" spans="1:15" ht="17.25" thickTop="1" thickBot="1" x14ac:dyDescent="0.3">
      <c r="A150" s="1014"/>
      <c r="B150" s="496" t="s">
        <v>1177</v>
      </c>
      <c r="C150" s="497">
        <f>+C147</f>
        <v>0</v>
      </c>
      <c r="D150" s="497">
        <f t="shared" si="23"/>
        <v>0</v>
      </c>
      <c r="E150" s="497">
        <f t="shared" si="23"/>
        <v>0</v>
      </c>
      <c r="F150" s="497">
        <f t="shared" si="23"/>
        <v>0</v>
      </c>
      <c r="G150" s="497">
        <f t="shared" si="23"/>
        <v>0</v>
      </c>
      <c r="H150" s="497">
        <f t="shared" si="23"/>
        <v>0</v>
      </c>
      <c r="I150" s="497">
        <f t="shared" si="23"/>
        <v>0</v>
      </c>
      <c r="J150" s="497">
        <f t="shared" si="23"/>
        <v>0</v>
      </c>
      <c r="K150" s="497">
        <f t="shared" si="23"/>
        <v>0</v>
      </c>
      <c r="L150" s="497">
        <f t="shared" si="23"/>
        <v>0</v>
      </c>
      <c r="M150" s="497">
        <f t="shared" si="23"/>
        <v>0</v>
      </c>
      <c r="N150" s="497">
        <f t="shared" si="23"/>
        <v>0</v>
      </c>
      <c r="O150" s="497">
        <f t="shared" si="23"/>
        <v>0</v>
      </c>
    </row>
    <row r="151" spans="1:15" ht="17.25" thickTop="1" thickBot="1" x14ac:dyDescent="0.3">
      <c r="A151" s="1014"/>
      <c r="B151" s="496" t="s">
        <v>562</v>
      </c>
      <c r="C151" s="497">
        <f t="shared" ref="C151:O151" si="24">SUM(C69+C76+C83+C92+C99+C106+C113+C120+C127+C134+C141+C148)</f>
        <v>1354069</v>
      </c>
      <c r="D151" s="497">
        <f t="shared" si="24"/>
        <v>385104</v>
      </c>
      <c r="E151" s="497">
        <f t="shared" si="24"/>
        <v>673357</v>
      </c>
      <c r="F151" s="497">
        <f t="shared" si="24"/>
        <v>0</v>
      </c>
      <c r="G151" s="497">
        <f t="shared" si="24"/>
        <v>0</v>
      </c>
      <c r="H151" s="497">
        <f t="shared" si="24"/>
        <v>2412530</v>
      </c>
      <c r="I151" s="497">
        <f t="shared" si="24"/>
        <v>4420</v>
      </c>
      <c r="J151" s="497">
        <f t="shared" si="24"/>
        <v>0</v>
      </c>
      <c r="K151" s="497">
        <f t="shared" si="24"/>
        <v>0</v>
      </c>
      <c r="L151" s="497">
        <f t="shared" si="24"/>
        <v>4420</v>
      </c>
      <c r="M151" s="497">
        <f t="shared" si="24"/>
        <v>2416950</v>
      </c>
      <c r="N151" s="497">
        <f t="shared" si="24"/>
        <v>0</v>
      </c>
      <c r="O151" s="497">
        <f t="shared" si="24"/>
        <v>2416950</v>
      </c>
    </row>
    <row r="152" spans="1:15" ht="17.25" thickTop="1" thickBot="1" x14ac:dyDescent="0.3">
      <c r="A152" s="1014"/>
      <c r="B152" s="496" t="s">
        <v>563</v>
      </c>
      <c r="C152" s="497">
        <f t="shared" ref="C152:O152" si="25">SUM(C21+C64+C151)</f>
        <v>1967500</v>
      </c>
      <c r="D152" s="497">
        <f t="shared" si="25"/>
        <v>554943</v>
      </c>
      <c r="E152" s="497">
        <f t="shared" si="25"/>
        <v>906436</v>
      </c>
      <c r="F152" s="497">
        <f t="shared" si="25"/>
        <v>0</v>
      </c>
      <c r="G152" s="497">
        <f t="shared" si="25"/>
        <v>0</v>
      </c>
      <c r="H152" s="497">
        <f t="shared" si="25"/>
        <v>3428879</v>
      </c>
      <c r="I152" s="497">
        <f t="shared" si="25"/>
        <v>4420</v>
      </c>
      <c r="J152" s="497">
        <f t="shared" si="25"/>
        <v>0</v>
      </c>
      <c r="K152" s="497">
        <f t="shared" si="25"/>
        <v>0</v>
      </c>
      <c r="L152" s="497">
        <f t="shared" si="25"/>
        <v>4420</v>
      </c>
      <c r="M152" s="497">
        <f t="shared" si="25"/>
        <v>3433299</v>
      </c>
      <c r="N152" s="497">
        <f t="shared" si="25"/>
        <v>0</v>
      </c>
      <c r="O152" s="497">
        <f t="shared" si="25"/>
        <v>3433299</v>
      </c>
    </row>
    <row r="153" spans="1:15" ht="16.5" thickTop="1" x14ac:dyDescent="0.25">
      <c r="A153" s="998" t="s">
        <v>28</v>
      </c>
      <c r="B153" s="487" t="s">
        <v>93</v>
      </c>
      <c r="C153" s="488"/>
      <c r="D153" s="489"/>
      <c r="E153" s="489"/>
      <c r="F153" s="495"/>
      <c r="G153" s="489"/>
      <c r="H153" s="999"/>
      <c r="I153" s="1000"/>
      <c r="J153" s="490"/>
      <c r="K153" s="490"/>
      <c r="L153" s="999"/>
      <c r="M153" s="999"/>
      <c r="N153" s="999"/>
      <c r="O153" s="999"/>
    </row>
    <row r="154" spans="1:15" x14ac:dyDescent="0.25">
      <c r="A154" s="998"/>
      <c r="B154" s="492" t="s">
        <v>84</v>
      </c>
      <c r="C154" s="488">
        <v>409092</v>
      </c>
      <c r="D154" s="489">
        <v>117857</v>
      </c>
      <c r="E154" s="489">
        <v>376827</v>
      </c>
      <c r="F154" s="495"/>
      <c r="G154" s="489"/>
      <c r="H154" s="999">
        <f>SUM(C154:G154)</f>
        <v>903776</v>
      </c>
      <c r="I154" s="1000"/>
      <c r="J154" s="490"/>
      <c r="K154" s="490"/>
      <c r="L154" s="999">
        <f>SUM(I154:K154)</f>
        <v>0</v>
      </c>
      <c r="M154" s="1001">
        <f>SUM(H154+L154)</f>
        <v>903776</v>
      </c>
      <c r="N154" s="1001"/>
      <c r="O154" s="1001">
        <f>SUM(M154+N154)</f>
        <v>903776</v>
      </c>
    </row>
    <row r="155" spans="1:15" s="1011" customFormat="1" x14ac:dyDescent="0.25">
      <c r="A155" s="1002"/>
      <c r="B155" s="1003" t="s">
        <v>1173</v>
      </c>
      <c r="C155" s="1004">
        <v>409092</v>
      </c>
      <c r="D155" s="1005">
        <v>117857</v>
      </c>
      <c r="E155" s="1005">
        <v>376827</v>
      </c>
      <c r="F155" s="1009"/>
      <c r="G155" s="1005"/>
      <c r="H155" s="1007">
        <f>SUM(C155:G155)</f>
        <v>903776</v>
      </c>
      <c r="I155" s="1015"/>
      <c r="J155" s="1006"/>
      <c r="K155" s="1006"/>
      <c r="L155" s="1007">
        <f>SUM(I155:K155)</f>
        <v>0</v>
      </c>
      <c r="M155" s="1010">
        <f>SUM(H155+L155)</f>
        <v>903776</v>
      </c>
      <c r="N155" s="1010"/>
      <c r="O155" s="1010">
        <f>SUM(M155+N155)</f>
        <v>903776</v>
      </c>
    </row>
    <row r="156" spans="1:15" s="1011" customFormat="1" ht="16.5" thickBot="1" x14ac:dyDescent="0.3">
      <c r="A156" s="1002"/>
      <c r="B156" s="1003" t="s">
        <v>1174</v>
      </c>
      <c r="C156" s="1004"/>
      <c r="D156" s="1005"/>
      <c r="E156" s="1005"/>
      <c r="F156" s="1009"/>
      <c r="G156" s="1005"/>
      <c r="H156" s="1007">
        <f>SUM(C156:G156)</f>
        <v>0</v>
      </c>
      <c r="I156" s="1015"/>
      <c r="J156" s="1006"/>
      <c r="K156" s="1006"/>
      <c r="L156" s="1007">
        <f>SUM(I156:K156)</f>
        <v>0</v>
      </c>
      <c r="M156" s="1010">
        <f>SUM(H156+L156)</f>
        <v>0</v>
      </c>
      <c r="N156" s="1010"/>
      <c r="O156" s="1010">
        <f>SUM(M156+N156)</f>
        <v>0</v>
      </c>
    </row>
    <row r="157" spans="1:15" ht="17.25" thickTop="1" thickBot="1" x14ac:dyDescent="0.3">
      <c r="A157" s="1014"/>
      <c r="B157" s="496" t="s">
        <v>1175</v>
      </c>
      <c r="C157" s="497">
        <f>+C154</f>
        <v>409092</v>
      </c>
      <c r="D157" s="497">
        <f t="shared" ref="D157:O159" si="26">+D154</f>
        <v>117857</v>
      </c>
      <c r="E157" s="497">
        <f t="shared" si="26"/>
        <v>376827</v>
      </c>
      <c r="F157" s="497">
        <f t="shared" si="26"/>
        <v>0</v>
      </c>
      <c r="G157" s="497">
        <f t="shared" si="26"/>
        <v>0</v>
      </c>
      <c r="H157" s="497">
        <f t="shared" si="26"/>
        <v>903776</v>
      </c>
      <c r="I157" s="497">
        <f t="shared" si="26"/>
        <v>0</v>
      </c>
      <c r="J157" s="497">
        <f t="shared" si="26"/>
        <v>0</v>
      </c>
      <c r="K157" s="497">
        <f t="shared" si="26"/>
        <v>0</v>
      </c>
      <c r="L157" s="497">
        <f t="shared" si="26"/>
        <v>0</v>
      </c>
      <c r="M157" s="497">
        <f t="shared" si="26"/>
        <v>903776</v>
      </c>
      <c r="N157" s="497">
        <f t="shared" si="26"/>
        <v>0</v>
      </c>
      <c r="O157" s="497">
        <f t="shared" si="26"/>
        <v>903776</v>
      </c>
    </row>
    <row r="158" spans="1:15" ht="17.25" thickTop="1" thickBot="1" x14ac:dyDescent="0.3">
      <c r="A158" s="1014"/>
      <c r="B158" s="496" t="s">
        <v>1176</v>
      </c>
      <c r="C158" s="497">
        <f>+C155</f>
        <v>409092</v>
      </c>
      <c r="D158" s="497">
        <f t="shared" si="26"/>
        <v>117857</v>
      </c>
      <c r="E158" s="497">
        <f t="shared" si="26"/>
        <v>376827</v>
      </c>
      <c r="F158" s="497">
        <f t="shared" si="26"/>
        <v>0</v>
      </c>
      <c r="G158" s="497">
        <f t="shared" si="26"/>
        <v>0</v>
      </c>
      <c r="H158" s="497">
        <f t="shared" si="26"/>
        <v>903776</v>
      </c>
      <c r="I158" s="497">
        <f t="shared" si="26"/>
        <v>0</v>
      </c>
      <c r="J158" s="497">
        <f t="shared" si="26"/>
        <v>0</v>
      </c>
      <c r="K158" s="497">
        <f t="shared" si="26"/>
        <v>0</v>
      </c>
      <c r="L158" s="497">
        <f t="shared" si="26"/>
        <v>0</v>
      </c>
      <c r="M158" s="497">
        <f t="shared" si="26"/>
        <v>903776</v>
      </c>
      <c r="N158" s="497">
        <f t="shared" si="26"/>
        <v>0</v>
      </c>
      <c r="O158" s="497">
        <f t="shared" si="26"/>
        <v>903776</v>
      </c>
    </row>
    <row r="159" spans="1:15" ht="17.25" thickTop="1" thickBot="1" x14ac:dyDescent="0.3">
      <c r="A159" s="1014"/>
      <c r="B159" s="496" t="s">
        <v>1177</v>
      </c>
      <c r="C159" s="497">
        <f>+C156</f>
        <v>0</v>
      </c>
      <c r="D159" s="497">
        <f t="shared" si="26"/>
        <v>0</v>
      </c>
      <c r="E159" s="497">
        <f t="shared" si="26"/>
        <v>0</v>
      </c>
      <c r="F159" s="497">
        <f t="shared" si="26"/>
        <v>0</v>
      </c>
      <c r="G159" s="497">
        <f t="shared" si="26"/>
        <v>0</v>
      </c>
      <c r="H159" s="497">
        <f t="shared" si="26"/>
        <v>0</v>
      </c>
      <c r="I159" s="497">
        <f t="shared" si="26"/>
        <v>0</v>
      </c>
      <c r="J159" s="497">
        <f t="shared" si="26"/>
        <v>0</v>
      </c>
      <c r="K159" s="497">
        <f t="shared" si="26"/>
        <v>0</v>
      </c>
      <c r="L159" s="497">
        <f t="shared" si="26"/>
        <v>0</v>
      </c>
      <c r="M159" s="497">
        <f t="shared" si="26"/>
        <v>0</v>
      </c>
      <c r="N159" s="497">
        <f t="shared" si="26"/>
        <v>0</v>
      </c>
      <c r="O159" s="497">
        <f t="shared" si="26"/>
        <v>0</v>
      </c>
    </row>
    <row r="160" spans="1:15" ht="32.25" thickTop="1" x14ac:dyDescent="0.25">
      <c r="A160" s="998" t="s">
        <v>32</v>
      </c>
      <c r="B160" s="487" t="s">
        <v>961</v>
      </c>
      <c r="C160" s="488"/>
      <c r="D160" s="489"/>
      <c r="E160" s="489"/>
      <c r="F160" s="495"/>
      <c r="G160" s="489"/>
      <c r="H160" s="999"/>
      <c r="I160" s="1000"/>
      <c r="J160" s="490"/>
      <c r="K160" s="490"/>
      <c r="L160" s="999"/>
      <c r="M160" s="999"/>
      <c r="N160" s="999"/>
      <c r="O160" s="999"/>
    </row>
    <row r="161" spans="1:15" x14ac:dyDescent="0.25">
      <c r="A161" s="998"/>
      <c r="B161" s="492" t="s">
        <v>84</v>
      </c>
      <c r="C161" s="488">
        <v>117902</v>
      </c>
      <c r="D161" s="489">
        <v>31639</v>
      </c>
      <c r="E161" s="489">
        <v>24337</v>
      </c>
      <c r="F161" s="495"/>
      <c r="G161" s="489"/>
      <c r="H161" s="999">
        <f>SUM(C161:G161)</f>
        <v>173878</v>
      </c>
      <c r="I161" s="1000">
        <v>1054</v>
      </c>
      <c r="J161" s="490"/>
      <c r="K161" s="490"/>
      <c r="L161" s="999">
        <f>SUM(I161:K161)</f>
        <v>1054</v>
      </c>
      <c r="M161" s="1001">
        <f>SUM(H161+L161)</f>
        <v>174932</v>
      </c>
      <c r="N161" s="1001"/>
      <c r="O161" s="1001">
        <f>SUM(M161+N161)</f>
        <v>174932</v>
      </c>
    </row>
    <row r="162" spans="1:15" s="1011" customFormat="1" x14ac:dyDescent="0.25">
      <c r="A162" s="1002"/>
      <c r="B162" s="1003" t="s">
        <v>1173</v>
      </c>
      <c r="C162" s="1004">
        <v>117902</v>
      </c>
      <c r="D162" s="1005">
        <v>31639</v>
      </c>
      <c r="E162" s="1005">
        <v>24337</v>
      </c>
      <c r="F162" s="1009"/>
      <c r="G162" s="1005"/>
      <c r="H162" s="1007">
        <f>SUM(C162:G162)</f>
        <v>173878</v>
      </c>
      <c r="I162" s="1015">
        <v>1054</v>
      </c>
      <c r="J162" s="1006"/>
      <c r="K162" s="1006"/>
      <c r="L162" s="1007">
        <f>SUM(I162:K162)</f>
        <v>1054</v>
      </c>
      <c r="M162" s="1010">
        <f>SUM(H162+L162)</f>
        <v>174932</v>
      </c>
      <c r="N162" s="1010"/>
      <c r="O162" s="1010">
        <f>SUM(M162+N162)</f>
        <v>174932</v>
      </c>
    </row>
    <row r="163" spans="1:15" s="1011" customFormat="1" ht="16.5" thickBot="1" x14ac:dyDescent="0.3">
      <c r="A163" s="1002"/>
      <c r="B163" s="1003" t="s">
        <v>1174</v>
      </c>
      <c r="C163" s="1004"/>
      <c r="D163" s="1005"/>
      <c r="E163" s="1005"/>
      <c r="F163" s="1009"/>
      <c r="G163" s="1005"/>
      <c r="H163" s="1007">
        <f>SUM(C163:G163)</f>
        <v>0</v>
      </c>
      <c r="I163" s="1015"/>
      <c r="J163" s="1006"/>
      <c r="K163" s="1006"/>
      <c r="L163" s="1007">
        <f>SUM(I163:K163)</f>
        <v>0</v>
      </c>
      <c r="M163" s="1010">
        <f>SUM(H163+L163)</f>
        <v>0</v>
      </c>
      <c r="N163" s="1010"/>
      <c r="O163" s="1010">
        <f>SUM(M163+N163)</f>
        <v>0</v>
      </c>
    </row>
    <row r="164" spans="1:15" ht="17.25" thickTop="1" thickBot="1" x14ac:dyDescent="0.3">
      <c r="A164" s="1014"/>
      <c r="B164" s="496" t="s">
        <v>1175</v>
      </c>
      <c r="C164" s="497">
        <f>+C161</f>
        <v>117902</v>
      </c>
      <c r="D164" s="497">
        <f t="shared" ref="D164:O166" si="27">+D161</f>
        <v>31639</v>
      </c>
      <c r="E164" s="497">
        <f t="shared" si="27"/>
        <v>24337</v>
      </c>
      <c r="F164" s="497">
        <f t="shared" si="27"/>
        <v>0</v>
      </c>
      <c r="G164" s="497">
        <f t="shared" si="27"/>
        <v>0</v>
      </c>
      <c r="H164" s="497">
        <f t="shared" si="27"/>
        <v>173878</v>
      </c>
      <c r="I164" s="497">
        <f t="shared" si="27"/>
        <v>1054</v>
      </c>
      <c r="J164" s="497">
        <f t="shared" si="27"/>
        <v>0</v>
      </c>
      <c r="K164" s="497">
        <f t="shared" si="27"/>
        <v>0</v>
      </c>
      <c r="L164" s="497">
        <f t="shared" si="27"/>
        <v>1054</v>
      </c>
      <c r="M164" s="497">
        <f t="shared" si="27"/>
        <v>174932</v>
      </c>
      <c r="N164" s="497">
        <f t="shared" si="27"/>
        <v>0</v>
      </c>
      <c r="O164" s="497">
        <f t="shared" si="27"/>
        <v>174932</v>
      </c>
    </row>
    <row r="165" spans="1:15" ht="17.25" thickTop="1" thickBot="1" x14ac:dyDescent="0.3">
      <c r="A165" s="1014"/>
      <c r="B165" s="496" t="s">
        <v>1176</v>
      </c>
      <c r="C165" s="497">
        <f>+C162</f>
        <v>117902</v>
      </c>
      <c r="D165" s="497">
        <f t="shared" si="27"/>
        <v>31639</v>
      </c>
      <c r="E165" s="497">
        <f t="shared" si="27"/>
        <v>24337</v>
      </c>
      <c r="F165" s="497">
        <f t="shared" si="27"/>
        <v>0</v>
      </c>
      <c r="G165" s="497">
        <f t="shared" si="27"/>
        <v>0</v>
      </c>
      <c r="H165" s="497">
        <f t="shared" si="27"/>
        <v>173878</v>
      </c>
      <c r="I165" s="497">
        <f t="shared" si="27"/>
        <v>1054</v>
      </c>
      <c r="J165" s="497">
        <f t="shared" si="27"/>
        <v>0</v>
      </c>
      <c r="K165" s="497">
        <f t="shared" si="27"/>
        <v>0</v>
      </c>
      <c r="L165" s="497">
        <f t="shared" si="27"/>
        <v>1054</v>
      </c>
      <c r="M165" s="497">
        <f t="shared" si="27"/>
        <v>174932</v>
      </c>
      <c r="N165" s="497">
        <f t="shared" si="27"/>
        <v>0</v>
      </c>
      <c r="O165" s="497">
        <f t="shared" si="27"/>
        <v>174932</v>
      </c>
    </row>
    <row r="166" spans="1:15" ht="17.25" thickTop="1" thickBot="1" x14ac:dyDescent="0.3">
      <c r="A166" s="1014"/>
      <c r="B166" s="496" t="s">
        <v>1177</v>
      </c>
      <c r="C166" s="497">
        <f>+C163</f>
        <v>0</v>
      </c>
      <c r="D166" s="497">
        <f t="shared" si="27"/>
        <v>0</v>
      </c>
      <c r="E166" s="497">
        <f t="shared" si="27"/>
        <v>0</v>
      </c>
      <c r="F166" s="497">
        <f t="shared" si="27"/>
        <v>0</v>
      </c>
      <c r="G166" s="497">
        <f t="shared" si="27"/>
        <v>0</v>
      </c>
      <c r="H166" s="497">
        <f t="shared" si="27"/>
        <v>0</v>
      </c>
      <c r="I166" s="497">
        <f t="shared" si="27"/>
        <v>0</v>
      </c>
      <c r="J166" s="497">
        <f t="shared" si="27"/>
        <v>0</v>
      </c>
      <c r="K166" s="497">
        <f t="shared" si="27"/>
        <v>0</v>
      </c>
      <c r="L166" s="497">
        <f t="shared" si="27"/>
        <v>0</v>
      </c>
      <c r="M166" s="497">
        <f t="shared" si="27"/>
        <v>0</v>
      </c>
      <c r="N166" s="497">
        <f t="shared" si="27"/>
        <v>0</v>
      </c>
      <c r="O166" s="497">
        <f t="shared" si="27"/>
        <v>0</v>
      </c>
    </row>
    <row r="167" spans="1:15" ht="16.5" thickTop="1" x14ac:dyDescent="0.25">
      <c r="A167" s="998" t="s">
        <v>33</v>
      </c>
      <c r="B167" s="487" t="s">
        <v>564</v>
      </c>
      <c r="C167" s="488"/>
      <c r="D167" s="489"/>
      <c r="E167" s="489"/>
      <c r="F167" s="495"/>
      <c r="G167" s="489"/>
      <c r="H167" s="999"/>
      <c r="I167" s="1000"/>
      <c r="J167" s="490"/>
      <c r="K167" s="490"/>
      <c r="L167" s="999"/>
      <c r="M167" s="999"/>
      <c r="N167" s="999"/>
      <c r="O167" s="999"/>
    </row>
    <row r="168" spans="1:15" x14ac:dyDescent="0.25">
      <c r="A168" s="998"/>
      <c r="B168" s="492" t="s">
        <v>84</v>
      </c>
      <c r="C168" s="488">
        <v>116373</v>
      </c>
      <c r="D168" s="489">
        <v>32703</v>
      </c>
      <c r="E168" s="489">
        <v>80983</v>
      </c>
      <c r="F168" s="495"/>
      <c r="G168" s="489"/>
      <c r="H168" s="999">
        <f>SUM(C168:G168)</f>
        <v>230059</v>
      </c>
      <c r="I168" s="1000"/>
      <c r="J168" s="490"/>
      <c r="K168" s="490"/>
      <c r="L168" s="999">
        <f>SUM(I168:K168)</f>
        <v>0</v>
      </c>
      <c r="M168" s="1001">
        <f>SUM(H168+L168)</f>
        <v>230059</v>
      </c>
      <c r="N168" s="1001"/>
      <c r="O168" s="1001">
        <f>SUM(M168+N168)</f>
        <v>230059</v>
      </c>
    </row>
    <row r="169" spans="1:15" s="1011" customFormat="1" x14ac:dyDescent="0.25">
      <c r="A169" s="1002"/>
      <c r="B169" s="1003" t="s">
        <v>1173</v>
      </c>
      <c r="C169" s="1004">
        <v>116373</v>
      </c>
      <c r="D169" s="1005">
        <v>32703</v>
      </c>
      <c r="E169" s="1005">
        <v>80983</v>
      </c>
      <c r="F169" s="1009"/>
      <c r="G169" s="1005"/>
      <c r="H169" s="1007">
        <f>SUM(C169:G169)</f>
        <v>230059</v>
      </c>
      <c r="I169" s="1015"/>
      <c r="J169" s="1006"/>
      <c r="K169" s="1006"/>
      <c r="L169" s="1007">
        <f>SUM(I169:K169)</f>
        <v>0</v>
      </c>
      <c r="M169" s="1010">
        <f>SUM(H169+L169)</f>
        <v>230059</v>
      </c>
      <c r="N169" s="1010"/>
      <c r="O169" s="1010">
        <f>SUM(M169+N169)</f>
        <v>230059</v>
      </c>
    </row>
    <row r="170" spans="1:15" s="1011" customFormat="1" ht="16.5" thickBot="1" x14ac:dyDescent="0.3">
      <c r="A170" s="1002"/>
      <c r="B170" s="1003" t="s">
        <v>1174</v>
      </c>
      <c r="C170" s="1004"/>
      <c r="D170" s="1005"/>
      <c r="E170" s="1005"/>
      <c r="F170" s="1009"/>
      <c r="G170" s="1005"/>
      <c r="H170" s="1007">
        <f>SUM(C170:G170)</f>
        <v>0</v>
      </c>
      <c r="I170" s="1015"/>
      <c r="J170" s="1006"/>
      <c r="K170" s="1006"/>
      <c r="L170" s="1007">
        <f>SUM(I170:K170)</f>
        <v>0</v>
      </c>
      <c r="M170" s="1010">
        <f>SUM(H170+L170)</f>
        <v>0</v>
      </c>
      <c r="N170" s="1010"/>
      <c r="O170" s="1010">
        <f>SUM(M170+N170)</f>
        <v>0</v>
      </c>
    </row>
    <row r="171" spans="1:15" ht="17.25" thickTop="1" thickBot="1" x14ac:dyDescent="0.3">
      <c r="A171" s="1014"/>
      <c r="B171" s="496" t="s">
        <v>1175</v>
      </c>
      <c r="C171" s="497">
        <f>+C168</f>
        <v>116373</v>
      </c>
      <c r="D171" s="497">
        <f t="shared" ref="D171:O173" si="28">+D168</f>
        <v>32703</v>
      </c>
      <c r="E171" s="497">
        <f t="shared" si="28"/>
        <v>80983</v>
      </c>
      <c r="F171" s="497">
        <f t="shared" si="28"/>
        <v>0</v>
      </c>
      <c r="G171" s="497">
        <f t="shared" si="28"/>
        <v>0</v>
      </c>
      <c r="H171" s="497">
        <f t="shared" si="28"/>
        <v>230059</v>
      </c>
      <c r="I171" s="497">
        <f t="shared" si="28"/>
        <v>0</v>
      </c>
      <c r="J171" s="497">
        <f t="shared" si="28"/>
        <v>0</v>
      </c>
      <c r="K171" s="497">
        <f t="shared" si="28"/>
        <v>0</v>
      </c>
      <c r="L171" s="497">
        <f t="shared" si="28"/>
        <v>0</v>
      </c>
      <c r="M171" s="497">
        <f t="shared" si="28"/>
        <v>230059</v>
      </c>
      <c r="N171" s="497">
        <f t="shared" si="28"/>
        <v>0</v>
      </c>
      <c r="O171" s="497">
        <f t="shared" si="28"/>
        <v>230059</v>
      </c>
    </row>
    <row r="172" spans="1:15" ht="17.25" thickTop="1" thickBot="1" x14ac:dyDescent="0.3">
      <c r="A172" s="1014"/>
      <c r="B172" s="496" t="s">
        <v>1176</v>
      </c>
      <c r="C172" s="497">
        <f>+C169</f>
        <v>116373</v>
      </c>
      <c r="D172" s="497">
        <f t="shared" si="28"/>
        <v>32703</v>
      </c>
      <c r="E172" s="497">
        <f t="shared" si="28"/>
        <v>80983</v>
      </c>
      <c r="F172" s="497">
        <f t="shared" si="28"/>
        <v>0</v>
      </c>
      <c r="G172" s="497">
        <f t="shared" si="28"/>
        <v>0</v>
      </c>
      <c r="H172" s="497">
        <f t="shared" si="28"/>
        <v>230059</v>
      </c>
      <c r="I172" s="497">
        <f t="shared" si="28"/>
        <v>0</v>
      </c>
      <c r="J172" s="497">
        <f t="shared" si="28"/>
        <v>0</v>
      </c>
      <c r="K172" s="497">
        <f t="shared" si="28"/>
        <v>0</v>
      </c>
      <c r="L172" s="497">
        <f t="shared" si="28"/>
        <v>0</v>
      </c>
      <c r="M172" s="497">
        <f t="shared" si="28"/>
        <v>230059</v>
      </c>
      <c r="N172" s="497">
        <f t="shared" si="28"/>
        <v>0</v>
      </c>
      <c r="O172" s="497">
        <f t="shared" si="28"/>
        <v>230059</v>
      </c>
    </row>
    <row r="173" spans="1:15" ht="17.25" thickTop="1" thickBot="1" x14ac:dyDescent="0.3">
      <c r="A173" s="1014"/>
      <c r="B173" s="496" t="s">
        <v>1177</v>
      </c>
      <c r="C173" s="497">
        <f>+C170</f>
        <v>0</v>
      </c>
      <c r="D173" s="497">
        <f t="shared" si="28"/>
        <v>0</v>
      </c>
      <c r="E173" s="497">
        <f t="shared" si="28"/>
        <v>0</v>
      </c>
      <c r="F173" s="497">
        <f t="shared" si="28"/>
        <v>0</v>
      </c>
      <c r="G173" s="497">
        <f t="shared" si="28"/>
        <v>0</v>
      </c>
      <c r="H173" s="497">
        <f t="shared" si="28"/>
        <v>0</v>
      </c>
      <c r="I173" s="497">
        <f t="shared" si="28"/>
        <v>0</v>
      </c>
      <c r="J173" s="497">
        <f t="shared" si="28"/>
        <v>0</v>
      </c>
      <c r="K173" s="497">
        <f t="shared" si="28"/>
        <v>0</v>
      </c>
      <c r="L173" s="497">
        <f t="shared" si="28"/>
        <v>0</v>
      </c>
      <c r="M173" s="497">
        <f t="shared" si="28"/>
        <v>0</v>
      </c>
      <c r="N173" s="497">
        <f t="shared" si="28"/>
        <v>0</v>
      </c>
      <c r="O173" s="497">
        <f t="shared" si="28"/>
        <v>0</v>
      </c>
    </row>
    <row r="174" spans="1:15" ht="17.25" thickTop="1" thickBot="1" x14ac:dyDescent="0.3">
      <c r="A174" s="1014"/>
      <c r="B174" s="496" t="s">
        <v>565</v>
      </c>
      <c r="C174" s="497">
        <f>SUM(C157+C164+C171)</f>
        <v>643367</v>
      </c>
      <c r="D174" s="497">
        <f t="shared" ref="D174:O174" si="29">SUM(D157+D164+D171)</f>
        <v>182199</v>
      </c>
      <c r="E174" s="497">
        <f t="shared" si="29"/>
        <v>482147</v>
      </c>
      <c r="F174" s="497">
        <f t="shared" si="29"/>
        <v>0</v>
      </c>
      <c r="G174" s="497">
        <f t="shared" si="29"/>
        <v>0</v>
      </c>
      <c r="H174" s="497">
        <f t="shared" si="29"/>
        <v>1307713</v>
      </c>
      <c r="I174" s="497">
        <f t="shared" si="29"/>
        <v>1054</v>
      </c>
      <c r="J174" s="497">
        <f t="shared" si="29"/>
        <v>0</v>
      </c>
      <c r="K174" s="497">
        <f t="shared" si="29"/>
        <v>0</v>
      </c>
      <c r="L174" s="497">
        <f t="shared" si="29"/>
        <v>1054</v>
      </c>
      <c r="M174" s="497">
        <f t="shared" si="29"/>
        <v>1308767</v>
      </c>
      <c r="N174" s="497">
        <f t="shared" si="29"/>
        <v>0</v>
      </c>
      <c r="O174" s="497">
        <f t="shared" si="29"/>
        <v>1308767</v>
      </c>
    </row>
    <row r="175" spans="1:15" ht="16.5" thickTop="1" x14ac:dyDescent="0.25">
      <c r="A175" s="1029" t="s">
        <v>36</v>
      </c>
      <c r="B175" s="1039" t="s">
        <v>566</v>
      </c>
      <c r="C175" s="1040"/>
      <c r="D175" s="1041"/>
      <c r="E175" s="1041"/>
      <c r="F175" s="1042"/>
      <c r="G175" s="1041"/>
      <c r="H175" s="1043"/>
      <c r="I175" s="1044"/>
      <c r="J175" s="1041"/>
      <c r="K175" s="1042"/>
      <c r="L175" s="1043"/>
      <c r="M175" s="1043"/>
      <c r="N175" s="1043"/>
      <c r="O175" s="1043"/>
    </row>
    <row r="176" spans="1:15" x14ac:dyDescent="0.25">
      <c r="A176" s="998"/>
      <c r="B176" s="1045" t="s">
        <v>84</v>
      </c>
      <c r="C176" s="499">
        <v>533674</v>
      </c>
      <c r="D176" s="500">
        <v>156243</v>
      </c>
      <c r="E176" s="500">
        <v>1537763</v>
      </c>
      <c r="F176" s="500"/>
      <c r="G176" s="500"/>
      <c r="H176" s="999">
        <f>SUM(C176:G176)</f>
        <v>2227680</v>
      </c>
      <c r="I176" s="1000"/>
      <c r="J176" s="490"/>
      <c r="K176" s="490"/>
      <c r="L176" s="999">
        <f>SUM(I176:K176)</f>
        <v>0</v>
      </c>
      <c r="M176" s="1001">
        <f>SUM(H176+L176)</f>
        <v>2227680</v>
      </c>
      <c r="N176" s="1001"/>
      <c r="O176" s="1001">
        <f>SUM(M176+N176)</f>
        <v>2227680</v>
      </c>
    </row>
    <row r="177" spans="1:15" s="1011" customFormat="1" x14ac:dyDescent="0.25">
      <c r="A177" s="1002"/>
      <c r="B177" s="1003" t="s">
        <v>1173</v>
      </c>
      <c r="C177" s="1046">
        <v>533674</v>
      </c>
      <c r="D177" s="1047">
        <v>156243</v>
      </c>
      <c r="E177" s="1047">
        <v>1537763</v>
      </c>
      <c r="F177" s="1047"/>
      <c r="G177" s="1047"/>
      <c r="H177" s="1007">
        <f>SUM(C177:G177)</f>
        <v>2227680</v>
      </c>
      <c r="I177" s="1015"/>
      <c r="J177" s="1006"/>
      <c r="K177" s="1006"/>
      <c r="L177" s="1007">
        <f>SUM(I177:K177)</f>
        <v>0</v>
      </c>
      <c r="M177" s="1010">
        <f>SUM(H177+L177)</f>
        <v>2227680</v>
      </c>
      <c r="N177" s="1010"/>
      <c r="O177" s="1010">
        <f>SUM(M177+N177)</f>
        <v>2227680</v>
      </c>
    </row>
    <row r="178" spans="1:15" s="1011" customFormat="1" x14ac:dyDescent="0.25">
      <c r="A178" s="1002"/>
      <c r="B178" s="1003" t="s">
        <v>1174</v>
      </c>
      <c r="C178" s="1046"/>
      <c r="D178" s="1047"/>
      <c r="E178" s="1047"/>
      <c r="F178" s="1048"/>
      <c r="G178" s="1047"/>
      <c r="H178" s="1007">
        <f>SUM(C178:G178)</f>
        <v>0</v>
      </c>
      <c r="I178" s="1015"/>
      <c r="J178" s="1006"/>
      <c r="K178" s="1006"/>
      <c r="L178" s="1007">
        <f>SUM(I178:K178)</f>
        <v>0</v>
      </c>
      <c r="M178" s="1010">
        <f>SUM(H178+L178)</f>
        <v>0</v>
      </c>
      <c r="N178" s="1010"/>
      <c r="O178" s="1010">
        <f>SUM(M178+N178)</f>
        <v>0</v>
      </c>
    </row>
    <row r="179" spans="1:15" x14ac:dyDescent="0.25">
      <c r="A179" s="998"/>
      <c r="B179" s="1003" t="s">
        <v>244</v>
      </c>
      <c r="C179" s="488"/>
      <c r="D179" s="489"/>
      <c r="E179" s="489"/>
      <c r="F179" s="490"/>
      <c r="G179" s="489"/>
      <c r="H179" s="999"/>
      <c r="I179" s="1000"/>
      <c r="J179" s="490"/>
      <c r="K179" s="490"/>
      <c r="L179" s="999"/>
      <c r="M179" s="1001"/>
      <c r="N179" s="1001"/>
      <c r="O179" s="1001"/>
    </row>
    <row r="180" spans="1:15" ht="31.5" x14ac:dyDescent="0.25">
      <c r="A180" s="998"/>
      <c r="B180" s="949" t="s">
        <v>1179</v>
      </c>
      <c r="C180" s="493">
        <v>-2947</v>
      </c>
      <c r="D180" s="494">
        <v>-795</v>
      </c>
      <c r="E180" s="489"/>
      <c r="F180" s="495"/>
      <c r="G180" s="494"/>
      <c r="H180" s="999">
        <f t="shared" ref="H180:H181" si="30">SUM(C180:G180)</f>
        <v>-3742</v>
      </c>
      <c r="I180" s="1000"/>
      <c r="J180" s="490"/>
      <c r="K180" s="490"/>
      <c r="L180" s="999">
        <f t="shared" ref="L180:L181" si="31">SUM(I180:K180)</f>
        <v>0</v>
      </c>
      <c r="M180" s="1001">
        <f t="shared" ref="M180:M181" si="32">SUM(H180+L180)</f>
        <v>-3742</v>
      </c>
      <c r="N180" s="1001"/>
      <c r="O180" s="1001">
        <f t="shared" ref="O180:O181" si="33">SUM(M180+N180)</f>
        <v>-3742</v>
      </c>
    </row>
    <row r="181" spans="1:15" ht="32.25" thickBot="1" x14ac:dyDescent="0.3">
      <c r="A181" s="998"/>
      <c r="B181" s="949" t="s">
        <v>1180</v>
      </c>
      <c r="C181" s="493">
        <v>600</v>
      </c>
      <c r="D181" s="494">
        <v>146</v>
      </c>
      <c r="E181" s="489"/>
      <c r="F181" s="495"/>
      <c r="G181" s="494"/>
      <c r="H181" s="999">
        <f t="shared" si="30"/>
        <v>746</v>
      </c>
      <c r="I181" s="1000"/>
      <c r="J181" s="490"/>
      <c r="K181" s="490"/>
      <c r="L181" s="999">
        <f t="shared" si="31"/>
        <v>0</v>
      </c>
      <c r="M181" s="1001">
        <f t="shared" si="32"/>
        <v>746</v>
      </c>
      <c r="N181" s="1001"/>
      <c r="O181" s="1001">
        <f t="shared" si="33"/>
        <v>746</v>
      </c>
    </row>
    <row r="182" spans="1:15" ht="17.25" thickTop="1" thickBot="1" x14ac:dyDescent="0.3">
      <c r="A182" s="1014"/>
      <c r="B182" s="496" t="s">
        <v>1175</v>
      </c>
      <c r="C182" s="497">
        <f>+C176+C180+C181</f>
        <v>531327</v>
      </c>
      <c r="D182" s="497">
        <f t="shared" ref="D182:O182" si="34">+D176+D180+D181</f>
        <v>155594</v>
      </c>
      <c r="E182" s="497">
        <f t="shared" si="34"/>
        <v>1537763</v>
      </c>
      <c r="F182" s="497">
        <f t="shared" si="34"/>
        <v>0</v>
      </c>
      <c r="G182" s="497">
        <f t="shared" si="34"/>
        <v>0</v>
      </c>
      <c r="H182" s="497">
        <f t="shared" si="34"/>
        <v>2224684</v>
      </c>
      <c r="I182" s="497">
        <f t="shared" si="34"/>
        <v>0</v>
      </c>
      <c r="J182" s="497">
        <f t="shared" si="34"/>
        <v>0</v>
      </c>
      <c r="K182" s="497">
        <f t="shared" si="34"/>
        <v>0</v>
      </c>
      <c r="L182" s="497">
        <f t="shared" si="34"/>
        <v>0</v>
      </c>
      <c r="M182" s="497">
        <f t="shared" si="34"/>
        <v>2224684</v>
      </c>
      <c r="N182" s="497">
        <f t="shared" si="34"/>
        <v>0</v>
      </c>
      <c r="O182" s="497">
        <f t="shared" si="34"/>
        <v>2224684</v>
      </c>
    </row>
    <row r="183" spans="1:15" ht="17.25" thickTop="1" thickBot="1" x14ac:dyDescent="0.3">
      <c r="A183" s="1014"/>
      <c r="B183" s="496" t="s">
        <v>1176</v>
      </c>
      <c r="C183" s="497">
        <f>++C177+C180+C181</f>
        <v>531327</v>
      </c>
      <c r="D183" s="497">
        <f t="shared" ref="D183:O183" si="35">++D177+D180+D181</f>
        <v>155594</v>
      </c>
      <c r="E183" s="497">
        <f t="shared" si="35"/>
        <v>1537763</v>
      </c>
      <c r="F183" s="497">
        <f t="shared" si="35"/>
        <v>0</v>
      </c>
      <c r="G183" s="497">
        <f t="shared" si="35"/>
        <v>0</v>
      </c>
      <c r="H183" s="497">
        <f t="shared" si="35"/>
        <v>2224684</v>
      </c>
      <c r="I183" s="497">
        <f t="shared" si="35"/>
        <v>0</v>
      </c>
      <c r="J183" s="497">
        <f t="shared" si="35"/>
        <v>0</v>
      </c>
      <c r="K183" s="497">
        <f t="shared" si="35"/>
        <v>0</v>
      </c>
      <c r="L183" s="497">
        <f t="shared" si="35"/>
        <v>0</v>
      </c>
      <c r="M183" s="497">
        <f t="shared" si="35"/>
        <v>2224684</v>
      </c>
      <c r="N183" s="497">
        <f t="shared" si="35"/>
        <v>0</v>
      </c>
      <c r="O183" s="497">
        <f t="shared" si="35"/>
        <v>2224684</v>
      </c>
    </row>
    <row r="184" spans="1:15" ht="17.25" thickTop="1" thickBot="1" x14ac:dyDescent="0.3">
      <c r="A184" s="1014"/>
      <c r="B184" s="496" t="s">
        <v>1177</v>
      </c>
      <c r="C184" s="497">
        <f>+C178</f>
        <v>0</v>
      </c>
      <c r="D184" s="497">
        <f t="shared" ref="D184:O184" si="36">+D178</f>
        <v>0</v>
      </c>
      <c r="E184" s="497">
        <f t="shared" si="36"/>
        <v>0</v>
      </c>
      <c r="F184" s="497">
        <f t="shared" si="36"/>
        <v>0</v>
      </c>
      <c r="G184" s="497">
        <f t="shared" si="36"/>
        <v>0</v>
      </c>
      <c r="H184" s="497">
        <f t="shared" si="36"/>
        <v>0</v>
      </c>
      <c r="I184" s="497">
        <f t="shared" si="36"/>
        <v>0</v>
      </c>
      <c r="J184" s="497">
        <f t="shared" si="36"/>
        <v>0</v>
      </c>
      <c r="K184" s="497">
        <f t="shared" si="36"/>
        <v>0</v>
      </c>
      <c r="L184" s="497">
        <f t="shared" si="36"/>
        <v>0</v>
      </c>
      <c r="M184" s="497">
        <f t="shared" si="36"/>
        <v>0</v>
      </c>
      <c r="N184" s="497">
        <f t="shared" si="36"/>
        <v>0</v>
      </c>
      <c r="O184" s="497">
        <f t="shared" si="36"/>
        <v>0</v>
      </c>
    </row>
    <row r="185" spans="1:15" ht="16.5" thickTop="1" x14ac:dyDescent="0.25">
      <c r="A185" s="1029" t="s">
        <v>37</v>
      </c>
      <c r="B185" s="1030" t="s">
        <v>567</v>
      </c>
      <c r="C185" s="1031"/>
      <c r="D185" s="1032"/>
      <c r="E185" s="1032"/>
      <c r="F185" s="1033"/>
      <c r="G185" s="1032"/>
      <c r="H185" s="1034"/>
      <c r="I185" s="1035"/>
      <c r="J185" s="1033"/>
      <c r="K185" s="1033"/>
      <c r="L185" s="1034"/>
      <c r="M185" s="1034"/>
      <c r="N185" s="1034"/>
      <c r="O185" s="1034"/>
    </row>
    <row r="186" spans="1:15" x14ac:dyDescent="0.25">
      <c r="A186" s="998"/>
      <c r="B186" s="492" t="s">
        <v>84</v>
      </c>
      <c r="C186" s="499">
        <v>27803</v>
      </c>
      <c r="D186" s="500">
        <v>7355</v>
      </c>
      <c r="E186" s="489">
        <v>26423</v>
      </c>
      <c r="F186" s="501"/>
      <c r="G186" s="500"/>
      <c r="H186" s="999">
        <f>SUM(C186:G186)</f>
        <v>61581</v>
      </c>
      <c r="I186" s="1000"/>
      <c r="J186" s="490"/>
      <c r="K186" s="490"/>
      <c r="L186" s="999">
        <f>SUM(I186:K186)</f>
        <v>0</v>
      </c>
      <c r="M186" s="1001">
        <f>SUM(H186+L186)</f>
        <v>61581</v>
      </c>
      <c r="N186" s="1001"/>
      <c r="O186" s="1001">
        <f>SUM(M186+N186)</f>
        <v>61581</v>
      </c>
    </row>
    <row r="187" spans="1:15" s="1011" customFormat="1" ht="16.5" thickBot="1" x14ac:dyDescent="0.3">
      <c r="A187" s="1002"/>
      <c r="B187" s="1003" t="s">
        <v>1181</v>
      </c>
      <c r="C187" s="1046">
        <v>27803</v>
      </c>
      <c r="D187" s="1047">
        <v>7355</v>
      </c>
      <c r="E187" s="1005">
        <v>26423</v>
      </c>
      <c r="F187" s="1049"/>
      <c r="G187" s="1047"/>
      <c r="H187" s="1007">
        <f>SUM(C187:G187)</f>
        <v>61581</v>
      </c>
      <c r="I187" s="1015"/>
      <c r="J187" s="1006"/>
      <c r="K187" s="1006"/>
      <c r="L187" s="1007">
        <f>SUM(I187:K187)</f>
        <v>0</v>
      </c>
      <c r="M187" s="1010">
        <f>SUM(H187+L187)</f>
        <v>61581</v>
      </c>
      <c r="N187" s="1010"/>
      <c r="O187" s="1010">
        <f>SUM(M187+N187)</f>
        <v>61581</v>
      </c>
    </row>
    <row r="188" spans="1:15" ht="17.25" thickTop="1" thickBot="1" x14ac:dyDescent="0.3">
      <c r="A188" s="1014"/>
      <c r="B188" s="1050" t="s">
        <v>1175</v>
      </c>
      <c r="C188" s="502">
        <f>+C186</f>
        <v>27803</v>
      </c>
      <c r="D188" s="502">
        <f t="shared" ref="D188:O189" si="37">+D186</f>
        <v>7355</v>
      </c>
      <c r="E188" s="502">
        <f t="shared" si="37"/>
        <v>26423</v>
      </c>
      <c r="F188" s="502">
        <f t="shared" si="37"/>
        <v>0</v>
      </c>
      <c r="G188" s="502">
        <f t="shared" si="37"/>
        <v>0</v>
      </c>
      <c r="H188" s="502">
        <f t="shared" si="37"/>
        <v>61581</v>
      </c>
      <c r="I188" s="502">
        <f t="shared" si="37"/>
        <v>0</v>
      </c>
      <c r="J188" s="502">
        <f t="shared" si="37"/>
        <v>0</v>
      </c>
      <c r="K188" s="502">
        <f t="shared" si="37"/>
        <v>0</v>
      </c>
      <c r="L188" s="502">
        <f t="shared" si="37"/>
        <v>0</v>
      </c>
      <c r="M188" s="502">
        <f t="shared" si="37"/>
        <v>61581</v>
      </c>
      <c r="N188" s="502">
        <f t="shared" si="37"/>
        <v>0</v>
      </c>
      <c r="O188" s="502">
        <f t="shared" si="37"/>
        <v>61581</v>
      </c>
    </row>
    <row r="189" spans="1:15" ht="17.25" thickTop="1" thickBot="1" x14ac:dyDescent="0.3">
      <c r="A189" s="1014"/>
      <c r="B189" s="496" t="s">
        <v>1182</v>
      </c>
      <c r="C189" s="497">
        <f>+C187</f>
        <v>27803</v>
      </c>
      <c r="D189" s="497">
        <f t="shared" si="37"/>
        <v>7355</v>
      </c>
      <c r="E189" s="497">
        <f t="shared" si="37"/>
        <v>26423</v>
      </c>
      <c r="F189" s="497">
        <f t="shared" si="37"/>
        <v>0</v>
      </c>
      <c r="G189" s="497">
        <f t="shared" si="37"/>
        <v>0</v>
      </c>
      <c r="H189" s="497">
        <f t="shared" si="37"/>
        <v>61581</v>
      </c>
      <c r="I189" s="497">
        <f t="shared" si="37"/>
        <v>0</v>
      </c>
      <c r="J189" s="497">
        <f t="shared" si="37"/>
        <v>0</v>
      </c>
      <c r="K189" s="497">
        <f t="shared" si="37"/>
        <v>0</v>
      </c>
      <c r="L189" s="497">
        <f t="shared" si="37"/>
        <v>0</v>
      </c>
      <c r="M189" s="497">
        <f t="shared" si="37"/>
        <v>61581</v>
      </c>
      <c r="N189" s="497">
        <f t="shared" si="37"/>
        <v>0</v>
      </c>
      <c r="O189" s="497">
        <f t="shared" si="37"/>
        <v>61581</v>
      </c>
    </row>
    <row r="190" spans="1:15" ht="16.5" thickTop="1" x14ac:dyDescent="0.25">
      <c r="A190" s="998" t="s">
        <v>38</v>
      </c>
      <c r="B190" s="498" t="s">
        <v>568</v>
      </c>
      <c r="C190" s="499"/>
      <c r="D190" s="500"/>
      <c r="E190" s="489"/>
      <c r="F190" s="501"/>
      <c r="G190" s="500"/>
      <c r="H190" s="999"/>
      <c r="I190" s="1016"/>
      <c r="J190" s="501"/>
      <c r="K190" s="501"/>
      <c r="L190" s="999"/>
      <c r="M190" s="1017"/>
      <c r="N190" s="1017"/>
      <c r="O190" s="1017"/>
    </row>
    <row r="191" spans="1:15" x14ac:dyDescent="0.25">
      <c r="A191" s="1036"/>
      <c r="B191" s="487" t="s">
        <v>84</v>
      </c>
      <c r="C191" s="488">
        <v>32374</v>
      </c>
      <c r="D191" s="489">
        <v>8568</v>
      </c>
      <c r="E191" s="489">
        <v>26345</v>
      </c>
      <c r="F191" s="490"/>
      <c r="G191" s="489"/>
      <c r="H191" s="999">
        <f>SUM(C191:G191)</f>
        <v>67287</v>
      </c>
      <c r="I191" s="1000"/>
      <c r="J191" s="490"/>
      <c r="K191" s="490"/>
      <c r="L191" s="999">
        <f>SUM(I191:K191)</f>
        <v>0</v>
      </c>
      <c r="M191" s="1001">
        <f>SUM(H191+L191)</f>
        <v>67287</v>
      </c>
      <c r="N191" s="1001"/>
      <c r="O191" s="1001">
        <f>SUM(M191+N191)</f>
        <v>67287</v>
      </c>
    </row>
    <row r="192" spans="1:15" s="1011" customFormat="1" ht="16.5" thickBot="1" x14ac:dyDescent="0.3">
      <c r="A192" s="1037"/>
      <c r="B192" s="1003" t="s">
        <v>1181</v>
      </c>
      <c r="C192" s="1004">
        <v>32374</v>
      </c>
      <c r="D192" s="1005">
        <v>8568</v>
      </c>
      <c r="E192" s="1005">
        <v>26345</v>
      </c>
      <c r="F192" s="1006"/>
      <c r="G192" s="1051"/>
      <c r="H192" s="1007">
        <f>SUM(C192:G192)</f>
        <v>67287</v>
      </c>
      <c r="I192" s="1015"/>
      <c r="J192" s="1006"/>
      <c r="K192" s="1051"/>
      <c r="L192" s="1007">
        <f>SUM(I192:K192)</f>
        <v>0</v>
      </c>
      <c r="M192" s="1010">
        <f>SUM(H192+L192)</f>
        <v>67287</v>
      </c>
      <c r="N192" s="1010"/>
      <c r="O192" s="1010">
        <f>SUM(M192+N192)</f>
        <v>67287</v>
      </c>
    </row>
    <row r="193" spans="1:15" ht="17.25" thickTop="1" thickBot="1" x14ac:dyDescent="0.3">
      <c r="A193" s="1014"/>
      <c r="B193" s="496" t="s">
        <v>1175</v>
      </c>
      <c r="C193" s="497">
        <f>+C191</f>
        <v>32374</v>
      </c>
      <c r="D193" s="497">
        <f t="shared" ref="D193:O194" si="38">+D191</f>
        <v>8568</v>
      </c>
      <c r="E193" s="497">
        <f t="shared" si="38"/>
        <v>26345</v>
      </c>
      <c r="F193" s="497">
        <f t="shared" si="38"/>
        <v>0</v>
      </c>
      <c r="G193" s="497">
        <f t="shared" si="38"/>
        <v>0</v>
      </c>
      <c r="H193" s="497">
        <f t="shared" si="38"/>
        <v>67287</v>
      </c>
      <c r="I193" s="497">
        <f t="shared" si="38"/>
        <v>0</v>
      </c>
      <c r="J193" s="497">
        <f t="shared" si="38"/>
        <v>0</v>
      </c>
      <c r="K193" s="497">
        <f t="shared" si="38"/>
        <v>0</v>
      </c>
      <c r="L193" s="497">
        <f t="shared" si="38"/>
        <v>0</v>
      </c>
      <c r="M193" s="497">
        <f t="shared" si="38"/>
        <v>67287</v>
      </c>
      <c r="N193" s="497">
        <f t="shared" si="38"/>
        <v>0</v>
      </c>
      <c r="O193" s="497">
        <f t="shared" si="38"/>
        <v>67287</v>
      </c>
    </row>
    <row r="194" spans="1:15" ht="17.25" thickTop="1" thickBot="1" x14ac:dyDescent="0.3">
      <c r="A194" s="1014"/>
      <c r="B194" s="496" t="s">
        <v>1182</v>
      </c>
      <c r="C194" s="497">
        <f>+C192</f>
        <v>32374</v>
      </c>
      <c r="D194" s="497">
        <f t="shared" si="38"/>
        <v>8568</v>
      </c>
      <c r="E194" s="497">
        <f t="shared" si="38"/>
        <v>26345</v>
      </c>
      <c r="F194" s="497">
        <f t="shared" si="38"/>
        <v>0</v>
      </c>
      <c r="G194" s="497">
        <f t="shared" si="38"/>
        <v>0</v>
      </c>
      <c r="H194" s="497">
        <f t="shared" si="38"/>
        <v>67287</v>
      </c>
      <c r="I194" s="497">
        <f t="shared" si="38"/>
        <v>0</v>
      </c>
      <c r="J194" s="497">
        <f t="shared" si="38"/>
        <v>0</v>
      </c>
      <c r="K194" s="497">
        <f t="shared" si="38"/>
        <v>0</v>
      </c>
      <c r="L194" s="497">
        <f t="shared" si="38"/>
        <v>0</v>
      </c>
      <c r="M194" s="497">
        <f t="shared" si="38"/>
        <v>67287</v>
      </c>
      <c r="N194" s="497">
        <f t="shared" si="38"/>
        <v>0</v>
      </c>
      <c r="O194" s="497">
        <f t="shared" si="38"/>
        <v>67287</v>
      </c>
    </row>
    <row r="195" spans="1:15" ht="15.75" customHeight="1" thickTop="1" x14ac:dyDescent="0.25">
      <c r="A195" s="998" t="s">
        <v>41</v>
      </c>
      <c r="B195" s="498" t="s">
        <v>382</v>
      </c>
      <c r="C195" s="499"/>
      <c r="D195" s="500"/>
      <c r="E195" s="489"/>
      <c r="F195" s="501"/>
      <c r="G195" s="500"/>
      <c r="H195" s="999"/>
      <c r="I195" s="1016"/>
      <c r="J195" s="501"/>
      <c r="K195" s="501"/>
      <c r="L195" s="999"/>
      <c r="M195" s="1017"/>
      <c r="N195" s="1017"/>
      <c r="O195" s="1017"/>
    </row>
    <row r="196" spans="1:15" x14ac:dyDescent="0.25">
      <c r="A196" s="998"/>
      <c r="B196" s="492" t="s">
        <v>84</v>
      </c>
      <c r="C196" s="499">
        <v>170622</v>
      </c>
      <c r="D196" s="500">
        <v>46763</v>
      </c>
      <c r="E196" s="489">
        <v>60625</v>
      </c>
      <c r="F196" s="501"/>
      <c r="G196" s="500"/>
      <c r="H196" s="999">
        <f>SUM(C196:G196)</f>
        <v>278010</v>
      </c>
      <c r="I196" s="1000"/>
      <c r="J196" s="490"/>
      <c r="K196" s="1052"/>
      <c r="L196" s="999">
        <f>SUM(I196:K196)</f>
        <v>0</v>
      </c>
      <c r="M196" s="1001">
        <f>SUM(H196+L196)</f>
        <v>278010</v>
      </c>
      <c r="N196" s="1001"/>
      <c r="O196" s="1001">
        <f>SUM(M196+N196)</f>
        <v>278010</v>
      </c>
    </row>
    <row r="197" spans="1:15" s="1011" customFormat="1" x14ac:dyDescent="0.25">
      <c r="A197" s="1002"/>
      <c r="B197" s="1003" t="s">
        <v>1173</v>
      </c>
      <c r="C197" s="1046">
        <v>170622</v>
      </c>
      <c r="D197" s="1047">
        <v>46763</v>
      </c>
      <c r="E197" s="1005">
        <v>60625</v>
      </c>
      <c r="F197" s="1049"/>
      <c r="G197" s="1051"/>
      <c r="H197" s="1053">
        <f>SUM(C197:G197)</f>
        <v>278010</v>
      </c>
      <c r="I197" s="1015"/>
      <c r="J197" s="1006"/>
      <c r="K197" s="1051"/>
      <c r="L197" s="1007">
        <f>SUM(I197:K197)</f>
        <v>0</v>
      </c>
      <c r="M197" s="1010">
        <f>SUM(H197+L197)</f>
        <v>278010</v>
      </c>
      <c r="N197" s="1010"/>
      <c r="O197" s="1010">
        <f>SUM(M197+N197)</f>
        <v>278010</v>
      </c>
    </row>
    <row r="198" spans="1:15" s="1011" customFormat="1" ht="16.5" thickBot="1" x14ac:dyDescent="0.3">
      <c r="A198" s="1002"/>
      <c r="B198" s="1003" t="s">
        <v>1174</v>
      </c>
      <c r="C198" s="1046"/>
      <c r="D198" s="1047"/>
      <c r="E198" s="1005"/>
      <c r="F198" s="1049"/>
      <c r="G198" s="1054"/>
      <c r="H198" s="1053">
        <f>SUM(C198:G198)</f>
        <v>0</v>
      </c>
      <c r="I198" s="1015"/>
      <c r="J198" s="1006"/>
      <c r="K198" s="1051"/>
      <c r="L198" s="1007">
        <f>SUM(I198:K198)</f>
        <v>0</v>
      </c>
      <c r="M198" s="1010">
        <f>SUM(H198+L198)</f>
        <v>0</v>
      </c>
      <c r="N198" s="1010"/>
      <c r="O198" s="1010">
        <f>SUM(M198+N198)</f>
        <v>0</v>
      </c>
    </row>
    <row r="199" spans="1:15" ht="17.25" thickTop="1" thickBot="1" x14ac:dyDescent="0.3">
      <c r="A199" s="1014"/>
      <c r="B199" s="496" t="s">
        <v>1175</v>
      </c>
      <c r="C199" s="497">
        <f>+C196</f>
        <v>170622</v>
      </c>
      <c r="D199" s="497">
        <f t="shared" ref="D199:O201" si="39">+D196</f>
        <v>46763</v>
      </c>
      <c r="E199" s="497">
        <f t="shared" si="39"/>
        <v>60625</v>
      </c>
      <c r="F199" s="497">
        <f t="shared" si="39"/>
        <v>0</v>
      </c>
      <c r="G199" s="497">
        <f t="shared" si="39"/>
        <v>0</v>
      </c>
      <c r="H199" s="497">
        <f t="shared" si="39"/>
        <v>278010</v>
      </c>
      <c r="I199" s="497">
        <f t="shared" si="39"/>
        <v>0</v>
      </c>
      <c r="J199" s="497">
        <f t="shared" si="39"/>
        <v>0</v>
      </c>
      <c r="K199" s="497">
        <f t="shared" si="39"/>
        <v>0</v>
      </c>
      <c r="L199" s="497">
        <f t="shared" si="39"/>
        <v>0</v>
      </c>
      <c r="M199" s="497">
        <f t="shared" si="39"/>
        <v>278010</v>
      </c>
      <c r="N199" s="497">
        <f t="shared" si="39"/>
        <v>0</v>
      </c>
      <c r="O199" s="497">
        <f t="shared" si="39"/>
        <v>278010</v>
      </c>
    </row>
    <row r="200" spans="1:15" ht="17.25" thickTop="1" thickBot="1" x14ac:dyDescent="0.3">
      <c r="A200" s="1014"/>
      <c r="B200" s="496" t="s">
        <v>1176</v>
      </c>
      <c r="C200" s="497">
        <f>+C197</f>
        <v>170622</v>
      </c>
      <c r="D200" s="497">
        <f t="shared" si="39"/>
        <v>46763</v>
      </c>
      <c r="E200" s="497">
        <f t="shared" si="39"/>
        <v>60625</v>
      </c>
      <c r="F200" s="497">
        <f t="shared" si="39"/>
        <v>0</v>
      </c>
      <c r="G200" s="497">
        <f t="shared" si="39"/>
        <v>0</v>
      </c>
      <c r="H200" s="497">
        <f t="shared" si="39"/>
        <v>278010</v>
      </c>
      <c r="I200" s="497">
        <f t="shared" si="39"/>
        <v>0</v>
      </c>
      <c r="J200" s="497">
        <f t="shared" si="39"/>
        <v>0</v>
      </c>
      <c r="K200" s="497">
        <f t="shared" si="39"/>
        <v>0</v>
      </c>
      <c r="L200" s="497">
        <f t="shared" si="39"/>
        <v>0</v>
      </c>
      <c r="M200" s="497">
        <f t="shared" si="39"/>
        <v>278010</v>
      </c>
      <c r="N200" s="497">
        <f t="shared" si="39"/>
        <v>0</v>
      </c>
      <c r="O200" s="497">
        <f t="shared" si="39"/>
        <v>278010</v>
      </c>
    </row>
    <row r="201" spans="1:15" ht="17.25" thickTop="1" thickBot="1" x14ac:dyDescent="0.3">
      <c r="A201" s="1014"/>
      <c r="B201" s="496" t="s">
        <v>1177</v>
      </c>
      <c r="C201" s="497">
        <f>+C198</f>
        <v>0</v>
      </c>
      <c r="D201" s="497">
        <f t="shared" si="39"/>
        <v>0</v>
      </c>
      <c r="E201" s="497">
        <f t="shared" si="39"/>
        <v>0</v>
      </c>
      <c r="F201" s="497">
        <f t="shared" si="39"/>
        <v>0</v>
      </c>
      <c r="G201" s="497">
        <f t="shared" si="39"/>
        <v>0</v>
      </c>
      <c r="H201" s="497">
        <f t="shared" si="39"/>
        <v>0</v>
      </c>
      <c r="I201" s="497">
        <f t="shared" si="39"/>
        <v>0</v>
      </c>
      <c r="J201" s="497">
        <f t="shared" si="39"/>
        <v>0</v>
      </c>
      <c r="K201" s="497">
        <f t="shared" si="39"/>
        <v>0</v>
      </c>
      <c r="L201" s="497">
        <f t="shared" si="39"/>
        <v>0</v>
      </c>
      <c r="M201" s="497">
        <f t="shared" si="39"/>
        <v>0</v>
      </c>
      <c r="N201" s="497">
        <f t="shared" si="39"/>
        <v>0</v>
      </c>
      <c r="O201" s="497">
        <f t="shared" si="39"/>
        <v>0</v>
      </c>
    </row>
    <row r="202" spans="1:15" ht="16.5" thickTop="1" x14ac:dyDescent="0.25">
      <c r="A202" s="998" t="s">
        <v>44</v>
      </c>
      <c r="B202" s="498" t="s">
        <v>569</v>
      </c>
      <c r="C202" s="499"/>
      <c r="D202" s="500"/>
      <c r="E202" s="489"/>
      <c r="F202" s="501"/>
      <c r="G202" s="500"/>
      <c r="H202" s="999"/>
      <c r="I202" s="1016"/>
      <c r="J202" s="501"/>
      <c r="K202" s="501"/>
      <c r="L202" s="999"/>
      <c r="M202" s="1017"/>
      <c r="N202" s="1017"/>
      <c r="O202" s="1017"/>
    </row>
    <row r="203" spans="1:15" x14ac:dyDescent="0.25">
      <c r="A203" s="998"/>
      <c r="B203" s="492" t="s">
        <v>84</v>
      </c>
      <c r="C203" s="499">
        <v>153610</v>
      </c>
      <c r="D203" s="500">
        <v>41435</v>
      </c>
      <c r="E203" s="489">
        <v>264732</v>
      </c>
      <c r="F203" s="501"/>
      <c r="G203" s="500"/>
      <c r="H203" s="999">
        <f>SUM(C203:G203)</f>
        <v>459777</v>
      </c>
      <c r="I203" s="1000"/>
      <c r="J203" s="490"/>
      <c r="K203" s="490"/>
      <c r="L203" s="999">
        <f>SUM(I203:K203)</f>
        <v>0</v>
      </c>
      <c r="M203" s="1001">
        <f>SUM(H203+L203)</f>
        <v>459777</v>
      </c>
      <c r="N203" s="1001"/>
      <c r="O203" s="1001">
        <f>SUM(M203+N203)</f>
        <v>459777</v>
      </c>
    </row>
    <row r="204" spans="1:15" s="1011" customFormat="1" x14ac:dyDescent="0.25">
      <c r="A204" s="1002"/>
      <c r="B204" s="1003" t="s">
        <v>1173</v>
      </c>
      <c r="C204" s="1046">
        <v>153610</v>
      </c>
      <c r="D204" s="1047">
        <v>41435</v>
      </c>
      <c r="E204" s="1005">
        <v>264732</v>
      </c>
      <c r="F204" s="1049"/>
      <c r="G204" s="1047"/>
      <c r="H204" s="1007">
        <f>SUM(C204:G204)</f>
        <v>459777</v>
      </c>
      <c r="I204" s="1015"/>
      <c r="J204" s="1006"/>
      <c r="K204" s="1006"/>
      <c r="L204" s="1007">
        <f>SUM(I204:K204)</f>
        <v>0</v>
      </c>
      <c r="M204" s="1010">
        <f>SUM(H204+L204)</f>
        <v>459777</v>
      </c>
      <c r="N204" s="1010"/>
      <c r="O204" s="1010">
        <f>SUM(M204+N204)</f>
        <v>459777</v>
      </c>
    </row>
    <row r="205" spans="1:15" s="1011" customFormat="1" x14ac:dyDescent="0.25">
      <c r="A205" s="1055"/>
      <c r="B205" s="1003" t="s">
        <v>1174</v>
      </c>
      <c r="C205" s="1056"/>
      <c r="D205" s="1057"/>
      <c r="E205" s="1013"/>
      <c r="F205" s="1048"/>
      <c r="G205" s="1057"/>
      <c r="H205" s="1001">
        <f>SUM(C205:G205)</f>
        <v>0</v>
      </c>
      <c r="I205" s="1018"/>
      <c r="J205" s="495"/>
      <c r="K205" s="495"/>
      <c r="L205" s="1001">
        <f>SUM(I205:K205)</f>
        <v>0</v>
      </c>
      <c r="M205" s="1001">
        <f>SUM(H205+L205)</f>
        <v>0</v>
      </c>
      <c r="N205" s="1001"/>
      <c r="O205" s="1001">
        <f>SUM(M205+N205)</f>
        <v>0</v>
      </c>
    </row>
    <row r="206" spans="1:15" s="1011" customFormat="1" x14ac:dyDescent="0.25">
      <c r="A206" s="1037"/>
      <c r="B206" s="1038" t="s">
        <v>244</v>
      </c>
      <c r="C206" s="1015"/>
      <c r="D206" s="1005"/>
      <c r="E206" s="1005"/>
      <c r="F206" s="1005"/>
      <c r="G206" s="1015"/>
      <c r="H206" s="1001">
        <f t="shared" ref="H206:H211" si="40">SUM(C206:G206)</f>
        <v>0</v>
      </c>
      <c r="I206" s="1000"/>
      <c r="J206" s="489"/>
      <c r="K206" s="1000"/>
      <c r="L206" s="1001">
        <f t="shared" ref="L206:L211" si="41">SUM(I206:K206)</f>
        <v>0</v>
      </c>
      <c r="M206" s="1001">
        <f t="shared" ref="M206:M211" si="42">SUM(H206+L206)</f>
        <v>0</v>
      </c>
      <c r="N206" s="1001"/>
      <c r="O206" s="1001">
        <f t="shared" ref="O206:O211" si="43">SUM(M206+N206)</f>
        <v>0</v>
      </c>
    </row>
    <row r="207" spans="1:15" s="1028" customFormat="1" ht="31.5" x14ac:dyDescent="0.25">
      <c r="A207" s="1058"/>
      <c r="B207" s="1059" t="s">
        <v>1183</v>
      </c>
      <c r="C207" s="1060"/>
      <c r="D207" s="1022"/>
      <c r="E207" s="1022">
        <v>1400</v>
      </c>
      <c r="F207" s="1022"/>
      <c r="G207" s="1060"/>
      <c r="H207" s="1027">
        <f t="shared" si="40"/>
        <v>1400</v>
      </c>
      <c r="I207" s="1060"/>
      <c r="J207" s="1022"/>
      <c r="K207" s="1060"/>
      <c r="L207" s="1027">
        <f t="shared" si="41"/>
        <v>0</v>
      </c>
      <c r="M207" s="1027">
        <f t="shared" si="42"/>
        <v>1400</v>
      </c>
      <c r="N207" s="1027"/>
      <c r="O207" s="1027">
        <f t="shared" si="43"/>
        <v>1400</v>
      </c>
    </row>
    <row r="208" spans="1:15" s="1028" customFormat="1" ht="31.5" x14ac:dyDescent="0.25">
      <c r="A208" s="1058"/>
      <c r="B208" s="1059" t="s">
        <v>1184</v>
      </c>
      <c r="C208" s="1060">
        <v>1637</v>
      </c>
      <c r="D208" s="1022">
        <v>442</v>
      </c>
      <c r="E208" s="1022"/>
      <c r="F208" s="1022"/>
      <c r="G208" s="1060"/>
      <c r="H208" s="1027">
        <f t="shared" si="40"/>
        <v>2079</v>
      </c>
      <c r="I208" s="1060"/>
      <c r="J208" s="1022"/>
      <c r="K208" s="1060"/>
      <c r="L208" s="1027">
        <f t="shared" si="41"/>
        <v>0</v>
      </c>
      <c r="M208" s="1027">
        <f t="shared" si="42"/>
        <v>2079</v>
      </c>
      <c r="N208" s="1027"/>
      <c r="O208" s="1027">
        <f t="shared" si="43"/>
        <v>2079</v>
      </c>
    </row>
    <row r="209" spans="1:15" s="1028" customFormat="1" ht="31.5" x14ac:dyDescent="0.25">
      <c r="A209" s="1058"/>
      <c r="B209" s="1059" t="s">
        <v>1179</v>
      </c>
      <c r="C209" s="1060">
        <v>2947</v>
      </c>
      <c r="D209" s="1022">
        <v>795</v>
      </c>
      <c r="E209" s="1022"/>
      <c r="F209" s="1022"/>
      <c r="G209" s="1060"/>
      <c r="H209" s="1027">
        <f t="shared" si="40"/>
        <v>3742</v>
      </c>
      <c r="I209" s="1060"/>
      <c r="J209" s="1022"/>
      <c r="K209" s="1060"/>
      <c r="L209" s="1027">
        <f t="shared" si="41"/>
        <v>0</v>
      </c>
      <c r="M209" s="1027">
        <f t="shared" si="42"/>
        <v>3742</v>
      </c>
      <c r="N209" s="1027"/>
      <c r="O209" s="1027">
        <f t="shared" si="43"/>
        <v>3742</v>
      </c>
    </row>
    <row r="210" spans="1:15" s="1011" customFormat="1" x14ac:dyDescent="0.25">
      <c r="A210" s="1037"/>
      <c r="B210" s="1038" t="s">
        <v>245</v>
      </c>
      <c r="C210" s="1015"/>
      <c r="D210" s="1005"/>
      <c r="E210" s="1005"/>
      <c r="F210" s="1005"/>
      <c r="G210" s="1015"/>
      <c r="H210" s="1001">
        <f t="shared" si="40"/>
        <v>0</v>
      </c>
      <c r="I210" s="1000"/>
      <c r="J210" s="489"/>
      <c r="K210" s="1000"/>
      <c r="L210" s="1001">
        <f t="shared" si="41"/>
        <v>0</v>
      </c>
      <c r="M210" s="1001">
        <f t="shared" si="42"/>
        <v>0</v>
      </c>
      <c r="N210" s="1001"/>
      <c r="O210" s="1001">
        <f t="shared" si="43"/>
        <v>0</v>
      </c>
    </row>
    <row r="211" spans="1:15" s="1028" customFormat="1" ht="32.25" thickBot="1" x14ac:dyDescent="0.3">
      <c r="A211" s="1061"/>
      <c r="B211" s="1062" t="s">
        <v>1185</v>
      </c>
      <c r="C211" s="1063"/>
      <c r="D211" s="1064"/>
      <c r="E211" s="1064">
        <v>11521</v>
      </c>
      <c r="F211" s="1064"/>
      <c r="G211" s="1063"/>
      <c r="H211" s="1027">
        <f t="shared" si="40"/>
        <v>11521</v>
      </c>
      <c r="I211" s="1063"/>
      <c r="J211" s="1064"/>
      <c r="K211" s="1063"/>
      <c r="L211" s="1027">
        <f t="shared" si="41"/>
        <v>0</v>
      </c>
      <c r="M211" s="1027">
        <f t="shared" si="42"/>
        <v>11521</v>
      </c>
      <c r="N211" s="1027"/>
      <c r="O211" s="1027">
        <f t="shared" si="43"/>
        <v>11521</v>
      </c>
    </row>
    <row r="212" spans="1:15" ht="17.25" thickTop="1" thickBot="1" x14ac:dyDescent="0.3">
      <c r="A212" s="1014"/>
      <c r="B212" s="496" t="s">
        <v>1175</v>
      </c>
      <c r="C212" s="497">
        <f>+C203+C207+C208+C209+C211</f>
        <v>158194</v>
      </c>
      <c r="D212" s="497">
        <f t="shared" ref="D212:O212" si="44">+D203+D207+D208+D209+D211</f>
        <v>42672</v>
      </c>
      <c r="E212" s="497">
        <f t="shared" si="44"/>
        <v>277653</v>
      </c>
      <c r="F212" s="497">
        <f t="shared" si="44"/>
        <v>0</v>
      </c>
      <c r="G212" s="497">
        <f t="shared" si="44"/>
        <v>0</v>
      </c>
      <c r="H212" s="497">
        <f t="shared" si="44"/>
        <v>478519</v>
      </c>
      <c r="I212" s="497">
        <f t="shared" si="44"/>
        <v>0</v>
      </c>
      <c r="J212" s="497">
        <f t="shared" si="44"/>
        <v>0</v>
      </c>
      <c r="K212" s="497">
        <f t="shared" si="44"/>
        <v>0</v>
      </c>
      <c r="L212" s="497">
        <f t="shared" si="44"/>
        <v>0</v>
      </c>
      <c r="M212" s="497">
        <f t="shared" si="44"/>
        <v>478519</v>
      </c>
      <c r="N212" s="497">
        <f t="shared" si="44"/>
        <v>0</v>
      </c>
      <c r="O212" s="497">
        <f t="shared" si="44"/>
        <v>478519</v>
      </c>
    </row>
    <row r="213" spans="1:15" ht="17.25" thickTop="1" thickBot="1" x14ac:dyDescent="0.3">
      <c r="A213" s="1014"/>
      <c r="B213" s="496" t="s">
        <v>1176</v>
      </c>
      <c r="C213" s="497">
        <f>+C204+C207+C208+C209</f>
        <v>158194</v>
      </c>
      <c r="D213" s="497">
        <f t="shared" ref="D213:O213" si="45">+D204+D207+D208+D209</f>
        <v>42672</v>
      </c>
      <c r="E213" s="497">
        <f t="shared" si="45"/>
        <v>266132</v>
      </c>
      <c r="F213" s="497">
        <f t="shared" si="45"/>
        <v>0</v>
      </c>
      <c r="G213" s="497">
        <f t="shared" si="45"/>
        <v>0</v>
      </c>
      <c r="H213" s="497">
        <f t="shared" si="45"/>
        <v>466998</v>
      </c>
      <c r="I213" s="497">
        <f t="shared" si="45"/>
        <v>0</v>
      </c>
      <c r="J213" s="497">
        <f t="shared" si="45"/>
        <v>0</v>
      </c>
      <c r="K213" s="497">
        <f t="shared" si="45"/>
        <v>0</v>
      </c>
      <c r="L213" s="497">
        <f t="shared" si="45"/>
        <v>0</v>
      </c>
      <c r="M213" s="497">
        <f t="shared" si="45"/>
        <v>466998</v>
      </c>
      <c r="N213" s="497">
        <f t="shared" si="45"/>
        <v>0</v>
      </c>
      <c r="O213" s="497">
        <f t="shared" si="45"/>
        <v>466998</v>
      </c>
    </row>
    <row r="214" spans="1:15" ht="17.25" thickTop="1" thickBot="1" x14ac:dyDescent="0.3">
      <c r="A214" s="1014"/>
      <c r="B214" s="496" t="s">
        <v>1177</v>
      </c>
      <c r="C214" s="497">
        <f>+C205+C211</f>
        <v>0</v>
      </c>
      <c r="D214" s="497">
        <f t="shared" ref="D214:O214" si="46">+D205+D211</f>
        <v>0</v>
      </c>
      <c r="E214" s="497">
        <f t="shared" si="46"/>
        <v>11521</v>
      </c>
      <c r="F214" s="497">
        <f t="shared" si="46"/>
        <v>0</v>
      </c>
      <c r="G214" s="497">
        <f t="shared" si="46"/>
        <v>0</v>
      </c>
      <c r="H214" s="497">
        <f t="shared" si="46"/>
        <v>11521</v>
      </c>
      <c r="I214" s="497">
        <f t="shared" si="46"/>
        <v>0</v>
      </c>
      <c r="J214" s="497">
        <f t="shared" si="46"/>
        <v>0</v>
      </c>
      <c r="K214" s="497">
        <f t="shared" si="46"/>
        <v>0</v>
      </c>
      <c r="L214" s="497">
        <f t="shared" si="46"/>
        <v>0</v>
      </c>
      <c r="M214" s="497">
        <f t="shared" si="46"/>
        <v>11521</v>
      </c>
      <c r="N214" s="497">
        <f t="shared" si="46"/>
        <v>0</v>
      </c>
      <c r="O214" s="497">
        <f t="shared" si="46"/>
        <v>11521</v>
      </c>
    </row>
    <row r="215" spans="1:15" ht="16.5" thickTop="1" x14ac:dyDescent="0.25">
      <c r="A215" s="998" t="s">
        <v>48</v>
      </c>
      <c r="B215" s="498" t="s">
        <v>811</v>
      </c>
      <c r="C215" s="499"/>
      <c r="D215" s="500"/>
      <c r="E215" s="489"/>
      <c r="F215" s="501"/>
      <c r="G215" s="500"/>
      <c r="H215" s="999"/>
      <c r="I215" s="1016"/>
      <c r="J215" s="501"/>
      <c r="K215" s="501"/>
      <c r="L215" s="999"/>
      <c r="M215" s="1017"/>
      <c r="N215" s="1017"/>
      <c r="O215" s="1017"/>
    </row>
    <row r="216" spans="1:15" x14ac:dyDescent="0.25">
      <c r="A216" s="1036"/>
      <c r="B216" s="487" t="s">
        <v>84</v>
      </c>
      <c r="C216" s="488">
        <v>76245</v>
      </c>
      <c r="D216" s="489">
        <v>19887</v>
      </c>
      <c r="E216" s="489">
        <v>68868</v>
      </c>
      <c r="F216" s="490"/>
      <c r="G216" s="489"/>
      <c r="H216" s="999">
        <f>SUM(C216:G216)</f>
        <v>165000</v>
      </c>
      <c r="I216" s="1000"/>
      <c r="J216" s="490"/>
      <c r="K216" s="490"/>
      <c r="L216" s="999">
        <f>SUM(I216:K216)</f>
        <v>0</v>
      </c>
      <c r="M216" s="1001">
        <f>SUM(H216+L216)</f>
        <v>165000</v>
      </c>
      <c r="N216" s="1001"/>
      <c r="O216" s="1001">
        <f>SUM(M216+N216)</f>
        <v>165000</v>
      </c>
    </row>
    <row r="217" spans="1:15" s="1011" customFormat="1" ht="16.5" thickBot="1" x14ac:dyDescent="0.3">
      <c r="A217" s="1037"/>
      <c r="B217" s="1003" t="s">
        <v>1181</v>
      </c>
      <c r="C217" s="1004">
        <v>76245</v>
      </c>
      <c r="D217" s="1005">
        <v>19887</v>
      </c>
      <c r="E217" s="1005">
        <v>68868</v>
      </c>
      <c r="F217" s="1006"/>
      <c r="G217" s="1051"/>
      <c r="H217" s="1007">
        <f>SUM(C217:G217)</f>
        <v>165000</v>
      </c>
      <c r="I217" s="1015"/>
      <c r="J217" s="1006"/>
      <c r="K217" s="1051"/>
      <c r="L217" s="1007">
        <f>SUM(I217:K217)</f>
        <v>0</v>
      </c>
      <c r="M217" s="1010">
        <f>SUM(H217+L217)</f>
        <v>165000</v>
      </c>
      <c r="N217" s="1010"/>
      <c r="O217" s="1010">
        <f>SUM(M217+N217)</f>
        <v>165000</v>
      </c>
    </row>
    <row r="218" spans="1:15" ht="17.25" thickTop="1" thickBot="1" x14ac:dyDescent="0.3">
      <c r="A218" s="1014"/>
      <c r="B218" s="496" t="s">
        <v>1175</v>
      </c>
      <c r="C218" s="497">
        <f>+C216</f>
        <v>76245</v>
      </c>
      <c r="D218" s="497">
        <f t="shared" ref="D218:O219" si="47">+D216</f>
        <v>19887</v>
      </c>
      <c r="E218" s="497">
        <f t="shared" si="47"/>
        <v>68868</v>
      </c>
      <c r="F218" s="497">
        <f t="shared" si="47"/>
        <v>0</v>
      </c>
      <c r="G218" s="497">
        <f t="shared" si="47"/>
        <v>0</v>
      </c>
      <c r="H218" s="497">
        <f t="shared" si="47"/>
        <v>165000</v>
      </c>
      <c r="I218" s="497">
        <f t="shared" si="47"/>
        <v>0</v>
      </c>
      <c r="J218" s="497">
        <f t="shared" si="47"/>
        <v>0</v>
      </c>
      <c r="K218" s="497">
        <f t="shared" si="47"/>
        <v>0</v>
      </c>
      <c r="L218" s="497">
        <f t="shared" si="47"/>
        <v>0</v>
      </c>
      <c r="M218" s="497">
        <f t="shared" si="47"/>
        <v>165000</v>
      </c>
      <c r="N218" s="497">
        <f t="shared" si="47"/>
        <v>0</v>
      </c>
      <c r="O218" s="497">
        <f t="shared" si="47"/>
        <v>165000</v>
      </c>
    </row>
    <row r="219" spans="1:15" ht="17.25" thickTop="1" thickBot="1" x14ac:dyDescent="0.3">
      <c r="A219" s="1014"/>
      <c r="B219" s="496" t="s">
        <v>1182</v>
      </c>
      <c r="C219" s="497">
        <f>+C217</f>
        <v>76245</v>
      </c>
      <c r="D219" s="497">
        <f t="shared" si="47"/>
        <v>19887</v>
      </c>
      <c r="E219" s="497">
        <f t="shared" si="47"/>
        <v>68868</v>
      </c>
      <c r="F219" s="497">
        <f t="shared" si="47"/>
        <v>0</v>
      </c>
      <c r="G219" s="497">
        <f t="shared" si="47"/>
        <v>0</v>
      </c>
      <c r="H219" s="497">
        <f t="shared" si="47"/>
        <v>165000</v>
      </c>
      <c r="I219" s="497">
        <f t="shared" si="47"/>
        <v>0</v>
      </c>
      <c r="J219" s="497">
        <f t="shared" si="47"/>
        <v>0</v>
      </c>
      <c r="K219" s="497">
        <f t="shared" si="47"/>
        <v>0</v>
      </c>
      <c r="L219" s="497">
        <f t="shared" si="47"/>
        <v>0</v>
      </c>
      <c r="M219" s="497">
        <f t="shared" si="47"/>
        <v>165000</v>
      </c>
      <c r="N219" s="497">
        <f t="shared" si="47"/>
        <v>0</v>
      </c>
      <c r="O219" s="497">
        <f t="shared" si="47"/>
        <v>165000</v>
      </c>
    </row>
    <row r="220" spans="1:15" ht="16.5" thickTop="1" x14ac:dyDescent="0.25">
      <c r="A220" s="998" t="s">
        <v>50</v>
      </c>
      <c r="B220" s="498" t="s">
        <v>570</v>
      </c>
      <c r="C220" s="499"/>
      <c r="D220" s="500"/>
      <c r="E220" s="489"/>
      <c r="F220" s="501"/>
      <c r="G220" s="500"/>
      <c r="H220" s="999"/>
      <c r="I220" s="1016"/>
      <c r="J220" s="501"/>
      <c r="K220" s="501"/>
      <c r="L220" s="999"/>
      <c r="M220" s="1017"/>
      <c r="N220" s="1017"/>
      <c r="O220" s="1017"/>
    </row>
    <row r="221" spans="1:15" x14ac:dyDescent="0.25">
      <c r="A221" s="998"/>
      <c r="B221" s="492" t="s">
        <v>84</v>
      </c>
      <c r="C221" s="499">
        <v>390961</v>
      </c>
      <c r="D221" s="500">
        <v>108201</v>
      </c>
      <c r="E221" s="489">
        <v>534771</v>
      </c>
      <c r="F221" s="501"/>
      <c r="G221" s="500"/>
      <c r="H221" s="999">
        <f>SUM(C221:G221)</f>
        <v>1033933</v>
      </c>
      <c r="I221" s="1000">
        <v>49347</v>
      </c>
      <c r="J221" s="490"/>
      <c r="K221" s="490"/>
      <c r="L221" s="999">
        <f>SUM(I221:K221)</f>
        <v>49347</v>
      </c>
      <c r="M221" s="1001">
        <f>SUM(H221+L221)</f>
        <v>1083280</v>
      </c>
      <c r="N221" s="1001"/>
      <c r="O221" s="1001">
        <f>SUM(M221+N221)</f>
        <v>1083280</v>
      </c>
    </row>
    <row r="222" spans="1:15" s="1011" customFormat="1" ht="16.5" thickBot="1" x14ac:dyDescent="0.3">
      <c r="A222" s="1055"/>
      <c r="B222" s="1003" t="s">
        <v>1181</v>
      </c>
      <c r="C222" s="1056">
        <v>390961</v>
      </c>
      <c r="D222" s="1057">
        <v>108201</v>
      </c>
      <c r="E222" s="1013">
        <v>534771</v>
      </c>
      <c r="F222" s="1048"/>
      <c r="G222" s="1057"/>
      <c r="H222" s="1007">
        <f>SUM(C222:G222)</f>
        <v>1033933</v>
      </c>
      <c r="I222" s="1015">
        <v>49347</v>
      </c>
      <c r="J222" s="1006"/>
      <c r="K222" s="1006"/>
      <c r="L222" s="1007">
        <f>SUM(I222:K222)</f>
        <v>49347</v>
      </c>
      <c r="M222" s="1010">
        <f>SUM(H222+L222)</f>
        <v>1083280</v>
      </c>
      <c r="N222" s="1010"/>
      <c r="O222" s="1010">
        <f>SUM(M222+N222)</f>
        <v>1083280</v>
      </c>
    </row>
    <row r="223" spans="1:15" ht="17.25" thickTop="1" thickBot="1" x14ac:dyDescent="0.3">
      <c r="A223" s="1014"/>
      <c r="B223" s="496" t="s">
        <v>1175</v>
      </c>
      <c r="C223" s="497">
        <f>+C221</f>
        <v>390961</v>
      </c>
      <c r="D223" s="497">
        <f t="shared" ref="D223:O224" si="48">+D221</f>
        <v>108201</v>
      </c>
      <c r="E223" s="497">
        <f t="shared" si="48"/>
        <v>534771</v>
      </c>
      <c r="F223" s="497">
        <f t="shared" si="48"/>
        <v>0</v>
      </c>
      <c r="G223" s="497">
        <f t="shared" si="48"/>
        <v>0</v>
      </c>
      <c r="H223" s="497">
        <f t="shared" si="48"/>
        <v>1033933</v>
      </c>
      <c r="I223" s="497">
        <f t="shared" si="48"/>
        <v>49347</v>
      </c>
      <c r="J223" s="497">
        <f t="shared" si="48"/>
        <v>0</v>
      </c>
      <c r="K223" s="497">
        <f t="shared" si="48"/>
        <v>0</v>
      </c>
      <c r="L223" s="497">
        <f t="shared" si="48"/>
        <v>49347</v>
      </c>
      <c r="M223" s="497">
        <f t="shared" si="48"/>
        <v>1083280</v>
      </c>
      <c r="N223" s="497">
        <f t="shared" si="48"/>
        <v>0</v>
      </c>
      <c r="O223" s="497">
        <f t="shared" si="48"/>
        <v>1083280</v>
      </c>
    </row>
    <row r="224" spans="1:15" ht="17.25" thickTop="1" thickBot="1" x14ac:dyDescent="0.3">
      <c r="A224" s="1014"/>
      <c r="B224" s="496" t="s">
        <v>1182</v>
      </c>
      <c r="C224" s="497">
        <f>+C222</f>
        <v>390961</v>
      </c>
      <c r="D224" s="497">
        <f t="shared" si="48"/>
        <v>108201</v>
      </c>
      <c r="E224" s="497">
        <f t="shared" si="48"/>
        <v>534771</v>
      </c>
      <c r="F224" s="497">
        <f t="shared" si="48"/>
        <v>0</v>
      </c>
      <c r="G224" s="497">
        <f t="shared" si="48"/>
        <v>0</v>
      </c>
      <c r="H224" s="497">
        <f t="shared" si="48"/>
        <v>1033933</v>
      </c>
      <c r="I224" s="497">
        <f t="shared" si="48"/>
        <v>49347</v>
      </c>
      <c r="J224" s="497">
        <f t="shared" si="48"/>
        <v>0</v>
      </c>
      <c r="K224" s="497">
        <f t="shared" si="48"/>
        <v>0</v>
      </c>
      <c r="L224" s="497">
        <f t="shared" si="48"/>
        <v>49347</v>
      </c>
      <c r="M224" s="497">
        <f t="shared" si="48"/>
        <v>1083280</v>
      </c>
      <c r="N224" s="497">
        <f t="shared" si="48"/>
        <v>0</v>
      </c>
      <c r="O224" s="497">
        <f t="shared" si="48"/>
        <v>1083280</v>
      </c>
    </row>
    <row r="225" spans="1:16" ht="16.5" thickTop="1" x14ac:dyDescent="0.25">
      <c r="A225" s="998" t="s">
        <v>52</v>
      </c>
      <c r="B225" s="498" t="s">
        <v>571</v>
      </c>
      <c r="C225" s="1065"/>
      <c r="D225" s="489"/>
      <c r="E225" s="489"/>
      <c r="F225" s="490"/>
      <c r="G225" s="500"/>
      <c r="H225" s="999"/>
      <c r="I225" s="1016"/>
      <c r="J225" s="501"/>
      <c r="K225" s="501"/>
      <c r="L225" s="999"/>
      <c r="M225" s="1017"/>
      <c r="N225" s="1017"/>
      <c r="O225" s="1017"/>
    </row>
    <row r="226" spans="1:16" x14ac:dyDescent="0.25">
      <c r="A226" s="998"/>
      <c r="B226" s="492" t="s">
        <v>84</v>
      </c>
      <c r="C226" s="1065">
        <v>48508</v>
      </c>
      <c r="D226" s="489">
        <v>13314</v>
      </c>
      <c r="E226" s="489">
        <v>52282</v>
      </c>
      <c r="F226" s="490"/>
      <c r="G226" s="500"/>
      <c r="H226" s="999">
        <f>SUM(C226:G226)</f>
        <v>114104</v>
      </c>
      <c r="I226" s="1000"/>
      <c r="J226" s="490"/>
      <c r="K226" s="490"/>
      <c r="L226" s="999">
        <f>SUM(I226:K226)</f>
        <v>0</v>
      </c>
      <c r="M226" s="1001">
        <f>SUM(H226+L226)</f>
        <v>114104</v>
      </c>
      <c r="N226" s="1001"/>
      <c r="O226" s="1001">
        <f>SUM(M226+N226)</f>
        <v>114104</v>
      </c>
    </row>
    <row r="227" spans="1:16" s="1011" customFormat="1" x14ac:dyDescent="0.25">
      <c r="A227" s="1002"/>
      <c r="B227" s="1003" t="s">
        <v>1173</v>
      </c>
      <c r="C227" s="1066">
        <v>48508</v>
      </c>
      <c r="D227" s="1005">
        <v>13314</v>
      </c>
      <c r="E227" s="1005">
        <v>52282</v>
      </c>
      <c r="F227" s="1006"/>
      <c r="G227" s="1047"/>
      <c r="H227" s="1007">
        <f>SUM(C227:G227)</f>
        <v>114104</v>
      </c>
      <c r="I227" s="1015"/>
      <c r="J227" s="1006"/>
      <c r="K227" s="1006"/>
      <c r="L227" s="1007">
        <f>SUM(I227:K227)</f>
        <v>0</v>
      </c>
      <c r="M227" s="1010">
        <f>SUM(H227+L227)</f>
        <v>114104</v>
      </c>
      <c r="N227" s="1010"/>
      <c r="O227" s="1010">
        <f>SUM(M227+N227)</f>
        <v>114104</v>
      </c>
    </row>
    <row r="228" spans="1:16" s="1011" customFormat="1" ht="16.5" thickBot="1" x14ac:dyDescent="0.3">
      <c r="A228" s="1002"/>
      <c r="B228" s="1003" t="s">
        <v>1174</v>
      </c>
      <c r="C228" s="1066"/>
      <c r="D228" s="1005"/>
      <c r="E228" s="1005"/>
      <c r="F228" s="1006"/>
      <c r="G228" s="1047"/>
      <c r="H228" s="1007">
        <f>SUM(C228:G228)</f>
        <v>0</v>
      </c>
      <c r="I228" s="1015"/>
      <c r="J228" s="1006"/>
      <c r="K228" s="1006"/>
      <c r="L228" s="1007">
        <f>SUM(I228:K228)</f>
        <v>0</v>
      </c>
      <c r="M228" s="1010">
        <f>SUM(H228+L228)</f>
        <v>0</v>
      </c>
      <c r="N228" s="1010"/>
      <c r="O228" s="1010">
        <f>SUM(M228+N228)</f>
        <v>0</v>
      </c>
    </row>
    <row r="229" spans="1:16" ht="17.25" thickTop="1" thickBot="1" x14ac:dyDescent="0.3">
      <c r="A229" s="1014"/>
      <c r="B229" s="496" t="s">
        <v>1175</v>
      </c>
      <c r="C229" s="497">
        <f>+C226</f>
        <v>48508</v>
      </c>
      <c r="D229" s="497">
        <f t="shared" ref="D229:O231" si="49">+D226</f>
        <v>13314</v>
      </c>
      <c r="E229" s="497">
        <f t="shared" si="49"/>
        <v>52282</v>
      </c>
      <c r="F229" s="497">
        <f t="shared" si="49"/>
        <v>0</v>
      </c>
      <c r="G229" s="497">
        <f t="shared" si="49"/>
        <v>0</v>
      </c>
      <c r="H229" s="497">
        <f t="shared" si="49"/>
        <v>114104</v>
      </c>
      <c r="I229" s="497">
        <f t="shared" si="49"/>
        <v>0</v>
      </c>
      <c r="J229" s="497">
        <f t="shared" si="49"/>
        <v>0</v>
      </c>
      <c r="K229" s="497">
        <f t="shared" si="49"/>
        <v>0</v>
      </c>
      <c r="L229" s="497">
        <f t="shared" si="49"/>
        <v>0</v>
      </c>
      <c r="M229" s="497">
        <f t="shared" si="49"/>
        <v>114104</v>
      </c>
      <c r="N229" s="497">
        <f t="shared" si="49"/>
        <v>0</v>
      </c>
      <c r="O229" s="497">
        <f t="shared" si="49"/>
        <v>114104</v>
      </c>
    </row>
    <row r="230" spans="1:16" ht="17.25" thickTop="1" thickBot="1" x14ac:dyDescent="0.3">
      <c r="A230" s="1014"/>
      <c r="B230" s="496" t="s">
        <v>1176</v>
      </c>
      <c r="C230" s="497">
        <f>+C227</f>
        <v>48508</v>
      </c>
      <c r="D230" s="497">
        <f t="shared" si="49"/>
        <v>13314</v>
      </c>
      <c r="E230" s="497">
        <f t="shared" si="49"/>
        <v>52282</v>
      </c>
      <c r="F230" s="497">
        <f t="shared" si="49"/>
        <v>0</v>
      </c>
      <c r="G230" s="497">
        <f t="shared" si="49"/>
        <v>0</v>
      </c>
      <c r="H230" s="497">
        <f t="shared" si="49"/>
        <v>114104</v>
      </c>
      <c r="I230" s="497">
        <f t="shared" si="49"/>
        <v>0</v>
      </c>
      <c r="J230" s="497">
        <f t="shared" si="49"/>
        <v>0</v>
      </c>
      <c r="K230" s="497">
        <f t="shared" si="49"/>
        <v>0</v>
      </c>
      <c r="L230" s="497">
        <f t="shared" si="49"/>
        <v>0</v>
      </c>
      <c r="M230" s="497">
        <f t="shared" si="49"/>
        <v>114104</v>
      </c>
      <c r="N230" s="497">
        <f t="shared" si="49"/>
        <v>0</v>
      </c>
      <c r="O230" s="497">
        <f t="shared" si="49"/>
        <v>114104</v>
      </c>
    </row>
    <row r="231" spans="1:16" ht="17.25" thickTop="1" thickBot="1" x14ac:dyDescent="0.3">
      <c r="A231" s="1014"/>
      <c r="B231" s="496" t="s">
        <v>1177</v>
      </c>
      <c r="C231" s="497">
        <f>+C228</f>
        <v>0</v>
      </c>
      <c r="D231" s="497">
        <f t="shared" si="49"/>
        <v>0</v>
      </c>
      <c r="E231" s="497">
        <f t="shared" si="49"/>
        <v>0</v>
      </c>
      <c r="F231" s="497">
        <f t="shared" si="49"/>
        <v>0</v>
      </c>
      <c r="G231" s="497">
        <f t="shared" si="49"/>
        <v>0</v>
      </c>
      <c r="H231" s="497">
        <f t="shared" si="49"/>
        <v>0</v>
      </c>
      <c r="I231" s="497">
        <f t="shared" si="49"/>
        <v>0</v>
      </c>
      <c r="J231" s="497">
        <f t="shared" si="49"/>
        <v>0</v>
      </c>
      <c r="K231" s="497">
        <f t="shared" si="49"/>
        <v>0</v>
      </c>
      <c r="L231" s="497">
        <f t="shared" si="49"/>
        <v>0</v>
      </c>
      <c r="M231" s="497">
        <f t="shared" si="49"/>
        <v>0</v>
      </c>
      <c r="N231" s="497">
        <f t="shared" si="49"/>
        <v>0</v>
      </c>
      <c r="O231" s="497">
        <f t="shared" si="49"/>
        <v>0</v>
      </c>
    </row>
    <row r="232" spans="1:16" ht="17.25" thickTop="1" thickBot="1" x14ac:dyDescent="0.3">
      <c r="A232" s="1014"/>
      <c r="B232" s="496" t="s">
        <v>1186</v>
      </c>
      <c r="C232" s="502">
        <f t="shared" ref="C232:O232" si="50">SUM(C188+C193+C199+C212+C218+C223+C229)</f>
        <v>904707</v>
      </c>
      <c r="D232" s="502">
        <f t="shared" si="50"/>
        <v>246760</v>
      </c>
      <c r="E232" s="502">
        <f t="shared" si="50"/>
        <v>1046967</v>
      </c>
      <c r="F232" s="502">
        <f t="shared" si="50"/>
        <v>0</v>
      </c>
      <c r="G232" s="502">
        <f t="shared" si="50"/>
        <v>0</v>
      </c>
      <c r="H232" s="502">
        <f t="shared" si="50"/>
        <v>2198434</v>
      </c>
      <c r="I232" s="502">
        <f t="shared" si="50"/>
        <v>49347</v>
      </c>
      <c r="J232" s="502">
        <f t="shared" si="50"/>
        <v>0</v>
      </c>
      <c r="K232" s="502">
        <f t="shared" si="50"/>
        <v>0</v>
      </c>
      <c r="L232" s="502">
        <f t="shared" si="50"/>
        <v>49347</v>
      </c>
      <c r="M232" s="502">
        <f t="shared" si="50"/>
        <v>2247781</v>
      </c>
      <c r="N232" s="502">
        <f t="shared" si="50"/>
        <v>0</v>
      </c>
      <c r="O232" s="502">
        <f t="shared" si="50"/>
        <v>2247781</v>
      </c>
    </row>
    <row r="233" spans="1:16" ht="17.25" thickTop="1" thickBot="1" x14ac:dyDescent="0.3">
      <c r="A233" s="1014"/>
      <c r="B233" s="496" t="s">
        <v>573</v>
      </c>
      <c r="C233" s="502">
        <f t="shared" ref="C233:O233" si="51">SUM(C152+C174+C182+C232)</f>
        <v>4046901</v>
      </c>
      <c r="D233" s="502">
        <f t="shared" si="51"/>
        <v>1139496</v>
      </c>
      <c r="E233" s="502">
        <f t="shared" si="51"/>
        <v>3973313</v>
      </c>
      <c r="F233" s="502">
        <f t="shared" si="51"/>
        <v>0</v>
      </c>
      <c r="G233" s="502">
        <f t="shared" si="51"/>
        <v>0</v>
      </c>
      <c r="H233" s="502">
        <f t="shared" si="51"/>
        <v>9159710</v>
      </c>
      <c r="I233" s="502">
        <f t="shared" si="51"/>
        <v>54821</v>
      </c>
      <c r="J233" s="502">
        <f t="shared" si="51"/>
        <v>0</v>
      </c>
      <c r="K233" s="502">
        <f t="shared" si="51"/>
        <v>0</v>
      </c>
      <c r="L233" s="502">
        <f t="shared" si="51"/>
        <v>54821</v>
      </c>
      <c r="M233" s="502">
        <f t="shared" si="51"/>
        <v>9214531</v>
      </c>
      <c r="N233" s="502">
        <f t="shared" si="51"/>
        <v>0</v>
      </c>
      <c r="O233" s="502">
        <f t="shared" si="51"/>
        <v>9214531</v>
      </c>
    </row>
    <row r="234" spans="1:16" ht="16.5" thickTop="1" x14ac:dyDescent="0.25">
      <c r="A234" s="998" t="s">
        <v>783</v>
      </c>
      <c r="B234" s="498" t="s">
        <v>94</v>
      </c>
      <c r="C234" s="1065"/>
      <c r="D234" s="489"/>
      <c r="E234" s="489"/>
      <c r="F234" s="490"/>
      <c r="G234" s="500"/>
      <c r="H234" s="999"/>
      <c r="I234" s="1016"/>
      <c r="J234" s="501"/>
      <c r="K234" s="501"/>
      <c r="L234" s="999"/>
      <c r="M234" s="1017"/>
      <c r="N234" s="1017"/>
      <c r="O234" s="1017"/>
    </row>
    <row r="235" spans="1:16" x14ac:dyDescent="0.25">
      <c r="A235" s="998"/>
      <c r="B235" s="492" t="s">
        <v>84</v>
      </c>
      <c r="C235" s="499">
        <v>1561292</v>
      </c>
      <c r="D235" s="500">
        <v>436445</v>
      </c>
      <c r="E235" s="489">
        <v>366872</v>
      </c>
      <c r="F235" s="501">
        <v>11284</v>
      </c>
      <c r="G235" s="500"/>
      <c r="H235" s="999">
        <f>SUM(C235:G235)</f>
        <v>2375893</v>
      </c>
      <c r="I235" s="1000">
        <v>67560</v>
      </c>
      <c r="J235" s="490">
        <v>26713</v>
      </c>
      <c r="K235" s="490"/>
      <c r="L235" s="999">
        <f>SUM(I235:K235)</f>
        <v>94273</v>
      </c>
      <c r="M235" s="1001">
        <f>SUM(H235+L235)</f>
        <v>2470166</v>
      </c>
      <c r="N235" s="1001"/>
      <c r="O235" s="1001">
        <f>SUM(M235+N235)</f>
        <v>2470166</v>
      </c>
    </row>
    <row r="236" spans="1:16" s="1011" customFormat="1" x14ac:dyDescent="0.25">
      <c r="A236" s="1002"/>
      <c r="B236" s="1003" t="s">
        <v>1173</v>
      </c>
      <c r="C236" s="1046">
        <v>710202</v>
      </c>
      <c r="D236" s="1047">
        <v>206677</v>
      </c>
      <c r="E236" s="1005">
        <v>199494</v>
      </c>
      <c r="F236" s="1049">
        <v>11284</v>
      </c>
      <c r="G236" s="1047"/>
      <c r="H236" s="1007">
        <f>SUM(C236:G236)</f>
        <v>1127657</v>
      </c>
      <c r="I236" s="1015">
        <v>40911</v>
      </c>
      <c r="J236" s="1006">
        <v>15547</v>
      </c>
      <c r="K236" s="1006"/>
      <c r="L236" s="1007">
        <f>SUM(I236:K236)</f>
        <v>56458</v>
      </c>
      <c r="M236" s="1010">
        <f>SUM(H236+L236)</f>
        <v>1184115</v>
      </c>
      <c r="N236" s="1010"/>
      <c r="O236" s="1010">
        <f>SUM(M236+N236)</f>
        <v>1184115</v>
      </c>
    </row>
    <row r="237" spans="1:16" s="1011" customFormat="1" x14ac:dyDescent="0.25">
      <c r="A237" s="1002"/>
      <c r="B237" s="1003" t="s">
        <v>1174</v>
      </c>
      <c r="C237" s="1046">
        <v>359080</v>
      </c>
      <c r="D237" s="1047">
        <v>91403</v>
      </c>
      <c r="E237" s="1005">
        <v>27915</v>
      </c>
      <c r="F237" s="1049"/>
      <c r="G237" s="1047"/>
      <c r="H237" s="1007">
        <f>SUM(C237:G237)</f>
        <v>478398</v>
      </c>
      <c r="I237" s="1015">
        <v>0</v>
      </c>
      <c r="J237" s="1006"/>
      <c r="K237" s="1006"/>
      <c r="L237" s="1007">
        <f>SUM(I237:K237)</f>
        <v>0</v>
      </c>
      <c r="M237" s="1010">
        <f>SUM(H237+L237)</f>
        <v>478398</v>
      </c>
      <c r="N237" s="1010"/>
      <c r="O237" s="1010">
        <f>SUM(M237+N237)</f>
        <v>478398</v>
      </c>
    </row>
    <row r="238" spans="1:16" s="1011" customFormat="1" ht="16.5" thickBot="1" x14ac:dyDescent="0.3">
      <c r="A238" s="1002"/>
      <c r="B238" s="1003" t="s">
        <v>1187</v>
      </c>
      <c r="C238" s="1046">
        <v>492010</v>
      </c>
      <c r="D238" s="1047">
        <v>138365</v>
      </c>
      <c r="E238" s="1005">
        <v>139463</v>
      </c>
      <c r="F238" s="1049"/>
      <c r="G238" s="1047"/>
      <c r="H238" s="1007">
        <f>SUM(C238:G238)</f>
        <v>769838</v>
      </c>
      <c r="I238" s="1015">
        <v>26649</v>
      </c>
      <c r="J238" s="1006">
        <v>11166</v>
      </c>
      <c r="K238" s="1006"/>
      <c r="L238" s="1007">
        <f>SUM(I238:K238)</f>
        <v>37815</v>
      </c>
      <c r="M238" s="1010">
        <f>SUM(H238+L238)</f>
        <v>807653</v>
      </c>
      <c r="N238" s="1010"/>
      <c r="O238" s="1010">
        <f>SUM(M238+N238)</f>
        <v>807653</v>
      </c>
    </row>
    <row r="239" spans="1:16" s="1068" customFormat="1" ht="17.25" thickTop="1" thickBot="1" x14ac:dyDescent="0.3">
      <c r="A239" s="1014"/>
      <c r="B239" s="496" t="s">
        <v>1175</v>
      </c>
      <c r="C239" s="497">
        <f>+C235</f>
        <v>1561292</v>
      </c>
      <c r="D239" s="497">
        <f t="shared" ref="D239:O242" si="52">+D235</f>
        <v>436445</v>
      </c>
      <c r="E239" s="497">
        <f t="shared" si="52"/>
        <v>366872</v>
      </c>
      <c r="F239" s="497">
        <f t="shared" si="52"/>
        <v>11284</v>
      </c>
      <c r="G239" s="497">
        <f t="shared" si="52"/>
        <v>0</v>
      </c>
      <c r="H239" s="497">
        <f t="shared" si="52"/>
        <v>2375893</v>
      </c>
      <c r="I239" s="497">
        <f t="shared" si="52"/>
        <v>67560</v>
      </c>
      <c r="J239" s="497">
        <f t="shared" si="52"/>
        <v>26713</v>
      </c>
      <c r="K239" s="497">
        <f t="shared" si="52"/>
        <v>0</v>
      </c>
      <c r="L239" s="497">
        <f t="shared" si="52"/>
        <v>94273</v>
      </c>
      <c r="M239" s="497">
        <f t="shared" si="52"/>
        <v>2470166</v>
      </c>
      <c r="N239" s="497">
        <f t="shared" si="52"/>
        <v>0</v>
      </c>
      <c r="O239" s="497">
        <f t="shared" si="52"/>
        <v>2470166</v>
      </c>
      <c r="P239" s="1067">
        <f>+O240+O241+O242</f>
        <v>2470166</v>
      </c>
    </row>
    <row r="240" spans="1:16" ht="17.25" thickTop="1" thickBot="1" x14ac:dyDescent="0.3">
      <c r="A240" s="1014"/>
      <c r="B240" s="496" t="s">
        <v>1176</v>
      </c>
      <c r="C240" s="497">
        <f>+C236</f>
        <v>710202</v>
      </c>
      <c r="D240" s="497">
        <f t="shared" si="52"/>
        <v>206677</v>
      </c>
      <c r="E240" s="497">
        <f t="shared" si="52"/>
        <v>199494</v>
      </c>
      <c r="F240" s="497">
        <f t="shared" si="52"/>
        <v>11284</v>
      </c>
      <c r="G240" s="497">
        <f t="shared" si="52"/>
        <v>0</v>
      </c>
      <c r="H240" s="497">
        <f t="shared" si="52"/>
        <v>1127657</v>
      </c>
      <c r="I240" s="497">
        <f t="shared" si="52"/>
        <v>40911</v>
      </c>
      <c r="J240" s="497">
        <f t="shared" si="52"/>
        <v>15547</v>
      </c>
      <c r="K240" s="497">
        <f t="shared" si="52"/>
        <v>0</v>
      </c>
      <c r="L240" s="497">
        <f t="shared" si="52"/>
        <v>56458</v>
      </c>
      <c r="M240" s="497">
        <f t="shared" si="52"/>
        <v>1184115</v>
      </c>
      <c r="N240" s="497">
        <f t="shared" si="52"/>
        <v>0</v>
      </c>
      <c r="O240" s="497">
        <f t="shared" si="52"/>
        <v>1184115</v>
      </c>
    </row>
    <row r="241" spans="1:16" ht="17.25" thickTop="1" thickBot="1" x14ac:dyDescent="0.3">
      <c r="A241" s="1014"/>
      <c r="B241" s="496" t="s">
        <v>1177</v>
      </c>
      <c r="C241" s="497">
        <f>+C237</f>
        <v>359080</v>
      </c>
      <c r="D241" s="497">
        <f t="shared" si="52"/>
        <v>91403</v>
      </c>
      <c r="E241" s="497">
        <f t="shared" si="52"/>
        <v>27915</v>
      </c>
      <c r="F241" s="497">
        <f t="shared" si="52"/>
        <v>0</v>
      </c>
      <c r="G241" s="497">
        <f t="shared" si="52"/>
        <v>0</v>
      </c>
      <c r="H241" s="497">
        <f t="shared" si="52"/>
        <v>478398</v>
      </c>
      <c r="I241" s="497">
        <f t="shared" si="52"/>
        <v>0</v>
      </c>
      <c r="J241" s="497">
        <f t="shared" si="52"/>
        <v>0</v>
      </c>
      <c r="K241" s="497">
        <f t="shared" si="52"/>
        <v>0</v>
      </c>
      <c r="L241" s="497">
        <f t="shared" si="52"/>
        <v>0</v>
      </c>
      <c r="M241" s="497">
        <f t="shared" si="52"/>
        <v>478398</v>
      </c>
      <c r="N241" s="497">
        <f t="shared" si="52"/>
        <v>0</v>
      </c>
      <c r="O241" s="497">
        <f t="shared" si="52"/>
        <v>478398</v>
      </c>
    </row>
    <row r="242" spans="1:16" ht="33" thickTop="1" thickBot="1" x14ac:dyDescent="0.3">
      <c r="A242" s="1014"/>
      <c r="B242" s="496" t="s">
        <v>1188</v>
      </c>
      <c r="C242" s="497">
        <f>+C238</f>
        <v>492010</v>
      </c>
      <c r="D242" s="497">
        <f t="shared" si="52"/>
        <v>138365</v>
      </c>
      <c r="E242" s="497">
        <f t="shared" si="52"/>
        <v>139463</v>
      </c>
      <c r="F242" s="497">
        <f t="shared" si="52"/>
        <v>0</v>
      </c>
      <c r="G242" s="497">
        <f t="shared" si="52"/>
        <v>0</v>
      </c>
      <c r="H242" s="497">
        <f t="shared" si="52"/>
        <v>769838</v>
      </c>
      <c r="I242" s="497">
        <f t="shared" si="52"/>
        <v>26649</v>
      </c>
      <c r="J242" s="497">
        <f t="shared" si="52"/>
        <v>11166</v>
      </c>
      <c r="K242" s="497">
        <f t="shared" si="52"/>
        <v>0</v>
      </c>
      <c r="L242" s="497">
        <f t="shared" si="52"/>
        <v>37815</v>
      </c>
      <c r="M242" s="497">
        <f t="shared" si="52"/>
        <v>807653</v>
      </c>
      <c r="N242" s="497">
        <f t="shared" si="52"/>
        <v>0</v>
      </c>
      <c r="O242" s="497">
        <f t="shared" si="52"/>
        <v>807653</v>
      </c>
    </row>
    <row r="243" spans="1:16" s="1068" customFormat="1" ht="17.25" thickTop="1" thickBot="1" x14ac:dyDescent="0.3">
      <c r="A243" s="1014"/>
      <c r="B243" s="496" t="s">
        <v>266</v>
      </c>
      <c r="C243" s="502">
        <f t="shared" ref="C243:O243" si="53">SUM(C233+C239)</f>
        <v>5608193</v>
      </c>
      <c r="D243" s="502">
        <f t="shared" si="53"/>
        <v>1575941</v>
      </c>
      <c r="E243" s="502">
        <f t="shared" si="53"/>
        <v>4340185</v>
      </c>
      <c r="F243" s="502">
        <f t="shared" si="53"/>
        <v>11284</v>
      </c>
      <c r="G243" s="502">
        <f t="shared" si="53"/>
        <v>0</v>
      </c>
      <c r="H243" s="502">
        <f t="shared" si="53"/>
        <v>11535603</v>
      </c>
      <c r="I243" s="502">
        <f t="shared" si="53"/>
        <v>122381</v>
      </c>
      <c r="J243" s="502">
        <f t="shared" si="53"/>
        <v>26713</v>
      </c>
      <c r="K243" s="502">
        <f t="shared" si="53"/>
        <v>0</v>
      </c>
      <c r="L243" s="502">
        <f t="shared" si="53"/>
        <v>149094</v>
      </c>
      <c r="M243" s="502">
        <f t="shared" si="53"/>
        <v>11684697</v>
      </c>
      <c r="N243" s="502">
        <f t="shared" si="53"/>
        <v>0</v>
      </c>
      <c r="O243" s="502">
        <f t="shared" si="53"/>
        <v>11684697</v>
      </c>
    </row>
    <row r="244" spans="1:16" s="1068" customFormat="1" ht="17.25" thickTop="1" thickBot="1" x14ac:dyDescent="0.3">
      <c r="A244" s="1014"/>
      <c r="B244" s="496" t="s">
        <v>84</v>
      </c>
      <c r="C244" s="502">
        <f t="shared" ref="C244:O244" si="54">SUM(C8+C15+C23+C30+C37+C44+C51+C58+C66+C73+C80+C87+C96+C103+C110+C117+C124+C131+C138+C145+C154+C161+C168+C176+C186+C191+C196+C203+C216+C221+C226+C235)</f>
        <v>5605956</v>
      </c>
      <c r="D244" s="502">
        <f t="shared" si="54"/>
        <v>1575353</v>
      </c>
      <c r="E244" s="502">
        <f t="shared" si="54"/>
        <v>4327264</v>
      </c>
      <c r="F244" s="502">
        <f t="shared" si="54"/>
        <v>11284</v>
      </c>
      <c r="G244" s="502">
        <f t="shared" si="54"/>
        <v>0</v>
      </c>
      <c r="H244" s="502">
        <f t="shared" si="54"/>
        <v>11519857</v>
      </c>
      <c r="I244" s="502">
        <f t="shared" si="54"/>
        <v>117961</v>
      </c>
      <c r="J244" s="502">
        <f t="shared" si="54"/>
        <v>26713</v>
      </c>
      <c r="K244" s="502">
        <f t="shared" si="54"/>
        <v>0</v>
      </c>
      <c r="L244" s="502">
        <f t="shared" si="54"/>
        <v>144674</v>
      </c>
      <c r="M244" s="502">
        <f t="shared" si="54"/>
        <v>11664531</v>
      </c>
      <c r="N244" s="502">
        <f t="shared" si="54"/>
        <v>0</v>
      </c>
      <c r="O244" s="502">
        <f t="shared" si="54"/>
        <v>11664531</v>
      </c>
    </row>
    <row r="245" spans="1:16" ht="16.5" thickTop="1" x14ac:dyDescent="0.25">
      <c r="A245" s="1029"/>
      <c r="B245" s="1069" t="s">
        <v>244</v>
      </c>
      <c r="C245" s="1031"/>
      <c r="D245" s="1032"/>
      <c r="E245" s="1032"/>
      <c r="F245" s="1032"/>
      <c r="G245" s="1032"/>
      <c r="H245" s="1034"/>
      <c r="I245" s="1035"/>
      <c r="J245" s="1033"/>
      <c r="K245" s="1033"/>
      <c r="L245" s="1034"/>
      <c r="M245" s="1034"/>
      <c r="N245" s="1034"/>
      <c r="O245" s="1034"/>
    </row>
    <row r="246" spans="1:16" ht="47.25" x14ac:dyDescent="0.25">
      <c r="A246" s="1070"/>
      <c r="B246" s="981" t="s">
        <v>1189</v>
      </c>
      <c r="C246" s="1071">
        <f>SUM(C91)</f>
        <v>0</v>
      </c>
      <c r="D246" s="1071">
        <f t="shared" ref="D246:O246" si="55">SUM(D91)</f>
        <v>0</v>
      </c>
      <c r="E246" s="1071">
        <f t="shared" si="55"/>
        <v>0</v>
      </c>
      <c r="F246" s="1071">
        <f t="shared" si="55"/>
        <v>0</v>
      </c>
      <c r="G246" s="1072">
        <f t="shared" si="55"/>
        <v>0</v>
      </c>
      <c r="H246" s="1073">
        <f t="shared" si="55"/>
        <v>0</v>
      </c>
      <c r="I246" s="1071">
        <f t="shared" si="55"/>
        <v>4420</v>
      </c>
      <c r="J246" s="1071">
        <f t="shared" si="55"/>
        <v>0</v>
      </c>
      <c r="K246" s="1072">
        <f t="shared" si="55"/>
        <v>0</v>
      </c>
      <c r="L246" s="1073">
        <f t="shared" si="55"/>
        <v>4420</v>
      </c>
      <c r="M246" s="1073">
        <f t="shared" si="55"/>
        <v>4420</v>
      </c>
      <c r="N246" s="1073">
        <f t="shared" si="55"/>
        <v>0</v>
      </c>
      <c r="O246" s="1073">
        <f t="shared" si="55"/>
        <v>4420</v>
      </c>
    </row>
    <row r="247" spans="1:16" ht="31.5" x14ac:dyDescent="0.25">
      <c r="A247" s="1070"/>
      <c r="B247" s="981" t="s">
        <v>1190</v>
      </c>
      <c r="C247" s="1071">
        <f>SUM(C181)</f>
        <v>600</v>
      </c>
      <c r="D247" s="1071">
        <f t="shared" ref="D247:O247" si="56">SUM(D181)</f>
        <v>146</v>
      </c>
      <c r="E247" s="1071">
        <f t="shared" si="56"/>
        <v>0</v>
      </c>
      <c r="F247" s="1071">
        <f t="shared" si="56"/>
        <v>0</v>
      </c>
      <c r="G247" s="1072">
        <f t="shared" si="56"/>
        <v>0</v>
      </c>
      <c r="H247" s="1074">
        <f t="shared" si="56"/>
        <v>746</v>
      </c>
      <c r="I247" s="1071">
        <f t="shared" si="56"/>
        <v>0</v>
      </c>
      <c r="J247" s="1071">
        <f t="shared" si="56"/>
        <v>0</v>
      </c>
      <c r="K247" s="1072">
        <f t="shared" si="56"/>
        <v>0</v>
      </c>
      <c r="L247" s="1074">
        <f t="shared" si="56"/>
        <v>0</v>
      </c>
      <c r="M247" s="1074">
        <f t="shared" si="56"/>
        <v>746</v>
      </c>
      <c r="N247" s="1074">
        <f t="shared" si="56"/>
        <v>0</v>
      </c>
      <c r="O247" s="1074">
        <f t="shared" si="56"/>
        <v>746</v>
      </c>
    </row>
    <row r="248" spans="1:16" ht="47.25" x14ac:dyDescent="0.25">
      <c r="A248" s="1075"/>
      <c r="B248" s="982" t="s">
        <v>1191</v>
      </c>
      <c r="C248" s="1076">
        <f>SUM(C207)</f>
        <v>0</v>
      </c>
      <c r="D248" s="1076">
        <f t="shared" ref="D248:O249" si="57">SUM(D207)</f>
        <v>0</v>
      </c>
      <c r="E248" s="1076">
        <f t="shared" si="57"/>
        <v>1400</v>
      </c>
      <c r="F248" s="1076">
        <f t="shared" si="57"/>
        <v>0</v>
      </c>
      <c r="G248" s="1077">
        <f t="shared" si="57"/>
        <v>0</v>
      </c>
      <c r="H248" s="1073">
        <f t="shared" si="57"/>
        <v>1400</v>
      </c>
      <c r="I248" s="1076">
        <f t="shared" si="57"/>
        <v>0</v>
      </c>
      <c r="J248" s="1076">
        <f t="shared" si="57"/>
        <v>0</v>
      </c>
      <c r="K248" s="1077">
        <f t="shared" si="57"/>
        <v>0</v>
      </c>
      <c r="L248" s="1073">
        <f t="shared" si="57"/>
        <v>0</v>
      </c>
      <c r="M248" s="1073">
        <f t="shared" si="57"/>
        <v>1400</v>
      </c>
      <c r="N248" s="1073">
        <f t="shared" si="57"/>
        <v>0</v>
      </c>
      <c r="O248" s="1073">
        <f t="shared" si="57"/>
        <v>1400</v>
      </c>
    </row>
    <row r="249" spans="1:16" ht="47.25" x14ac:dyDescent="0.25">
      <c r="A249" s="1075"/>
      <c r="B249" s="982" t="s">
        <v>1192</v>
      </c>
      <c r="C249" s="1076">
        <f>SUM(C208)</f>
        <v>1637</v>
      </c>
      <c r="D249" s="1076">
        <f t="shared" si="57"/>
        <v>442</v>
      </c>
      <c r="E249" s="1076">
        <f t="shared" si="57"/>
        <v>0</v>
      </c>
      <c r="F249" s="1076">
        <f t="shared" si="57"/>
        <v>0</v>
      </c>
      <c r="G249" s="1077">
        <f t="shared" si="57"/>
        <v>0</v>
      </c>
      <c r="H249" s="1073">
        <f t="shared" si="57"/>
        <v>2079</v>
      </c>
      <c r="I249" s="1076">
        <f t="shared" si="57"/>
        <v>0</v>
      </c>
      <c r="J249" s="1076">
        <f t="shared" si="57"/>
        <v>0</v>
      </c>
      <c r="K249" s="1077">
        <f t="shared" si="57"/>
        <v>0</v>
      </c>
      <c r="L249" s="1073">
        <f t="shared" si="57"/>
        <v>0</v>
      </c>
      <c r="M249" s="1073">
        <f t="shared" si="57"/>
        <v>2079</v>
      </c>
      <c r="N249" s="1073">
        <f t="shared" si="57"/>
        <v>0</v>
      </c>
      <c r="O249" s="1073">
        <f t="shared" si="57"/>
        <v>2079</v>
      </c>
    </row>
    <row r="250" spans="1:16" ht="31.5" x14ac:dyDescent="0.25">
      <c r="A250" s="1070"/>
      <c r="B250" s="981" t="s">
        <v>1179</v>
      </c>
      <c r="C250" s="1071">
        <f>SUM(C180+C209)</f>
        <v>0</v>
      </c>
      <c r="D250" s="1071">
        <f t="shared" ref="D250:O250" si="58">SUM(D180+D209)</f>
        <v>0</v>
      </c>
      <c r="E250" s="1071">
        <f t="shared" si="58"/>
        <v>0</v>
      </c>
      <c r="F250" s="1071">
        <f t="shared" si="58"/>
        <v>0</v>
      </c>
      <c r="G250" s="1072">
        <f t="shared" si="58"/>
        <v>0</v>
      </c>
      <c r="H250" s="1074">
        <f t="shared" si="58"/>
        <v>0</v>
      </c>
      <c r="I250" s="1071">
        <f t="shared" si="58"/>
        <v>0</v>
      </c>
      <c r="J250" s="1071">
        <f t="shared" si="58"/>
        <v>0</v>
      </c>
      <c r="K250" s="1072">
        <f t="shared" si="58"/>
        <v>0</v>
      </c>
      <c r="L250" s="1074">
        <f t="shared" si="58"/>
        <v>0</v>
      </c>
      <c r="M250" s="1074">
        <f t="shared" si="58"/>
        <v>0</v>
      </c>
      <c r="N250" s="1074">
        <f t="shared" si="58"/>
        <v>0</v>
      </c>
      <c r="O250" s="1074">
        <f t="shared" si="58"/>
        <v>0</v>
      </c>
    </row>
    <row r="251" spans="1:16" x14ac:dyDescent="0.25">
      <c r="A251" s="1075"/>
      <c r="B251" s="1078" t="s">
        <v>245</v>
      </c>
      <c r="C251" s="1076"/>
      <c r="D251" s="1076"/>
      <c r="E251" s="1076"/>
      <c r="F251" s="1076"/>
      <c r="G251" s="1079"/>
      <c r="H251" s="1073"/>
      <c r="I251" s="1076"/>
      <c r="J251" s="1076"/>
      <c r="K251" s="1077"/>
      <c r="L251" s="1073"/>
      <c r="M251" s="1073"/>
      <c r="N251" s="1073"/>
      <c r="O251" s="1073"/>
    </row>
    <row r="252" spans="1:16" ht="63.75" thickBot="1" x14ac:dyDescent="0.3">
      <c r="A252" s="1070"/>
      <c r="B252" s="981" t="s">
        <v>1193</v>
      </c>
      <c r="C252" s="1071">
        <f>SUM(C211)</f>
        <v>0</v>
      </c>
      <c r="D252" s="1071">
        <f t="shared" ref="D252:O252" si="59">SUM(D211)</f>
        <v>0</v>
      </c>
      <c r="E252" s="1071">
        <f t="shared" si="59"/>
        <v>11521</v>
      </c>
      <c r="F252" s="1071">
        <f t="shared" si="59"/>
        <v>0</v>
      </c>
      <c r="G252" s="1072">
        <f t="shared" si="59"/>
        <v>0</v>
      </c>
      <c r="H252" s="1080">
        <f t="shared" si="59"/>
        <v>11521</v>
      </c>
      <c r="I252" s="1071">
        <f t="shared" si="59"/>
        <v>0</v>
      </c>
      <c r="J252" s="1071">
        <f t="shared" si="59"/>
        <v>0</v>
      </c>
      <c r="K252" s="1072">
        <f t="shared" si="59"/>
        <v>0</v>
      </c>
      <c r="L252" s="1080">
        <f t="shared" si="59"/>
        <v>0</v>
      </c>
      <c r="M252" s="1080">
        <f t="shared" si="59"/>
        <v>11521</v>
      </c>
      <c r="N252" s="1080">
        <f t="shared" si="59"/>
        <v>0</v>
      </c>
      <c r="O252" s="1080">
        <f t="shared" si="59"/>
        <v>11521</v>
      </c>
    </row>
    <row r="253" spans="1:16" ht="17.25" thickTop="1" thickBot="1" x14ac:dyDescent="0.3">
      <c r="A253" s="1014"/>
      <c r="B253" s="496" t="s">
        <v>266</v>
      </c>
      <c r="C253" s="502">
        <f t="shared" ref="C253:O253" si="60">SUM(C244:C252)</f>
        <v>5608193</v>
      </c>
      <c r="D253" s="502">
        <f t="shared" si="60"/>
        <v>1575941</v>
      </c>
      <c r="E253" s="502">
        <f t="shared" si="60"/>
        <v>4340185</v>
      </c>
      <c r="F253" s="502">
        <f t="shared" si="60"/>
        <v>11284</v>
      </c>
      <c r="G253" s="502">
        <f t="shared" si="60"/>
        <v>0</v>
      </c>
      <c r="H253" s="502">
        <f t="shared" si="60"/>
        <v>11535603</v>
      </c>
      <c r="I253" s="502">
        <f t="shared" si="60"/>
        <v>122381</v>
      </c>
      <c r="J253" s="502">
        <f t="shared" si="60"/>
        <v>26713</v>
      </c>
      <c r="K253" s="502">
        <f t="shared" si="60"/>
        <v>0</v>
      </c>
      <c r="L253" s="502">
        <f t="shared" si="60"/>
        <v>149094</v>
      </c>
      <c r="M253" s="502">
        <f t="shared" si="60"/>
        <v>11684697</v>
      </c>
      <c r="N253" s="502">
        <f t="shared" si="60"/>
        <v>0</v>
      </c>
      <c r="O253" s="502">
        <f t="shared" si="60"/>
        <v>11684697</v>
      </c>
      <c r="P253" s="986">
        <f>+O254+O255+O256</f>
        <v>11684697</v>
      </c>
    </row>
    <row r="254" spans="1:16" ht="17.25" thickTop="1" thickBot="1" x14ac:dyDescent="0.3">
      <c r="A254" s="1014"/>
      <c r="B254" s="496" t="s">
        <v>1176</v>
      </c>
      <c r="C254" s="497">
        <f t="shared" ref="C254:O254" si="61">SUM(C12+C19+C27+C34+C41+C48+C55+C62+C70+C77+C84+C93+C100+C107+C114+C121+C128+C135+C142+C149+C158+C165+C172+C183+C200+C213+C230+C240)</f>
        <v>4115091</v>
      </c>
      <c r="D254" s="497">
        <f t="shared" si="61"/>
        <v>1170515</v>
      </c>
      <c r="E254" s="497">
        <f t="shared" si="61"/>
        <v>3458621</v>
      </c>
      <c r="F254" s="497">
        <f t="shared" si="61"/>
        <v>11284</v>
      </c>
      <c r="G254" s="497">
        <f t="shared" si="61"/>
        <v>0</v>
      </c>
      <c r="H254" s="497">
        <f t="shared" si="61"/>
        <v>8755511</v>
      </c>
      <c r="I254" s="497">
        <f t="shared" si="61"/>
        <v>46385</v>
      </c>
      <c r="J254" s="497">
        <f t="shared" si="61"/>
        <v>15547</v>
      </c>
      <c r="K254" s="497">
        <f t="shared" si="61"/>
        <v>0</v>
      </c>
      <c r="L254" s="497">
        <f t="shared" si="61"/>
        <v>61932</v>
      </c>
      <c r="M254" s="497">
        <f t="shared" si="61"/>
        <v>8817443</v>
      </c>
      <c r="N254" s="497">
        <f t="shared" si="61"/>
        <v>0</v>
      </c>
      <c r="O254" s="497">
        <f t="shared" si="61"/>
        <v>8817443</v>
      </c>
    </row>
    <row r="255" spans="1:16" ht="17.25" thickTop="1" thickBot="1" x14ac:dyDescent="0.3">
      <c r="A255" s="1014"/>
      <c r="B255" s="496" t="s">
        <v>1177</v>
      </c>
      <c r="C255" s="497">
        <f t="shared" ref="C255:O255" si="62">SUM(C13+C20+C28+C35+C42+C49+C56+C63+C71+C78+C85+C94+C101+C108+C115+C122+C129+C136+C143+C150+C159+C166+C173+C184+C189+C194+C201+C214+C219+C224+C231+C241)</f>
        <v>1001092</v>
      </c>
      <c r="D255" s="497">
        <f t="shared" si="62"/>
        <v>267061</v>
      </c>
      <c r="E255" s="497">
        <f t="shared" si="62"/>
        <v>742101</v>
      </c>
      <c r="F255" s="497">
        <f t="shared" si="62"/>
        <v>0</v>
      </c>
      <c r="G255" s="497">
        <f t="shared" si="62"/>
        <v>0</v>
      </c>
      <c r="H255" s="497">
        <f t="shared" si="62"/>
        <v>2010254</v>
      </c>
      <c r="I255" s="497">
        <f t="shared" si="62"/>
        <v>49347</v>
      </c>
      <c r="J255" s="497">
        <f t="shared" si="62"/>
        <v>0</v>
      </c>
      <c r="K255" s="497">
        <f t="shared" si="62"/>
        <v>0</v>
      </c>
      <c r="L255" s="497">
        <f t="shared" si="62"/>
        <v>49347</v>
      </c>
      <c r="M255" s="497">
        <f t="shared" si="62"/>
        <v>2059601</v>
      </c>
      <c r="N255" s="497">
        <f t="shared" si="62"/>
        <v>0</v>
      </c>
      <c r="O255" s="497">
        <f t="shared" si="62"/>
        <v>2059601</v>
      </c>
    </row>
    <row r="256" spans="1:16" ht="33" thickTop="1" thickBot="1" x14ac:dyDescent="0.3">
      <c r="A256" s="1014"/>
      <c r="B256" s="496" t="s">
        <v>1188</v>
      </c>
      <c r="C256" s="497">
        <f t="shared" ref="C256" si="63">SUM(C242)</f>
        <v>492010</v>
      </c>
      <c r="D256" s="497">
        <f t="shared" ref="D256:O256" si="64">SUM(D242)</f>
        <v>138365</v>
      </c>
      <c r="E256" s="497">
        <f t="shared" si="64"/>
        <v>139463</v>
      </c>
      <c r="F256" s="497">
        <f t="shared" si="64"/>
        <v>0</v>
      </c>
      <c r="G256" s="497">
        <f t="shared" si="64"/>
        <v>0</v>
      </c>
      <c r="H256" s="497">
        <f t="shared" si="64"/>
        <v>769838</v>
      </c>
      <c r="I256" s="497">
        <f t="shared" si="64"/>
        <v>26649</v>
      </c>
      <c r="J256" s="497">
        <f t="shared" si="64"/>
        <v>11166</v>
      </c>
      <c r="K256" s="497">
        <f t="shared" si="64"/>
        <v>0</v>
      </c>
      <c r="L256" s="497">
        <f t="shared" si="64"/>
        <v>37815</v>
      </c>
      <c r="M256" s="497">
        <f t="shared" si="64"/>
        <v>807653</v>
      </c>
      <c r="N256" s="497">
        <f t="shared" si="64"/>
        <v>0</v>
      </c>
      <c r="O256" s="497">
        <f t="shared" si="64"/>
        <v>807653</v>
      </c>
    </row>
    <row r="257" spans="3:15" ht="16.5" thickTop="1" x14ac:dyDescent="0.25"/>
    <row r="258" spans="3:15" x14ac:dyDescent="0.25">
      <c r="C258" s="986">
        <f t="shared" ref="C258:O258" si="65">SUM(C253-C244)</f>
        <v>2237</v>
      </c>
      <c r="D258" s="986">
        <f t="shared" si="65"/>
        <v>588</v>
      </c>
      <c r="E258" s="986">
        <f t="shared" si="65"/>
        <v>12921</v>
      </c>
      <c r="F258" s="986">
        <f t="shared" si="65"/>
        <v>0</v>
      </c>
      <c r="G258" s="986">
        <f t="shared" si="65"/>
        <v>0</v>
      </c>
      <c r="H258" s="986">
        <f t="shared" si="65"/>
        <v>15746</v>
      </c>
      <c r="I258" s="986">
        <f t="shared" si="65"/>
        <v>4420</v>
      </c>
      <c r="J258" s="986">
        <f t="shared" si="65"/>
        <v>0</v>
      </c>
      <c r="K258" s="986">
        <f t="shared" si="65"/>
        <v>0</v>
      </c>
      <c r="L258" s="986">
        <f t="shared" si="65"/>
        <v>4420</v>
      </c>
      <c r="M258" s="986">
        <f t="shared" si="65"/>
        <v>20166</v>
      </c>
      <c r="N258" s="986">
        <f t="shared" si="65"/>
        <v>0</v>
      </c>
      <c r="O258" s="986">
        <f t="shared" si="65"/>
        <v>20166</v>
      </c>
    </row>
  </sheetData>
  <mergeCells count="1">
    <mergeCell ref="A1:O1"/>
  </mergeCells>
  <pageMargins left="0" right="0" top="0.55118110236220474" bottom="0.74803149606299213" header="0.31496062992125984" footer="0.31496062992125984"/>
  <pageSetup paperSize="9" scale="68" orientation="landscape" r:id="rId1"/>
  <headerFooter>
    <oddHeader>&amp;R&amp;"Times New Roman CE,Félkövér" &amp;11 &amp;"Times New Roman CE,Dőlt"&amp;10  &amp;12 8. melléklet
 a 3/2016.(II.12.) önkormányzati rendelethez&amp;X1</oddHeader>
    <oddFooter>&amp;L&amp;X1&amp;XMódosította a 10/2016.(III.18.) rendelet, 
hatályos 2016. március 21. napjától&amp;C&amp;P.oldal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>
      <selection activeCell="B12" sqref="B12"/>
    </sheetView>
  </sheetViews>
  <sheetFormatPr defaultRowHeight="15" x14ac:dyDescent="0.25"/>
  <cols>
    <col min="1" max="1" width="40.125" style="491" customWidth="1"/>
    <col min="2" max="2" width="17.375" style="491" customWidth="1"/>
    <col min="3" max="16384" width="9" style="491"/>
  </cols>
  <sheetData>
    <row r="1" spans="1:2" ht="17.25" thickTop="1" thickBot="1" x14ac:dyDescent="0.3">
      <c r="A1" s="577" t="s">
        <v>633</v>
      </c>
      <c r="B1" s="525" t="s">
        <v>84</v>
      </c>
    </row>
    <row r="2" spans="1:2" ht="16.5" thickTop="1" x14ac:dyDescent="0.25">
      <c r="A2" s="526" t="s">
        <v>543</v>
      </c>
      <c r="B2" s="527">
        <f>SUM(B3)</f>
        <v>4200</v>
      </c>
    </row>
    <row r="3" spans="1:2" ht="15.75" x14ac:dyDescent="0.25">
      <c r="A3" s="510" t="s">
        <v>813</v>
      </c>
      <c r="B3" s="715">
        <v>4200</v>
      </c>
    </row>
    <row r="4" spans="1:2" ht="31.5" x14ac:dyDescent="0.25">
      <c r="A4" s="529" t="s">
        <v>544</v>
      </c>
      <c r="B4" s="519"/>
    </row>
    <row r="5" spans="1:2" ht="15.75" x14ac:dyDescent="0.25">
      <c r="A5" s="528" t="s">
        <v>546</v>
      </c>
      <c r="B5" s="519"/>
    </row>
    <row r="6" spans="1:2" ht="15.75" x14ac:dyDescent="0.25">
      <c r="A6" s="528" t="s">
        <v>593</v>
      </c>
      <c r="B6" s="519"/>
    </row>
    <row r="7" spans="1:2" ht="15.75" x14ac:dyDescent="0.25">
      <c r="A7" s="528" t="s">
        <v>548</v>
      </c>
      <c r="B7" s="519"/>
    </row>
    <row r="8" spans="1:2" ht="15.75" x14ac:dyDescent="0.25">
      <c r="A8" s="528" t="s">
        <v>549</v>
      </c>
      <c r="B8" s="519"/>
    </row>
    <row r="9" spans="1:2" ht="15.75" x14ac:dyDescent="0.25">
      <c r="A9" s="528" t="s">
        <v>550</v>
      </c>
      <c r="B9" s="519"/>
    </row>
    <row r="10" spans="1:2" ht="15.75" x14ac:dyDescent="0.25">
      <c r="A10" s="528" t="s">
        <v>551</v>
      </c>
      <c r="B10" s="519"/>
    </row>
    <row r="11" spans="1:2" ht="15.75" x14ac:dyDescent="0.25">
      <c r="A11" s="528" t="s">
        <v>553</v>
      </c>
      <c r="B11" s="519"/>
    </row>
    <row r="12" spans="1:2" ht="36.75" customHeight="1" x14ac:dyDescent="0.25">
      <c r="A12" s="528" t="s">
        <v>594</v>
      </c>
      <c r="B12" s="519"/>
    </row>
    <row r="13" spans="1:2" ht="31.5" x14ac:dyDescent="0.25">
      <c r="A13" s="529" t="s">
        <v>555</v>
      </c>
      <c r="B13" s="530"/>
    </row>
    <row r="14" spans="1:2" ht="15.75" x14ac:dyDescent="0.25">
      <c r="A14" s="528" t="s">
        <v>556</v>
      </c>
      <c r="B14" s="519"/>
    </row>
    <row r="15" spans="1:2" ht="15.75" x14ac:dyDescent="0.25">
      <c r="A15" s="528" t="s">
        <v>557</v>
      </c>
      <c r="B15" s="519"/>
    </row>
    <row r="16" spans="1:2" ht="15.75" x14ac:dyDescent="0.25">
      <c r="A16" s="528" t="s">
        <v>558</v>
      </c>
      <c r="B16" s="519"/>
    </row>
    <row r="17" spans="1:2" ht="15.75" x14ac:dyDescent="0.25">
      <c r="A17" s="528" t="s">
        <v>91</v>
      </c>
      <c r="B17" s="519"/>
    </row>
    <row r="18" spans="1:2" ht="15.75" x14ac:dyDescent="0.25">
      <c r="A18" s="528" t="s">
        <v>809</v>
      </c>
      <c r="B18" s="519"/>
    </row>
    <row r="19" spans="1:2" ht="15.75" x14ac:dyDescent="0.25">
      <c r="A19" s="528" t="s">
        <v>559</v>
      </c>
      <c r="B19" s="519"/>
    </row>
    <row r="20" spans="1:2" ht="15.75" x14ac:dyDescent="0.25">
      <c r="A20" s="528" t="s">
        <v>810</v>
      </c>
      <c r="B20" s="519"/>
    </row>
    <row r="21" spans="1:2" ht="15.75" x14ac:dyDescent="0.25">
      <c r="A21" s="528" t="s">
        <v>561</v>
      </c>
      <c r="B21" s="519"/>
    </row>
    <row r="22" spans="1:2" ht="15.75" x14ac:dyDescent="0.25">
      <c r="A22" s="528" t="s">
        <v>92</v>
      </c>
      <c r="B22" s="519"/>
    </row>
    <row r="23" spans="1:2" ht="15.75" x14ac:dyDescent="0.25">
      <c r="A23" s="528" t="s">
        <v>93</v>
      </c>
      <c r="B23" s="519"/>
    </row>
    <row r="24" spans="1:2" ht="31.5" x14ac:dyDescent="0.25">
      <c r="A24" s="529" t="s">
        <v>961</v>
      </c>
      <c r="B24" s="519"/>
    </row>
    <row r="25" spans="1:2" ht="15.75" x14ac:dyDescent="0.25">
      <c r="A25" s="531" t="s">
        <v>564</v>
      </c>
      <c r="B25" s="519"/>
    </row>
    <row r="26" spans="1:2" ht="15.75" x14ac:dyDescent="0.25">
      <c r="A26" s="528" t="s">
        <v>596</v>
      </c>
      <c r="B26" s="519"/>
    </row>
    <row r="27" spans="1:2" ht="15.75" x14ac:dyDescent="0.25">
      <c r="A27" s="528" t="s">
        <v>567</v>
      </c>
      <c r="B27" s="532">
        <f>SUM(B28:B32)</f>
        <v>13250</v>
      </c>
    </row>
    <row r="28" spans="1:2" ht="15.75" x14ac:dyDescent="0.25">
      <c r="A28" s="511" t="s">
        <v>598</v>
      </c>
      <c r="B28" s="519">
        <v>450</v>
      </c>
    </row>
    <row r="29" spans="1:2" ht="15.75" x14ac:dyDescent="0.25">
      <c r="A29" s="511" t="s">
        <v>992</v>
      </c>
      <c r="B29" s="519">
        <v>1800</v>
      </c>
    </row>
    <row r="30" spans="1:2" ht="15.75" x14ac:dyDescent="0.25">
      <c r="A30" s="513" t="s">
        <v>993</v>
      </c>
      <c r="B30" s="519">
        <v>10000</v>
      </c>
    </row>
    <row r="31" spans="1:2" ht="15.75" x14ac:dyDescent="0.25">
      <c r="A31" s="513" t="s">
        <v>994</v>
      </c>
      <c r="B31" s="519">
        <v>500</v>
      </c>
    </row>
    <row r="32" spans="1:2" ht="15.75" x14ac:dyDescent="0.25">
      <c r="A32" s="513" t="s">
        <v>995</v>
      </c>
      <c r="B32" s="519">
        <v>500</v>
      </c>
    </row>
    <row r="33" spans="1:2" ht="15.75" x14ac:dyDescent="0.25">
      <c r="A33" s="528" t="s">
        <v>568</v>
      </c>
      <c r="B33" s="532">
        <f>SUM(B34:B34)</f>
        <v>300</v>
      </c>
    </row>
    <row r="34" spans="1:2" ht="15.75" x14ac:dyDescent="0.25">
      <c r="A34" s="511" t="s">
        <v>599</v>
      </c>
      <c r="B34" s="519">
        <v>300</v>
      </c>
    </row>
    <row r="35" spans="1:2" ht="15.75" x14ac:dyDescent="0.25">
      <c r="A35" s="528" t="s">
        <v>382</v>
      </c>
      <c r="B35" s="532">
        <f>SUM(B36)</f>
        <v>1000</v>
      </c>
    </row>
    <row r="36" spans="1:2" ht="15.75" x14ac:dyDescent="0.25">
      <c r="A36" s="511" t="s">
        <v>996</v>
      </c>
      <c r="B36" s="519">
        <v>1000</v>
      </c>
    </row>
    <row r="37" spans="1:2" ht="15.75" x14ac:dyDescent="0.25">
      <c r="A37" s="528" t="s">
        <v>569</v>
      </c>
      <c r="B37" s="532">
        <f>SUM(B38:B42)</f>
        <v>66693</v>
      </c>
    </row>
    <row r="38" spans="1:2" ht="15.75" x14ac:dyDescent="0.25">
      <c r="A38" s="511" t="s">
        <v>814</v>
      </c>
      <c r="B38" s="519">
        <v>500</v>
      </c>
    </row>
    <row r="39" spans="1:2" ht="15.75" x14ac:dyDescent="0.25">
      <c r="A39" s="511" t="s">
        <v>815</v>
      </c>
      <c r="B39" s="519">
        <v>300</v>
      </c>
    </row>
    <row r="40" spans="1:2" ht="15.75" x14ac:dyDescent="0.25">
      <c r="A40" s="511" t="s">
        <v>997</v>
      </c>
      <c r="B40" s="519">
        <v>50000</v>
      </c>
    </row>
    <row r="41" spans="1:2" ht="15.75" x14ac:dyDescent="0.25">
      <c r="A41" s="513" t="s">
        <v>998</v>
      </c>
      <c r="B41" s="519">
        <v>2200</v>
      </c>
    </row>
    <row r="42" spans="1:2" ht="47.25" x14ac:dyDescent="0.25">
      <c r="A42" s="513" t="s">
        <v>999</v>
      </c>
      <c r="B42" s="519">
        <v>13693</v>
      </c>
    </row>
    <row r="43" spans="1:2" ht="15.75" x14ac:dyDescent="0.25">
      <c r="A43" s="528" t="s">
        <v>811</v>
      </c>
      <c r="B43" s="532"/>
    </row>
    <row r="44" spans="1:2" ht="15.75" x14ac:dyDescent="0.25">
      <c r="A44" s="528" t="s">
        <v>570</v>
      </c>
      <c r="B44" s="532">
        <f>SUM(B45:B48)</f>
        <v>63295</v>
      </c>
    </row>
    <row r="45" spans="1:2" ht="15.75" x14ac:dyDescent="0.25">
      <c r="A45" s="511" t="s">
        <v>600</v>
      </c>
      <c r="B45" s="519">
        <v>1295</v>
      </c>
    </row>
    <row r="46" spans="1:2" ht="15.75" x14ac:dyDescent="0.25">
      <c r="A46" s="511" t="s">
        <v>816</v>
      </c>
      <c r="B46" s="519">
        <v>1000</v>
      </c>
    </row>
    <row r="47" spans="1:2" ht="31.5" x14ac:dyDescent="0.25">
      <c r="A47" s="513" t="s">
        <v>865</v>
      </c>
      <c r="B47" s="519">
        <v>60000</v>
      </c>
    </row>
    <row r="48" spans="1:2" ht="15.75" x14ac:dyDescent="0.25">
      <c r="A48" s="511" t="s">
        <v>817</v>
      </c>
      <c r="B48" s="519">
        <v>1000</v>
      </c>
    </row>
    <row r="49" spans="1:2" ht="15.75" x14ac:dyDescent="0.25">
      <c r="A49" s="528" t="s">
        <v>571</v>
      </c>
      <c r="B49" s="532">
        <f>SUM(B50:B52)</f>
        <v>1100</v>
      </c>
    </row>
    <row r="50" spans="1:2" ht="15.75" x14ac:dyDescent="0.25">
      <c r="A50" s="511" t="s">
        <v>601</v>
      </c>
      <c r="B50" s="519">
        <v>400</v>
      </c>
    </row>
    <row r="51" spans="1:2" ht="15.75" x14ac:dyDescent="0.25">
      <c r="A51" s="511" t="s">
        <v>602</v>
      </c>
      <c r="B51" s="519">
        <v>300</v>
      </c>
    </row>
    <row r="52" spans="1:2" ht="16.5" thickBot="1" x14ac:dyDescent="0.3">
      <c r="A52" s="511" t="s">
        <v>603</v>
      </c>
      <c r="B52" s="519">
        <v>400</v>
      </c>
    </row>
    <row r="53" spans="1:2" ht="17.25" thickTop="1" thickBot="1" x14ac:dyDescent="0.3">
      <c r="A53" s="512" t="s">
        <v>597</v>
      </c>
      <c r="B53" s="515">
        <f>SUM(B2+B4+B5+B6+B7+B8+B9+B10+B11+B12+B13+B14+B15+B16+B17+B18+B19+B20+B21+B22+B23+B24+B25+B26+B27+B33+B35+B37+B43+B44+B49)</f>
        <v>149838</v>
      </c>
    </row>
    <row r="54" spans="1:2" ht="16.5" thickTop="1" x14ac:dyDescent="0.25">
      <c r="A54" s="726" t="s">
        <v>94</v>
      </c>
      <c r="B54" s="559">
        <f>SUM(B55:B58)</f>
        <v>1865131</v>
      </c>
    </row>
    <row r="55" spans="1:2" ht="15.75" x14ac:dyDescent="0.25">
      <c r="A55" s="727" t="s">
        <v>624</v>
      </c>
      <c r="B55" s="560">
        <v>291900</v>
      </c>
    </row>
    <row r="56" spans="1:2" ht="30" x14ac:dyDescent="0.25">
      <c r="A56" s="727" t="s">
        <v>625</v>
      </c>
      <c r="B56" s="560">
        <v>1369287</v>
      </c>
    </row>
    <row r="57" spans="1:2" ht="15.75" x14ac:dyDescent="0.25">
      <c r="A57" s="727" t="s">
        <v>626</v>
      </c>
      <c r="B57" s="560">
        <v>138944</v>
      </c>
    </row>
    <row r="58" spans="1:2" ht="16.5" thickBot="1" x14ac:dyDescent="0.3">
      <c r="A58" s="727" t="s">
        <v>627</v>
      </c>
      <c r="B58" s="560">
        <v>65000</v>
      </c>
    </row>
    <row r="59" spans="1:2" ht="17.25" thickTop="1" thickBot="1" x14ac:dyDescent="0.3">
      <c r="A59" s="512" t="s">
        <v>83</v>
      </c>
      <c r="B59" s="515">
        <f>SUM(B53+B54)</f>
        <v>2014969</v>
      </c>
    </row>
    <row r="60" spans="1:2" ht="15.75" thickTop="1" x14ac:dyDescent="0.25"/>
  </sheetData>
  <printOptions horizontalCentered="1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&amp;C&amp;"Times New Roman,Félkövér"
Költségvetési szervek konkrét célra,
feladatra jóváhagyott kiadási előirányzatai &amp;K000000(eFt-ban)&amp;R&amp;"Times New Roman,Félkövér"9. melléklet
&amp;11a 3/2016.(II.12.) önkormányzati rendelethez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28</vt:i4>
      </vt:variant>
      <vt:variant>
        <vt:lpstr>Névvel ellátott tartományok</vt:lpstr>
      </vt:variant>
      <vt:variant>
        <vt:i4>30</vt:i4>
      </vt:variant>
    </vt:vector>
  </HeadingPairs>
  <TitlesOfParts>
    <vt:vector size="58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6 normatíva</vt:lpstr>
      <vt:lpstr>7 int.bevétel</vt:lpstr>
      <vt:lpstr>8 int.kiadás </vt:lpstr>
      <vt:lpstr>9 konkrét címkézés</vt:lpstr>
      <vt:lpstr>10 álláshely</vt:lpstr>
      <vt:lpstr>11 ök kiadás</vt:lpstr>
      <vt:lpstr>12 szakfeladatos</vt:lpstr>
      <vt:lpstr>13 fejlesztés</vt:lpstr>
      <vt:lpstr>14 Lakáselidegenítés</vt:lpstr>
      <vt:lpstr>15 int.felúj</vt:lpstr>
      <vt:lpstr>16 épületek fentartási költs</vt:lpstr>
      <vt:lpstr>17 működési és felhalm</vt:lpstr>
      <vt:lpstr>18előirányzat felhasz.</vt:lpstr>
      <vt:lpstr>19többéves</vt:lpstr>
      <vt:lpstr>20projektek</vt:lpstr>
      <vt:lpstr>21 közvetett támogatások</vt:lpstr>
      <vt:lpstr>22 elengedett bérleti díj</vt:lpstr>
      <vt:lpstr>23 kiemelt</vt:lpstr>
      <vt:lpstr>24TFA</vt:lpstr>
      <vt:lpstr>25Környezetvédelmi alap</vt:lpstr>
      <vt:lpstr>26Turisztikai Alap</vt:lpstr>
      <vt:lpstr>27Hermann_elszámolás</vt:lpstr>
      <vt:lpstr>28Tópari_elszámolás</vt:lpstr>
      <vt:lpstr>'1 bevétel (kötelező,önként)'!Nyomtatási_cím</vt:lpstr>
      <vt:lpstr>'10 álláshely'!Nyomtatási_cím</vt:lpstr>
      <vt:lpstr>'11 ök kiadás'!Nyomtatási_cím</vt:lpstr>
      <vt:lpstr>'12 szakfeladatos'!Nyomtatási_cím</vt:lpstr>
      <vt:lpstr>'13 fejlesztés'!Nyomtatási_cím</vt:lpstr>
      <vt:lpstr>'15 int.felúj'!Nyomtatási_cím</vt:lpstr>
      <vt:lpstr>'2 kiadás (kötelező, önként)'!Nyomtatási_cím</vt:lpstr>
      <vt:lpstr>'20projektek'!Nyomtatási_cím</vt:lpstr>
      <vt:lpstr>'21 közvetett támogatások'!Nyomtatási_cím</vt:lpstr>
      <vt:lpstr>'22 elengedett bérleti díj'!Nyomtatási_cím</vt:lpstr>
      <vt:lpstr>'23 kiemelt'!Nyomtatási_cím</vt:lpstr>
      <vt:lpstr>'27Hermann_elszámolás'!Nyomtatási_cím</vt:lpstr>
      <vt:lpstr>'28Tópari_elszámolás'!Nyomtatási_cím</vt:lpstr>
      <vt:lpstr>'3 bevétel(szűkített)'!Nyomtatási_cím</vt:lpstr>
      <vt:lpstr>'6 normatíva'!Nyomtatási_cím</vt:lpstr>
      <vt:lpstr>'7 int.bevétel'!Nyomtatási_cím</vt:lpstr>
      <vt:lpstr>'8 int.kiadás '!Nyomtatási_cím</vt:lpstr>
      <vt:lpstr>'9 konkrét címkézés'!Nyomtatási_cím</vt:lpstr>
      <vt:lpstr>'1 bevétel (kötelező,önként)'!Nyomtatási_terület</vt:lpstr>
      <vt:lpstr>'10 álláshely'!Nyomtatási_terület</vt:lpstr>
      <vt:lpstr>'11 ök kiadás'!Nyomtatási_terület</vt:lpstr>
      <vt:lpstr>'13 fejlesztés'!Nyomtatási_terület</vt:lpstr>
      <vt:lpstr>'15 int.felúj'!Nyomtatási_terület</vt:lpstr>
      <vt:lpstr>'21 közvetett támogatások'!Nyomtatási_terület</vt:lpstr>
      <vt:lpstr>'23 kiemelt'!Nyomtatási_terület</vt:lpstr>
      <vt:lpstr>'27Hermann_elszámolás'!Nyomtatási_terület</vt:lpstr>
      <vt:lpstr>'28Tópari_elszámolás'!Nyomtatási_terület</vt:lpstr>
      <vt:lpstr>'4 kiadás(szűkített)'!Nyomtatási_terület</vt:lpstr>
      <vt:lpstr>'7 int.bevétel'!Nyomtatási_terület</vt:lpstr>
      <vt:lpstr>'8 int.kiadás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Szabó Tünde</cp:lastModifiedBy>
  <cp:lastPrinted>2016-03-22T15:01:28Z</cp:lastPrinted>
  <dcterms:created xsi:type="dcterms:W3CDTF">2003-05-23T09:53:33Z</dcterms:created>
  <dcterms:modified xsi:type="dcterms:W3CDTF">2016-03-22T15:03:04Z</dcterms:modified>
</cp:coreProperties>
</file>