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8220" tabRatio="825"/>
  </bookViews>
  <sheets>
    <sheet name="1.Onbe" sheetId="85" r:id="rId1"/>
    <sheet name="2.Norm" sheetId="86" r:id="rId2"/>
    <sheet name="3.Onki" sheetId="87" r:id="rId3"/>
    <sheet name="4.Inbe" sheetId="73" r:id="rId4"/>
    <sheet name="5.Inki" sheetId="58" r:id="rId5"/>
    <sheet name="6.Önk.kiad" sheetId="88" r:id="rId6"/>
    <sheet name="7.Beruházás" sheetId="89" r:id="rId7"/>
    <sheet name="8.Felújítás" sheetId="90" r:id="rId8"/>
    <sheet name="9.Mérleg" sheetId="91" r:id="rId9"/>
    <sheet name="10.Létszám" sheetId="92" r:id="rId10"/>
    <sheet name="11.Előir.felh." sheetId="93" r:id="rId11"/>
  </sheets>
  <externalReferences>
    <externalReference r:id="rId12"/>
  </externalReferences>
  <definedNames>
    <definedName name="_4._sz._sor_részletezése" localSheetId="10">#REF!</definedName>
    <definedName name="_4._sz._sor_részletezése" localSheetId="3">#REF!</definedName>
    <definedName name="_4._sz._sor_részletezése">#REF!</definedName>
    <definedName name="_xlnm.Print_Titles" localSheetId="0">'1.Onbe'!$5:$7</definedName>
    <definedName name="_xlnm.Print_Titles" localSheetId="9">'10.Létszám'!$5:$5</definedName>
    <definedName name="_xlnm.Print_Titles" localSheetId="2">'3.Onki'!$5:$7</definedName>
    <definedName name="_xlnm.Print_Titles" localSheetId="3">'4.Inbe'!$5:$8</definedName>
    <definedName name="_xlnm.Print_Titles" localSheetId="4">'5.Inki'!$5:$8</definedName>
    <definedName name="_xlnm.Print_Titles" localSheetId="5">'6.Önk.kiad'!$4:$7</definedName>
    <definedName name="_xlnm.Print_Titles" localSheetId="6">'7.Beruházás'!$5:$7</definedName>
    <definedName name="_xlnm.Print_Titles" localSheetId="7">'8.Felújítás'!$5:$7</definedName>
    <definedName name="_xlnm.Print_Area" localSheetId="0">'1.Onbe'!$A$1:$J$48</definedName>
    <definedName name="_xlnm.Print_Area" localSheetId="9">'10.Létszám'!$A$1:$F$9</definedName>
    <definedName name="_xlnm.Print_Area" localSheetId="10">'11.Előir.felh.'!$A$1:$P$31</definedName>
    <definedName name="_xlnm.Print_Area" localSheetId="1">'2.Norm'!$A$1:$F$29</definedName>
    <definedName name="_xlnm.Print_Area" localSheetId="2">'3.Onki'!$A$1:$J$30</definedName>
    <definedName name="_xlnm.Print_Area" localSheetId="3">'4.Inbe'!$A$1:$O$15</definedName>
    <definedName name="_xlnm.Print_Area" localSheetId="4">'5.Inki'!$A$1:$Q$27</definedName>
    <definedName name="_xlnm.Print_Area" localSheetId="5">'6.Önk.kiad'!$A$1:$L$51</definedName>
    <definedName name="_xlnm.Print_Area" localSheetId="6">'7.Beruházás'!$A$1:$J$16</definedName>
    <definedName name="_xlnm.Print_Area" localSheetId="7">'8.Felújítás'!$A$1:$J$16</definedName>
    <definedName name="_xlnm.Print_Area" localSheetId="8">'9.Mérleg'!$A$1:$G$38</definedName>
  </definedNames>
  <calcPr calcId="125725" fullCalcOnLoad="1"/>
</workbook>
</file>

<file path=xl/calcChain.xml><?xml version="1.0" encoding="utf-8"?>
<calcChain xmlns="http://schemas.openxmlformats.org/spreadsheetml/2006/main">
  <c r="J42" i="85"/>
  <c r="J43"/>
  <c r="D28" i="91"/>
  <c r="J37" i="85"/>
  <c r="D28" i="93"/>
  <c r="O24"/>
  <c r="G12" i="91"/>
  <c r="G11"/>
  <c r="G7"/>
  <c r="D10"/>
  <c r="D8"/>
  <c r="D7"/>
  <c r="H8" i="87"/>
  <c r="H14"/>
  <c r="H13"/>
  <c r="H25"/>
  <c r="H30"/>
  <c r="J28" i="85"/>
  <c r="J23"/>
  <c r="D9" i="91"/>
  <c r="I39" i="85"/>
  <c r="G39"/>
  <c r="J40"/>
  <c r="H40"/>
  <c r="H39"/>
  <c r="H38"/>
  <c r="J10" i="87"/>
  <c r="J8"/>
  <c r="I10"/>
  <c r="H10"/>
  <c r="I28" i="85"/>
  <c r="I23"/>
  <c r="H28"/>
  <c r="K41" i="88"/>
  <c r="G10" i="91"/>
  <c r="J41" i="88"/>
  <c r="I41"/>
  <c r="H41"/>
  <c r="G41"/>
  <c r="L39"/>
  <c r="L41"/>
  <c r="L43"/>
  <c r="Q25" i="93"/>
  <c r="G29" i="88"/>
  <c r="F26" i="86"/>
  <c r="F25"/>
  <c r="F24"/>
  <c r="F23"/>
  <c r="E15"/>
  <c r="D15"/>
  <c r="F15"/>
  <c r="D21"/>
  <c r="D18"/>
  <c r="F10"/>
  <c r="F17"/>
  <c r="F20"/>
  <c r="D9"/>
  <c r="E9"/>
  <c r="F16"/>
  <c r="F19"/>
  <c r="E18"/>
  <c r="O30" i="93"/>
  <c r="N30"/>
  <c r="M30"/>
  <c r="L30"/>
  <c r="K30"/>
  <c r="J30"/>
  <c r="I30"/>
  <c r="H30"/>
  <c r="G30"/>
  <c r="F30"/>
  <c r="E30"/>
  <c r="P30"/>
  <c r="D30"/>
  <c r="P29"/>
  <c r="P28"/>
  <c r="P27"/>
  <c r="P26"/>
  <c r="P25"/>
  <c r="P24"/>
  <c r="P23"/>
  <c r="P22"/>
  <c r="P21"/>
  <c r="O19"/>
  <c r="N19"/>
  <c r="M19"/>
  <c r="L19"/>
  <c r="K19"/>
  <c r="J19"/>
  <c r="I19"/>
  <c r="H19"/>
  <c r="G19"/>
  <c r="F19"/>
  <c r="E19"/>
  <c r="D19"/>
  <c r="D31"/>
  <c r="E31"/>
  <c r="F31"/>
  <c r="G31"/>
  <c r="H31"/>
  <c r="I31"/>
  <c r="J31"/>
  <c r="K31"/>
  <c r="L31"/>
  <c r="M31"/>
  <c r="N31"/>
  <c r="O31"/>
  <c r="P18"/>
  <c r="P17"/>
  <c r="P16"/>
  <c r="P15"/>
  <c r="P14"/>
  <c r="P13"/>
  <c r="P12"/>
  <c r="Q12"/>
  <c r="P11"/>
  <c r="Q11"/>
  <c r="D9" i="92"/>
  <c r="C9"/>
  <c r="E8"/>
  <c r="E6"/>
  <c r="E9"/>
  <c r="G23" i="91"/>
  <c r="G29"/>
  <c r="D19"/>
  <c r="G18"/>
  <c r="J12" i="90"/>
  <c r="I12"/>
  <c r="G16" i="91"/>
  <c r="H12" i="90"/>
  <c r="G12"/>
  <c r="F8"/>
  <c r="F12"/>
  <c r="J12" i="89"/>
  <c r="I12"/>
  <c r="G15" i="91"/>
  <c r="G19" s="1"/>
  <c r="H12" i="89"/>
  <c r="G12"/>
  <c r="F8"/>
  <c r="F12"/>
  <c r="G47" i="88"/>
  <c r="G45"/>
  <c r="G39"/>
  <c r="G35"/>
  <c r="G33"/>
  <c r="G31"/>
  <c r="G27"/>
  <c r="G25"/>
  <c r="G23"/>
  <c r="G21"/>
  <c r="G19"/>
  <c r="G17"/>
  <c r="G15"/>
  <c r="G13"/>
  <c r="G11"/>
  <c r="G9"/>
  <c r="J26" i="87"/>
  <c r="I26"/>
  <c r="H26"/>
  <c r="J20"/>
  <c r="J13"/>
  <c r="J25"/>
  <c r="J30"/>
  <c r="I20"/>
  <c r="H20"/>
  <c r="G20"/>
  <c r="J15"/>
  <c r="I15"/>
  <c r="I13"/>
  <c r="I25"/>
  <c r="I30"/>
  <c r="H15"/>
  <c r="G15"/>
  <c r="G13"/>
  <c r="F28" i="86"/>
  <c r="E27"/>
  <c r="D27"/>
  <c r="F22"/>
  <c r="E21"/>
  <c r="F14"/>
  <c r="F13"/>
  <c r="F12"/>
  <c r="F11"/>
  <c r="J44" i="85"/>
  <c r="I44"/>
  <c r="H44"/>
  <c r="G44"/>
  <c r="J31"/>
  <c r="I31"/>
  <c r="I30"/>
  <c r="H31"/>
  <c r="G30"/>
  <c r="J30"/>
  <c r="H30"/>
  <c r="H23"/>
  <c r="J15"/>
  <c r="J14"/>
  <c r="I15"/>
  <c r="I14"/>
  <c r="I8"/>
  <c r="I36"/>
  <c r="H15"/>
  <c r="H14"/>
  <c r="G8"/>
  <c r="J10"/>
  <c r="I10"/>
  <c r="I9"/>
  <c r="H10"/>
  <c r="J9"/>
  <c r="H9"/>
  <c r="H8"/>
  <c r="Q14" i="93"/>
  <c r="H36" i="85"/>
  <c r="H48"/>
  <c r="H49"/>
  <c r="F27" i="86"/>
  <c r="F21"/>
  <c r="F18"/>
  <c r="Q21" i="93"/>
  <c r="H43" i="88"/>
  <c r="J43"/>
  <c r="Q23" i="93"/>
  <c r="J8" i="85"/>
  <c r="J36"/>
  <c r="G37" i="88"/>
  <c r="I43"/>
  <c r="Q22" i="93"/>
  <c r="K43" i="88"/>
  <c r="G43"/>
  <c r="J11" i="58"/>
  <c r="I11"/>
  <c r="I24"/>
  <c r="H11"/>
  <c r="O24"/>
  <c r="N24"/>
  <c r="N28"/>
  <c r="M24"/>
  <c r="L24"/>
  <c r="K24"/>
  <c r="J24"/>
  <c r="H24"/>
  <c r="H28"/>
  <c r="G21"/>
  <c r="G18"/>
  <c r="P20"/>
  <c r="O15"/>
  <c r="O28"/>
  <c r="N15"/>
  <c r="M15"/>
  <c r="L15"/>
  <c r="L28"/>
  <c r="K15"/>
  <c r="K28"/>
  <c r="J15"/>
  <c r="G9" i="91"/>
  <c r="G13" s="1"/>
  <c r="J28" i="58"/>
  <c r="I15"/>
  <c r="H15"/>
  <c r="O15" i="73"/>
  <c r="N15"/>
  <c r="M15"/>
  <c r="L15"/>
  <c r="K15"/>
  <c r="J15"/>
  <c r="I15"/>
  <c r="H15"/>
  <c r="G15"/>
  <c r="F15"/>
  <c r="H37" i="85"/>
  <c r="L52" i="88"/>
  <c r="D13" i="91"/>
  <c r="D20" s="1"/>
  <c r="J52" i="88"/>
  <c r="I52"/>
  <c r="H52"/>
  <c r="G24" i="58"/>
  <c r="I28"/>
  <c r="G13"/>
  <c r="G11"/>
  <c r="F13" i="73"/>
  <c r="F11"/>
  <c r="P12" i="58"/>
  <c r="P10"/>
  <c r="P9"/>
  <c r="P14"/>
  <c r="P23"/>
  <c r="P17"/>
  <c r="G25" i="87"/>
  <c r="G30"/>
  <c r="G36" i="85"/>
  <c r="G48"/>
  <c r="G15" i="58"/>
  <c r="G8" i="91"/>
  <c r="Q24" i="93"/>
  <c r="G52" i="88"/>
  <c r="H31" i="87"/>
  <c r="M28" i="58"/>
  <c r="D29" i="86"/>
  <c r="F9"/>
  <c r="D24" i="91"/>
  <c r="D29"/>
  <c r="J39" i="85"/>
  <c r="J38"/>
  <c r="J48"/>
  <c r="E29" i="86"/>
  <c r="F29"/>
  <c r="Q13" i="93"/>
  <c r="P19"/>
  <c r="Q30"/>
  <c r="K52" i="88"/>
  <c r="G31" i="87"/>
  <c r="G37" i="85"/>
  <c r="G28" i="58"/>
  <c r="R15"/>
  <c r="R15" i="73"/>
  <c r="J31" i="87"/>
  <c r="J49" i="85"/>
  <c r="Q19" i="93"/>
  <c r="I37" i="85"/>
  <c r="I48"/>
  <c r="I31" i="87"/>
  <c r="I49" i="85"/>
  <c r="G30" i="91" l="1"/>
  <c r="G39" s="1"/>
  <c r="G38"/>
  <c r="D33"/>
  <c r="D30"/>
  <c r="G20"/>
  <c r="D31" s="1"/>
  <c r="D34" s="1"/>
  <c r="D35" s="1"/>
  <c r="D36" s="1"/>
  <c r="G37"/>
  <c r="D32"/>
  <c r="D37" l="1"/>
  <c r="D38"/>
  <c r="D39"/>
</calcChain>
</file>

<file path=xl/sharedStrings.xml><?xml version="1.0" encoding="utf-8"?>
<sst xmlns="http://schemas.openxmlformats.org/spreadsheetml/2006/main" count="614" uniqueCount="335">
  <si>
    <t>Ebből:</t>
  </si>
  <si>
    <t>Cím</t>
  </si>
  <si>
    <t>Feladatellátás jellege*</t>
  </si>
  <si>
    <t>* Feladatellátás jellege:</t>
  </si>
  <si>
    <t>Egyéb felhalmozási célú kiadások</t>
  </si>
  <si>
    <t>J</t>
  </si>
  <si>
    <t>K</t>
  </si>
  <si>
    <t>L</t>
  </si>
  <si>
    <t>M</t>
  </si>
  <si>
    <t>N</t>
  </si>
  <si>
    <t>Irányító szervtől kapott támogatás</t>
  </si>
  <si>
    <t>Felhalmozási bevétel</t>
  </si>
  <si>
    <t>Felhalmozási célú támogatás Áht.-on belülről</t>
  </si>
  <si>
    <t>Munk.a. terh. jár. és szoc.hj.adó</t>
  </si>
  <si>
    <t>Személyi juttatások</t>
  </si>
  <si>
    <t>Dologi kiadások</t>
  </si>
  <si>
    <t>Egyéb működési kiadások</t>
  </si>
  <si>
    <t>Felhalmozási célú átvett pénzeszköz</t>
  </si>
  <si>
    <t>O</t>
  </si>
  <si>
    <t>K= Magyarország helyi önkormányzatairól szóló 2011. évi CLXXXIX. törvény 13. § (1) bekezdése szerinti kötelező feladatok</t>
  </si>
  <si>
    <t>Ellátottak pénzbeli. juttatásai</t>
  </si>
  <si>
    <t>Működési költségvetési kiadások</t>
  </si>
  <si>
    <t>Felhalmozási költségvetési kiadások</t>
  </si>
  <si>
    <t>Beruházások</t>
  </si>
  <si>
    <t>Felújítások</t>
  </si>
  <si>
    <t>Működési célú támogatás Áht-on belülről</t>
  </si>
  <si>
    <t>Működési költségvetési bevételek</t>
  </si>
  <si>
    <t>Felhalmozási költségvetési bevételek</t>
  </si>
  <si>
    <t>H</t>
  </si>
  <si>
    <t>I</t>
  </si>
  <si>
    <t>Működési célú átvett pénzeszköz</t>
  </si>
  <si>
    <t>Összesen</t>
  </si>
  <si>
    <t>adatok eFt-ban</t>
  </si>
  <si>
    <t>Megnevezés</t>
  </si>
  <si>
    <t>A</t>
  </si>
  <si>
    <t>B</t>
  </si>
  <si>
    <t>C</t>
  </si>
  <si>
    <t>D</t>
  </si>
  <si>
    <t>E</t>
  </si>
  <si>
    <t>F</t>
  </si>
  <si>
    <t>G</t>
  </si>
  <si>
    <t>Működési bevételek</t>
  </si>
  <si>
    <t>P</t>
  </si>
  <si>
    <t>Alcím</t>
  </si>
  <si>
    <t>Ebből: normatív állami támogatás</t>
  </si>
  <si>
    <t>Előző évi költségvetési maradvány</t>
  </si>
  <si>
    <t>INTÉZMÉNY ÖSSZESEN:</t>
  </si>
  <si>
    <t>NK= Társulás által önként vállalt feladatok</t>
  </si>
  <si>
    <t>Bevételi főösszeg</t>
  </si>
  <si>
    <t>Felhalmozási finanszírozási bevételek</t>
  </si>
  <si>
    <t>Működési finanszírozási bevételek</t>
  </si>
  <si>
    <t>Finanszírozási bevételek</t>
  </si>
  <si>
    <t>Költségvetési egyenleg összege:</t>
  </si>
  <si>
    <t>Költségvetési bevételek összesen</t>
  </si>
  <si>
    <t>Felhalmozási célú átvett pénzeszközök</t>
  </si>
  <si>
    <t>Felhalmozási bevételek</t>
  </si>
  <si>
    <t>Működési célú átvett pénzeszközök</t>
  </si>
  <si>
    <t>Közhatalmi bevételek</t>
  </si>
  <si>
    <t>Módosítás</t>
  </si>
  <si>
    <t>Kie-melt előir. szám</t>
  </si>
  <si>
    <t>Előir. csop. szám</t>
  </si>
  <si>
    <t>Kiadási főösszeg</t>
  </si>
  <si>
    <t>1</t>
  </si>
  <si>
    <t>Felhalmozási finanszírozási kiadások</t>
  </si>
  <si>
    <t>Működési finanszírozási kiadások</t>
  </si>
  <si>
    <t>Finanszírozási kiadások</t>
  </si>
  <si>
    <t>Költségvetési kiadások összesen</t>
  </si>
  <si>
    <t xml:space="preserve"> - Felújítások</t>
  </si>
  <si>
    <t xml:space="preserve"> - Beruházások</t>
  </si>
  <si>
    <t>Intézményi költségvetési kiadások</t>
  </si>
  <si>
    <t xml:space="preserve">Cím  </t>
  </si>
  <si>
    <t>Felhalmozási kiadások aránya %-ban</t>
  </si>
  <si>
    <t>Felhalmozási bevételek aránya %-ban</t>
  </si>
  <si>
    <t>Működési kiadások aránya %-ban</t>
  </si>
  <si>
    <t>Működési bevételek aránya %-ban</t>
  </si>
  <si>
    <t>Költségvetési egyenleg összege</t>
  </si>
  <si>
    <t>ÖSSZES KIADÁS</t>
  </si>
  <si>
    <t>ÖSSZES BEVÉTEL</t>
  </si>
  <si>
    <t>Finanszírozási kiadások összesen</t>
  </si>
  <si>
    <t>Finanszírozási bevételek összesen</t>
  </si>
  <si>
    <t>5.</t>
  </si>
  <si>
    <t>3.</t>
  </si>
  <si>
    <t>4.</t>
  </si>
  <si>
    <t>2.</t>
  </si>
  <si>
    <t>FELHALMOZÁSI FINANSZÍROZÁSI KIADÁSOK</t>
  </si>
  <si>
    <t>FELHALMOZÁSI FINANSZÍROZÁSI BEVÉTELEK</t>
  </si>
  <si>
    <t>1.</t>
  </si>
  <si>
    <t>MŰKÖDÉSI FINANSZÍROZÁSI KIADÁSOK</t>
  </si>
  <si>
    <t>MŰKÖDÉSI FINANSZÍROZÁSI BEVÉTELEK</t>
  </si>
  <si>
    <t>Felhalmozási költségvetési kiadások összesen</t>
  </si>
  <si>
    <t>Felhalmozási költségvetési bevételek összesen</t>
  </si>
  <si>
    <t>Felhalmozási célú tartalék</t>
  </si>
  <si>
    <t>Felújítási kiadások</t>
  </si>
  <si>
    <t>Beruházási kiadások</t>
  </si>
  <si>
    <t>Felhalmozási célú támogatások államháztartáson belülről</t>
  </si>
  <si>
    <t>FELHALMOZÁSI KÖLTSÉGVETÉSI KIADÁSOK</t>
  </si>
  <si>
    <t>FELHALMOZÁSI KÖLTSÉGVETÉSI BEVÉTELEK</t>
  </si>
  <si>
    <t>Működési költségvetési kiadások összesen</t>
  </si>
  <si>
    <t>Működési költségvetési bevételek összesen</t>
  </si>
  <si>
    <t>Működési célú tartalék</t>
  </si>
  <si>
    <t>6.</t>
  </si>
  <si>
    <t>Egyéb működési célú kiadások (tartalékok nélkül)</t>
  </si>
  <si>
    <t>Ellátottak pénzbeli juttatásai</t>
  </si>
  <si>
    <t>Működési célú támogatások államháztartáson belülről</t>
  </si>
  <si>
    <t>Eredeti előirányzat</t>
  </si>
  <si>
    <t>MŰKÖDÉSI KÖLTSÉGVETÉSI KIADÁSOK</t>
  </si>
  <si>
    <t>MŰKÖDÉSI KÖLTSÉGVETÉSI BEVÉTELEK</t>
  </si>
  <si>
    <t>ÖSSZESEN</t>
  </si>
  <si>
    <t>Megjegyzés</t>
  </si>
  <si>
    <t>KIMUTATÁS</t>
  </si>
  <si>
    <t>7.</t>
  </si>
  <si>
    <t>8.</t>
  </si>
  <si>
    <t>9.</t>
  </si>
  <si>
    <t>10.</t>
  </si>
  <si>
    <t>11.</t>
  </si>
  <si>
    <t>12.</t>
  </si>
  <si>
    <t>13.</t>
  </si>
  <si>
    <t>ebből: működési</t>
  </si>
  <si>
    <t>ebből: felhalmozási</t>
  </si>
  <si>
    <t>eredeti előirányzat</t>
  </si>
  <si>
    <t>2016. évi eredeti előirányzat</t>
  </si>
  <si>
    <t>Költségvetési maradvány</t>
  </si>
  <si>
    <t>tájékoztató jelleggel az Áht. 24. § (4) bekezdés a) pontja alapján</t>
  </si>
  <si>
    <t>Sor-szám</t>
  </si>
  <si>
    <t>Bevételek</t>
  </si>
  <si>
    <t>Nyitó pénzkészlet</t>
  </si>
  <si>
    <t>-----</t>
  </si>
  <si>
    <t>Bevételek összesen:</t>
  </si>
  <si>
    <t>Kiadások</t>
  </si>
  <si>
    <t>Ellátottak pénzbeli juttatása</t>
  </si>
  <si>
    <t>14.</t>
  </si>
  <si>
    <t>Tartalék</t>
  </si>
  <si>
    <t>15.</t>
  </si>
  <si>
    <t>16.</t>
  </si>
  <si>
    <t>17.</t>
  </si>
  <si>
    <t>Kiadások összesen:</t>
  </si>
  <si>
    <t>18.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</si>
  <si>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</si>
  <si>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</si>
  <si>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</si>
  <si>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</si>
  <si>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</si>
  <si>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</si>
  <si>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</si>
  <si>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</si>
  <si>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</si>
  <si>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November</t>
  </si>
  <si>
    <t>December</t>
  </si>
  <si>
    <t>Október</t>
  </si>
  <si>
    <t>19.</t>
  </si>
  <si>
    <t>2016. évi engedélyezett létszám</t>
  </si>
  <si>
    <t>2016. évi várható</t>
  </si>
  <si>
    <t>2017. évi eredeti előirányzat</t>
  </si>
  <si>
    <t>2017. évi költségvetési bevételei</t>
  </si>
  <si>
    <t>2017. évi előirányzat</t>
  </si>
  <si>
    <t>2017. évi költségvetési kiadásai</t>
  </si>
  <si>
    <t>a 2017. évi engedélyezett létszámról</t>
  </si>
  <si>
    <t>2017. évi előirányzat felhasználási terv</t>
  </si>
  <si>
    <t>Csetény Közös Önkormányzati Hivatal</t>
  </si>
  <si>
    <t>COFOG kód</t>
  </si>
  <si>
    <t>018030</t>
  </si>
  <si>
    <t>Önk. és önk. hiv. jogalk. és ált. ig. tev</t>
  </si>
  <si>
    <t>Támogatási célú finanszírozású műveletek</t>
  </si>
  <si>
    <t>011130</t>
  </si>
  <si>
    <t>011220</t>
  </si>
  <si>
    <t>Adó-, vám- és jövedéki igazgatás</t>
  </si>
  <si>
    <t>Á</t>
  </si>
  <si>
    <t>Közös Hivatal által ellátott kötelező feladatok összesen</t>
  </si>
  <si>
    <t>Közös Hivatal által önként vállalt feladatok összesen</t>
  </si>
  <si>
    <t>Közös Hivatal által ellátott államigazgatási feladatok összesen</t>
  </si>
  <si>
    <t>2015. évi                tény</t>
  </si>
  <si>
    <t>Működési célú támogatások Áht-on belülről</t>
  </si>
  <si>
    <t>Önkormányzatok működési támogatásai</t>
  </si>
  <si>
    <t>Helyi önkormányzatok működésének általános és ágazati feladataihoz kapcsolódó támogatás</t>
  </si>
  <si>
    <t>Működési célú költségvetési támogatások és kiegészítő támogatások</t>
  </si>
  <si>
    <t>Egyéb működési célú támogatások bevételei</t>
  </si>
  <si>
    <t>közfoglalkoztatás</t>
  </si>
  <si>
    <t>Adók</t>
  </si>
  <si>
    <t>Iparűzési adó</t>
  </si>
  <si>
    <t>Gépjárműadó</t>
  </si>
  <si>
    <t>Talajterhelési díj</t>
  </si>
  <si>
    <t>Egyéb pótlékok, bírságok</t>
  </si>
  <si>
    <t>Szolgáltatások, közvetített szolgáltatások ellenértéke</t>
  </si>
  <si>
    <t>Tulajdonosi bevételek</t>
  </si>
  <si>
    <t>ÁFA bevételek és visszatérülések</t>
  </si>
  <si>
    <t xml:space="preserve">A működés során keletkező egyéb bevételek </t>
  </si>
  <si>
    <t>Felhalmozási célú támogatások Áht-on belülről</t>
  </si>
  <si>
    <t>Önkormányzatok felhalmozási támogatásai</t>
  </si>
  <si>
    <t>Egyéb felhalmozási célú támogatások bevételei</t>
  </si>
  <si>
    <t>Költségvetési hiány belső finanszírozására szolgáló bevételek</t>
  </si>
  <si>
    <t>Működési célú költségvetési maradvány igénybevétele</t>
  </si>
  <si>
    <t>Felhalmozási célú költségvetési maradvány igénybevétele</t>
  </si>
  <si>
    <t>Költségvetési hiány külső finanszírozására szolgáló bevételek</t>
  </si>
  <si>
    <t>Belföldi értékpapírok bevételei</t>
  </si>
  <si>
    <t>Államháztartáson belüli megelőlegezések</t>
  </si>
  <si>
    <t>Beruházási hitelfelvétel</t>
  </si>
  <si>
    <t>Helyi önkormányzat általános működéséhez és ágazati feladataihoz</t>
  </si>
  <si>
    <t xml:space="preserve"> kapcsolódó támogatások alakulás 2016. és 2017. évben</t>
  </si>
  <si>
    <t>Jogcím</t>
  </si>
  <si>
    <t>2016. év</t>
  </si>
  <si>
    <t>2017. év</t>
  </si>
  <si>
    <t>Változás %-a 2017/2016</t>
  </si>
  <si>
    <t>1. A települési önkormányzatok működésének támogatása</t>
  </si>
  <si>
    <t>2. I.1.a)</t>
  </si>
  <si>
    <t>Önkormányzati hivatal működésének támogatása</t>
  </si>
  <si>
    <t>2. I.1.ba.)</t>
  </si>
  <si>
    <t>Zöldterület-gazdálkodással kapcsolatos feladatok ellátásának támogatása</t>
  </si>
  <si>
    <t>2. I.1.bb.)</t>
  </si>
  <si>
    <t>Közvilágítás fenntartásának támogatása</t>
  </si>
  <si>
    <t>2. I.1.bc.)</t>
  </si>
  <si>
    <t>Köztemető fenntartással kapcs.feladatok támogatása</t>
  </si>
  <si>
    <t>2. I.1.bd.)</t>
  </si>
  <si>
    <t>Közutak fenntartásának támogatása</t>
  </si>
  <si>
    <t>2. I.1.b)</t>
  </si>
  <si>
    <t>Település-üzemeltetéshez kapcsolódó feladatellátás támogatása</t>
  </si>
  <si>
    <t>2. I.1.c)</t>
  </si>
  <si>
    <t>2. III.2.</t>
  </si>
  <si>
    <t>A települési önkormányzatok szociális feladatainak egyéb támogatása</t>
  </si>
  <si>
    <t>2. III.3.c)</t>
  </si>
  <si>
    <t>Szociális étkeztetés</t>
  </si>
  <si>
    <t>2. IV.1.d)</t>
  </si>
  <si>
    <t>A települési önkormányzatok kulturális feladatainak támogatása</t>
  </si>
  <si>
    <t>MINDÖSSZESEN</t>
  </si>
  <si>
    <t>2015. évi             tény</t>
  </si>
  <si>
    <t>Önkormányzati költségvetési kiadások</t>
  </si>
  <si>
    <t>Céltartalékok</t>
  </si>
  <si>
    <t>Működési céltartalékok</t>
  </si>
  <si>
    <t>Felhalmozási céltartalékok</t>
  </si>
  <si>
    <t>Általános tartalék</t>
  </si>
  <si>
    <t xml:space="preserve"> - Egyéb felhalmozási célú kiadások</t>
  </si>
  <si>
    <t xml:space="preserve"> - Államháztartáson belüli megelőlegezések visszafizetése</t>
  </si>
  <si>
    <t>2017. évi Önkormányzati feladatok és egyéb kötelezettségek működési költségvetési kiadásai</t>
  </si>
  <si>
    <t>Kormányzati funkció</t>
  </si>
  <si>
    <t>011130.</t>
  </si>
  <si>
    <t>Önkormányzatok és önk.hivatalok jogalkotó és ált. igazgatási tevékenysége</t>
  </si>
  <si>
    <t>013320.</t>
  </si>
  <si>
    <t>Köztemető -fenntartás és működtetés</t>
  </si>
  <si>
    <t>045160.</t>
  </si>
  <si>
    <t>Közutak, hidak, alagutak üzemeltetése és fenntartása</t>
  </si>
  <si>
    <t>064010.</t>
  </si>
  <si>
    <t>Közvilágítás</t>
  </si>
  <si>
    <t>066010.</t>
  </si>
  <si>
    <t>Zöldterület-kezelés</t>
  </si>
  <si>
    <t>066020.</t>
  </si>
  <si>
    <t>Város-, községgazdálkodási egyéb szolgáltatások</t>
  </si>
  <si>
    <t>082044.</t>
  </si>
  <si>
    <t>Könyvtári szolgáltatások</t>
  </si>
  <si>
    <t>082092.</t>
  </si>
  <si>
    <t>Közművelődés - hagyományos közösségi kulturális értékek gondozása</t>
  </si>
  <si>
    <t>041233.</t>
  </si>
  <si>
    <t>Hosszabb időtartamú közfoglalkoztatás</t>
  </si>
  <si>
    <t>107051.</t>
  </si>
  <si>
    <t>107060.</t>
  </si>
  <si>
    <t>Egyéb szociális pénzbeli és természetbeni ellátások, támogatások</t>
  </si>
  <si>
    <t>Államháztartáson belüli szervezetek támogatása</t>
  </si>
  <si>
    <t>Államháztartásin kívüli szervezetek támogatása</t>
  </si>
  <si>
    <t>MINDÖSSZESEN:</t>
  </si>
  <si>
    <t>Ebből: Önkormányzat által ellátott kötelező feladatok összesen:</t>
  </si>
  <si>
    <t>Ebből: Önkormányzat által ellátott önként vállalt feladatok összesen:</t>
  </si>
  <si>
    <t>Ebből: Önkormányzat által ellátott állami (államigazgatási) feladatok összesen:</t>
  </si>
  <si>
    <t>NK= Önkormányzat által önként vállalt feladatok</t>
  </si>
  <si>
    <t>Á= Állami (államigazgatási) feladatok</t>
  </si>
  <si>
    <t>2017. évi Beruházási célú kiadások előirányzata</t>
  </si>
  <si>
    <t>Teljes           költség</t>
  </si>
  <si>
    <t>Teljesítés 2015.12.31-ig</t>
  </si>
  <si>
    <t>2016. évi                      várható</t>
  </si>
  <si>
    <t>2017. utáni javaslat</t>
  </si>
  <si>
    <t>BERUHÁZÁSI KIADÁSOK ÖSSZESEN</t>
  </si>
  <si>
    <t>2017. évi Felújítási célú kiadások előirányzata</t>
  </si>
  <si>
    <t>NK</t>
  </si>
  <si>
    <t>költségvetési bevételei és kiadásai 2017. évben</t>
  </si>
  <si>
    <t xml:space="preserve">Eredeti előirányzat </t>
  </si>
  <si>
    <t>Munkaadókat terhelő járulékok és szociális hozzájárulási adó</t>
  </si>
  <si>
    <t>Egyéb működési célú kiadások</t>
  </si>
  <si>
    <t>Rövid lejáratú hitel felvétele</t>
  </si>
  <si>
    <t>Rövid lejáratú hitel tőkeösszegének törlesztése</t>
  </si>
  <si>
    <t>Államháztartáson belüli megelőlegezések visszafizetése</t>
  </si>
  <si>
    <t>Hosszú lejáratú hitel felvétele</t>
  </si>
  <si>
    <t>Hosszú lejáratú hitel tőkeösszegének törlesztése</t>
  </si>
  <si>
    <t>Finanszírozási kiadásokkal korrigált egyenleg</t>
  </si>
  <si>
    <t>Belső finanszírozásra szolgáló előző évek költségvetési maradványával korrigált egyenleg</t>
  </si>
  <si>
    <t>Külső finanszírozásra szolgáló költségvetési bevételek összegével korrigált hiány</t>
  </si>
  <si>
    <t>2017. évi engedélyezett létszám</t>
  </si>
  <si>
    <t>Közfoglalkoztatás</t>
  </si>
  <si>
    <t>Munkaadókat terh.jár. és szoc.hj. adó</t>
  </si>
  <si>
    <t>20.</t>
  </si>
  <si>
    <t>21.</t>
  </si>
  <si>
    <t>22.</t>
  </si>
  <si>
    <t>23.</t>
  </si>
  <si>
    <t>Egyenleg (11-22)</t>
  </si>
  <si>
    <t>Egyéb kötelező önkormányzati feladatok támogatása</t>
  </si>
  <si>
    <t>Üdülőhelyi feladatok támogatása</t>
  </si>
  <si>
    <t>2. Egyes köznevelési feladatok támogatása</t>
  </si>
  <si>
    <t>Óvodaműködtetési támogatás</t>
  </si>
  <si>
    <t>3. Szociális, gyermekjóléti és gyermekétkezetési feladatok támogatása</t>
  </si>
  <si>
    <t>Gyermekétkeztetés támogatása</t>
  </si>
  <si>
    <t>Család- és gyermekjóléti szolgálat</t>
  </si>
  <si>
    <t>A rászoruló gyermekek szünidei étkeztetésének támogatása</t>
  </si>
  <si>
    <t>4. Települési önkormányzatok kulturális feladatainak támogatása</t>
  </si>
  <si>
    <t>2. I.1.e)</t>
  </si>
  <si>
    <t>2. II.1.</t>
  </si>
  <si>
    <t>2. II.2. a)</t>
  </si>
  <si>
    <t>Óvodapedagógusok és az óvodap. nevelő munkáját közv. segítők bértám.</t>
  </si>
  <si>
    <t>2. III.3.a)</t>
  </si>
  <si>
    <t>2. III.5.</t>
  </si>
  <si>
    <t>2. III.6.</t>
  </si>
  <si>
    <t>Csetény Község Önkormányzata</t>
  </si>
  <si>
    <t>074031..</t>
  </si>
  <si>
    <t>Család és nővédelmi egészségügyi gondozás</t>
  </si>
  <si>
    <t>104042.</t>
  </si>
  <si>
    <t>Család- és gyermekjóléti szolgáltatások</t>
  </si>
  <si>
    <t>096015.</t>
  </si>
  <si>
    <t>Gyermekétkeztetés köznevelési intézményben</t>
  </si>
  <si>
    <t>Csetény Község Önkormányzatának</t>
  </si>
  <si>
    <t>Építményadó</t>
  </si>
  <si>
    <t>Vagyoni típusú adó</t>
  </si>
  <si>
    <t>Idegenforgalmi adó</t>
  </si>
  <si>
    <t>Ellátási díjak</t>
  </si>
  <si>
    <t>2</t>
  </si>
  <si>
    <t>Csetény Köszég Önkormányzat</t>
  </si>
  <si>
    <t>Csapadékvíz elvezető árok építése</t>
  </si>
  <si>
    <t>ASP eszközbeszerzés</t>
  </si>
  <si>
    <t>Ravatalozó felújítása</t>
  </si>
  <si>
    <t>Csetény Község Önkormányzatának működési és felhalmozási</t>
  </si>
  <si>
    <t>11. melléklet az 5/2017. (II.23.) Önkormányzati rendelethez</t>
  </si>
  <si>
    <t>10. melléklet az 5/2017. (II.23.) Önkormányzati rendelethez</t>
  </si>
  <si>
    <t>9. melléklet az 5/2017. (II.23.) Önkormányzati rendelethez</t>
  </si>
  <si>
    <t>8. melléklet az 5/2017. (II.23.) Önkormányzati rendelethez</t>
  </si>
  <si>
    <t>7. melléklet az 5/2017. (II.23.) Önkormányzati rendelethez</t>
  </si>
  <si>
    <t>6. melléklet az 5/2017. (II.23.) Önkormányzati rendelethez</t>
  </si>
  <si>
    <t>5. melléklet az 5/2017. (II.23.) Önkormányzati rendelethez</t>
  </si>
  <si>
    <t>4. melléklet az 5/2017. (II.23.) Önkormányzati rendelethez</t>
  </si>
  <si>
    <t>3. melléklet az 5/2017. (II.23.) Önkormányzati rendelethez</t>
  </si>
  <si>
    <t>2. melléklet az 5/2017. (II.23.) Önkormányzati rendelethez</t>
  </si>
  <si>
    <t>1. melléklet az 5/2017. (II.23.) Önkormányzati rendelethez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</si>
</sst>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0.0%"/>
    <numFmt numFmtId="165" formatCode="0.000"/>
    <numFmt numFmtId="166" formatCode="0.0"/>
    <numFmt numFmtId="167" formatCode="#,###"/>
  </numFmts>
  <fonts count="34"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8"/>
      <name val="Arial CE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sz val="12"/>
      <name val="Times New Roman"/>
      <family val="1"/>
      <charset val="238"/>
    </font>
    <font>
      <b/>
      <i/>
      <sz val="11"/>
      <name val="Palatino Linotype"/>
      <family val="1"/>
      <charset val="238"/>
    </font>
    <font>
      <sz val="10"/>
      <name val="Times New Roman"/>
      <family val="1"/>
      <charset val="238"/>
    </font>
    <font>
      <b/>
      <sz val="10"/>
      <name val="Arial CE"/>
      <charset val="238"/>
    </font>
    <font>
      <sz val="10"/>
      <name val="Palatino Linotype"/>
      <family val="1"/>
      <charset val="238"/>
    </font>
    <font>
      <sz val="10"/>
      <name val="Arial"/>
      <family val="2"/>
      <charset val="238"/>
    </font>
    <font>
      <sz val="12"/>
      <name val="Times New Roman CE"/>
      <charset val="238"/>
    </font>
    <font>
      <b/>
      <sz val="10"/>
      <name val="Palatino Linotype"/>
      <family val="1"/>
      <charset val="238"/>
    </font>
    <font>
      <i/>
      <sz val="10"/>
      <name val="Palatino Linotype"/>
      <family val="1"/>
      <charset val="238"/>
    </font>
    <font>
      <b/>
      <sz val="10"/>
      <color indexed="18"/>
      <name val="Palatino Linotype"/>
      <family val="1"/>
      <charset val="238"/>
    </font>
    <font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17" fillId="3" borderId="0" applyNumberFormat="0" applyBorder="0" applyAlignment="0" applyProtection="0"/>
    <xf numFmtId="0" fontId="19" fillId="20" borderId="1" applyNumberFormat="0" applyAlignment="0" applyProtection="0"/>
    <xf numFmtId="0" fontId="9" fillId="21" borderId="2" applyNumberFormat="0" applyAlignment="0" applyProtection="0"/>
    <xf numFmtId="0" fontId="1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" fillId="4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7" borderId="1" applyNumberFormat="0" applyAlignment="0" applyProtection="0"/>
    <xf numFmtId="0" fontId="11" fillId="0" borderId="6" applyNumberFormat="0" applyFill="0" applyAlignment="0" applyProtection="0"/>
    <xf numFmtId="0" fontId="18" fillId="23" borderId="0" applyNumberFormat="0" applyBorder="0" applyAlignment="0" applyProtection="0"/>
    <xf numFmtId="0" fontId="12" fillId="0" borderId="0"/>
    <xf numFmtId="0" fontId="23" fillId="0" borderId="0"/>
    <xf numFmtId="0" fontId="2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9" fillId="0" borderId="0"/>
    <xf numFmtId="0" fontId="28" fillId="0" borderId="0"/>
    <xf numFmtId="0" fontId="28" fillId="22" borderId="7" applyNumberFormat="0" applyFont="0" applyAlignment="0" applyProtection="0"/>
    <xf numFmtId="0" fontId="14" fillId="20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0" fillId="0" borderId="0" applyNumberFormat="0" applyFill="0" applyBorder="0" applyAlignment="0" applyProtection="0"/>
  </cellStyleXfs>
  <cellXfs count="826">
    <xf numFmtId="0" fontId="0" fillId="0" borderId="0" xfId="0"/>
    <xf numFmtId="3" fontId="20" fillId="0" borderId="0" xfId="0" applyNumberFormat="1" applyFont="1" applyFill="1" applyBorder="1" applyAlignment="1"/>
    <xf numFmtId="3" fontId="21" fillId="0" borderId="0" xfId="0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/>
    <xf numFmtId="3" fontId="21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vertical="center"/>
    </xf>
    <xf numFmtId="3" fontId="22" fillId="0" borderId="0" xfId="0" applyNumberFormat="1" applyFont="1" applyFill="1" applyBorder="1" applyAlignment="1"/>
    <xf numFmtId="3" fontId="21" fillId="0" borderId="0" xfId="0" applyNumberFormat="1" applyFont="1" applyFill="1" applyBorder="1" applyAlignment="1">
      <alignment horizontal="center" vertical="top"/>
    </xf>
    <xf numFmtId="3" fontId="20" fillId="0" borderId="0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 vertical="top"/>
    </xf>
    <xf numFmtId="3" fontId="21" fillId="0" borderId="10" xfId="0" applyNumberFormat="1" applyFont="1" applyFill="1" applyBorder="1" applyAlignment="1"/>
    <xf numFmtId="3" fontId="21" fillId="0" borderId="11" xfId="0" applyNumberFormat="1" applyFont="1" applyFill="1" applyBorder="1" applyAlignment="1"/>
    <xf numFmtId="3" fontId="21" fillId="0" borderId="12" xfId="0" applyNumberFormat="1" applyFont="1" applyFill="1" applyBorder="1" applyAlignment="1"/>
    <xf numFmtId="3" fontId="21" fillId="0" borderId="13" xfId="0" applyNumberFormat="1" applyFont="1" applyFill="1" applyBorder="1" applyAlignment="1"/>
    <xf numFmtId="3" fontId="21" fillId="0" borderId="14" xfId="0" applyNumberFormat="1" applyFont="1" applyFill="1" applyBorder="1" applyAlignment="1"/>
    <xf numFmtId="3" fontId="21" fillId="0" borderId="15" xfId="0" applyNumberFormat="1" applyFont="1" applyFill="1" applyBorder="1" applyAlignment="1"/>
    <xf numFmtId="3" fontId="21" fillId="0" borderId="16" xfId="0" applyNumberFormat="1" applyFont="1" applyFill="1" applyBorder="1" applyAlignment="1"/>
    <xf numFmtId="3" fontId="21" fillId="0" borderId="17" xfId="0" applyNumberFormat="1" applyFont="1" applyFill="1" applyBorder="1" applyAlignment="1">
      <alignment horizontal="center" vertical="center" wrapText="1"/>
    </xf>
    <xf numFmtId="3" fontId="21" fillId="0" borderId="18" xfId="0" applyNumberFormat="1" applyFont="1" applyFill="1" applyBorder="1" applyAlignment="1">
      <alignment horizontal="center" vertical="center" wrapText="1"/>
    </xf>
    <xf numFmtId="3" fontId="21" fillId="0" borderId="18" xfId="0" applyNumberFormat="1" applyFont="1" applyFill="1" applyBorder="1" applyAlignment="1">
      <alignment horizontal="center" vertical="center"/>
    </xf>
    <xf numFmtId="3" fontId="21" fillId="0" borderId="19" xfId="0" applyNumberFormat="1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/>
    <xf numFmtId="3" fontId="20" fillId="0" borderId="12" xfId="0" applyNumberFormat="1" applyFont="1" applyFill="1" applyBorder="1" applyAlignment="1"/>
    <xf numFmtId="3" fontId="20" fillId="0" borderId="13" xfId="0" applyNumberFormat="1" applyFont="1" applyFill="1" applyBorder="1" applyAlignment="1"/>
    <xf numFmtId="3" fontId="21" fillId="0" borderId="16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0" fillId="0" borderId="10" xfId="51" applyNumberFormat="1" applyFont="1" applyFill="1" applyBorder="1" applyAlignment="1"/>
    <xf numFmtId="3" fontId="21" fillId="0" borderId="20" xfId="0" applyNumberFormat="1" applyFont="1" applyFill="1" applyBorder="1" applyAlignment="1">
      <alignment horizontal="center" vertical="center" wrapText="1"/>
    </xf>
    <xf numFmtId="3" fontId="21" fillId="0" borderId="21" xfId="0" applyNumberFormat="1" applyFont="1" applyFill="1" applyBorder="1" applyAlignment="1"/>
    <xf numFmtId="3" fontId="21" fillId="0" borderId="22" xfId="0" applyNumberFormat="1" applyFont="1" applyFill="1" applyBorder="1" applyAlignment="1"/>
    <xf numFmtId="3" fontId="21" fillId="0" borderId="17" xfId="46" applyNumberFormat="1" applyFont="1" applyFill="1" applyBorder="1" applyAlignment="1">
      <alignment horizontal="center" vertical="center" wrapText="1"/>
    </xf>
    <xf numFmtId="3" fontId="21" fillId="0" borderId="23" xfId="0" applyNumberFormat="1" applyFont="1" applyFill="1" applyBorder="1" applyAlignment="1"/>
    <xf numFmtId="3" fontId="20" fillId="0" borderId="11" xfId="0" applyNumberFormat="1" applyFont="1" applyFill="1" applyBorder="1" applyAlignment="1"/>
    <xf numFmtId="3" fontId="21" fillId="0" borderId="19" xfId="46" applyNumberFormat="1" applyFont="1" applyFill="1" applyBorder="1" applyAlignment="1">
      <alignment horizontal="center" vertical="center" wrapText="1"/>
    </xf>
    <xf numFmtId="3" fontId="21" fillId="0" borderId="24" xfId="0" applyNumberFormat="1" applyFont="1" applyFill="1" applyBorder="1" applyAlignment="1">
      <alignment horizontal="center" vertical="center"/>
    </xf>
    <xf numFmtId="3" fontId="20" fillId="0" borderId="25" xfId="0" applyNumberFormat="1" applyFont="1" applyFill="1" applyBorder="1" applyAlignment="1">
      <alignment horizontal="center"/>
    </xf>
    <xf numFmtId="3" fontId="20" fillId="0" borderId="26" xfId="0" applyNumberFormat="1" applyFont="1" applyFill="1" applyBorder="1" applyAlignment="1">
      <alignment horizontal="center" vertical="top"/>
    </xf>
    <xf numFmtId="3" fontId="20" fillId="0" borderId="26" xfId="0" applyNumberFormat="1" applyFont="1" applyFill="1" applyBorder="1" applyAlignment="1"/>
    <xf numFmtId="3" fontId="20" fillId="0" borderId="27" xfId="0" applyNumberFormat="1" applyFont="1" applyFill="1" applyBorder="1" applyAlignment="1"/>
    <xf numFmtId="3" fontId="20" fillId="0" borderId="25" xfId="0" applyNumberFormat="1" applyFont="1" applyFill="1" applyBorder="1" applyAlignment="1"/>
    <xf numFmtId="3" fontId="20" fillId="0" borderId="28" xfId="0" applyNumberFormat="1" applyFont="1" applyFill="1" applyBorder="1" applyAlignment="1"/>
    <xf numFmtId="3" fontId="20" fillId="0" borderId="29" xfId="0" applyNumberFormat="1" applyFont="1" applyFill="1" applyBorder="1" applyAlignment="1"/>
    <xf numFmtId="3" fontId="20" fillId="0" borderId="30" xfId="0" applyNumberFormat="1" applyFont="1" applyFill="1" applyBorder="1" applyAlignment="1">
      <alignment horizontal="center"/>
    </xf>
    <xf numFmtId="3" fontId="20" fillId="0" borderId="31" xfId="0" applyNumberFormat="1" applyFont="1" applyFill="1" applyBorder="1" applyAlignment="1">
      <alignment horizontal="center" vertical="top"/>
    </xf>
    <xf numFmtId="3" fontId="20" fillId="0" borderId="31" xfId="0" applyNumberFormat="1" applyFont="1" applyFill="1" applyBorder="1" applyAlignment="1"/>
    <xf numFmtId="3" fontId="20" fillId="0" borderId="32" xfId="0" applyNumberFormat="1" applyFont="1" applyFill="1" applyBorder="1" applyAlignment="1"/>
    <xf numFmtId="3" fontId="20" fillId="0" borderId="30" xfId="0" applyNumberFormat="1" applyFont="1" applyFill="1" applyBorder="1" applyAlignment="1"/>
    <xf numFmtId="3" fontId="20" fillId="0" borderId="33" xfId="0" applyNumberFormat="1" applyFont="1" applyFill="1" applyBorder="1" applyAlignment="1"/>
    <xf numFmtId="3" fontId="20" fillId="0" borderId="34" xfId="0" applyNumberFormat="1" applyFont="1" applyFill="1" applyBorder="1" applyAlignment="1">
      <alignment horizontal="center"/>
    </xf>
    <xf numFmtId="3" fontId="20" fillId="0" borderId="35" xfId="0" applyNumberFormat="1" applyFont="1" applyFill="1" applyBorder="1" applyAlignment="1">
      <alignment horizontal="center" vertical="top"/>
    </xf>
    <xf numFmtId="3" fontId="20" fillId="0" borderId="35" xfId="0" applyNumberFormat="1" applyFont="1" applyFill="1" applyBorder="1" applyAlignment="1"/>
    <xf numFmtId="3" fontId="20" fillId="0" borderId="36" xfId="0" applyNumberFormat="1" applyFont="1" applyFill="1" applyBorder="1" applyAlignment="1"/>
    <xf numFmtId="3" fontId="20" fillId="0" borderId="34" xfId="0" applyNumberFormat="1" applyFont="1" applyFill="1" applyBorder="1" applyAlignment="1"/>
    <xf numFmtId="3" fontId="20" fillId="0" borderId="37" xfId="0" applyNumberFormat="1" applyFont="1" applyFill="1" applyBorder="1" applyAlignment="1"/>
    <xf numFmtId="3" fontId="20" fillId="0" borderId="18" xfId="0" applyNumberFormat="1" applyFont="1" applyFill="1" applyBorder="1" applyAlignment="1"/>
    <xf numFmtId="3" fontId="20" fillId="0" borderId="19" xfId="0" applyNumberFormat="1" applyFont="1" applyFill="1" applyBorder="1" applyAlignment="1"/>
    <xf numFmtId="3" fontId="20" fillId="0" borderId="17" xfId="0" applyNumberFormat="1" applyFont="1" applyFill="1" applyBorder="1" applyAlignment="1"/>
    <xf numFmtId="3" fontId="20" fillId="0" borderId="20" xfId="0" applyNumberFormat="1" applyFont="1" applyFill="1" applyBorder="1" applyAlignment="1"/>
    <xf numFmtId="3" fontId="20" fillId="0" borderId="24" xfId="0" applyNumberFormat="1" applyFont="1" applyFill="1" applyBorder="1" applyAlignment="1"/>
    <xf numFmtId="3" fontId="20" fillId="0" borderId="35" xfId="0" applyNumberFormat="1" applyFont="1" applyFill="1" applyBorder="1" applyAlignment="1">
      <alignment horizontal="center"/>
    </xf>
    <xf numFmtId="3" fontId="21" fillId="0" borderId="10" xfId="51" applyNumberFormat="1" applyFont="1" applyFill="1" applyBorder="1" applyAlignment="1">
      <alignment horizontal="left" indent="2"/>
    </xf>
    <xf numFmtId="3" fontId="20" fillId="0" borderId="10" xfId="51" applyNumberFormat="1" applyFont="1" applyFill="1" applyBorder="1" applyAlignment="1">
      <alignment horizontal="left" indent="2"/>
    </xf>
    <xf numFmtId="3" fontId="20" fillId="0" borderId="10" xfId="51" applyNumberFormat="1" applyFont="1" applyFill="1" applyBorder="1" applyAlignment="1">
      <alignment horizontal="left" wrapText="1"/>
    </xf>
    <xf numFmtId="3" fontId="20" fillId="0" borderId="38" xfId="0" applyNumberFormat="1" applyFont="1" applyFill="1" applyBorder="1" applyAlignment="1"/>
    <xf numFmtId="0" fontId="26" fillId="0" borderId="39" xfId="0" applyFont="1" applyBorder="1" applyAlignment="1"/>
    <xf numFmtId="3" fontId="20" fillId="0" borderId="31" xfId="51" applyNumberFormat="1" applyFont="1" applyFill="1" applyBorder="1" applyAlignment="1">
      <alignment horizontal="left" indent="2"/>
    </xf>
    <xf numFmtId="3" fontId="20" fillId="0" borderId="18" xfId="51" applyNumberFormat="1" applyFont="1" applyFill="1" applyBorder="1" applyAlignment="1">
      <alignment horizontal="left" indent="2"/>
    </xf>
    <xf numFmtId="0" fontId="21" fillId="0" borderId="0" xfId="0" applyFont="1" applyFill="1" applyAlignment="1">
      <alignment horizontal="center" vertical="center"/>
    </xf>
    <xf numFmtId="166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Border="1" applyAlignment="1">
      <alignment vertical="center"/>
    </xf>
    <xf numFmtId="4" fontId="21" fillId="0" borderId="0" xfId="0" applyNumberFormat="1" applyFont="1" applyFill="1" applyAlignment="1">
      <alignment vertical="center"/>
    </xf>
    <xf numFmtId="0" fontId="21" fillId="0" borderId="0" xfId="0" applyFont="1" applyFill="1" applyBorder="1" applyAlignment="1">
      <alignment vertical="center"/>
    </xf>
    <xf numFmtId="166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4" fontId="21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4" fontId="20" fillId="0" borderId="0" xfId="0" applyNumberFormat="1" applyFont="1" applyFill="1" applyAlignment="1">
      <alignment vertical="center"/>
    </xf>
    <xf numFmtId="4" fontId="21" fillId="0" borderId="0" xfId="0" applyNumberFormat="1" applyFont="1" applyFill="1" applyAlignment="1">
      <alignment horizontal="right" vertical="center"/>
    </xf>
    <xf numFmtId="3" fontId="21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center"/>
    </xf>
    <xf numFmtId="3" fontId="22" fillId="0" borderId="40" xfId="0" applyNumberFormat="1" applyFont="1" applyFill="1" applyBorder="1" applyAlignment="1"/>
    <xf numFmtId="3" fontId="22" fillId="0" borderId="41" xfId="0" applyNumberFormat="1" applyFont="1" applyFill="1" applyBorder="1" applyAlignment="1"/>
    <xf numFmtId="3" fontId="22" fillId="0" borderId="42" xfId="0" applyNumberFormat="1" applyFont="1" applyFill="1" applyBorder="1" applyAlignment="1"/>
    <xf numFmtId="3" fontId="22" fillId="0" borderId="13" xfId="0" applyNumberFormat="1" applyFont="1" applyFill="1" applyBorder="1" applyAlignment="1"/>
    <xf numFmtId="3" fontId="22" fillId="0" borderId="10" xfId="0" applyNumberFormat="1" applyFont="1" applyFill="1" applyBorder="1" applyAlignment="1"/>
    <xf numFmtId="3" fontId="22" fillId="0" borderId="12" xfId="0" applyNumberFormat="1" applyFont="1" applyFill="1" applyBorder="1" applyAlignment="1"/>
    <xf numFmtId="3" fontId="22" fillId="0" borderId="39" xfId="0" applyNumberFormat="1" applyFont="1" applyFill="1" applyBorder="1" applyAlignment="1"/>
    <xf numFmtId="3" fontId="22" fillId="0" borderId="11" xfId="0" applyNumberFormat="1" applyFont="1" applyFill="1" applyBorder="1" applyAlignment="1"/>
    <xf numFmtId="3" fontId="21" fillId="0" borderId="24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right"/>
    </xf>
    <xf numFmtId="3" fontId="22" fillId="0" borderId="22" xfId="0" applyNumberFormat="1" applyFont="1" applyFill="1" applyBorder="1" applyAlignment="1"/>
    <xf numFmtId="0" fontId="20" fillId="0" borderId="0" xfId="54" applyFont="1" applyFill="1" applyBorder="1" applyAlignment="1">
      <alignment vertical="center"/>
    </xf>
    <xf numFmtId="0" fontId="22" fillId="0" borderId="0" xfId="54" applyFont="1" applyFill="1" applyBorder="1" applyAlignment="1">
      <alignment vertical="center"/>
    </xf>
    <xf numFmtId="0" fontId="21" fillId="0" borderId="0" xfId="54" applyFont="1" applyFill="1" applyBorder="1" applyAlignment="1">
      <alignment vertical="center"/>
    </xf>
    <xf numFmtId="0" fontId="21" fillId="0" borderId="0" xfId="54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0" fillId="0" borderId="43" xfId="53" applyFont="1" applyFill="1" applyBorder="1" applyAlignment="1" applyProtection="1">
      <alignment horizontal="center" vertical="center" wrapText="1"/>
    </xf>
    <xf numFmtId="0" fontId="20" fillId="0" borderId="44" xfId="53" applyFont="1" applyFill="1" applyBorder="1" applyAlignment="1" applyProtection="1">
      <alignment horizontal="center" vertical="center"/>
    </xf>
    <xf numFmtId="0" fontId="20" fillId="0" borderId="45" xfId="53" applyFont="1" applyFill="1" applyBorder="1" applyAlignment="1" applyProtection="1">
      <alignment horizontal="center" vertical="center"/>
    </xf>
    <xf numFmtId="0" fontId="21" fillId="0" borderId="46" xfId="53" applyFont="1" applyFill="1" applyBorder="1" applyAlignment="1" applyProtection="1">
      <alignment horizontal="left" vertical="center" indent="1"/>
    </xf>
    <xf numFmtId="0" fontId="21" fillId="0" borderId="47" xfId="53" applyFont="1" applyFill="1" applyBorder="1" applyAlignment="1" applyProtection="1">
      <alignment horizontal="left" vertical="center" indent="1"/>
    </xf>
    <xf numFmtId="0" fontId="21" fillId="0" borderId="48" xfId="53" applyFont="1" applyFill="1" applyBorder="1" applyAlignment="1" applyProtection="1">
      <alignment horizontal="left" vertical="center" indent="1"/>
    </xf>
    <xf numFmtId="167" fontId="21" fillId="0" borderId="48" xfId="53" applyNumberFormat="1" applyFont="1" applyFill="1" applyBorder="1" applyAlignment="1" applyProtection="1">
      <alignment vertical="center"/>
      <protection locked="0"/>
    </xf>
    <xf numFmtId="167" fontId="21" fillId="0" borderId="48" xfId="53" applyNumberFormat="1" applyFont="1" applyFill="1" applyBorder="1" applyAlignment="1" applyProtection="1">
      <alignment vertical="center"/>
    </xf>
    <xf numFmtId="167" fontId="21" fillId="0" borderId="49" xfId="53" quotePrefix="1" applyNumberFormat="1" applyFont="1" applyFill="1" applyBorder="1" applyAlignment="1" applyProtection="1">
      <alignment horizontal="center" vertical="center"/>
    </xf>
    <xf numFmtId="0" fontId="21" fillId="0" borderId="50" xfId="53" applyFont="1" applyFill="1" applyBorder="1" applyAlignment="1" applyProtection="1">
      <alignment horizontal="left" vertical="center" indent="1"/>
    </xf>
    <xf numFmtId="0" fontId="21" fillId="0" borderId="51" xfId="53" applyFont="1" applyFill="1" applyBorder="1" applyAlignment="1" applyProtection="1">
      <alignment horizontal="left" vertical="center" indent="1"/>
    </xf>
    <xf numFmtId="167" fontId="21" fillId="0" borderId="51" xfId="53" applyNumberFormat="1" applyFont="1" applyFill="1" applyBorder="1" applyAlignment="1" applyProtection="1">
      <alignment vertical="center"/>
      <protection locked="0"/>
    </xf>
    <xf numFmtId="167" fontId="21" fillId="0" borderId="52" xfId="53" applyNumberFormat="1" applyFont="1" applyFill="1" applyBorder="1" applyAlignment="1" applyProtection="1">
      <alignment vertical="center"/>
    </xf>
    <xf numFmtId="0" fontId="21" fillId="0" borderId="53" xfId="53" applyFont="1" applyFill="1" applyBorder="1" applyAlignment="1" applyProtection="1">
      <alignment horizontal="left" vertical="center" indent="1"/>
    </xf>
    <xf numFmtId="0" fontId="21" fillId="0" borderId="51" xfId="53" applyFont="1" applyFill="1" applyBorder="1" applyAlignment="1" applyProtection="1">
      <alignment horizontal="left" vertical="center" wrapText="1" indent="1"/>
    </xf>
    <xf numFmtId="0" fontId="21" fillId="0" borderId="0" xfId="0" applyFont="1" applyFill="1"/>
    <xf numFmtId="0" fontId="21" fillId="0" borderId="54" xfId="53" applyFont="1" applyFill="1" applyBorder="1" applyAlignment="1" applyProtection="1">
      <alignment horizontal="left" vertical="center" indent="1"/>
    </xf>
    <xf numFmtId="0" fontId="21" fillId="0" borderId="55" xfId="53" applyFont="1" applyFill="1" applyBorder="1" applyAlignment="1" applyProtection="1">
      <alignment horizontal="left" vertical="center" indent="1"/>
    </xf>
    <xf numFmtId="0" fontId="21" fillId="0" borderId="56" xfId="53" applyFont="1" applyFill="1" applyBorder="1" applyAlignment="1" applyProtection="1">
      <alignment horizontal="left" vertical="center" indent="1"/>
    </xf>
    <xf numFmtId="167" fontId="21" fillId="0" borderId="56" xfId="53" applyNumberFormat="1" applyFont="1" applyFill="1" applyBorder="1" applyAlignment="1" applyProtection="1">
      <alignment vertical="center"/>
      <protection locked="0"/>
    </xf>
    <xf numFmtId="167" fontId="21" fillId="0" borderId="57" xfId="53" applyNumberFormat="1" applyFont="1" applyFill="1" applyBorder="1" applyAlignment="1" applyProtection="1">
      <alignment vertical="center"/>
    </xf>
    <xf numFmtId="0" fontId="21" fillId="0" borderId="58" xfId="53" applyFont="1" applyFill="1" applyBorder="1" applyAlignment="1" applyProtection="1">
      <alignment horizontal="left" vertical="center" indent="1"/>
    </xf>
    <xf numFmtId="0" fontId="20" fillId="0" borderId="48" xfId="53" applyFont="1" applyFill="1" applyBorder="1" applyAlignment="1" applyProtection="1">
      <alignment horizontal="left" vertical="center" indent="1"/>
    </xf>
    <xf numFmtId="167" fontId="20" fillId="0" borderId="48" xfId="53" applyNumberFormat="1" applyFont="1" applyFill="1" applyBorder="1" applyAlignment="1" applyProtection="1">
      <alignment vertical="center"/>
    </xf>
    <xf numFmtId="167" fontId="20" fillId="0" borderId="49" xfId="53" applyNumberFormat="1" applyFont="1" applyFill="1" applyBorder="1" applyAlignment="1" applyProtection="1">
      <alignment vertical="center"/>
    </xf>
    <xf numFmtId="0" fontId="21" fillId="0" borderId="59" xfId="53" applyFont="1" applyFill="1" applyBorder="1" applyAlignment="1" applyProtection="1">
      <alignment horizontal="left" vertical="center" indent="1"/>
    </xf>
    <xf numFmtId="0" fontId="20" fillId="0" borderId="60" xfId="53" applyFont="1" applyFill="1" applyBorder="1" applyAlignment="1" applyProtection="1">
      <alignment horizontal="left" indent="1"/>
    </xf>
    <xf numFmtId="167" fontId="20" fillId="0" borderId="60" xfId="53" applyNumberFormat="1" applyFont="1" applyFill="1" applyBorder="1" applyProtection="1"/>
    <xf numFmtId="167" fontId="20" fillId="0" borderId="61" xfId="53" quotePrefix="1" applyNumberFormat="1" applyFont="1" applyFill="1" applyBorder="1" applyAlignment="1" applyProtection="1">
      <alignment horizontal="center"/>
    </xf>
    <xf numFmtId="0" fontId="21" fillId="0" borderId="0" xfId="54" applyFont="1" applyFill="1" applyBorder="1" applyAlignment="1">
      <alignment horizontal="right" vertical="center"/>
    </xf>
    <xf numFmtId="0" fontId="21" fillId="0" borderId="62" xfId="53" applyFont="1" applyFill="1" applyBorder="1" applyAlignment="1" applyProtection="1">
      <alignment horizontal="left" vertical="center" indent="1"/>
    </xf>
    <xf numFmtId="3" fontId="21" fillId="0" borderId="10" xfId="0" applyNumberFormat="1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0" fillId="0" borderId="21" xfId="0" applyNumberFormat="1" applyFont="1" applyFill="1" applyBorder="1" applyAlignment="1"/>
    <xf numFmtId="49" fontId="21" fillId="0" borderId="10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 vertical="top"/>
    </xf>
    <xf numFmtId="49" fontId="20" fillId="0" borderId="35" xfId="0" applyNumberFormat="1" applyFont="1" applyFill="1" applyBorder="1" applyAlignment="1">
      <alignment horizontal="center" vertical="top"/>
    </xf>
    <xf numFmtId="49" fontId="20" fillId="0" borderId="31" xfId="0" applyNumberFormat="1" applyFont="1" applyFill="1" applyBorder="1" applyAlignment="1">
      <alignment horizontal="center" vertical="top"/>
    </xf>
    <xf numFmtId="49" fontId="20" fillId="0" borderId="10" xfId="0" applyNumberFormat="1" applyFont="1" applyFill="1" applyBorder="1" applyAlignment="1"/>
    <xf numFmtId="49" fontId="21" fillId="0" borderId="0" xfId="0" applyNumberFormat="1" applyFont="1" applyFill="1" applyBorder="1" applyAlignment="1">
      <alignment horizontal="center" vertical="top"/>
    </xf>
    <xf numFmtId="3" fontId="20" fillId="0" borderId="17" xfId="0" applyNumberFormat="1" applyFont="1" applyFill="1" applyBorder="1" applyAlignment="1">
      <alignment horizontal="center"/>
    </xf>
    <xf numFmtId="3" fontId="20" fillId="0" borderId="18" xfId="0" applyNumberFormat="1" applyFont="1" applyFill="1" applyBorder="1" applyAlignment="1">
      <alignment horizontal="center" vertical="top"/>
    </xf>
    <xf numFmtId="49" fontId="20" fillId="0" borderId="18" xfId="0" applyNumberFormat="1" applyFont="1" applyFill="1" applyBorder="1" applyAlignment="1">
      <alignment horizontal="center" vertical="top"/>
    </xf>
    <xf numFmtId="49" fontId="20" fillId="0" borderId="63" xfId="0" applyNumberFormat="1" applyFont="1" applyFill="1" applyBorder="1" applyAlignment="1"/>
    <xf numFmtId="49" fontId="22" fillId="0" borderId="41" xfId="0" applyNumberFormat="1" applyFont="1" applyFill="1" applyBorder="1" applyAlignment="1"/>
    <xf numFmtId="49" fontId="22" fillId="0" borderId="10" xfId="0" applyNumberFormat="1" applyFont="1" applyFill="1" applyBorder="1" applyAlignment="1"/>
    <xf numFmtId="49" fontId="20" fillId="0" borderId="18" xfId="0" applyNumberFormat="1" applyFont="1" applyFill="1" applyBorder="1" applyAlignment="1"/>
    <xf numFmtId="3" fontId="22" fillId="0" borderId="16" xfId="0" applyNumberFormat="1" applyFont="1" applyFill="1" applyBorder="1" applyAlignment="1"/>
    <xf numFmtId="3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3" fontId="22" fillId="0" borderId="15" xfId="0" applyNumberFormat="1" applyFont="1" applyFill="1" applyBorder="1" applyAlignment="1"/>
    <xf numFmtId="3" fontId="22" fillId="0" borderId="23" xfId="0" applyNumberFormat="1" applyFont="1" applyFill="1" applyBorder="1" applyAlignment="1"/>
    <xf numFmtId="3" fontId="21" fillId="0" borderId="21" xfId="51" applyNumberFormat="1" applyFont="1" applyFill="1" applyBorder="1" applyAlignment="1">
      <alignment horizontal="center"/>
    </xf>
    <xf numFmtId="3" fontId="21" fillId="0" borderId="22" xfId="51" applyNumberFormat="1" applyFont="1" applyFill="1" applyBorder="1" applyAlignment="1">
      <alignment horizontal="center" wrapText="1"/>
    </xf>
    <xf numFmtId="3" fontId="21" fillId="0" borderId="22" xfId="51" applyNumberFormat="1" applyFont="1" applyFill="1" applyBorder="1" applyAlignment="1">
      <alignment horizontal="center"/>
    </xf>
    <xf numFmtId="3" fontId="21" fillId="0" borderId="37" xfId="0" applyNumberFormat="1" applyFont="1" applyFill="1" applyBorder="1" applyAlignment="1">
      <alignment horizontal="center"/>
    </xf>
    <xf numFmtId="3" fontId="21" fillId="0" borderId="33" xfId="51" applyNumberFormat="1" applyFont="1" applyFill="1" applyBorder="1" applyAlignment="1">
      <alignment horizontal="center"/>
    </xf>
    <xf numFmtId="3" fontId="22" fillId="0" borderId="38" xfId="0" applyNumberFormat="1" applyFont="1" applyFill="1" applyBorder="1" applyAlignment="1">
      <alignment horizontal="center"/>
    </xf>
    <xf numFmtId="3" fontId="22" fillId="0" borderId="22" xfId="0" applyNumberFormat="1" applyFont="1" applyFill="1" applyBorder="1" applyAlignment="1">
      <alignment horizontal="center"/>
    </xf>
    <xf numFmtId="3" fontId="22" fillId="0" borderId="21" xfId="0" applyNumberFormat="1" applyFont="1" applyFill="1" applyBorder="1" applyAlignment="1">
      <alignment horizontal="center"/>
    </xf>
    <xf numFmtId="3" fontId="21" fillId="0" borderId="20" xfId="0" applyNumberFormat="1" applyFont="1" applyFill="1" applyBorder="1" applyAlignment="1"/>
    <xf numFmtId="3" fontId="20" fillId="0" borderId="15" xfId="0" applyNumberFormat="1" applyFont="1" applyFill="1" applyBorder="1" applyAlignment="1"/>
    <xf numFmtId="3" fontId="24" fillId="0" borderId="42" xfId="0" applyNumberFormat="1" applyFont="1" applyFill="1" applyBorder="1" applyAlignment="1"/>
    <xf numFmtId="3" fontId="24" fillId="0" borderId="12" xfId="0" applyNumberFormat="1" applyFont="1" applyFill="1" applyBorder="1" applyAlignment="1"/>
    <xf numFmtId="3" fontId="24" fillId="0" borderId="15" xfId="0" applyNumberFormat="1" applyFont="1" applyFill="1" applyBorder="1" applyAlignment="1"/>
    <xf numFmtId="3" fontId="21" fillId="0" borderId="21" xfId="51" applyNumberFormat="1" applyFont="1" applyFill="1" applyBorder="1" applyAlignment="1"/>
    <xf numFmtId="3" fontId="20" fillId="0" borderId="22" xfId="51" applyNumberFormat="1" applyFont="1" applyFill="1" applyBorder="1" applyAlignment="1">
      <alignment horizontal="left" wrapText="1"/>
    </xf>
    <xf numFmtId="3" fontId="21" fillId="0" borderId="22" xfId="51" applyNumberFormat="1" applyFont="1" applyFill="1" applyBorder="1" applyAlignment="1">
      <alignment horizontal="left" indent="2"/>
    </xf>
    <xf numFmtId="3" fontId="20" fillId="0" borderId="22" xfId="51" applyNumberFormat="1" applyFont="1" applyFill="1" applyBorder="1" applyAlignment="1"/>
    <xf numFmtId="3" fontId="20" fillId="0" borderId="37" xfId="0" applyNumberFormat="1" applyFont="1" applyFill="1" applyBorder="1" applyAlignment="1">
      <alignment horizontal="center"/>
    </xf>
    <xf numFmtId="3" fontId="20" fillId="0" borderId="20" xfId="51" applyNumberFormat="1" applyFont="1" applyFill="1" applyBorder="1" applyAlignment="1">
      <alignment horizontal="left" indent="2"/>
    </xf>
    <xf numFmtId="0" fontId="21" fillId="0" borderId="0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2" fillId="0" borderId="0" xfId="54" applyFont="1" applyFill="1" applyBorder="1" applyAlignment="1">
      <alignment horizontal="center" vertical="center"/>
    </xf>
    <xf numFmtId="0" fontId="27" fillId="0" borderId="0" xfId="0" applyFont="1" applyAlignment="1"/>
    <xf numFmtId="3" fontId="27" fillId="0" borderId="0" xfId="0" applyNumberFormat="1" applyFont="1"/>
    <xf numFmtId="0" fontId="27" fillId="0" borderId="0" xfId="0" applyFont="1"/>
    <xf numFmtId="3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Border="1" applyAlignment="1">
      <alignment horizontal="center"/>
    </xf>
    <xf numFmtId="0" fontId="27" fillId="0" borderId="64" xfId="0" applyFont="1" applyBorder="1" applyAlignment="1">
      <alignment horizontal="center"/>
    </xf>
    <xf numFmtId="3" fontId="27" fillId="0" borderId="64" xfId="0" applyNumberFormat="1" applyFont="1" applyBorder="1" applyAlignment="1">
      <alignment horizontal="center"/>
    </xf>
    <xf numFmtId="3" fontId="27" fillId="0" borderId="64" xfId="0" applyNumberFormat="1" applyFont="1" applyFill="1" applyBorder="1" applyAlignment="1">
      <alignment horizontal="center"/>
    </xf>
    <xf numFmtId="3" fontId="27" fillId="0" borderId="0" xfId="47" applyNumberFormat="1" applyFont="1" applyAlignment="1">
      <alignment horizontal="center"/>
    </xf>
    <xf numFmtId="3" fontId="27" fillId="0" borderId="54" xfId="47" applyNumberFormat="1" applyFont="1" applyBorder="1" applyAlignment="1">
      <alignment horizontal="center" vertical="center" textRotation="90" wrapText="1"/>
    </xf>
    <xf numFmtId="3" fontId="27" fillId="0" borderId="65" xfId="47" applyNumberFormat="1" applyFont="1" applyBorder="1" applyAlignment="1">
      <alignment horizontal="center" vertical="center" textRotation="90" wrapText="1"/>
    </xf>
    <xf numFmtId="3" fontId="27" fillId="0" borderId="65" xfId="47" applyNumberFormat="1" applyFont="1" applyBorder="1" applyAlignment="1">
      <alignment horizontal="center" vertical="center" wrapText="1"/>
    </xf>
    <xf numFmtId="3" fontId="30" fillId="0" borderId="65" xfId="47" applyNumberFormat="1" applyFont="1" applyBorder="1" applyAlignment="1">
      <alignment horizontal="center" vertical="center" wrapText="1"/>
    </xf>
    <xf numFmtId="3" fontId="27" fillId="0" borderId="66" xfId="47" applyNumberFormat="1" applyFont="1" applyFill="1" applyBorder="1" applyAlignment="1">
      <alignment horizontal="center" vertical="center" wrapText="1"/>
    </xf>
    <xf numFmtId="3" fontId="30" fillId="0" borderId="67" xfId="47" applyNumberFormat="1" applyFont="1" applyFill="1" applyBorder="1" applyAlignment="1">
      <alignment horizontal="center" vertical="center" wrapText="1"/>
    </xf>
    <xf numFmtId="3" fontId="30" fillId="0" borderId="68" xfId="47" applyNumberFormat="1" applyFont="1" applyFill="1" applyBorder="1" applyAlignment="1">
      <alignment horizontal="center" vertical="center" wrapText="1"/>
    </xf>
    <xf numFmtId="3" fontId="30" fillId="0" borderId="69" xfId="47" applyNumberFormat="1" applyFont="1" applyFill="1" applyBorder="1" applyAlignment="1">
      <alignment horizontal="center" vertical="center" wrapText="1"/>
    </xf>
    <xf numFmtId="3" fontId="27" fillId="0" borderId="0" xfId="47" applyNumberFormat="1" applyFont="1" applyBorder="1"/>
    <xf numFmtId="3" fontId="27" fillId="0" borderId="0" xfId="47" applyNumberFormat="1" applyFont="1"/>
    <xf numFmtId="3" fontId="27" fillId="0" borderId="70" xfId="47" applyNumberFormat="1" applyFont="1" applyBorder="1" applyAlignment="1">
      <alignment horizontal="center" vertical="center" wrapText="1"/>
    </xf>
    <xf numFmtId="3" fontId="30" fillId="0" borderId="71" xfId="47" applyNumberFormat="1" applyFont="1" applyBorder="1" applyAlignment="1">
      <alignment horizontal="left" vertical="center" textRotation="90" wrapText="1"/>
    </xf>
    <xf numFmtId="3" fontId="27" fillId="0" borderId="71" xfId="47" applyNumberFormat="1" applyFont="1" applyBorder="1" applyAlignment="1">
      <alignment horizontal="center" vertical="center" wrapText="1"/>
    </xf>
    <xf numFmtId="3" fontId="30" fillId="0" borderId="71" xfId="47" applyNumberFormat="1" applyFont="1" applyBorder="1" applyAlignment="1">
      <alignment horizontal="left" vertical="center" wrapText="1"/>
    </xf>
    <xf numFmtId="3" fontId="30" fillId="0" borderId="71" xfId="47" applyNumberFormat="1" applyFont="1" applyBorder="1" applyAlignment="1">
      <alignment horizontal="right" vertical="center" wrapText="1"/>
    </xf>
    <xf numFmtId="3" fontId="30" fillId="0" borderId="72" xfId="47" applyNumberFormat="1" applyFont="1" applyBorder="1" applyAlignment="1">
      <alignment horizontal="right" vertical="center" wrapText="1"/>
    </xf>
    <xf numFmtId="3" fontId="30" fillId="0" borderId="73" xfId="47" applyNumberFormat="1" applyFont="1" applyBorder="1" applyAlignment="1">
      <alignment horizontal="right" vertical="center" wrapText="1"/>
    </xf>
    <xf numFmtId="3" fontId="27" fillId="0" borderId="0" xfId="47" applyNumberFormat="1" applyFont="1" applyBorder="1" applyAlignment="1">
      <alignment horizontal="left"/>
    </xf>
    <xf numFmtId="3" fontId="30" fillId="0" borderId="0" xfId="47" applyNumberFormat="1" applyFont="1" applyBorder="1" applyAlignment="1">
      <alignment horizontal="left"/>
    </xf>
    <xf numFmtId="3" fontId="30" fillId="0" borderId="0" xfId="47" applyNumberFormat="1" applyFont="1" applyAlignment="1">
      <alignment horizontal="left"/>
    </xf>
    <xf numFmtId="3" fontId="27" fillId="0" borderId="25" xfId="47" applyNumberFormat="1" applyFont="1" applyBorder="1" applyAlignment="1">
      <alignment horizontal="center" vertical="center" wrapText="1"/>
    </xf>
    <xf numFmtId="3" fontId="30" fillId="0" borderId="26" xfId="47" applyNumberFormat="1" applyFont="1" applyBorder="1" applyAlignment="1">
      <alignment horizontal="left" vertical="center" textRotation="90" wrapText="1"/>
    </xf>
    <xf numFmtId="3" fontId="27" fillId="0" borderId="26" xfId="47" applyNumberFormat="1" applyFont="1" applyBorder="1" applyAlignment="1">
      <alignment horizontal="center" vertical="center" wrapText="1"/>
    </xf>
    <xf numFmtId="3" fontId="30" fillId="0" borderId="26" xfId="47" applyNumberFormat="1" applyFont="1" applyBorder="1" applyAlignment="1">
      <alignment horizontal="left" vertical="center" wrapText="1"/>
    </xf>
    <xf numFmtId="3" fontId="30" fillId="0" borderId="26" xfId="47" applyNumberFormat="1" applyFont="1" applyBorder="1" applyAlignment="1">
      <alignment horizontal="right" vertical="center" wrapText="1"/>
    </xf>
    <xf numFmtId="3" fontId="30" fillId="0" borderId="74" xfId="47" applyNumberFormat="1" applyFont="1" applyBorder="1" applyAlignment="1">
      <alignment horizontal="right" vertical="center" wrapText="1"/>
    </xf>
    <xf numFmtId="3" fontId="30" fillId="0" borderId="75" xfId="47" applyNumberFormat="1" applyFont="1" applyBorder="1" applyAlignment="1">
      <alignment horizontal="right" vertical="center" wrapText="1"/>
    </xf>
    <xf numFmtId="0" fontId="27" fillId="0" borderId="13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30" fillId="0" borderId="10" xfId="0" applyFont="1" applyBorder="1" applyAlignment="1">
      <alignment horizontal="left" indent="1"/>
    </xf>
    <xf numFmtId="3" fontId="30" fillId="0" borderId="10" xfId="0" applyNumberFormat="1" applyFont="1" applyBorder="1"/>
    <xf numFmtId="3" fontId="30" fillId="0" borderId="76" xfId="0" applyNumberFormat="1" applyFont="1" applyBorder="1"/>
    <xf numFmtId="3" fontId="30" fillId="0" borderId="77" xfId="0" applyNumberFormat="1" applyFont="1" applyBorder="1"/>
    <xf numFmtId="0" fontId="30" fillId="0" borderId="0" xfId="0" applyFont="1"/>
    <xf numFmtId="0" fontId="27" fillId="0" borderId="13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horizontal="left" wrapText="1" indent="3"/>
    </xf>
    <xf numFmtId="3" fontId="27" fillId="0" borderId="10" xfId="0" applyNumberFormat="1" applyFont="1" applyBorder="1"/>
    <xf numFmtId="3" fontId="27" fillId="0" borderId="76" xfId="0" applyNumberFormat="1" applyFont="1" applyFill="1" applyBorder="1"/>
    <xf numFmtId="3" fontId="27" fillId="0" borderId="10" xfId="0" applyNumberFormat="1" applyFont="1" applyFill="1" applyBorder="1"/>
    <xf numFmtId="3" fontId="27" fillId="0" borderId="77" xfId="0" applyNumberFormat="1" applyFont="1" applyFill="1" applyBorder="1"/>
    <xf numFmtId="0" fontId="30" fillId="0" borderId="10" xfId="0" applyFont="1" applyBorder="1" applyAlignment="1">
      <alignment horizontal="center" vertical="top"/>
    </xf>
    <xf numFmtId="0" fontId="30" fillId="0" borderId="10" xfId="0" applyFont="1" applyFill="1" applyBorder="1" applyAlignment="1">
      <alignment horizontal="left" wrapText="1" indent="1"/>
    </xf>
    <xf numFmtId="3" fontId="30" fillId="0" borderId="76" xfId="0" applyNumberFormat="1" applyFont="1" applyFill="1" applyBorder="1"/>
    <xf numFmtId="3" fontId="30" fillId="0" borderId="10" xfId="0" applyNumberFormat="1" applyFont="1" applyFill="1" applyBorder="1"/>
    <xf numFmtId="3" fontId="30" fillId="0" borderId="77" xfId="0" applyNumberFormat="1" applyFont="1" applyFill="1" applyBorder="1"/>
    <xf numFmtId="3" fontId="30" fillId="0" borderId="0" xfId="0" applyNumberFormat="1" applyFont="1"/>
    <xf numFmtId="0" fontId="30" fillId="0" borderId="10" xfId="0" applyFont="1" applyBorder="1"/>
    <xf numFmtId="0" fontId="27" fillId="0" borderId="10" xfId="0" applyFont="1" applyBorder="1" applyAlignment="1">
      <alignment horizontal="left" indent="2"/>
    </xf>
    <xf numFmtId="3" fontId="30" fillId="0" borderId="0" xfId="0" applyNumberFormat="1" applyFont="1" applyFill="1"/>
    <xf numFmtId="0" fontId="27" fillId="0" borderId="10" xfId="0" applyFont="1" applyBorder="1" applyAlignment="1">
      <alignment horizontal="left" indent="1"/>
    </xf>
    <xf numFmtId="3" fontId="30" fillId="0" borderId="0" xfId="47" applyNumberFormat="1" applyFont="1" applyFill="1" applyBorder="1" applyAlignment="1">
      <alignment horizontal="left"/>
    </xf>
    <xf numFmtId="3" fontId="27" fillId="0" borderId="0" xfId="47" applyNumberFormat="1" applyFont="1" applyBorder="1" applyAlignment="1">
      <alignment horizontal="right"/>
    </xf>
    <xf numFmtId="0" fontId="27" fillId="0" borderId="78" xfId="0" applyFont="1" applyBorder="1" applyAlignment="1">
      <alignment horizontal="center"/>
    </xf>
    <xf numFmtId="0" fontId="30" fillId="0" borderId="79" xfId="0" applyFont="1" applyBorder="1" applyAlignment="1">
      <alignment horizontal="center"/>
    </xf>
    <xf numFmtId="0" fontId="27" fillId="0" borderId="79" xfId="0" applyFont="1" applyBorder="1" applyAlignment="1">
      <alignment horizontal="center"/>
    </xf>
    <xf numFmtId="0" fontId="30" fillId="0" borderId="79" xfId="0" applyFont="1" applyBorder="1"/>
    <xf numFmtId="3" fontId="30" fillId="0" borderId="79" xfId="0" applyNumberFormat="1" applyFont="1" applyBorder="1"/>
    <xf numFmtId="3" fontId="30" fillId="0" borderId="80" xfId="0" applyNumberFormat="1" applyFont="1" applyFill="1" applyBorder="1"/>
    <xf numFmtId="3" fontId="30" fillId="0" borderId="79" xfId="0" applyNumberFormat="1" applyFont="1" applyFill="1" applyBorder="1"/>
    <xf numFmtId="3" fontId="30" fillId="0" borderId="81" xfId="0" applyNumberFormat="1" applyFont="1" applyFill="1" applyBorder="1"/>
    <xf numFmtId="3" fontId="27" fillId="0" borderId="82" xfId="47" applyNumberFormat="1" applyFont="1" applyBorder="1" applyAlignment="1">
      <alignment horizontal="center" vertical="center" wrapText="1"/>
    </xf>
    <xf numFmtId="3" fontId="30" fillId="0" borderId="83" xfId="47" applyNumberFormat="1" applyFont="1" applyBorder="1" applyAlignment="1">
      <alignment horizontal="left" vertical="center" textRotation="90" wrapText="1"/>
    </xf>
    <xf numFmtId="3" fontId="27" fillId="0" borderId="83" xfId="47" applyNumberFormat="1" applyFont="1" applyBorder="1" applyAlignment="1">
      <alignment horizontal="center" vertical="center" wrapText="1"/>
    </xf>
    <xf numFmtId="3" fontId="30" fillId="0" borderId="83" xfId="47" applyNumberFormat="1" applyFont="1" applyBorder="1" applyAlignment="1">
      <alignment horizontal="left" vertical="center" wrapText="1"/>
    </xf>
    <xf numFmtId="3" fontId="30" fillId="0" borderId="83" xfId="47" applyNumberFormat="1" applyFont="1" applyBorder="1" applyAlignment="1">
      <alignment horizontal="right" vertical="center" wrapText="1"/>
    </xf>
    <xf numFmtId="3" fontId="30" fillId="0" borderId="84" xfId="47" applyNumberFormat="1" applyFont="1" applyBorder="1" applyAlignment="1">
      <alignment horizontal="right" vertical="center" wrapText="1"/>
    </xf>
    <xf numFmtId="3" fontId="30" fillId="0" borderId="85" xfId="47" applyNumberFormat="1" applyFont="1" applyBorder="1" applyAlignment="1">
      <alignment horizontal="right" vertical="center" wrapText="1"/>
    </xf>
    <xf numFmtId="0" fontId="27" fillId="0" borderId="25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27" fillId="0" borderId="26" xfId="0" applyFont="1" applyBorder="1" applyAlignment="1">
      <alignment horizontal="center"/>
    </xf>
    <xf numFmtId="3" fontId="30" fillId="0" borderId="26" xfId="0" applyNumberFormat="1" applyFont="1" applyBorder="1"/>
    <xf numFmtId="3" fontId="30" fillId="0" borderId="74" xfId="0" applyNumberFormat="1" applyFont="1" applyBorder="1"/>
    <xf numFmtId="3" fontId="30" fillId="0" borderId="75" xfId="0" applyNumberFormat="1" applyFont="1" applyBorder="1"/>
    <xf numFmtId="0" fontId="27" fillId="0" borderId="86" xfId="0" applyFont="1" applyBorder="1" applyAlignment="1">
      <alignment horizontal="center"/>
    </xf>
    <xf numFmtId="0" fontId="30" fillId="0" borderId="87" xfId="0" applyFont="1" applyBorder="1" applyAlignment="1">
      <alignment horizontal="center"/>
    </xf>
    <xf numFmtId="0" fontId="27" fillId="0" borderId="87" xfId="0" applyFont="1" applyBorder="1" applyAlignment="1">
      <alignment horizontal="center"/>
    </xf>
    <xf numFmtId="0" fontId="30" fillId="0" borderId="87" xfId="0" applyFont="1" applyBorder="1"/>
    <xf numFmtId="3" fontId="30" fillId="0" borderId="87" xfId="0" applyNumberFormat="1" applyFont="1" applyBorder="1"/>
    <xf numFmtId="3" fontId="30" fillId="0" borderId="88" xfId="0" applyNumberFormat="1" applyFont="1" applyBorder="1"/>
    <xf numFmtId="3" fontId="30" fillId="0" borderId="89" xfId="0" applyNumberFormat="1" applyFont="1" applyBorder="1"/>
    <xf numFmtId="0" fontId="27" fillId="24" borderId="90" xfId="0" applyFont="1" applyFill="1" applyBorder="1" applyAlignment="1">
      <alignment horizontal="center"/>
    </xf>
    <xf numFmtId="0" fontId="30" fillId="24" borderId="91" xfId="0" applyFont="1" applyFill="1" applyBorder="1" applyAlignment="1">
      <alignment horizontal="center"/>
    </xf>
    <xf numFmtId="0" fontId="27" fillId="24" borderId="91" xfId="0" applyFont="1" applyFill="1" applyBorder="1" applyAlignment="1">
      <alignment horizontal="center"/>
    </xf>
    <xf numFmtId="0" fontId="30" fillId="24" borderId="91" xfId="0" applyFont="1" applyFill="1" applyBorder="1"/>
    <xf numFmtId="3" fontId="30" fillId="24" borderId="91" xfId="0" applyNumberFormat="1" applyFont="1" applyFill="1" applyBorder="1"/>
    <xf numFmtId="3" fontId="30" fillId="24" borderId="92" xfId="0" applyNumberFormat="1" applyFont="1" applyFill="1" applyBorder="1"/>
    <xf numFmtId="3" fontId="30" fillId="24" borderId="93" xfId="0" applyNumberFormat="1" applyFont="1" applyFill="1" applyBorder="1"/>
    <xf numFmtId="0" fontId="27" fillId="0" borderId="94" xfId="0" applyFont="1" applyBorder="1" applyAlignment="1">
      <alignment horizontal="center"/>
    </xf>
    <xf numFmtId="0" fontId="30" fillId="0" borderId="95" xfId="0" applyFont="1" applyBorder="1" applyAlignment="1">
      <alignment horizontal="center"/>
    </xf>
    <xf numFmtId="0" fontId="27" fillId="0" borderId="95" xfId="0" applyFont="1" applyBorder="1" applyAlignment="1">
      <alignment horizontal="center"/>
    </xf>
    <xf numFmtId="0" fontId="30" fillId="0" borderId="95" xfId="0" applyFont="1" applyBorder="1"/>
    <xf numFmtId="3" fontId="30" fillId="0" borderId="95" xfId="0" applyNumberFormat="1" applyFont="1" applyBorder="1"/>
    <xf numFmtId="3" fontId="30" fillId="0" borderId="0" xfId="0" applyNumberFormat="1" applyFont="1" applyFill="1" applyBorder="1"/>
    <xf numFmtId="3" fontId="30" fillId="0" borderId="95" xfId="0" applyNumberFormat="1" applyFont="1" applyFill="1" applyBorder="1"/>
    <xf numFmtId="3" fontId="30" fillId="0" borderId="96" xfId="0" applyNumberFormat="1" applyFont="1" applyFill="1" applyBorder="1"/>
    <xf numFmtId="0" fontId="27" fillId="0" borderId="82" xfId="0" applyFont="1" applyBorder="1" applyAlignment="1">
      <alignment horizontal="center"/>
    </xf>
    <xf numFmtId="0" fontId="30" fillId="0" borderId="83" xfId="0" applyFont="1" applyBorder="1" applyAlignment="1">
      <alignment horizontal="center"/>
    </xf>
    <xf numFmtId="0" fontId="27" fillId="0" borderId="83" xfId="0" applyFont="1" applyBorder="1" applyAlignment="1">
      <alignment horizontal="center"/>
    </xf>
    <xf numFmtId="0" fontId="30" fillId="0" borderId="83" xfId="0" applyFont="1" applyBorder="1"/>
    <xf numFmtId="3" fontId="30" fillId="0" borderId="83" xfId="0" applyNumberFormat="1" applyFont="1" applyBorder="1"/>
    <xf numFmtId="3" fontId="30" fillId="0" borderId="84" xfId="0" applyNumberFormat="1" applyFont="1" applyFill="1" applyBorder="1"/>
    <xf numFmtId="3" fontId="30" fillId="0" borderId="83" xfId="0" applyNumberFormat="1" applyFont="1" applyFill="1" applyBorder="1"/>
    <xf numFmtId="3" fontId="30" fillId="0" borderId="85" xfId="0" applyNumberFormat="1" applyFont="1" applyFill="1" applyBorder="1"/>
    <xf numFmtId="0" fontId="27" fillId="0" borderId="26" xfId="0" applyFont="1" applyBorder="1" applyAlignment="1">
      <alignment horizontal="left" indent="2"/>
    </xf>
    <xf numFmtId="3" fontId="27" fillId="0" borderId="26" xfId="0" applyNumberFormat="1" applyFont="1" applyBorder="1" applyAlignment="1">
      <alignment horizontal="right"/>
    </xf>
    <xf numFmtId="3" fontId="27" fillId="0" borderId="74" xfId="0" applyNumberFormat="1" applyFont="1" applyFill="1" applyBorder="1" applyAlignment="1">
      <alignment horizontal="right"/>
    </xf>
    <xf numFmtId="3" fontId="27" fillId="0" borderId="26" xfId="0" applyNumberFormat="1" applyFont="1" applyFill="1" applyBorder="1" applyAlignment="1">
      <alignment horizontal="right"/>
    </xf>
    <xf numFmtId="3" fontId="27" fillId="0" borderId="75" xfId="0" applyNumberFormat="1" applyFont="1" applyFill="1" applyBorder="1" applyAlignment="1">
      <alignment horizontal="right"/>
    </xf>
    <xf numFmtId="3" fontId="27" fillId="0" borderId="0" xfId="0" applyNumberFormat="1" applyFont="1" applyAlignment="1">
      <alignment horizontal="left" indent="2"/>
    </xf>
    <xf numFmtId="0" fontId="27" fillId="0" borderId="0" xfId="0" applyFont="1" applyAlignment="1">
      <alignment horizontal="left" indent="2"/>
    </xf>
    <xf numFmtId="0" fontId="27" fillId="0" borderId="79" xfId="0" applyFont="1" applyBorder="1" applyAlignment="1">
      <alignment horizontal="left" indent="2"/>
    </xf>
    <xf numFmtId="3" fontId="27" fillId="0" borderId="79" xfId="0" applyNumberFormat="1" applyFont="1" applyBorder="1" applyAlignment="1">
      <alignment horizontal="right"/>
    </xf>
    <xf numFmtId="3" fontId="27" fillId="0" borderId="80" xfId="0" applyNumberFormat="1" applyFont="1" applyFill="1" applyBorder="1" applyAlignment="1">
      <alignment horizontal="right"/>
    </xf>
    <xf numFmtId="3" fontId="27" fillId="0" borderId="79" xfId="0" applyNumberFormat="1" applyFont="1" applyFill="1" applyBorder="1" applyAlignment="1">
      <alignment horizontal="right"/>
    </xf>
    <xf numFmtId="3" fontId="27" fillId="0" borderId="77" xfId="0" applyNumberFormat="1" applyFont="1" applyFill="1" applyBorder="1" applyAlignment="1">
      <alignment horizontal="right"/>
    </xf>
    <xf numFmtId="3" fontId="30" fillId="0" borderId="83" xfId="0" applyNumberFormat="1" applyFont="1" applyBorder="1" applyAlignment="1">
      <alignment horizontal="right"/>
    </xf>
    <xf numFmtId="3" fontId="30" fillId="0" borderId="84" xfId="0" applyNumberFormat="1" applyFont="1" applyFill="1" applyBorder="1" applyAlignment="1">
      <alignment horizontal="right"/>
    </xf>
    <xf numFmtId="3" fontId="30" fillId="0" borderId="83" xfId="0" applyNumberFormat="1" applyFont="1" applyFill="1" applyBorder="1" applyAlignment="1">
      <alignment horizontal="right"/>
    </xf>
    <xf numFmtId="3" fontId="30" fillId="0" borderId="85" xfId="0" applyNumberFormat="1" applyFont="1" applyFill="1" applyBorder="1" applyAlignment="1">
      <alignment horizontal="right"/>
    </xf>
    <xf numFmtId="0" fontId="27" fillId="0" borderId="26" xfId="0" applyFont="1" applyBorder="1" applyAlignment="1">
      <alignment horizontal="left" wrapText="1" indent="2"/>
    </xf>
    <xf numFmtId="0" fontId="27" fillId="0" borderId="97" xfId="0" applyFont="1" applyBorder="1" applyAlignment="1">
      <alignment horizontal="center"/>
    </xf>
    <xf numFmtId="0" fontId="27" fillId="0" borderId="98" xfId="0" applyFont="1" applyBorder="1" applyAlignment="1">
      <alignment horizontal="center"/>
    </xf>
    <xf numFmtId="0" fontId="27" fillId="0" borderId="98" xfId="0" applyFont="1" applyBorder="1" applyAlignment="1">
      <alignment horizontal="left" wrapText="1" indent="2"/>
    </xf>
    <xf numFmtId="3" fontId="27" fillId="0" borderId="98" xfId="0" applyNumberFormat="1" applyFont="1" applyBorder="1" applyAlignment="1">
      <alignment horizontal="right"/>
    </xf>
    <xf numFmtId="3" fontId="27" fillId="0" borderId="99" xfId="0" applyNumberFormat="1" applyFont="1" applyFill="1" applyBorder="1" applyAlignment="1">
      <alignment horizontal="right"/>
    </xf>
    <xf numFmtId="3" fontId="27" fillId="0" borderId="98" xfId="0" applyNumberFormat="1" applyFont="1" applyFill="1" applyBorder="1" applyAlignment="1">
      <alignment horizontal="right"/>
    </xf>
    <xf numFmtId="3" fontId="27" fillId="0" borderId="100" xfId="0" applyNumberFormat="1" applyFont="1" applyFill="1" applyBorder="1" applyAlignment="1">
      <alignment horizontal="right"/>
    </xf>
    <xf numFmtId="0" fontId="27" fillId="0" borderId="101" xfId="0" applyFont="1" applyBorder="1" applyAlignment="1">
      <alignment horizontal="center" vertical="center"/>
    </xf>
    <xf numFmtId="0" fontId="30" fillId="0" borderId="102" xfId="0" applyFont="1" applyBorder="1" applyAlignment="1">
      <alignment horizontal="center" vertical="center"/>
    </xf>
    <xf numFmtId="0" fontId="27" fillId="0" borderId="102" xfId="0" applyFont="1" applyBorder="1" applyAlignment="1">
      <alignment horizontal="center" vertical="center"/>
    </xf>
    <xf numFmtId="3" fontId="30" fillId="0" borderId="102" xfId="0" applyNumberFormat="1" applyFont="1" applyBorder="1" applyAlignment="1">
      <alignment horizontal="right" vertical="center"/>
    </xf>
    <xf numFmtId="3" fontId="30" fillId="0" borderId="103" xfId="0" applyNumberFormat="1" applyFont="1" applyFill="1" applyBorder="1" applyAlignment="1">
      <alignment horizontal="right" vertical="center"/>
    </xf>
    <xf numFmtId="3" fontId="30" fillId="0" borderId="102" xfId="0" applyNumberFormat="1" applyFont="1" applyFill="1" applyBorder="1" applyAlignment="1">
      <alignment horizontal="right" vertical="center"/>
    </xf>
    <xf numFmtId="3" fontId="30" fillId="0" borderId="104" xfId="0" applyNumberFormat="1" applyFont="1" applyFill="1" applyBorder="1" applyAlignment="1">
      <alignment horizontal="right" vertical="center"/>
    </xf>
    <xf numFmtId="0" fontId="30" fillId="0" borderId="0" xfId="0" applyFont="1" applyAlignment="1">
      <alignment vertical="center"/>
    </xf>
    <xf numFmtId="3" fontId="27" fillId="0" borderId="0" xfId="0" applyNumberFormat="1" applyFont="1" applyFill="1"/>
    <xf numFmtId="0" fontId="27" fillId="0" borderId="0" xfId="48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3" fontId="27" fillId="0" borderId="0" xfId="0" applyNumberFormat="1" applyFont="1" applyFill="1" applyBorder="1" applyAlignment="1">
      <alignment horizontal="left" vertical="center"/>
    </xf>
    <xf numFmtId="10" fontId="27" fillId="0" borderId="0" xfId="0" applyNumberFormat="1" applyFont="1" applyFill="1" applyBorder="1" applyAlignment="1">
      <alignment horizontal="left" vertical="center"/>
    </xf>
    <xf numFmtId="0" fontId="27" fillId="0" borderId="0" xfId="48" applyFont="1" applyBorder="1" applyAlignment="1">
      <alignment vertical="center"/>
    </xf>
    <xf numFmtId="0" fontId="27" fillId="0" borderId="0" xfId="48" applyFont="1" applyBorder="1" applyAlignment="1">
      <alignment horizontal="left" vertical="center"/>
    </xf>
    <xf numFmtId="0" fontId="27" fillId="0" borderId="0" xfId="0" applyFont="1" applyBorder="1" applyAlignment="1">
      <alignment horizontal="left"/>
    </xf>
    <xf numFmtId="0" fontId="27" fillId="0" borderId="0" xfId="0" applyFont="1" applyBorder="1"/>
    <xf numFmtId="10" fontId="27" fillId="0" borderId="0" xfId="0" applyNumberFormat="1" applyFont="1" applyBorder="1" applyAlignment="1">
      <alignment horizontal="right"/>
    </xf>
    <xf numFmtId="3" fontId="27" fillId="0" borderId="0" xfId="0" applyNumberFormat="1" applyFont="1" applyFill="1" applyBorder="1" applyAlignment="1">
      <alignment horizontal="center"/>
    </xf>
    <xf numFmtId="10" fontId="27" fillId="0" borderId="0" xfId="0" applyNumberFormat="1" applyFont="1" applyFill="1" applyBorder="1" applyAlignment="1">
      <alignment horizontal="center"/>
    </xf>
    <xf numFmtId="3" fontId="30" fillId="0" borderId="21" xfId="48" applyNumberFormat="1" applyFont="1" applyBorder="1" applyAlignment="1">
      <alignment vertical="center" wrapText="1"/>
    </xf>
    <xf numFmtId="3" fontId="30" fillId="0" borderId="14" xfId="48" applyNumberFormat="1" applyFont="1" applyBorder="1" applyAlignment="1">
      <alignment vertical="center" wrapText="1"/>
    </xf>
    <xf numFmtId="10" fontId="30" fillId="0" borderId="105" xfId="48" applyNumberFormat="1" applyFont="1" applyBorder="1" applyAlignment="1">
      <alignment vertical="center" wrapText="1"/>
    </xf>
    <xf numFmtId="0" fontId="30" fillId="0" borderId="0" xfId="48" applyFont="1" applyBorder="1" applyAlignment="1">
      <alignment vertical="center"/>
    </xf>
    <xf numFmtId="0" fontId="31" fillId="0" borderId="13" xfId="48" applyFont="1" applyBorder="1" applyAlignment="1">
      <alignment horizontal="left" vertical="center"/>
    </xf>
    <xf numFmtId="0" fontId="31" fillId="0" borderId="10" xfId="48" applyFont="1" applyBorder="1" applyAlignment="1">
      <alignment horizontal="left" vertical="center" wrapText="1" indent="1"/>
    </xf>
    <xf numFmtId="3" fontId="31" fillId="0" borderId="22" xfId="48" applyNumberFormat="1" applyFont="1" applyFill="1" applyBorder="1" applyAlignment="1">
      <alignment vertical="center" wrapText="1"/>
    </xf>
    <xf numFmtId="3" fontId="31" fillId="0" borderId="10" xfId="48" applyNumberFormat="1" applyFont="1" applyFill="1" applyBorder="1" applyAlignment="1">
      <alignment vertical="center" wrapText="1"/>
    </xf>
    <xf numFmtId="10" fontId="31" fillId="0" borderId="77" xfId="48" applyNumberFormat="1" applyFont="1" applyFill="1" applyBorder="1" applyAlignment="1">
      <alignment vertical="center" wrapText="1"/>
    </xf>
    <xf numFmtId="0" fontId="27" fillId="0" borderId="13" xfId="48" applyFont="1" applyBorder="1" applyAlignment="1">
      <alignment horizontal="left" vertical="center"/>
    </xf>
    <xf numFmtId="0" fontId="27" fillId="0" borderId="10" xfId="48" applyFont="1" applyBorder="1" applyAlignment="1">
      <alignment horizontal="left" vertical="center" wrapText="1" indent="2"/>
    </xf>
    <xf numFmtId="3" fontId="27" fillId="0" borderId="22" xfId="48" applyNumberFormat="1" applyFont="1" applyFill="1" applyBorder="1" applyAlignment="1">
      <alignment vertical="center" wrapText="1"/>
    </xf>
    <xf numFmtId="3" fontId="27" fillId="0" borderId="10" xfId="48" applyNumberFormat="1" applyFont="1" applyFill="1" applyBorder="1" applyAlignment="1">
      <alignment vertical="center" wrapText="1"/>
    </xf>
    <xf numFmtId="10" fontId="27" fillId="0" borderId="77" xfId="48" applyNumberFormat="1" applyFont="1" applyFill="1" applyBorder="1" applyAlignment="1">
      <alignment vertical="center" wrapText="1"/>
    </xf>
    <xf numFmtId="0" fontId="31" fillId="0" borderId="0" xfId="48" applyFont="1" applyBorder="1" applyAlignment="1">
      <alignment vertical="center"/>
    </xf>
    <xf numFmtId="3" fontId="30" fillId="0" borderId="22" xfId="48" applyNumberFormat="1" applyFont="1" applyBorder="1" applyAlignment="1">
      <alignment vertical="center" wrapText="1"/>
    </xf>
    <xf numFmtId="3" fontId="30" fillId="0" borderId="10" xfId="48" applyNumberFormat="1" applyFont="1" applyBorder="1" applyAlignment="1">
      <alignment vertical="center" wrapText="1"/>
    </xf>
    <xf numFmtId="10" fontId="30" fillId="0" borderId="77" xfId="48" applyNumberFormat="1" applyFont="1" applyBorder="1" applyAlignment="1">
      <alignment vertical="center" wrapText="1"/>
    </xf>
    <xf numFmtId="0" fontId="27" fillId="0" borderId="97" xfId="48" applyFont="1" applyBorder="1" applyAlignment="1">
      <alignment horizontal="left" vertical="center"/>
    </xf>
    <xf numFmtId="0" fontId="27" fillId="0" borderId="98" xfId="48" applyFont="1" applyBorder="1" applyAlignment="1">
      <alignment horizontal="left" vertical="center" wrapText="1" indent="2"/>
    </xf>
    <xf numFmtId="3" fontId="27" fillId="0" borderId="106" xfId="48" applyNumberFormat="1" applyFont="1" applyFill="1" applyBorder="1" applyAlignment="1">
      <alignment vertical="center" wrapText="1"/>
    </xf>
    <xf numFmtId="3" fontId="27" fillId="0" borderId="98" xfId="48" applyNumberFormat="1" applyFont="1" applyFill="1" applyBorder="1" applyAlignment="1">
      <alignment vertical="center" wrapText="1"/>
    </xf>
    <xf numFmtId="10" fontId="27" fillId="0" borderId="100" xfId="48" applyNumberFormat="1" applyFont="1" applyFill="1" applyBorder="1" applyAlignment="1">
      <alignment vertical="center" wrapText="1"/>
    </xf>
    <xf numFmtId="3" fontId="30" fillId="0" borderId="107" xfId="48" applyNumberFormat="1" applyFont="1" applyFill="1" applyBorder="1" applyAlignment="1">
      <alignment vertical="center"/>
    </xf>
    <xf numFmtId="3" fontId="30" fillId="0" borderId="68" xfId="48" applyNumberFormat="1" applyFont="1" applyFill="1" applyBorder="1" applyAlignment="1">
      <alignment vertical="center"/>
    </xf>
    <xf numFmtId="10" fontId="30" fillId="0" borderId="69" xfId="48" applyNumberFormat="1" applyFont="1" applyFill="1" applyBorder="1" applyAlignment="1">
      <alignment vertical="center"/>
    </xf>
    <xf numFmtId="0" fontId="27" fillId="0" borderId="0" xfId="48" applyFont="1" applyBorder="1" applyAlignment="1">
      <alignment horizontal="center"/>
    </xf>
    <xf numFmtId="0" fontId="27" fillId="0" borderId="0" xfId="48" applyFont="1" applyBorder="1" applyAlignment="1">
      <alignment horizontal="left"/>
    </xf>
    <xf numFmtId="0" fontId="27" fillId="0" borderId="0" xfId="48" applyFont="1" applyBorder="1"/>
    <xf numFmtId="3" fontId="27" fillId="0" borderId="0" xfId="48" applyNumberFormat="1" applyFont="1" applyFill="1" applyBorder="1"/>
    <xf numFmtId="10" fontId="27" fillId="0" borderId="0" xfId="48" applyNumberFormat="1" applyFont="1" applyFill="1" applyBorder="1"/>
    <xf numFmtId="3" fontId="27" fillId="0" borderId="0" xfId="47" applyNumberFormat="1" applyFont="1" applyAlignment="1">
      <alignment horizontal="left"/>
    </xf>
    <xf numFmtId="3" fontId="27" fillId="0" borderId="0" xfId="47" applyNumberFormat="1" applyFont="1" applyAlignment="1"/>
    <xf numFmtId="3" fontId="30" fillId="0" borderId="0" xfId="47" applyNumberFormat="1" applyFont="1" applyAlignment="1">
      <alignment horizontal="center"/>
    </xf>
    <xf numFmtId="3" fontId="30" fillId="0" borderId="0" xfId="47" applyNumberFormat="1" applyFont="1" applyBorder="1" applyAlignment="1">
      <alignment horizontal="center"/>
    </xf>
    <xf numFmtId="49" fontId="30" fillId="0" borderId="0" xfId="47" applyNumberFormat="1" applyFont="1" applyFill="1" applyAlignment="1">
      <alignment horizontal="center"/>
    </xf>
    <xf numFmtId="3" fontId="30" fillId="0" borderId="0" xfId="47" applyNumberFormat="1" applyFont="1" applyFill="1" applyAlignment="1">
      <alignment horizontal="center"/>
    </xf>
    <xf numFmtId="3" fontId="27" fillId="0" borderId="0" xfId="47" applyNumberFormat="1" applyFont="1" applyFill="1" applyAlignment="1">
      <alignment horizontal="center"/>
    </xf>
    <xf numFmtId="3" fontId="32" fillId="0" borderId="0" xfId="47" applyNumberFormat="1" applyFont="1" applyAlignment="1">
      <alignment horizontal="center"/>
    </xf>
    <xf numFmtId="49" fontId="27" fillId="0" borderId="0" xfId="47" applyNumberFormat="1" applyFont="1" applyFill="1" applyAlignment="1">
      <alignment horizontal="center"/>
    </xf>
    <xf numFmtId="3" fontId="27" fillId="0" borderId="64" xfId="47" applyNumberFormat="1" applyFont="1" applyBorder="1" applyAlignment="1">
      <alignment horizontal="center"/>
    </xf>
    <xf numFmtId="3" fontId="27" fillId="0" borderId="0" xfId="47" applyNumberFormat="1" applyFont="1" applyBorder="1" applyAlignment="1">
      <alignment horizontal="center"/>
    </xf>
    <xf numFmtId="3" fontId="27" fillId="0" borderId="0" xfId="47" applyNumberFormat="1" applyFont="1" applyAlignment="1">
      <alignment horizontal="center" vertical="center"/>
    </xf>
    <xf numFmtId="49" fontId="27" fillId="0" borderId="54" xfId="47" applyNumberFormat="1" applyFont="1" applyFill="1" applyBorder="1" applyAlignment="1">
      <alignment horizontal="center" vertical="center" textRotation="90"/>
    </xf>
    <xf numFmtId="3" fontId="27" fillId="0" borderId="65" xfId="47" applyNumberFormat="1" applyFont="1" applyFill="1" applyBorder="1" applyAlignment="1">
      <alignment horizontal="center" vertical="center" textRotation="90"/>
    </xf>
    <xf numFmtId="3" fontId="27" fillId="0" borderId="65" xfId="47" applyNumberFormat="1" applyFont="1" applyFill="1" applyBorder="1" applyAlignment="1">
      <alignment horizontal="center" vertical="center" wrapText="1"/>
    </xf>
    <xf numFmtId="3" fontId="30" fillId="0" borderId="65" xfId="47" applyNumberFormat="1" applyFont="1" applyBorder="1" applyAlignment="1">
      <alignment horizontal="center" vertical="center"/>
    </xf>
    <xf numFmtId="3" fontId="27" fillId="0" borderId="66" xfId="47" applyNumberFormat="1" applyFont="1" applyBorder="1" applyAlignment="1">
      <alignment horizontal="center" vertical="center" wrapText="1"/>
    </xf>
    <xf numFmtId="3" fontId="30" fillId="0" borderId="67" xfId="47" applyNumberFormat="1" applyFont="1" applyBorder="1" applyAlignment="1">
      <alignment horizontal="center" vertical="center" wrapText="1"/>
    </xf>
    <xf numFmtId="3" fontId="30" fillId="0" borderId="68" xfId="47" applyNumberFormat="1" applyFont="1" applyBorder="1" applyAlignment="1">
      <alignment horizontal="center" vertical="center" wrapText="1"/>
    </xf>
    <xf numFmtId="3" fontId="30" fillId="0" borderId="69" xfId="47" applyNumberFormat="1" applyFont="1" applyBorder="1" applyAlignment="1">
      <alignment horizontal="center" vertical="center" wrapText="1"/>
    </xf>
    <xf numFmtId="3" fontId="27" fillId="0" borderId="0" xfId="47" applyNumberFormat="1" applyFont="1" applyBorder="1" applyAlignment="1">
      <alignment horizontal="center" vertical="center"/>
    </xf>
    <xf numFmtId="49" fontId="30" fillId="0" borderId="82" xfId="47" applyNumberFormat="1" applyFont="1" applyFill="1" applyBorder="1" applyAlignment="1">
      <alignment horizontal="center"/>
    </xf>
    <xf numFmtId="3" fontId="30" fillId="0" borderId="83" xfId="47" applyNumberFormat="1" applyFont="1" applyFill="1" applyBorder="1" applyAlignment="1">
      <alignment horizontal="center"/>
    </xf>
    <xf numFmtId="3" fontId="27" fillId="0" borderId="83" xfId="47" applyNumberFormat="1" applyFont="1" applyFill="1" applyBorder="1" applyAlignment="1">
      <alignment horizontal="center"/>
    </xf>
    <xf numFmtId="3" fontId="30" fillId="0" borderId="83" xfId="47" applyNumberFormat="1" applyFont="1" applyBorder="1"/>
    <xf numFmtId="3" fontId="30" fillId="0" borderId="83" xfId="47" applyNumberFormat="1" applyFont="1" applyFill="1" applyBorder="1"/>
    <xf numFmtId="3" fontId="30" fillId="0" borderId="84" xfId="47" applyNumberFormat="1" applyFont="1" applyFill="1" applyBorder="1"/>
    <xf numFmtId="3" fontId="30" fillId="0" borderId="85" xfId="47" applyNumberFormat="1" applyFont="1" applyFill="1" applyBorder="1"/>
    <xf numFmtId="3" fontId="30" fillId="0" borderId="0" xfId="47" applyNumberFormat="1" applyFont="1" applyBorder="1"/>
    <xf numFmtId="3" fontId="30" fillId="0" borderId="0" xfId="47" applyNumberFormat="1" applyFont="1" applyFill="1" applyBorder="1"/>
    <xf numFmtId="3" fontId="30" fillId="0" borderId="0" xfId="47" applyNumberFormat="1" applyFont="1"/>
    <xf numFmtId="49" fontId="30" fillId="0" borderId="25" xfId="47" applyNumberFormat="1" applyFont="1" applyFill="1" applyBorder="1" applyAlignment="1">
      <alignment horizontal="center"/>
    </xf>
    <xf numFmtId="3" fontId="30" fillId="0" borderId="26" xfId="47" applyNumberFormat="1" applyFont="1" applyFill="1" applyBorder="1" applyAlignment="1">
      <alignment horizontal="center"/>
    </xf>
    <xf numFmtId="3" fontId="27" fillId="0" borderId="26" xfId="47" applyNumberFormat="1" applyFont="1" applyFill="1" applyBorder="1" applyAlignment="1">
      <alignment horizontal="center"/>
    </xf>
    <xf numFmtId="3" fontId="27" fillId="0" borderId="26" xfId="47" applyNumberFormat="1" applyFont="1" applyBorder="1"/>
    <xf numFmtId="3" fontId="27" fillId="0" borderId="74" xfId="47" applyNumberFormat="1" applyFont="1" applyBorder="1"/>
    <xf numFmtId="3" fontId="27" fillId="0" borderId="75" xfId="47" applyNumberFormat="1" applyFont="1" applyBorder="1"/>
    <xf numFmtId="49" fontId="27" fillId="0" borderId="13" xfId="47" applyNumberFormat="1" applyFont="1" applyFill="1" applyBorder="1" applyAlignment="1">
      <alignment horizontal="center"/>
    </xf>
    <xf numFmtId="3" fontId="27" fillId="0" borderId="10" xfId="47" applyNumberFormat="1" applyFont="1" applyFill="1" applyBorder="1" applyAlignment="1">
      <alignment horizontal="center"/>
    </xf>
    <xf numFmtId="3" fontId="27" fillId="0" borderId="10" xfId="47" applyNumberFormat="1" applyFont="1" applyBorder="1" applyAlignment="1">
      <alignment horizontal="left"/>
    </xf>
    <xf numFmtId="3" fontId="27" fillId="0" borderId="10" xfId="47" applyNumberFormat="1" applyFont="1" applyFill="1" applyBorder="1"/>
    <xf numFmtId="3" fontId="27" fillId="0" borderId="76" xfId="47" applyNumberFormat="1" applyFont="1" applyFill="1" applyBorder="1"/>
    <xf numFmtId="3" fontId="27" fillId="0" borderId="77" xfId="47" applyNumberFormat="1" applyFont="1" applyFill="1" applyBorder="1"/>
    <xf numFmtId="49" fontId="31" fillId="0" borderId="13" xfId="47" applyNumberFormat="1" applyFont="1" applyFill="1" applyBorder="1" applyAlignment="1">
      <alignment horizontal="center"/>
    </xf>
    <xf numFmtId="3" fontId="31" fillId="0" borderId="10" xfId="47" applyNumberFormat="1" applyFont="1" applyFill="1" applyBorder="1" applyAlignment="1">
      <alignment horizontal="center"/>
    </xf>
    <xf numFmtId="3" fontId="31" fillId="0" borderId="10" xfId="47" applyNumberFormat="1" applyFont="1" applyBorder="1" applyAlignment="1">
      <alignment horizontal="left" indent="2"/>
    </xf>
    <xf numFmtId="3" fontId="31" fillId="0" borderId="10" xfId="47" applyNumberFormat="1" applyFont="1" applyBorder="1"/>
    <xf numFmtId="3" fontId="31" fillId="0" borderId="76" xfId="47" applyNumberFormat="1" applyFont="1" applyBorder="1"/>
    <xf numFmtId="3" fontId="31" fillId="0" borderId="77" xfId="47" applyNumberFormat="1" applyFont="1" applyBorder="1"/>
    <xf numFmtId="3" fontId="31" fillId="0" borderId="0" xfId="47" applyNumberFormat="1" applyFont="1" applyBorder="1"/>
    <xf numFmtId="3" fontId="31" fillId="0" borderId="0" xfId="47" applyNumberFormat="1" applyFont="1"/>
    <xf numFmtId="49" fontId="27" fillId="0" borderId="10" xfId="47" applyNumberFormat="1" applyFont="1" applyBorder="1" applyAlignment="1">
      <alignment horizontal="left"/>
    </xf>
    <xf numFmtId="3" fontId="27" fillId="0" borderId="10" xfId="47" applyNumberFormat="1" applyFont="1" applyBorder="1"/>
    <xf numFmtId="3" fontId="27" fillId="0" borderId="76" xfId="47" applyNumberFormat="1" applyFont="1" applyBorder="1"/>
    <xf numFmtId="3" fontId="27" fillId="0" borderId="77" xfId="47" applyNumberFormat="1" applyFont="1" applyBorder="1"/>
    <xf numFmtId="3" fontId="28" fillId="0" borderId="0" xfId="47" applyNumberFormat="1" applyFont="1" applyBorder="1"/>
    <xf numFmtId="49" fontId="30" fillId="0" borderId="13" xfId="47" applyNumberFormat="1" applyFont="1" applyFill="1" applyBorder="1" applyAlignment="1">
      <alignment horizontal="center"/>
    </xf>
    <xf numFmtId="3" fontId="30" fillId="0" borderId="10" xfId="47" applyNumberFormat="1" applyFont="1" applyFill="1" applyBorder="1" applyAlignment="1">
      <alignment horizontal="center"/>
    </xf>
    <xf numFmtId="49" fontId="27" fillId="0" borderId="97" xfId="47" applyNumberFormat="1" applyFont="1" applyFill="1" applyBorder="1" applyAlignment="1">
      <alignment horizontal="center"/>
    </xf>
    <xf numFmtId="3" fontId="27" fillId="0" borderId="98" xfId="47" applyNumberFormat="1" applyFont="1" applyFill="1" applyBorder="1" applyAlignment="1">
      <alignment horizontal="center"/>
    </xf>
    <xf numFmtId="3" fontId="27" fillId="0" borderId="98" xfId="47" applyNumberFormat="1" applyFont="1" applyBorder="1"/>
    <xf numFmtId="3" fontId="27" fillId="0" borderId="99" xfId="47" applyNumberFormat="1" applyFont="1" applyBorder="1"/>
    <xf numFmtId="3" fontId="27" fillId="0" borderId="100" xfId="47" applyNumberFormat="1" applyFont="1" applyBorder="1"/>
    <xf numFmtId="49" fontId="30" fillId="0" borderId="108" xfId="47" applyNumberFormat="1" applyFont="1" applyFill="1" applyBorder="1" applyAlignment="1">
      <alignment horizontal="center" vertical="center"/>
    </xf>
    <xf numFmtId="3" fontId="30" fillId="0" borderId="68" xfId="47" applyNumberFormat="1" applyFont="1" applyFill="1" applyBorder="1" applyAlignment="1">
      <alignment horizontal="center" vertical="center"/>
    </xf>
    <xf numFmtId="3" fontId="27" fillId="0" borderId="68" xfId="47" applyNumberFormat="1" applyFont="1" applyFill="1" applyBorder="1" applyAlignment="1">
      <alignment horizontal="center" vertical="center"/>
    </xf>
    <xf numFmtId="3" fontId="30" fillId="0" borderId="68" xfId="47" applyNumberFormat="1" applyFont="1" applyBorder="1" applyAlignment="1">
      <alignment vertical="center"/>
    </xf>
    <xf numFmtId="3" fontId="30" fillId="0" borderId="68" xfId="47" applyNumberFormat="1" applyFont="1" applyFill="1" applyBorder="1" applyAlignment="1">
      <alignment vertical="center"/>
    </xf>
    <xf numFmtId="3" fontId="30" fillId="0" borderId="67" xfId="47" applyNumberFormat="1" applyFont="1" applyFill="1" applyBorder="1" applyAlignment="1">
      <alignment vertical="center"/>
    </xf>
    <xf numFmtId="3" fontId="30" fillId="0" borderId="69" xfId="47" applyNumberFormat="1" applyFont="1" applyFill="1" applyBorder="1" applyAlignment="1">
      <alignment vertical="center"/>
    </xf>
    <xf numFmtId="3" fontId="30" fillId="0" borderId="0" xfId="47" applyNumberFormat="1" applyFont="1" applyBorder="1" applyAlignment="1">
      <alignment vertical="center"/>
    </xf>
    <xf numFmtId="49" fontId="27" fillId="0" borderId="70" xfId="47" applyNumberFormat="1" applyFont="1" applyFill="1" applyBorder="1" applyAlignment="1">
      <alignment horizontal="center"/>
    </xf>
    <xf numFmtId="3" fontId="27" fillId="0" borderId="71" xfId="47" applyNumberFormat="1" applyFont="1" applyFill="1" applyBorder="1" applyAlignment="1">
      <alignment horizontal="center"/>
    </xf>
    <xf numFmtId="3" fontId="27" fillId="0" borderId="71" xfId="47" applyNumberFormat="1" applyFont="1" applyBorder="1" applyAlignment="1"/>
    <xf numFmtId="3" fontId="27" fillId="0" borderId="72" xfId="47" applyNumberFormat="1" applyFont="1" applyBorder="1" applyAlignment="1"/>
    <xf numFmtId="3" fontId="27" fillId="0" borderId="73" xfId="47" applyNumberFormat="1" applyFont="1" applyBorder="1" applyAlignment="1"/>
    <xf numFmtId="3" fontId="27" fillId="0" borderId="0" xfId="47" applyNumberFormat="1" applyFont="1" applyBorder="1" applyAlignment="1"/>
    <xf numFmtId="49" fontId="27" fillId="0" borderId="25" xfId="47" applyNumberFormat="1" applyFont="1" applyFill="1" applyBorder="1" applyAlignment="1">
      <alignment horizontal="center"/>
    </xf>
    <xf numFmtId="3" fontId="27" fillId="0" borderId="26" xfId="47" applyNumberFormat="1" applyFont="1" applyBorder="1" applyAlignment="1"/>
    <xf numFmtId="3" fontId="27" fillId="0" borderId="74" xfId="47" applyNumberFormat="1" applyFont="1" applyBorder="1" applyAlignment="1"/>
    <xf numFmtId="3" fontId="27" fillId="0" borderId="75" xfId="47" applyNumberFormat="1" applyFont="1" applyBorder="1" applyAlignment="1"/>
    <xf numFmtId="49" fontId="27" fillId="0" borderId="10" xfId="47" applyNumberFormat="1" applyFont="1" applyBorder="1" applyAlignment="1">
      <alignment horizontal="left" indent="1"/>
    </xf>
    <xf numFmtId="3" fontId="27" fillId="0" borderId="10" xfId="47" applyNumberFormat="1" applyFont="1" applyBorder="1" applyAlignment="1"/>
    <xf numFmtId="3" fontId="30" fillId="0" borderId="68" xfId="47" applyNumberFormat="1" applyFont="1" applyBorder="1" applyAlignment="1">
      <alignment horizontal="center" vertical="center"/>
    </xf>
    <xf numFmtId="3" fontId="30" fillId="0" borderId="67" xfId="47" applyNumberFormat="1" applyFont="1" applyBorder="1" applyAlignment="1">
      <alignment vertical="center"/>
    </xf>
    <xf numFmtId="3" fontId="30" fillId="0" borderId="69" xfId="47" applyNumberFormat="1" applyFont="1" applyBorder="1" applyAlignment="1">
      <alignment vertical="center"/>
    </xf>
    <xf numFmtId="49" fontId="27" fillId="24" borderId="0" xfId="47" applyNumberFormat="1" applyFont="1" applyFill="1" applyBorder="1" applyAlignment="1">
      <alignment horizontal="center"/>
    </xf>
    <xf numFmtId="3" fontId="27" fillId="24" borderId="0" xfId="47" applyNumberFormat="1" applyFont="1" applyFill="1" applyBorder="1" applyAlignment="1">
      <alignment horizontal="center"/>
    </xf>
    <xf numFmtId="3" fontId="27" fillId="0" borderId="0" xfId="47" applyNumberFormat="1" applyFont="1" applyFill="1" applyBorder="1"/>
    <xf numFmtId="49" fontId="30" fillId="24" borderId="0" xfId="47" applyNumberFormat="1" applyFont="1" applyFill="1" applyBorder="1" applyAlignment="1">
      <alignment horizontal="center"/>
    </xf>
    <xf numFmtId="3" fontId="30" fillId="24" borderId="0" xfId="47" applyNumberFormat="1" applyFont="1" applyFill="1" applyBorder="1" applyAlignment="1">
      <alignment horizontal="center"/>
    </xf>
    <xf numFmtId="49" fontId="30" fillId="24" borderId="0" xfId="47" applyNumberFormat="1" applyFont="1" applyFill="1" applyAlignment="1">
      <alignment horizontal="center"/>
    </xf>
    <xf numFmtId="3" fontId="30" fillId="24" borderId="0" xfId="47" applyNumberFormat="1" applyFont="1" applyFill="1" applyAlignment="1">
      <alignment horizontal="center"/>
    </xf>
    <xf numFmtId="3" fontId="27" fillId="24" borderId="0" xfId="47" applyNumberFormat="1" applyFont="1" applyFill="1" applyAlignment="1">
      <alignment horizontal="center"/>
    </xf>
    <xf numFmtId="49" fontId="27" fillId="24" borderId="0" xfId="47" applyNumberFormat="1" applyFont="1" applyFill="1" applyAlignment="1">
      <alignment horizontal="center"/>
    </xf>
    <xf numFmtId="3" fontId="27" fillId="0" borderId="0" xfId="47" applyNumberFormat="1" applyFont="1" applyFill="1"/>
    <xf numFmtId="3" fontId="27" fillId="0" borderId="0" xfId="47" applyNumberFormat="1" applyFont="1" applyBorder="1" applyAlignment="1">
      <alignment vertical="center"/>
    </xf>
    <xf numFmtId="3" fontId="27" fillId="0" borderId="0" xfId="47" applyNumberFormat="1" applyFont="1" applyFill="1" applyAlignment="1">
      <alignment horizontal="right"/>
    </xf>
    <xf numFmtId="3" fontId="30" fillId="0" borderId="0" xfId="47" applyNumberFormat="1" applyFont="1" applyAlignment="1">
      <alignment horizontal="center" vertical="center"/>
    </xf>
    <xf numFmtId="3" fontId="27" fillId="0" borderId="0" xfId="47" applyNumberFormat="1" applyFont="1" applyAlignment="1">
      <alignment vertical="center"/>
    </xf>
    <xf numFmtId="0" fontId="30" fillId="0" borderId="0" xfId="47" applyFont="1" applyFill="1" applyBorder="1" applyAlignment="1">
      <alignment wrapText="1"/>
    </xf>
    <xf numFmtId="0" fontId="30" fillId="0" borderId="0" xfId="47" applyFont="1" applyFill="1" applyBorder="1" applyAlignment="1">
      <alignment horizontal="center"/>
    </xf>
    <xf numFmtId="3" fontId="27" fillId="0" borderId="64" xfId="47" applyNumberFormat="1" applyFont="1" applyBorder="1" applyAlignment="1">
      <alignment horizontal="center" wrapText="1"/>
    </xf>
    <xf numFmtId="3" fontId="27" fillId="0" borderId="0" xfId="0" applyNumberFormat="1" applyFont="1" applyFill="1" applyBorder="1" applyAlignment="1">
      <alignment horizontal="center" vertical="center"/>
    </xf>
    <xf numFmtId="3" fontId="27" fillId="0" borderId="109" xfId="0" applyNumberFormat="1" applyFont="1" applyFill="1" applyBorder="1" applyAlignment="1">
      <alignment horizontal="center" vertical="center" wrapText="1"/>
    </xf>
    <xf numFmtId="3" fontId="27" fillId="0" borderId="110" xfId="0" applyNumberFormat="1" applyFont="1" applyFill="1" applyBorder="1" applyAlignment="1">
      <alignment horizontal="center" vertical="center" wrapText="1"/>
    </xf>
    <xf numFmtId="3" fontId="27" fillId="0" borderId="111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3" fontId="27" fillId="0" borderId="0" xfId="47" applyNumberFormat="1" applyFont="1" applyBorder="1" applyAlignment="1">
      <alignment horizontal="center" vertical="top"/>
    </xf>
    <xf numFmtId="3" fontId="27" fillId="0" borderId="40" xfId="47" applyNumberFormat="1" applyFont="1" applyBorder="1" applyAlignment="1">
      <alignment horizontal="center" vertical="top"/>
    </xf>
    <xf numFmtId="3" fontId="27" fillId="0" borderId="41" xfId="47" applyNumberFormat="1" applyFont="1" applyFill="1" applyBorder="1" applyAlignment="1">
      <alignment horizontal="center" vertical="top"/>
    </xf>
    <xf numFmtId="3" fontId="27" fillId="0" borderId="41" xfId="47" applyNumberFormat="1" applyFont="1" applyFill="1" applyBorder="1" applyAlignment="1">
      <alignment wrapText="1"/>
    </xf>
    <xf numFmtId="3" fontId="27" fillId="0" borderId="38" xfId="47" applyNumberFormat="1" applyFont="1" applyFill="1" applyBorder="1" applyAlignment="1">
      <alignment horizontal="center" wrapText="1"/>
    </xf>
    <xf numFmtId="3" fontId="30" fillId="0" borderId="112" xfId="47" applyNumberFormat="1" applyFont="1" applyFill="1" applyBorder="1" applyAlignment="1">
      <alignment horizontal="right"/>
    </xf>
    <xf numFmtId="3" fontId="27" fillId="0" borderId="39" xfId="47" applyNumberFormat="1" applyFont="1" applyBorder="1"/>
    <xf numFmtId="3" fontId="27" fillId="0" borderId="41" xfId="47" applyNumberFormat="1" applyFont="1" applyBorder="1"/>
    <xf numFmtId="3" fontId="27" fillId="0" borderId="41" xfId="47" applyNumberFormat="1" applyFont="1" applyFill="1" applyBorder="1"/>
    <xf numFmtId="3" fontId="27" fillId="0" borderId="42" xfId="47" applyNumberFormat="1" applyFont="1" applyBorder="1"/>
    <xf numFmtId="3" fontId="30" fillId="0" borderId="16" xfId="47" applyNumberFormat="1" applyFont="1" applyBorder="1" applyAlignment="1">
      <alignment horizontal="center"/>
    </xf>
    <xf numFmtId="3" fontId="30" fillId="0" borderId="14" xfId="47" applyNumberFormat="1" applyFont="1" applyFill="1" applyBorder="1" applyAlignment="1">
      <alignment horizontal="center"/>
    </xf>
    <xf numFmtId="3" fontId="30" fillId="0" borderId="14" xfId="47" applyNumberFormat="1" applyFont="1" applyFill="1" applyBorder="1" applyAlignment="1">
      <alignment horizontal="left" wrapText="1" indent="2"/>
    </xf>
    <xf numFmtId="3" fontId="30" fillId="0" borderId="21" xfId="47" applyNumberFormat="1" applyFont="1" applyFill="1" applyBorder="1" applyAlignment="1">
      <alignment horizontal="center" wrapText="1"/>
    </xf>
    <xf numFmtId="3" fontId="30" fillId="0" borderId="113" xfId="47" applyNumberFormat="1" applyFont="1" applyFill="1" applyBorder="1" applyAlignment="1">
      <alignment horizontal="right"/>
    </xf>
    <xf numFmtId="3" fontId="30" fillId="0" borderId="23" xfId="47" applyNumberFormat="1" applyFont="1" applyBorder="1"/>
    <xf numFmtId="3" fontId="30" fillId="0" borderId="14" xfId="47" applyNumberFormat="1" applyFont="1" applyBorder="1"/>
    <xf numFmtId="3" fontId="30" fillId="0" borderId="14" xfId="47" applyNumberFormat="1" applyFont="1" applyFill="1" applyBorder="1"/>
    <xf numFmtId="3" fontId="30" fillId="0" borderId="15" xfId="47" applyNumberFormat="1" applyFont="1" applyBorder="1"/>
    <xf numFmtId="3" fontId="27" fillId="0" borderId="13" xfId="47" applyNumberFormat="1" applyFont="1" applyBorder="1" applyAlignment="1">
      <alignment horizontal="center"/>
    </xf>
    <xf numFmtId="3" fontId="27" fillId="0" borderId="10" xfId="47" applyNumberFormat="1" applyFont="1" applyFill="1" applyBorder="1" applyAlignment="1">
      <alignment wrapText="1"/>
    </xf>
    <xf numFmtId="3" fontId="27" fillId="0" borderId="22" xfId="47" applyNumberFormat="1" applyFont="1" applyFill="1" applyBorder="1" applyAlignment="1">
      <alignment horizontal="center" wrapText="1"/>
    </xf>
    <xf numFmtId="3" fontId="30" fillId="0" borderId="114" xfId="47" applyNumberFormat="1" applyFont="1" applyFill="1" applyBorder="1" applyAlignment="1">
      <alignment horizontal="right"/>
    </xf>
    <xf numFmtId="3" fontId="27" fillId="0" borderId="11" xfId="47" applyNumberFormat="1" applyFont="1" applyBorder="1"/>
    <xf numFmtId="3" fontId="27" fillId="0" borderId="12" xfId="47" applyNumberFormat="1" applyFont="1" applyBorder="1"/>
    <xf numFmtId="3" fontId="27" fillId="0" borderId="10" xfId="47" applyNumberFormat="1" applyFont="1" applyFill="1" applyBorder="1" applyAlignment="1">
      <alignment horizontal="center" vertical="top"/>
    </xf>
    <xf numFmtId="0" fontId="27" fillId="0" borderId="10" xfId="0" applyFont="1" applyFill="1" applyBorder="1" applyAlignment="1">
      <alignment horizontal="left" wrapText="1"/>
    </xf>
    <xf numFmtId="3" fontId="27" fillId="0" borderId="11" xfId="47" applyNumberFormat="1" applyFont="1" applyFill="1" applyBorder="1"/>
    <xf numFmtId="3" fontId="27" fillId="0" borderId="40" xfId="47" applyNumberFormat="1" applyFont="1" applyBorder="1" applyAlignment="1">
      <alignment horizontal="center"/>
    </xf>
    <xf numFmtId="3" fontId="27" fillId="0" borderId="41" xfId="47" applyNumberFormat="1" applyFont="1" applyFill="1" applyBorder="1" applyAlignment="1">
      <alignment horizontal="center"/>
    </xf>
    <xf numFmtId="3" fontId="30" fillId="0" borderId="41" xfId="47" applyNumberFormat="1" applyFont="1" applyFill="1" applyBorder="1" applyAlignment="1">
      <alignment horizontal="center" wrapText="1"/>
    </xf>
    <xf numFmtId="3" fontId="27" fillId="0" borderId="38" xfId="47" applyNumberFormat="1" applyFont="1" applyFill="1" applyBorder="1" applyAlignment="1">
      <alignment horizontal="center" vertical="center" wrapText="1"/>
    </xf>
    <xf numFmtId="3" fontId="30" fillId="0" borderId="112" xfId="47" applyNumberFormat="1" applyFont="1" applyFill="1" applyBorder="1" applyAlignment="1">
      <alignment horizontal="right" vertical="center"/>
    </xf>
    <xf numFmtId="3" fontId="30" fillId="0" borderId="39" xfId="47" applyNumberFormat="1" applyFont="1" applyBorder="1" applyAlignment="1">
      <alignment vertical="center"/>
    </xf>
    <xf numFmtId="3" fontId="30" fillId="0" borderId="41" xfId="47" applyNumberFormat="1" applyFont="1" applyBorder="1" applyAlignment="1">
      <alignment vertical="center"/>
    </xf>
    <xf numFmtId="3" fontId="30" fillId="0" borderId="42" xfId="47" applyNumberFormat="1" applyFont="1" applyBorder="1" applyAlignment="1">
      <alignment vertical="center"/>
    </xf>
    <xf numFmtId="3" fontId="27" fillId="0" borderId="40" xfId="0" applyNumberFormat="1" applyFont="1" applyBorder="1" applyAlignment="1">
      <alignment horizontal="center" wrapText="1"/>
    </xf>
    <xf numFmtId="3" fontId="27" fillId="0" borderId="41" xfId="0" applyNumberFormat="1" applyFont="1" applyBorder="1" applyAlignment="1">
      <alignment wrapText="1"/>
    </xf>
    <xf numFmtId="3" fontId="27" fillId="0" borderId="38" xfId="0" applyNumberFormat="1" applyFont="1" applyBorder="1" applyAlignment="1">
      <alignment horizontal="center" vertical="center" wrapText="1"/>
    </xf>
    <xf numFmtId="3" fontId="30" fillId="0" borderId="112" xfId="0" applyNumberFormat="1" applyFont="1" applyBorder="1" applyAlignment="1">
      <alignment horizontal="right"/>
    </xf>
    <xf numFmtId="3" fontId="27" fillId="0" borderId="39" xfId="0" applyNumberFormat="1" applyFont="1" applyBorder="1" applyAlignment="1">
      <alignment horizontal="right"/>
    </xf>
    <xf numFmtId="3" fontId="27" fillId="0" borderId="41" xfId="0" applyNumberFormat="1" applyFont="1" applyBorder="1" applyAlignment="1">
      <alignment horizontal="right"/>
    </xf>
    <xf numFmtId="3" fontId="27" fillId="0" borderId="42" xfId="0" applyNumberFormat="1" applyFont="1" applyBorder="1" applyAlignment="1">
      <alignment horizontal="right"/>
    </xf>
    <xf numFmtId="3" fontId="27" fillId="0" borderId="0" xfId="0" applyNumberFormat="1" applyFont="1" applyBorder="1" applyAlignment="1">
      <alignment vertical="center"/>
    </xf>
    <xf numFmtId="3" fontId="27" fillId="0" borderId="13" xfId="0" applyNumberFormat="1" applyFont="1" applyBorder="1" applyAlignment="1">
      <alignment horizontal="center" wrapText="1"/>
    </xf>
    <xf numFmtId="3" fontId="27" fillId="0" borderId="10" xfId="0" applyNumberFormat="1" applyFont="1" applyBorder="1" applyAlignment="1">
      <alignment wrapText="1"/>
    </xf>
    <xf numFmtId="3" fontId="27" fillId="0" borderId="22" xfId="0" applyNumberFormat="1" applyFont="1" applyBorder="1" applyAlignment="1">
      <alignment horizontal="center" vertical="center" wrapText="1"/>
    </xf>
    <xf numFmtId="3" fontId="30" fillId="0" borderId="114" xfId="0" applyNumberFormat="1" applyFont="1" applyBorder="1" applyAlignment="1">
      <alignment horizontal="right"/>
    </xf>
    <xf numFmtId="3" fontId="27" fillId="0" borderId="11" xfId="0" applyNumberFormat="1" applyFont="1" applyBorder="1" applyAlignment="1">
      <alignment horizontal="right"/>
    </xf>
    <xf numFmtId="3" fontId="27" fillId="0" borderId="10" xfId="0" applyNumberFormat="1" applyFont="1" applyBorder="1" applyAlignment="1">
      <alignment horizontal="right"/>
    </xf>
    <xf numFmtId="3" fontId="27" fillId="0" borderId="12" xfId="0" applyNumberFormat="1" applyFont="1" applyBorder="1" applyAlignment="1">
      <alignment horizontal="right"/>
    </xf>
    <xf numFmtId="3" fontId="27" fillId="0" borderId="97" xfId="0" applyNumberFormat="1" applyFont="1" applyFill="1" applyBorder="1" applyAlignment="1">
      <alignment horizontal="center" wrapText="1"/>
    </xf>
    <xf numFmtId="3" fontId="27" fillId="0" borderId="98" xfId="0" applyNumberFormat="1" applyFont="1" applyFill="1" applyBorder="1" applyAlignment="1">
      <alignment wrapText="1"/>
    </xf>
    <xf numFmtId="3" fontId="27" fillId="0" borderId="106" xfId="0" applyNumberFormat="1" applyFont="1" applyFill="1" applyBorder="1" applyAlignment="1">
      <alignment horizontal="center" vertical="top" wrapText="1"/>
    </xf>
    <xf numFmtId="3" fontId="30" fillId="0" borderId="115" xfId="0" applyNumberFormat="1" applyFont="1" applyFill="1" applyBorder="1" applyAlignment="1">
      <alignment horizontal="right"/>
    </xf>
    <xf numFmtId="3" fontId="27" fillId="0" borderId="116" xfId="0" applyNumberFormat="1" applyFont="1" applyFill="1" applyBorder="1" applyAlignment="1">
      <alignment horizontal="right"/>
    </xf>
    <xf numFmtId="3" fontId="27" fillId="0" borderId="117" xfId="0" applyNumberFormat="1" applyFont="1" applyFill="1" applyBorder="1" applyAlignment="1">
      <alignment horizontal="right"/>
    </xf>
    <xf numFmtId="3" fontId="27" fillId="0" borderId="0" xfId="0" applyNumberFormat="1" applyFont="1" applyFill="1" applyBorder="1" applyAlignment="1">
      <alignment vertical="top"/>
    </xf>
    <xf numFmtId="3" fontId="30" fillId="0" borderId="17" xfId="47" applyNumberFormat="1" applyFont="1" applyBorder="1" applyAlignment="1">
      <alignment horizontal="center"/>
    </xf>
    <xf numFmtId="3" fontId="30" fillId="0" borderId="18" xfId="47" applyNumberFormat="1" applyFont="1" applyFill="1" applyBorder="1" applyAlignment="1">
      <alignment horizontal="center"/>
    </xf>
    <xf numFmtId="3" fontId="30" fillId="0" borderId="18" xfId="47" applyNumberFormat="1" applyFont="1" applyFill="1" applyBorder="1" applyAlignment="1">
      <alignment horizontal="left" wrapText="1" indent="2"/>
    </xf>
    <xf numFmtId="3" fontId="30" fillId="0" borderId="20" xfId="47" applyNumberFormat="1" applyFont="1" applyFill="1" applyBorder="1" applyAlignment="1">
      <alignment horizontal="center" wrapText="1"/>
    </xf>
    <xf numFmtId="3" fontId="30" fillId="0" borderId="118" xfId="47" applyNumberFormat="1" applyFont="1" applyFill="1" applyBorder="1" applyAlignment="1">
      <alignment horizontal="right"/>
    </xf>
    <xf numFmtId="3" fontId="30" fillId="0" borderId="24" xfId="47" applyNumberFormat="1" applyFont="1" applyBorder="1"/>
    <xf numFmtId="3" fontId="30" fillId="0" borderId="18" xfId="47" applyNumberFormat="1" applyFont="1" applyBorder="1"/>
    <xf numFmtId="3" fontId="30" fillId="0" borderId="18" xfId="47" applyNumberFormat="1" applyFont="1" applyFill="1" applyBorder="1"/>
    <xf numFmtId="3" fontId="30" fillId="0" borderId="19" xfId="47" applyNumberFormat="1" applyFont="1" applyBorder="1"/>
    <xf numFmtId="3" fontId="27" fillId="0" borderId="0" xfId="47" applyNumberFormat="1" applyFont="1" applyBorder="1" applyAlignment="1">
      <alignment horizontal="left" vertical="center"/>
    </xf>
    <xf numFmtId="3" fontId="27" fillId="0" borderId="0" xfId="0" applyNumberFormat="1" applyFont="1" applyAlignment="1">
      <alignment horizontal="left"/>
    </xf>
    <xf numFmtId="3" fontId="27" fillId="0" borderId="0" xfId="0" applyNumberFormat="1" applyFont="1" applyAlignment="1">
      <alignment horizontal="center"/>
    </xf>
    <xf numFmtId="3" fontId="27" fillId="0" borderId="0" xfId="0" applyNumberFormat="1" applyFont="1" applyAlignment="1">
      <alignment wrapText="1"/>
    </xf>
    <xf numFmtId="3" fontId="27" fillId="0" borderId="0" xfId="47" applyNumberFormat="1" applyFont="1" applyAlignment="1">
      <alignment wrapText="1"/>
    </xf>
    <xf numFmtId="0" fontId="27" fillId="0" borderId="0" xfId="47" applyFont="1" applyBorder="1" applyAlignment="1">
      <alignment wrapText="1"/>
    </xf>
    <xf numFmtId="0" fontId="27" fillId="0" borderId="0" xfId="47" applyFont="1" applyBorder="1" applyAlignment="1">
      <alignment horizontal="center"/>
    </xf>
    <xf numFmtId="0" fontId="27" fillId="0" borderId="0" xfId="47" applyFont="1" applyBorder="1" applyAlignment="1">
      <alignment horizontal="center" wrapText="1"/>
    </xf>
    <xf numFmtId="3" fontId="30" fillId="0" borderId="0" xfId="47" applyNumberFormat="1" applyFont="1" applyFill="1" applyBorder="1" applyAlignment="1">
      <alignment horizontal="center"/>
    </xf>
    <xf numFmtId="3" fontId="27" fillId="0" borderId="0" xfId="47" applyNumberFormat="1" applyFont="1" applyBorder="1" applyAlignment="1">
      <alignment wrapText="1"/>
    </xf>
    <xf numFmtId="3" fontId="30" fillId="0" borderId="0" xfId="47" applyNumberFormat="1" applyFont="1" applyBorder="1" applyAlignment="1">
      <alignment wrapText="1"/>
    </xf>
    <xf numFmtId="3" fontId="27" fillId="0" borderId="0" xfId="47" applyNumberFormat="1" applyFont="1" applyBorder="1" applyAlignment="1">
      <alignment horizontal="center" wrapText="1"/>
    </xf>
    <xf numFmtId="3" fontId="30" fillId="0" borderId="0" xfId="47" applyNumberFormat="1" applyFont="1" applyAlignment="1">
      <alignment wrapText="1"/>
    </xf>
    <xf numFmtId="0" fontId="27" fillId="0" borderId="0" xfId="54" applyFont="1" applyBorder="1" applyAlignment="1">
      <alignment vertical="center"/>
    </xf>
    <xf numFmtId="0" fontId="27" fillId="0" borderId="0" xfId="54" applyFont="1" applyBorder="1" applyAlignment="1">
      <alignment horizontal="center"/>
    </xf>
    <xf numFmtId="3" fontId="27" fillId="0" borderId="0" xfId="54" applyNumberFormat="1" applyFont="1" applyBorder="1"/>
    <xf numFmtId="3" fontId="30" fillId="0" borderId="0" xfId="54" applyNumberFormat="1" applyFont="1" applyBorder="1" applyAlignment="1"/>
    <xf numFmtId="3" fontId="27" fillId="0" borderId="0" xfId="54" applyNumberFormat="1" applyFont="1" applyBorder="1" applyAlignment="1"/>
    <xf numFmtId="0" fontId="27" fillId="0" borderId="0" xfId="54" applyFont="1" applyBorder="1"/>
    <xf numFmtId="0" fontId="27" fillId="0" borderId="0" xfId="54" applyFont="1" applyBorder="1" applyAlignment="1"/>
    <xf numFmtId="0" fontId="27" fillId="0" borderId="0" xfId="54" applyFont="1" applyFill="1" applyBorder="1" applyAlignment="1">
      <alignment horizontal="center" vertical="center"/>
    </xf>
    <xf numFmtId="0" fontId="27" fillId="0" borderId="0" xfId="54" applyFont="1" applyFill="1" applyBorder="1" applyAlignment="1">
      <alignment horizontal="center" vertical="top"/>
    </xf>
    <xf numFmtId="0" fontId="27" fillId="0" borderId="0" xfId="54" applyFont="1" applyBorder="1" applyAlignment="1">
      <alignment wrapText="1"/>
    </xf>
    <xf numFmtId="0" fontId="27" fillId="0" borderId="0" xfId="54" applyFont="1" applyBorder="1" applyAlignment="1">
      <alignment horizontal="center" wrapText="1"/>
    </xf>
    <xf numFmtId="3" fontId="27" fillId="0" borderId="0" xfId="54" applyNumberFormat="1" applyFont="1" applyBorder="1" applyAlignment="1">
      <alignment horizontal="right"/>
    </xf>
    <xf numFmtId="3" fontId="27" fillId="0" borderId="0" xfId="54" applyNumberFormat="1" applyFont="1" applyBorder="1" applyAlignment="1">
      <alignment horizontal="center"/>
    </xf>
    <xf numFmtId="3" fontId="27" fillId="0" borderId="108" xfId="47" applyNumberFormat="1" applyFont="1" applyBorder="1" applyAlignment="1">
      <alignment horizontal="center" vertical="center" textRotation="90"/>
    </xf>
    <xf numFmtId="3" fontId="27" fillId="0" borderId="68" xfId="47" applyNumberFormat="1" applyFont="1" applyFill="1" applyBorder="1" applyAlignment="1">
      <alignment horizontal="center" vertical="center" textRotation="90"/>
    </xf>
    <xf numFmtId="0" fontId="30" fillId="0" borderId="68" xfId="54" applyFont="1" applyFill="1" applyBorder="1" applyAlignment="1">
      <alignment horizontal="center" vertical="center" wrapText="1"/>
    </xf>
    <xf numFmtId="0" fontId="27" fillId="0" borderId="68" xfId="54" applyFont="1" applyFill="1" applyBorder="1" applyAlignment="1">
      <alignment horizontal="center" vertical="center" textRotation="90" wrapText="1"/>
    </xf>
    <xf numFmtId="3" fontId="30" fillId="0" borderId="68" xfId="54" applyNumberFormat="1" applyFont="1" applyFill="1" applyBorder="1" applyAlignment="1">
      <alignment horizontal="center" vertical="center" wrapText="1"/>
    </xf>
    <xf numFmtId="3" fontId="30" fillId="0" borderId="119" xfId="54" applyNumberFormat="1" applyFont="1" applyFill="1" applyBorder="1" applyAlignment="1">
      <alignment horizontal="center" vertical="center" wrapText="1"/>
    </xf>
    <xf numFmtId="3" fontId="30" fillId="0" borderId="69" xfId="54" applyNumberFormat="1" applyFont="1" applyFill="1" applyBorder="1" applyAlignment="1">
      <alignment horizontal="center" vertical="center" wrapText="1"/>
    </xf>
    <xf numFmtId="0" fontId="27" fillId="0" borderId="16" xfId="54" applyFont="1" applyFill="1" applyBorder="1" applyAlignment="1">
      <alignment horizontal="center"/>
    </xf>
    <xf numFmtId="0" fontId="27" fillId="0" borderId="14" xfId="54" applyFont="1" applyFill="1" applyBorder="1" applyAlignment="1">
      <alignment horizontal="center"/>
    </xf>
    <xf numFmtId="3" fontId="27" fillId="0" borderId="14" xfId="47" applyNumberFormat="1" applyFont="1" applyFill="1" applyBorder="1" applyAlignment="1">
      <alignment wrapText="1"/>
    </xf>
    <xf numFmtId="3" fontId="27" fillId="0" borderId="14" xfId="47" applyNumberFormat="1" applyFont="1" applyFill="1" applyBorder="1" applyAlignment="1">
      <alignment horizontal="center" wrapText="1"/>
    </xf>
    <xf numFmtId="3" fontId="27" fillId="0" borderId="14" xfId="47" applyNumberFormat="1" applyFont="1" applyFill="1" applyBorder="1" applyAlignment="1">
      <alignment horizontal="right"/>
    </xf>
    <xf numFmtId="3" fontId="30" fillId="0" borderId="120" xfId="49" applyNumberFormat="1" applyFont="1" applyFill="1" applyBorder="1" applyAlignment="1">
      <alignment horizontal="right"/>
    </xf>
    <xf numFmtId="3" fontId="30" fillId="0" borderId="14" xfId="49" applyNumberFormat="1" applyFont="1" applyFill="1" applyBorder="1" applyAlignment="1">
      <alignment horizontal="right"/>
    </xf>
    <xf numFmtId="3" fontId="30" fillId="0" borderId="21" xfId="49" applyNumberFormat="1" applyFont="1" applyFill="1" applyBorder="1" applyAlignment="1">
      <alignment horizontal="right"/>
    </xf>
    <xf numFmtId="3" fontId="27" fillId="0" borderId="105" xfId="49" applyNumberFormat="1" applyFont="1" applyFill="1" applyBorder="1" applyAlignment="1">
      <alignment horizontal="right"/>
    </xf>
    <xf numFmtId="0" fontId="27" fillId="0" borderId="13" xfId="54" applyFont="1" applyFill="1" applyBorder="1" applyAlignment="1">
      <alignment horizontal="center" vertical="top"/>
    </xf>
    <xf numFmtId="0" fontId="27" fillId="0" borderId="10" xfId="54" applyFont="1" applyFill="1" applyBorder="1" applyAlignment="1">
      <alignment horizontal="center"/>
    </xf>
    <xf numFmtId="3" fontId="27" fillId="0" borderId="10" xfId="47" applyNumberFormat="1" applyFont="1" applyFill="1" applyBorder="1" applyAlignment="1">
      <alignment horizontal="center" wrapText="1"/>
    </xf>
    <xf numFmtId="3" fontId="27" fillId="0" borderId="10" xfId="47" applyNumberFormat="1" applyFont="1" applyFill="1" applyBorder="1" applyAlignment="1">
      <alignment horizontal="right"/>
    </xf>
    <xf numFmtId="3" fontId="30" fillId="0" borderId="121" xfId="49" applyNumberFormat="1" applyFont="1" applyFill="1" applyBorder="1" applyAlignment="1">
      <alignment horizontal="right"/>
    </xf>
    <xf numFmtId="3" fontId="30" fillId="0" borderId="10" xfId="49" applyNumberFormat="1" applyFont="1" applyFill="1" applyBorder="1" applyAlignment="1">
      <alignment horizontal="right"/>
    </xf>
    <xf numFmtId="3" fontId="30" fillId="0" borderId="22" xfId="49" applyNumberFormat="1" applyFont="1" applyFill="1" applyBorder="1" applyAlignment="1">
      <alignment horizontal="right"/>
    </xf>
    <xf numFmtId="3" fontId="27" fillId="0" borderId="77" xfId="49" applyNumberFormat="1" applyFont="1" applyFill="1" applyBorder="1" applyAlignment="1">
      <alignment horizontal="right"/>
    </xf>
    <xf numFmtId="0" fontId="27" fillId="0" borderId="13" xfId="54" applyFont="1" applyFill="1" applyBorder="1" applyAlignment="1">
      <alignment horizontal="center"/>
    </xf>
    <xf numFmtId="0" fontId="27" fillId="0" borderId="97" xfId="54" applyFont="1" applyFill="1" applyBorder="1" applyAlignment="1">
      <alignment horizontal="center"/>
    </xf>
    <xf numFmtId="0" fontId="27" fillId="0" borderId="98" xfId="54" applyFont="1" applyFill="1" applyBorder="1" applyAlignment="1">
      <alignment horizontal="center"/>
    </xf>
    <xf numFmtId="3" fontId="27" fillId="0" borderId="98" xfId="47" applyNumberFormat="1" applyFont="1" applyFill="1" applyBorder="1" applyAlignment="1">
      <alignment wrapText="1"/>
    </xf>
    <xf numFmtId="3" fontId="27" fillId="0" borderId="98" xfId="47" applyNumberFormat="1" applyFont="1" applyFill="1" applyBorder="1" applyAlignment="1">
      <alignment horizontal="center" wrapText="1"/>
    </xf>
    <xf numFmtId="3" fontId="27" fillId="0" borderId="98" xfId="47" applyNumberFormat="1" applyFont="1" applyFill="1" applyBorder="1" applyAlignment="1">
      <alignment horizontal="right"/>
    </xf>
    <xf numFmtId="3" fontId="30" fillId="0" borderId="122" xfId="49" applyNumberFormat="1" applyFont="1" applyFill="1" applyBorder="1" applyAlignment="1">
      <alignment horizontal="right"/>
    </xf>
    <xf numFmtId="3" fontId="30" fillId="0" borderId="98" xfId="49" applyNumberFormat="1" applyFont="1" applyFill="1" applyBorder="1" applyAlignment="1">
      <alignment horizontal="right"/>
    </xf>
    <xf numFmtId="3" fontId="30" fillId="0" borderId="106" xfId="49" applyNumberFormat="1" applyFont="1" applyFill="1" applyBorder="1" applyAlignment="1">
      <alignment horizontal="right"/>
    </xf>
    <xf numFmtId="3" fontId="27" fillId="0" borderId="100" xfId="50" applyNumberFormat="1" applyFont="1" applyBorder="1" applyAlignment="1">
      <alignment horizontal="right"/>
    </xf>
    <xf numFmtId="0" fontId="27" fillId="0" borderId="108" xfId="54" applyFont="1" applyFill="1" applyBorder="1" applyAlignment="1">
      <alignment horizontal="center" vertical="top"/>
    </xf>
    <xf numFmtId="0" fontId="27" fillId="0" borderId="68" xfId="54" applyFont="1" applyFill="1" applyBorder="1" applyAlignment="1">
      <alignment horizontal="center" vertical="top"/>
    </xf>
    <xf numFmtId="0" fontId="30" fillId="0" borderId="68" xfId="54" applyFont="1" applyBorder="1" applyAlignment="1">
      <alignment horizontal="center" vertical="center"/>
    </xf>
    <xf numFmtId="3" fontId="27" fillId="0" borderId="68" xfId="47" applyNumberFormat="1" applyFont="1" applyFill="1" applyBorder="1" applyAlignment="1">
      <alignment horizontal="right"/>
    </xf>
    <xf numFmtId="3" fontId="30" fillId="0" borderId="119" xfId="54" applyNumberFormat="1" applyFont="1" applyFill="1" applyBorder="1" applyAlignment="1">
      <alignment horizontal="right" vertical="center"/>
    </xf>
    <xf numFmtId="3" fontId="30" fillId="0" borderId="68" xfId="54" applyNumberFormat="1" applyFont="1" applyFill="1" applyBorder="1" applyAlignment="1">
      <alignment horizontal="right" vertical="center"/>
    </xf>
    <xf numFmtId="3" fontId="30" fillId="0" borderId="107" xfId="54" applyNumberFormat="1" applyFont="1" applyFill="1" applyBorder="1" applyAlignment="1">
      <alignment horizontal="right" vertical="center"/>
    </xf>
    <xf numFmtId="3" fontId="30" fillId="0" borderId="69" xfId="54" applyNumberFormat="1" applyFont="1" applyFill="1" applyBorder="1" applyAlignment="1">
      <alignment horizontal="right" vertical="center"/>
    </xf>
    <xf numFmtId="0" fontId="30" fillId="0" borderId="0" xfId="54" applyFont="1" applyBorder="1" applyAlignment="1">
      <alignment vertical="center"/>
    </xf>
    <xf numFmtId="3" fontId="27" fillId="0" borderId="0" xfId="0" applyNumberFormat="1" applyFont="1" applyAlignment="1">
      <alignment horizontal="left" vertical="top"/>
    </xf>
    <xf numFmtId="3" fontId="30" fillId="0" borderId="0" xfId="54" applyNumberFormat="1" applyFont="1" applyBorder="1" applyAlignment="1">
      <alignment horizontal="right"/>
    </xf>
    <xf numFmtId="3" fontId="30" fillId="0" borderId="0" xfId="54" applyNumberFormat="1" applyFont="1" applyBorder="1"/>
    <xf numFmtId="3" fontId="27" fillId="0" borderId="12" xfId="47" applyNumberFormat="1" applyFont="1" applyFill="1" applyBorder="1" applyAlignment="1">
      <alignment horizontal="right"/>
    </xf>
    <xf numFmtId="0" fontId="27" fillId="0" borderId="17" xfId="54" applyFont="1" applyFill="1" applyBorder="1" applyAlignment="1">
      <alignment horizontal="center"/>
    </xf>
    <xf numFmtId="0" fontId="27" fillId="0" borderId="18" xfId="54" applyFont="1" applyFill="1" applyBorder="1" applyAlignment="1">
      <alignment horizontal="center"/>
    </xf>
    <xf numFmtId="3" fontId="27" fillId="0" borderId="18" xfId="47" applyNumberFormat="1" applyFont="1" applyFill="1" applyBorder="1" applyAlignment="1">
      <alignment wrapText="1"/>
    </xf>
    <xf numFmtId="3" fontId="27" fillId="0" borderId="18" xfId="47" applyNumberFormat="1" applyFont="1" applyFill="1" applyBorder="1" applyAlignment="1">
      <alignment horizontal="center" wrapText="1"/>
    </xf>
    <xf numFmtId="3" fontId="27" fillId="0" borderId="19" xfId="47" applyNumberFormat="1" applyFont="1" applyFill="1" applyBorder="1" applyAlignment="1">
      <alignment horizontal="right"/>
    </xf>
    <xf numFmtId="3" fontId="30" fillId="0" borderId="123" xfId="49" applyNumberFormat="1" applyFont="1" applyFill="1" applyBorder="1" applyAlignment="1">
      <alignment horizontal="right"/>
    </xf>
    <xf numFmtId="3" fontId="30" fillId="0" borderId="18" xfId="49" applyNumberFormat="1" applyFont="1" applyFill="1" applyBorder="1" applyAlignment="1">
      <alignment horizontal="right"/>
    </xf>
    <xf numFmtId="3" fontId="30" fillId="0" borderId="20" xfId="49" applyNumberFormat="1" applyFont="1" applyFill="1" applyBorder="1" applyAlignment="1">
      <alignment horizontal="right"/>
    </xf>
    <xf numFmtId="3" fontId="27" fillId="0" borderId="124" xfId="49" applyNumberFormat="1" applyFont="1" applyFill="1" applyBorder="1" applyAlignment="1">
      <alignment horizontal="right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right" vertical="center"/>
    </xf>
    <xf numFmtId="0" fontId="27" fillId="0" borderId="0" xfId="0" applyFont="1" applyBorder="1" applyAlignment="1">
      <alignment vertical="center"/>
    </xf>
    <xf numFmtId="3" fontId="27" fillId="0" borderId="0" xfId="0" applyNumberFormat="1" applyFont="1" applyBorder="1" applyAlignment="1">
      <alignment horizontal="right" vertical="center"/>
    </xf>
    <xf numFmtId="166" fontId="27" fillId="0" borderId="0" xfId="0" applyNumberFormat="1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3" fontId="27" fillId="0" borderId="0" xfId="0" applyNumberFormat="1" applyFont="1" applyBorder="1" applyAlignment="1">
      <alignment horizontal="center"/>
    </xf>
    <xf numFmtId="166" fontId="27" fillId="0" borderId="0" xfId="0" applyNumberFormat="1" applyFont="1" applyBorder="1" applyAlignment="1">
      <alignment horizontal="center"/>
    </xf>
    <xf numFmtId="0" fontId="30" fillId="0" borderId="125" xfId="0" applyFont="1" applyBorder="1" applyAlignment="1">
      <alignment horizontal="left"/>
    </xf>
    <xf numFmtId="0" fontId="30" fillId="0" borderId="126" xfId="0" applyFont="1" applyBorder="1" applyAlignment="1">
      <alignment horizontal="center"/>
    </xf>
    <xf numFmtId="3" fontId="30" fillId="0" borderId="51" xfId="0" applyNumberFormat="1" applyFont="1" applyBorder="1" applyAlignment="1">
      <alignment horizontal="center" wrapText="1"/>
    </xf>
    <xf numFmtId="0" fontId="30" fillId="0" borderId="127" xfId="0" applyFont="1" applyBorder="1" applyAlignment="1">
      <alignment horizontal="center"/>
    </xf>
    <xf numFmtId="0" fontId="30" fillId="0" borderId="84" xfId="0" applyFont="1" applyBorder="1" applyAlignment="1">
      <alignment horizontal="center"/>
    </xf>
    <xf numFmtId="166" fontId="27" fillId="0" borderId="0" xfId="0" applyNumberFormat="1" applyFont="1" applyBorder="1"/>
    <xf numFmtId="0" fontId="27" fillId="0" borderId="128" xfId="0" applyFont="1" applyBorder="1" applyAlignment="1">
      <alignment horizontal="center" vertical="top"/>
    </xf>
    <xf numFmtId="3" fontId="27" fillId="0" borderId="58" xfId="0" applyNumberFormat="1" applyFont="1" applyBorder="1"/>
    <xf numFmtId="0" fontId="27" fillId="0" borderId="129" xfId="0" applyFont="1" applyBorder="1" applyAlignment="1">
      <alignment horizontal="center"/>
    </xf>
    <xf numFmtId="0" fontId="27" fillId="0" borderId="0" xfId="0" applyFont="1" applyBorder="1" applyAlignment="1">
      <alignment wrapText="1"/>
    </xf>
    <xf numFmtId="0" fontId="27" fillId="0" borderId="0" xfId="0" applyFont="1" applyFill="1" applyBorder="1"/>
    <xf numFmtId="0" fontId="27" fillId="0" borderId="129" xfId="0" applyFont="1" applyBorder="1" applyAlignment="1">
      <alignment horizontal="center" vertical="top"/>
    </xf>
    <xf numFmtId="0" fontId="27" fillId="0" borderId="0" xfId="0" applyFont="1" applyFill="1" applyBorder="1" applyAlignment="1">
      <alignment vertical="top"/>
    </xf>
    <xf numFmtId="3" fontId="27" fillId="0" borderId="58" xfId="0" applyNumberFormat="1" applyFont="1" applyBorder="1" applyAlignment="1">
      <alignment vertical="top"/>
    </xf>
    <xf numFmtId="0" fontId="30" fillId="0" borderId="125" xfId="0" applyFont="1" applyBorder="1" applyAlignment="1">
      <alignment horizontal="right" vertical="center"/>
    </xf>
    <xf numFmtId="0" fontId="30" fillId="0" borderId="84" xfId="0" applyFont="1" applyFill="1" applyBorder="1" applyAlignment="1">
      <alignment horizontal="left" vertical="center"/>
    </xf>
    <xf numFmtId="3" fontId="30" fillId="0" borderId="51" xfId="0" applyNumberFormat="1" applyFont="1" applyBorder="1" applyAlignment="1">
      <alignment vertical="center"/>
    </xf>
    <xf numFmtId="3" fontId="30" fillId="0" borderId="127" xfId="0" applyNumberFormat="1" applyFont="1" applyBorder="1" applyAlignment="1">
      <alignment horizontal="center" vertical="center"/>
    </xf>
    <xf numFmtId="3" fontId="30" fillId="0" borderId="51" xfId="0" applyNumberFormat="1" applyFont="1" applyBorder="1" applyAlignment="1">
      <alignment horizontal="right" vertical="center"/>
    </xf>
    <xf numFmtId="0" fontId="30" fillId="0" borderId="128" xfId="0" applyFont="1" applyBorder="1" applyAlignment="1">
      <alignment horizontal="left"/>
    </xf>
    <xf numFmtId="0" fontId="30" fillId="0" borderId="0" xfId="0" applyFont="1" applyBorder="1" applyAlignment="1">
      <alignment horizontal="center"/>
    </xf>
    <xf numFmtId="3" fontId="30" fillId="0" borderId="58" xfId="0" applyNumberFormat="1" applyFont="1" applyBorder="1" applyAlignment="1">
      <alignment horizontal="center"/>
    </xf>
    <xf numFmtId="0" fontId="30" fillId="0" borderId="129" xfId="0" applyFont="1" applyBorder="1" applyAlignment="1">
      <alignment horizontal="center"/>
    </xf>
    <xf numFmtId="3" fontId="27" fillId="0" borderId="58" xfId="0" applyNumberFormat="1" applyFont="1" applyBorder="1" applyAlignment="1">
      <alignment horizontal="right"/>
    </xf>
    <xf numFmtId="1" fontId="27" fillId="0" borderId="0" xfId="0" applyNumberFormat="1" applyFont="1" applyBorder="1" applyAlignment="1">
      <alignment horizontal="center" vertical="center" textRotation="180"/>
    </xf>
    <xf numFmtId="0" fontId="27" fillId="0" borderId="128" xfId="0" applyFont="1" applyBorder="1" applyAlignment="1">
      <alignment horizontal="center"/>
    </xf>
    <xf numFmtId="1" fontId="27" fillId="0" borderId="129" xfId="0" applyNumberFormat="1" applyFont="1" applyBorder="1" applyAlignment="1">
      <alignment horizontal="center"/>
    </xf>
    <xf numFmtId="0" fontId="30" fillId="0" borderId="130" xfId="0" applyFont="1" applyBorder="1" applyAlignment="1">
      <alignment horizontal="right" vertical="center"/>
    </xf>
    <xf numFmtId="0" fontId="30" fillId="0" borderId="88" xfId="0" applyFont="1" applyFill="1" applyBorder="1" applyAlignment="1">
      <alignment horizontal="left" vertical="center"/>
    </xf>
    <xf numFmtId="3" fontId="30" fillId="0" borderId="131" xfId="0" applyNumberFormat="1" applyFont="1" applyBorder="1" applyAlignment="1">
      <alignment vertical="center"/>
    </xf>
    <xf numFmtId="3" fontId="30" fillId="0" borderId="132" xfId="0" applyNumberFormat="1" applyFont="1" applyBorder="1" applyAlignment="1">
      <alignment horizontal="center" vertical="center"/>
    </xf>
    <xf numFmtId="3" fontId="30" fillId="0" borderId="131" xfId="0" applyNumberFormat="1" applyFont="1" applyBorder="1" applyAlignment="1">
      <alignment horizontal="right" vertical="center"/>
    </xf>
    <xf numFmtId="0" fontId="30" fillId="0" borderId="133" xfId="0" applyFont="1" applyBorder="1" applyAlignment="1">
      <alignment vertical="center"/>
    </xf>
    <xf numFmtId="0" fontId="30" fillId="0" borderId="134" xfId="0" applyFont="1" applyBorder="1" applyAlignment="1">
      <alignment horizontal="center" vertical="center"/>
    </xf>
    <xf numFmtId="3" fontId="30" fillId="0" borderId="135" xfId="0" applyNumberFormat="1" applyFont="1" applyBorder="1" applyAlignment="1">
      <alignment vertical="center"/>
    </xf>
    <xf numFmtId="0" fontId="30" fillId="0" borderId="136" xfId="0" applyFont="1" applyBorder="1" applyAlignment="1">
      <alignment vertical="center"/>
    </xf>
    <xf numFmtId="3" fontId="30" fillId="0" borderId="137" xfId="0" applyNumberFormat="1" applyFont="1" applyBorder="1" applyAlignment="1">
      <alignment vertical="center"/>
    </xf>
    <xf numFmtId="0" fontId="27" fillId="0" borderId="128" xfId="0" applyFont="1" applyBorder="1" applyAlignment="1">
      <alignment horizontal="right" vertical="center"/>
    </xf>
    <xf numFmtId="3" fontId="27" fillId="0" borderId="58" xfId="0" applyNumberFormat="1" applyFont="1" applyBorder="1" applyAlignment="1">
      <alignment vertical="center"/>
    </xf>
    <xf numFmtId="0" fontId="27" fillId="0" borderId="129" xfId="0" applyFont="1" applyFill="1" applyBorder="1" applyAlignment="1">
      <alignment horizontal="center" vertical="center"/>
    </xf>
    <xf numFmtId="0" fontId="27" fillId="0" borderId="128" xfId="0" applyFont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27" fillId="0" borderId="130" xfId="0" applyFont="1" applyBorder="1" applyAlignment="1">
      <alignment horizontal="center" vertical="center"/>
    </xf>
    <xf numFmtId="0" fontId="30" fillId="0" borderId="88" xfId="0" applyFont="1" applyBorder="1" applyAlignment="1">
      <alignment horizontal="center" vertical="center"/>
    </xf>
    <xf numFmtId="3" fontId="27" fillId="0" borderId="131" xfId="0" applyNumberFormat="1" applyFont="1" applyBorder="1" applyAlignment="1">
      <alignment vertical="center"/>
    </xf>
    <xf numFmtId="0" fontId="27" fillId="0" borderId="132" xfId="0" applyFont="1" applyFill="1" applyBorder="1" applyAlignment="1">
      <alignment horizontal="center" vertical="center"/>
    </xf>
    <xf numFmtId="0" fontId="27" fillId="0" borderId="138" xfId="0" applyFont="1" applyBorder="1" applyAlignment="1">
      <alignment horizontal="right" vertical="center"/>
    </xf>
    <xf numFmtId="0" fontId="30" fillId="0" borderId="139" xfId="0" applyFont="1" applyBorder="1" applyAlignment="1">
      <alignment horizontal="center" vertical="center"/>
    </xf>
    <xf numFmtId="0" fontId="30" fillId="0" borderId="140" xfId="0" applyFont="1" applyBorder="1" applyAlignment="1">
      <alignment horizontal="right" vertical="center"/>
    </xf>
    <xf numFmtId="0" fontId="30" fillId="0" borderId="141" xfId="0" applyFont="1" applyBorder="1" applyAlignment="1">
      <alignment horizontal="right" vertical="center"/>
    </xf>
    <xf numFmtId="0" fontId="30" fillId="0" borderId="142" xfId="0" applyFont="1" applyFill="1" applyBorder="1" applyAlignment="1">
      <alignment horizontal="left" vertical="center"/>
    </xf>
    <xf numFmtId="3" fontId="30" fillId="0" borderId="143" xfId="0" applyNumberFormat="1" applyFont="1" applyBorder="1" applyAlignment="1">
      <alignment vertical="center"/>
    </xf>
    <xf numFmtId="3" fontId="30" fillId="0" borderId="129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3" fontId="30" fillId="0" borderId="58" xfId="0" applyNumberFormat="1" applyFont="1" applyBorder="1" applyAlignment="1">
      <alignment horizontal="right" vertical="center"/>
    </xf>
    <xf numFmtId="0" fontId="30" fillId="0" borderId="128" xfId="0" applyFont="1" applyBorder="1" applyAlignment="1">
      <alignment horizontal="right" vertical="center"/>
    </xf>
    <xf numFmtId="0" fontId="27" fillId="0" borderId="0" xfId="0" applyFont="1" applyFill="1" applyBorder="1" applyAlignment="1">
      <alignment horizontal="left" vertical="center" indent="3"/>
    </xf>
    <xf numFmtId="3" fontId="30" fillId="0" borderId="58" xfId="0" applyNumberFormat="1" applyFont="1" applyBorder="1" applyAlignment="1">
      <alignment vertical="center"/>
    </xf>
    <xf numFmtId="0" fontId="30" fillId="0" borderId="0" xfId="0" applyFont="1" applyFill="1" applyBorder="1" applyAlignment="1">
      <alignment horizontal="left" vertical="center" wrapText="1"/>
    </xf>
    <xf numFmtId="0" fontId="30" fillId="0" borderId="144" xfId="0" applyFont="1" applyBorder="1" applyAlignment="1">
      <alignment horizontal="right" vertical="center"/>
    </xf>
    <xf numFmtId="0" fontId="30" fillId="0" borderId="145" xfId="0" applyFont="1" applyFill="1" applyBorder="1" applyAlignment="1">
      <alignment horizontal="left" vertical="center" wrapText="1"/>
    </xf>
    <xf numFmtId="3" fontId="30" fillId="0" borderId="56" xfId="0" applyNumberFormat="1" applyFont="1" applyBorder="1" applyAlignment="1">
      <alignment vertical="center"/>
    </xf>
    <xf numFmtId="3" fontId="30" fillId="0" borderId="146" xfId="0" applyNumberFormat="1" applyFont="1" applyBorder="1" applyAlignment="1">
      <alignment horizontal="center" vertical="center"/>
    </xf>
    <xf numFmtId="0" fontId="30" fillId="0" borderId="145" xfId="0" applyFont="1" applyFill="1" applyBorder="1" applyAlignment="1">
      <alignment horizontal="left" vertical="center"/>
    </xf>
    <xf numFmtId="3" fontId="30" fillId="0" borderId="56" xfId="0" applyNumberFormat="1" applyFont="1" applyBorder="1" applyAlignment="1">
      <alignment horizontal="right" vertical="center"/>
    </xf>
    <xf numFmtId="0" fontId="27" fillId="0" borderId="128" xfId="0" applyFont="1" applyBorder="1" applyAlignment="1">
      <alignment horizontal="right"/>
    </xf>
    <xf numFmtId="164" fontId="27" fillId="0" borderId="58" xfId="57" applyNumberFormat="1" applyFont="1" applyBorder="1" applyAlignment="1">
      <alignment horizontal="center"/>
    </xf>
    <xf numFmtId="0" fontId="27" fillId="0" borderId="129" xfId="0" applyFont="1" applyBorder="1" applyAlignment="1">
      <alignment horizontal="right"/>
    </xf>
    <xf numFmtId="0" fontId="27" fillId="0" borderId="144" xfId="0" applyFont="1" applyBorder="1" applyAlignment="1">
      <alignment horizontal="right"/>
    </xf>
    <xf numFmtId="0" fontId="27" fillId="0" borderId="145" xfId="0" applyFont="1" applyBorder="1"/>
    <xf numFmtId="164" fontId="27" fillId="0" borderId="56" xfId="57" applyNumberFormat="1" applyFont="1" applyBorder="1" applyAlignment="1">
      <alignment horizontal="center"/>
    </xf>
    <xf numFmtId="0" fontId="27" fillId="0" borderId="146" xfId="0" applyFont="1" applyBorder="1" applyAlignment="1">
      <alignment horizontal="right"/>
    </xf>
    <xf numFmtId="0" fontId="27" fillId="0" borderId="0" xfId="0" applyFont="1" applyBorder="1" applyAlignment="1">
      <alignment horizontal="right"/>
    </xf>
    <xf numFmtId="3" fontId="27" fillId="0" borderId="0" xfId="0" applyNumberFormat="1" applyFont="1" applyBorder="1"/>
    <xf numFmtId="0" fontId="21" fillId="0" borderId="108" xfId="0" applyFont="1" applyFill="1" applyBorder="1" applyAlignment="1">
      <alignment horizontal="center" vertical="center"/>
    </xf>
    <xf numFmtId="4" fontId="21" fillId="0" borderId="68" xfId="0" applyNumberFormat="1" applyFont="1" applyFill="1" applyBorder="1" applyAlignment="1">
      <alignment horizontal="center" vertical="center" wrapText="1"/>
    </xf>
    <xf numFmtId="166" fontId="21" fillId="0" borderId="147" xfId="0" applyNumberFormat="1" applyFont="1" applyFill="1" applyBorder="1" applyAlignment="1">
      <alignment horizontal="center" vertical="center"/>
    </xf>
    <xf numFmtId="165" fontId="21" fillId="0" borderId="13" xfId="52" applyNumberFormat="1" applyFont="1" applyFill="1" applyBorder="1" applyAlignment="1">
      <alignment vertical="center" wrapText="1"/>
    </xf>
    <xf numFmtId="4" fontId="21" fillId="0" borderId="10" xfId="0" applyNumberFormat="1" applyFont="1" applyFill="1" applyBorder="1" applyAlignment="1">
      <alignment vertical="center"/>
    </xf>
    <xf numFmtId="166" fontId="21" fillId="0" borderId="12" xfId="0" applyNumberFormat="1" applyFont="1" applyFill="1" applyBorder="1" applyAlignment="1">
      <alignment horizontal="center" vertical="center"/>
    </xf>
    <xf numFmtId="166" fontId="21" fillId="0" borderId="12" xfId="0" applyNumberFormat="1" applyFont="1" applyFill="1" applyBorder="1" applyAlignment="1">
      <alignment horizontal="center" vertical="center" wrapText="1"/>
    </xf>
    <xf numFmtId="165" fontId="20" fillId="0" borderId="108" xfId="0" applyNumberFormat="1" applyFont="1" applyFill="1" applyBorder="1" applyAlignment="1">
      <alignment vertical="center"/>
    </xf>
    <xf numFmtId="4" fontId="20" fillId="0" borderId="68" xfId="0" applyNumberFormat="1" applyFont="1" applyFill="1" applyBorder="1" applyAlignment="1">
      <alignment vertical="center"/>
    </xf>
    <xf numFmtId="4" fontId="20" fillId="0" borderId="147" xfId="0" applyNumberFormat="1" applyFont="1" applyFill="1" applyBorder="1" applyAlignment="1">
      <alignment vertical="center"/>
    </xf>
    <xf numFmtId="3" fontId="21" fillId="0" borderId="0" xfId="0" applyNumberFormat="1" applyFont="1" applyFill="1"/>
    <xf numFmtId="167" fontId="21" fillId="0" borderId="62" xfId="53" applyNumberFormat="1" applyFont="1" applyFill="1" applyBorder="1" applyAlignment="1" applyProtection="1">
      <alignment vertical="center"/>
      <protection locked="0"/>
    </xf>
    <xf numFmtId="167" fontId="21" fillId="0" borderId="148" xfId="53" applyNumberFormat="1" applyFont="1" applyFill="1" applyBorder="1" applyAlignment="1" applyProtection="1">
      <alignment vertical="center"/>
    </xf>
    <xf numFmtId="0" fontId="20" fillId="0" borderId="65" xfId="53" applyFont="1" applyFill="1" applyBorder="1" applyAlignment="1" applyProtection="1">
      <alignment horizontal="left" vertical="center" indent="1"/>
    </xf>
    <xf numFmtId="167" fontId="20" fillId="0" borderId="65" xfId="53" applyNumberFormat="1" applyFont="1" applyFill="1" applyBorder="1" applyAlignment="1" applyProtection="1">
      <alignment vertical="center"/>
    </xf>
    <xf numFmtId="167" fontId="20" fillId="0" borderId="149" xfId="53" applyNumberFormat="1" applyFont="1" applyFill="1" applyBorder="1" applyAlignment="1" applyProtection="1">
      <alignment vertical="center"/>
    </xf>
    <xf numFmtId="49" fontId="30" fillId="0" borderId="70" xfId="47" applyNumberFormat="1" applyFont="1" applyFill="1" applyBorder="1" applyAlignment="1">
      <alignment horizontal="center"/>
    </xf>
    <xf numFmtId="3" fontId="30" fillId="0" borderId="71" xfId="47" applyNumberFormat="1" applyFont="1" applyFill="1" applyBorder="1" applyAlignment="1">
      <alignment horizontal="center"/>
    </xf>
    <xf numFmtId="3" fontId="30" fillId="0" borderId="71" xfId="47" applyNumberFormat="1" applyFont="1" applyBorder="1"/>
    <xf numFmtId="3" fontId="30" fillId="0" borderId="71" xfId="47" applyNumberFormat="1" applyFont="1" applyFill="1" applyBorder="1"/>
    <xf numFmtId="3" fontId="30" fillId="0" borderId="150" xfId="47" applyNumberFormat="1" applyFont="1" applyFill="1" applyBorder="1"/>
    <xf numFmtId="3" fontId="27" fillId="0" borderId="26" xfId="47" applyNumberFormat="1" applyFont="1" applyFill="1" applyBorder="1"/>
    <xf numFmtId="3" fontId="27" fillId="0" borderId="27" xfId="47" applyNumberFormat="1" applyFont="1" applyBorder="1"/>
    <xf numFmtId="3" fontId="27" fillId="0" borderId="98" xfId="47" applyNumberFormat="1" applyFont="1" applyFill="1" applyBorder="1"/>
    <xf numFmtId="3" fontId="27" fillId="0" borderId="117" xfId="47" applyNumberFormat="1" applyFont="1" applyBorder="1"/>
    <xf numFmtId="0" fontId="27" fillId="0" borderId="95" xfId="0" applyFont="1" applyBorder="1" applyAlignment="1">
      <alignment horizontal="left" indent="2"/>
    </xf>
    <xf numFmtId="3" fontId="27" fillId="0" borderId="95" xfId="0" applyNumberFormat="1" applyFont="1" applyBorder="1" applyAlignment="1">
      <alignment horizontal="right"/>
    </xf>
    <xf numFmtId="3" fontId="27" fillId="0" borderId="0" xfId="0" applyNumberFormat="1" applyFont="1" applyFill="1" applyBorder="1" applyAlignment="1">
      <alignment horizontal="right"/>
    </xf>
    <xf numFmtId="3" fontId="27" fillId="0" borderId="95" xfId="0" applyNumberFormat="1" applyFont="1" applyFill="1" applyBorder="1" applyAlignment="1">
      <alignment horizontal="right"/>
    </xf>
    <xf numFmtId="3" fontId="27" fillId="0" borderId="96" xfId="0" applyNumberFormat="1" applyFont="1" applyFill="1" applyBorder="1" applyAlignment="1">
      <alignment horizontal="right"/>
    </xf>
    <xf numFmtId="3" fontId="27" fillId="0" borderId="76" xfId="0" applyNumberFormat="1" applyFont="1" applyFill="1" applyBorder="1" applyAlignment="1">
      <alignment horizontal="right"/>
    </xf>
    <xf numFmtId="3" fontId="27" fillId="0" borderId="10" xfId="0" applyNumberFormat="1" applyFont="1" applyFill="1" applyBorder="1" applyAlignment="1">
      <alignment horizontal="right"/>
    </xf>
    <xf numFmtId="0" fontId="27" fillId="0" borderId="95" xfId="0" applyFont="1" applyBorder="1" applyAlignment="1">
      <alignment horizontal="left" indent="4"/>
    </xf>
    <xf numFmtId="0" fontId="27" fillId="0" borderId="10" xfId="0" applyFont="1" applyBorder="1" applyAlignment="1">
      <alignment horizontal="left" indent="4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27" fillId="0" borderId="0" xfId="0" applyNumberFormat="1" applyFont="1" applyBorder="1" applyAlignment="1">
      <alignment horizontal="right"/>
    </xf>
    <xf numFmtId="3" fontId="30" fillId="0" borderId="38" xfId="0" applyNumberFormat="1" applyFont="1" applyFill="1" applyBorder="1" applyAlignment="1">
      <alignment horizontal="center" vertical="center"/>
    </xf>
    <xf numFmtId="3" fontId="30" fillId="0" borderId="20" xfId="0" applyNumberFormat="1" applyFont="1" applyFill="1" applyBorder="1" applyAlignment="1">
      <alignment horizontal="center" vertical="center"/>
    </xf>
    <xf numFmtId="3" fontId="30" fillId="0" borderId="41" xfId="0" applyNumberFormat="1" applyFont="1" applyFill="1" applyBorder="1" applyAlignment="1">
      <alignment horizontal="center" vertical="center"/>
    </xf>
    <xf numFmtId="3" fontId="30" fillId="0" borderId="18" xfId="0" applyNumberFormat="1" applyFont="1" applyFill="1" applyBorder="1" applyAlignment="1">
      <alignment horizontal="center" vertical="center"/>
    </xf>
    <xf numFmtId="10" fontId="30" fillId="0" borderId="153" xfId="0" applyNumberFormat="1" applyFont="1" applyFill="1" applyBorder="1" applyAlignment="1">
      <alignment horizontal="center" vertical="center" wrapText="1"/>
    </xf>
    <xf numFmtId="10" fontId="30" fillId="0" borderId="111" xfId="0" applyNumberFormat="1" applyFont="1" applyFill="1" applyBorder="1" applyAlignment="1">
      <alignment horizontal="center" vertical="center" wrapText="1"/>
    </xf>
    <xf numFmtId="0" fontId="30" fillId="0" borderId="151" xfId="48" applyFont="1" applyBorder="1" applyAlignment="1">
      <alignment horizontal="center" vertical="center" wrapText="1"/>
    </xf>
    <xf numFmtId="0" fontId="30" fillId="0" borderId="39" xfId="48" applyFont="1" applyBorder="1" applyAlignment="1">
      <alignment horizontal="center" vertical="center" wrapText="1"/>
    </xf>
    <xf numFmtId="0" fontId="30" fillId="0" borderId="121" xfId="48" applyFont="1" applyBorder="1" applyAlignment="1">
      <alignment horizontal="center" vertical="center" wrapText="1"/>
    </xf>
    <xf numFmtId="0" fontId="30" fillId="0" borderId="11" xfId="48" applyFont="1" applyBorder="1" applyAlignment="1">
      <alignment horizontal="center" vertical="center" wrapText="1"/>
    </xf>
    <xf numFmtId="0" fontId="30" fillId="0" borderId="121" xfId="48" applyFont="1" applyFill="1" applyBorder="1" applyAlignment="1">
      <alignment horizontal="center" vertical="center" wrapText="1"/>
    </xf>
    <xf numFmtId="0" fontId="30" fillId="0" borderId="11" xfId="48" applyFont="1" applyFill="1" applyBorder="1" applyAlignment="1">
      <alignment horizontal="center" vertical="center" wrapText="1"/>
    </xf>
    <xf numFmtId="0" fontId="30" fillId="0" borderId="119" xfId="48" applyFont="1" applyBorder="1" applyAlignment="1">
      <alignment horizontal="center" vertical="center"/>
    </xf>
    <xf numFmtId="0" fontId="30" fillId="0" borderId="152" xfId="48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0" fillId="0" borderId="0" xfId="48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3" fontId="27" fillId="0" borderId="0" xfId="47" applyNumberFormat="1" applyFont="1" applyAlignment="1">
      <alignment horizontal="left"/>
    </xf>
    <xf numFmtId="3" fontId="30" fillId="0" borderId="0" xfId="47" applyNumberFormat="1" applyFont="1" applyAlignment="1">
      <alignment horizontal="center"/>
    </xf>
    <xf numFmtId="3" fontId="20" fillId="0" borderId="0" xfId="47" applyNumberFormat="1" applyFont="1" applyAlignment="1">
      <alignment horizontal="center"/>
    </xf>
    <xf numFmtId="3" fontId="30" fillId="0" borderId="0" xfId="47" applyNumberFormat="1" applyFont="1" applyBorder="1" applyAlignment="1">
      <alignment horizontal="center"/>
    </xf>
    <xf numFmtId="3" fontId="27" fillId="0" borderId="0" xfId="47" applyNumberFormat="1" applyFont="1" applyBorder="1" applyAlignment="1">
      <alignment horizontal="right"/>
    </xf>
    <xf numFmtId="3" fontId="21" fillId="0" borderId="0" xfId="0" applyNumberFormat="1" applyFont="1" applyFill="1" applyBorder="1" applyAlignment="1">
      <alignment horizontal="left"/>
    </xf>
    <xf numFmtId="3" fontId="20" fillId="0" borderId="41" xfId="0" applyNumberFormat="1" applyFont="1" applyFill="1" applyBorder="1" applyAlignment="1">
      <alignment horizontal="center" vertical="center" textRotation="90"/>
    </xf>
    <xf numFmtId="3" fontId="20" fillId="0" borderId="18" xfId="0" applyNumberFormat="1" applyFont="1" applyFill="1" applyBorder="1" applyAlignment="1">
      <alignment horizontal="center" vertical="center" textRotation="90"/>
    </xf>
    <xf numFmtId="3" fontId="20" fillId="0" borderId="38" xfId="0" applyNumberFormat="1" applyFont="1" applyFill="1" applyBorder="1" applyAlignment="1">
      <alignment horizontal="center" vertical="center"/>
    </xf>
    <xf numFmtId="3" fontId="20" fillId="0" borderId="20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 vertical="center"/>
    </xf>
    <xf numFmtId="3" fontId="20" fillId="0" borderId="63" xfId="0" applyNumberFormat="1" applyFont="1" applyFill="1" applyBorder="1" applyAlignment="1">
      <alignment horizontal="center" vertical="center"/>
    </xf>
    <xf numFmtId="3" fontId="20" fillId="0" borderId="154" xfId="0" applyNumberFormat="1" applyFont="1" applyFill="1" applyBorder="1" applyAlignment="1">
      <alignment horizontal="center" vertical="center"/>
    </xf>
    <xf numFmtId="3" fontId="20" fillId="0" borderId="151" xfId="46" applyNumberFormat="1" applyFont="1" applyFill="1" applyBorder="1" applyAlignment="1">
      <alignment horizontal="center" vertical="center" wrapText="1"/>
    </xf>
    <xf numFmtId="3" fontId="20" fillId="0" borderId="63" xfId="46" applyNumberFormat="1" applyFont="1" applyFill="1" applyBorder="1" applyAlignment="1">
      <alignment horizontal="center" vertical="center" wrapText="1"/>
    </xf>
    <xf numFmtId="3" fontId="20" fillId="0" borderId="154" xfId="46" applyNumberFormat="1" applyFont="1" applyFill="1" applyBorder="1" applyAlignment="1">
      <alignment horizontal="center" vertical="center" wrapText="1"/>
    </xf>
    <xf numFmtId="49" fontId="20" fillId="0" borderId="155" xfId="0" applyNumberFormat="1" applyFont="1" applyFill="1" applyBorder="1" applyAlignment="1">
      <alignment horizontal="center" vertical="center" textRotation="90"/>
    </xf>
    <xf numFmtId="49" fontId="20" fillId="0" borderId="110" xfId="0" applyNumberFormat="1" applyFont="1" applyFill="1" applyBorder="1" applyAlignment="1">
      <alignment horizontal="center" vertical="center" textRotation="90"/>
    </xf>
    <xf numFmtId="3" fontId="21" fillId="0" borderId="156" xfId="46" applyNumberFormat="1" applyFont="1" applyFill="1" applyBorder="1" applyAlignment="1">
      <alignment horizontal="center" vertical="center" wrapText="1"/>
    </xf>
    <xf numFmtId="3" fontId="21" fillId="0" borderId="109" xfId="46" applyNumberFormat="1" applyFont="1" applyFill="1" applyBorder="1" applyAlignment="1">
      <alignment horizontal="center" vertical="center" wrapText="1"/>
    </xf>
    <xf numFmtId="3" fontId="20" fillId="0" borderId="42" xfId="0" applyNumberFormat="1" applyFont="1" applyFill="1" applyBorder="1" applyAlignment="1">
      <alignment horizontal="center" vertical="center" wrapText="1"/>
    </xf>
    <xf numFmtId="3" fontId="20" fillId="0" borderId="19" xfId="0" applyNumberFormat="1" applyFont="1" applyFill="1" applyBorder="1" applyAlignment="1">
      <alignment horizontal="center" vertical="center" wrapText="1"/>
    </xf>
    <xf numFmtId="3" fontId="20" fillId="0" borderId="156" xfId="0" applyNumberFormat="1" applyFont="1" applyFill="1" applyBorder="1" applyAlignment="1">
      <alignment horizontal="center" vertical="center" textRotation="90"/>
    </xf>
    <xf numFmtId="3" fontId="20" fillId="0" borderId="109" xfId="0" applyNumberFormat="1" applyFont="1" applyFill="1" applyBorder="1" applyAlignment="1">
      <alignment horizontal="center" vertical="center" textRotation="90"/>
    </xf>
    <xf numFmtId="3" fontId="21" fillId="0" borderId="0" xfId="0" applyNumberFormat="1" applyFont="1" applyFill="1" applyBorder="1" applyAlignment="1"/>
    <xf numFmtId="3" fontId="20" fillId="0" borderId="41" xfId="0" applyNumberFormat="1" applyFont="1" applyFill="1" applyBorder="1" applyAlignment="1">
      <alignment horizontal="center" vertical="center"/>
    </xf>
    <xf numFmtId="3" fontId="20" fillId="0" borderId="18" xfId="0" applyNumberFormat="1" applyFont="1" applyFill="1" applyBorder="1" applyAlignment="1">
      <alignment horizontal="center" vertical="center"/>
    </xf>
    <xf numFmtId="3" fontId="21" fillId="0" borderId="38" xfId="0" applyNumberFormat="1" applyFont="1" applyFill="1" applyBorder="1" applyAlignment="1">
      <alignment horizontal="center" vertical="center" textRotation="90" wrapText="1"/>
    </xf>
    <xf numFmtId="0" fontId="21" fillId="0" borderId="20" xfId="0" applyFont="1" applyFill="1" applyBorder="1" applyAlignment="1">
      <alignment horizontal="center" vertical="center" textRotation="90" wrapText="1"/>
    </xf>
    <xf numFmtId="3" fontId="20" fillId="0" borderId="40" xfId="46" applyNumberFormat="1" applyFont="1" applyFill="1" applyBorder="1" applyAlignment="1">
      <alignment horizontal="center" vertical="center" wrapText="1"/>
    </xf>
    <xf numFmtId="3" fontId="20" fillId="0" borderId="41" xfId="46" applyNumberFormat="1" applyFont="1" applyFill="1" applyBorder="1" applyAlignment="1">
      <alignment horizontal="center" vertical="center" wrapText="1"/>
    </xf>
    <xf numFmtId="3" fontId="20" fillId="0" borderId="42" xfId="46" applyNumberFormat="1" applyFont="1" applyFill="1" applyBorder="1" applyAlignment="1">
      <alignment horizontal="center" vertical="center" wrapText="1"/>
    </xf>
    <xf numFmtId="3" fontId="20" fillId="0" borderId="40" xfId="0" applyNumberFormat="1" applyFont="1" applyFill="1" applyBorder="1" applyAlignment="1">
      <alignment horizontal="center" vertical="center"/>
    </xf>
    <xf numFmtId="3" fontId="20" fillId="0" borderId="0" xfId="47" applyNumberFormat="1" applyFont="1" applyAlignment="1">
      <alignment horizontal="center" vertical="center"/>
    </xf>
    <xf numFmtId="3" fontId="27" fillId="0" borderId="70" xfId="47" applyNumberFormat="1" applyFont="1" applyBorder="1" applyAlignment="1">
      <alignment horizontal="center" vertical="center" textRotation="90"/>
    </xf>
    <xf numFmtId="3" fontId="27" fillId="0" borderId="101" xfId="47" applyNumberFormat="1" applyFont="1" applyBorder="1" applyAlignment="1">
      <alignment horizontal="center" vertical="center" textRotation="90"/>
    </xf>
    <xf numFmtId="3" fontId="27" fillId="0" borderId="71" xfId="47" applyNumberFormat="1" applyFont="1" applyFill="1" applyBorder="1" applyAlignment="1">
      <alignment horizontal="center" vertical="center" textRotation="90"/>
    </xf>
    <xf numFmtId="3" fontId="27" fillId="0" borderId="102" xfId="47" applyNumberFormat="1" applyFont="1" applyFill="1" applyBorder="1" applyAlignment="1">
      <alignment horizontal="center" vertical="center" textRotation="90"/>
    </xf>
    <xf numFmtId="3" fontId="27" fillId="0" borderId="155" xfId="47" applyNumberFormat="1" applyFont="1" applyFill="1" applyBorder="1" applyAlignment="1">
      <alignment horizontal="center" vertical="center" wrapText="1"/>
    </xf>
    <xf numFmtId="3" fontId="27" fillId="0" borderId="110" xfId="47" applyNumberFormat="1" applyFont="1" applyFill="1" applyBorder="1" applyAlignment="1">
      <alignment horizontal="center" vertical="center" wrapText="1"/>
    </xf>
    <xf numFmtId="0" fontId="30" fillId="0" borderId="155" xfId="47" applyFont="1" applyBorder="1" applyAlignment="1">
      <alignment horizontal="center" vertical="center" wrapText="1"/>
    </xf>
    <xf numFmtId="0" fontId="30" fillId="0" borderId="110" xfId="47" applyFont="1" applyBorder="1" applyAlignment="1">
      <alignment horizontal="center" vertical="center" wrapText="1"/>
    </xf>
    <xf numFmtId="3" fontId="27" fillId="0" borderId="157" xfId="0" applyNumberFormat="1" applyFont="1" applyBorder="1" applyAlignment="1">
      <alignment horizontal="center" vertical="center" textRotation="90" wrapText="1"/>
    </xf>
    <xf numFmtId="0" fontId="2" fillId="0" borderId="158" xfId="0" applyFont="1" applyBorder="1" applyAlignment="1">
      <alignment horizontal="center" vertical="center" textRotation="90" wrapText="1"/>
    </xf>
    <xf numFmtId="3" fontId="30" fillId="0" borderId="159" xfId="47" applyNumberFormat="1" applyFont="1" applyFill="1" applyBorder="1" applyAlignment="1">
      <alignment horizontal="center" vertical="center" wrapText="1"/>
    </xf>
    <xf numFmtId="3" fontId="30" fillId="0" borderId="160" xfId="47" applyNumberFormat="1" applyFont="1" applyFill="1" applyBorder="1" applyAlignment="1">
      <alignment horizontal="center" vertical="center" wrapText="1"/>
    </xf>
    <xf numFmtId="3" fontId="27" fillId="0" borderId="161" xfId="0" applyNumberFormat="1" applyFont="1" applyFill="1" applyBorder="1" applyAlignment="1">
      <alignment horizontal="center" vertical="center"/>
    </xf>
    <xf numFmtId="3" fontId="27" fillId="0" borderId="162" xfId="0" applyNumberFormat="1" applyFont="1" applyFill="1" applyBorder="1" applyAlignment="1">
      <alignment horizontal="center" vertical="center"/>
    </xf>
    <xf numFmtId="0" fontId="27" fillId="0" borderId="0" xfId="54" applyFont="1" applyBorder="1" applyAlignment="1">
      <alignment horizontal="left"/>
    </xf>
    <xf numFmtId="0" fontId="27" fillId="0" borderId="0" xfId="54" applyFont="1" applyBorder="1" applyAlignment="1">
      <alignment horizontal="center"/>
    </xf>
    <xf numFmtId="0" fontId="20" fillId="0" borderId="0" xfId="54" applyFont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2" fillId="0" borderId="0" xfId="54" applyFont="1" applyFill="1" applyBorder="1" applyAlignment="1">
      <alignment horizontal="center" vertical="center"/>
    </xf>
    <xf numFmtId="0" fontId="24" fillId="0" borderId="163" xfId="53" applyFont="1" applyFill="1" applyBorder="1" applyAlignment="1" applyProtection="1">
      <alignment horizontal="left" vertical="center" indent="1"/>
    </xf>
    <xf numFmtId="0" fontId="24" fillId="0" borderId="64" xfId="53" applyFont="1" applyFill="1" applyBorder="1" applyAlignment="1" applyProtection="1">
      <alignment horizontal="left" vertical="center" indent="1"/>
    </xf>
    <xf numFmtId="0" fontId="24" fillId="0" borderId="164" xfId="53" applyFont="1" applyFill="1" applyBorder="1" applyAlignment="1" applyProtection="1">
      <alignment horizontal="left" vertical="center" indent="1"/>
    </xf>
    <xf numFmtId="0" fontId="24" fillId="0" borderId="165" xfId="53" applyFont="1" applyFill="1" applyBorder="1" applyAlignment="1" applyProtection="1">
      <alignment horizontal="left" vertical="center" indent="1"/>
    </xf>
    <xf numFmtId="0" fontId="24" fillId="0" borderId="67" xfId="53" applyFont="1" applyFill="1" applyBorder="1" applyAlignment="1" applyProtection="1">
      <alignment horizontal="left" vertical="center" indent="1"/>
    </xf>
    <xf numFmtId="0" fontId="24" fillId="0" borderId="69" xfId="53" applyFont="1" applyFill="1" applyBorder="1" applyAlignment="1" applyProtection="1">
      <alignment horizontal="left" vertical="center" indent="1"/>
    </xf>
    <xf numFmtId="0" fontId="20" fillId="0" borderId="0" xfId="54" applyFont="1" applyFill="1" applyBorder="1" applyAlignment="1">
      <alignment horizontal="center" vertical="center"/>
    </xf>
  </cellXfs>
  <cellStyles count="6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Ezres 2" xfId="29"/>
    <cellStyle name="Ezres 3" xfId="30"/>
    <cellStyle name="Ezres 4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ál" xfId="0" builtinId="0"/>
    <cellStyle name="Normál 2" xfId="40"/>
    <cellStyle name="Normál 3" xfId="41"/>
    <cellStyle name="Normál 4" xfId="42"/>
    <cellStyle name="Normál 5" xfId="43"/>
    <cellStyle name="Normál 6" xfId="44"/>
    <cellStyle name="Normál 7" xfId="45"/>
    <cellStyle name="Normál_2007.évi konc. összefoglaló bevétel" xfId="46"/>
    <cellStyle name="Normál_2007.évi konc. összefoglaló bevétel 2" xfId="47"/>
    <cellStyle name="Normál_2011koltsegvetes (2) 2" xfId="48"/>
    <cellStyle name="Normál_Beruházási tábla 2007" xfId="49"/>
    <cellStyle name="Normál_EU-s tábla kv-hez" xfId="50"/>
    <cellStyle name="Normál_Intézményi bevétel-kiadás" xfId="51"/>
    <cellStyle name="Normál_Intézményi bevétel-kiadás 2" xfId="52"/>
    <cellStyle name="Normál_SEGEDLETEK" xfId="53"/>
    <cellStyle name="Normál_Városfejlesztési Iroda - 2008. kv. tervezés 2 2" xfId="54"/>
    <cellStyle name="Note" xfId="55"/>
    <cellStyle name="Output" xfId="56"/>
    <cellStyle name="Százalék 2" xfId="57"/>
    <cellStyle name="Százalék 3" xfId="58"/>
    <cellStyle name="Title" xfId="59"/>
    <cellStyle name="Total" xfId="60"/>
    <cellStyle name="Warning Text" xfId="6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7</xdr:row>
      <xdr:rowOff>0</xdr:rowOff>
    </xdr:from>
    <xdr:to>
      <xdr:col>5</xdr:col>
      <xdr:colOff>95250</xdr:colOff>
      <xdr:row>7</xdr:row>
      <xdr:rowOff>0</xdr:rowOff>
    </xdr:to>
    <xdr:sp macro="" textlink="">
      <xdr:nvSpPr>
        <xdr:cNvPr id="3116" name="AutoShape 1"/>
        <xdr:cNvSpPr>
          <a:spLocks/>
        </xdr:cNvSpPr>
      </xdr:nvSpPr>
      <xdr:spPr bwMode="auto">
        <a:xfrm>
          <a:off x="5743575" y="2266950"/>
          <a:ext cx="7620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zabina\Szennyv&#237;z%20T&#225;rsul&#225;s\2016.%20&#233;vi%20k&#246;ls&#233;gvet&#233;s%20eredeti\napirendi%20pont%202016.%20&#233;vi%20k&#246;lts&#233;gvet&#233;si%20terv%20elfogad&#225;s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Bev"/>
      <sheetName val="2.Kiad"/>
      <sheetName val="3.Mérleg"/>
      <sheetName val="4.Előir.felh."/>
      <sheetName val="5.Többév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X49"/>
  <sheetViews>
    <sheetView tabSelected="1" view="pageBreakPreview" zoomScaleNormal="100" zoomScaleSheetLayoutView="100" workbookViewId="0">
      <selection activeCell="B1" sqref="B1:F1"/>
    </sheetView>
  </sheetViews>
  <sheetFormatPr defaultRowHeight="15"/>
  <cols>
    <col min="1" max="3" width="3.7109375" style="100" customWidth="1"/>
    <col min="4" max="5" width="5.7109375" style="100" customWidth="1"/>
    <col min="6" max="6" width="56.7109375" style="178" customWidth="1"/>
    <col min="7" max="7" width="12.7109375" style="177" customWidth="1"/>
    <col min="8" max="10" width="13.7109375" style="323" customWidth="1"/>
    <col min="11" max="11" width="29.7109375" style="177" customWidth="1"/>
    <col min="12" max="16384" width="9.140625" style="178"/>
  </cols>
  <sheetData>
    <row r="1" spans="1:24">
      <c r="B1" s="739" t="s">
        <v>334</v>
      </c>
      <c r="C1" s="739"/>
      <c r="D1" s="739"/>
      <c r="E1" s="739"/>
      <c r="F1" s="739"/>
      <c r="G1" s="176"/>
      <c r="H1" s="176"/>
      <c r="I1" s="176"/>
      <c r="J1" s="176"/>
    </row>
    <row r="2" spans="1:24">
      <c r="B2" s="740"/>
      <c r="C2" s="740"/>
      <c r="D2" s="740"/>
      <c r="E2" s="740"/>
      <c r="F2" s="740"/>
      <c r="G2" s="740"/>
      <c r="H2" s="740"/>
      <c r="I2" s="740"/>
      <c r="J2" s="740"/>
    </row>
    <row r="3" spans="1:24" s="180" customFormat="1" ht="17.25">
      <c r="A3" s="100"/>
      <c r="B3" s="741" t="s">
        <v>313</v>
      </c>
      <c r="C3" s="741"/>
      <c r="D3" s="741"/>
      <c r="E3" s="741"/>
      <c r="F3" s="741"/>
      <c r="G3" s="741"/>
      <c r="H3" s="741"/>
      <c r="I3" s="741"/>
      <c r="J3" s="741"/>
      <c r="K3" s="179"/>
    </row>
    <row r="4" spans="1:24" s="180" customFormat="1" ht="17.25">
      <c r="A4" s="100"/>
      <c r="B4" s="742" t="s">
        <v>153</v>
      </c>
      <c r="C4" s="742"/>
      <c r="D4" s="742"/>
      <c r="E4" s="742"/>
      <c r="F4" s="742"/>
      <c r="G4" s="742"/>
      <c r="H4" s="742"/>
      <c r="I4" s="742"/>
      <c r="J4" s="742"/>
      <c r="K4" s="179"/>
    </row>
    <row r="5" spans="1:24">
      <c r="B5" s="181"/>
      <c r="C5" s="181"/>
      <c r="D5" s="181"/>
      <c r="E5" s="181"/>
      <c r="F5" s="181"/>
      <c r="G5" s="743" t="s">
        <v>32</v>
      </c>
      <c r="H5" s="743"/>
      <c r="I5" s="743"/>
      <c r="J5" s="743"/>
    </row>
    <row r="6" spans="1:24" ht="15.75" thickBot="1">
      <c r="B6" s="182" t="s">
        <v>34</v>
      </c>
      <c r="C6" s="182" t="s">
        <v>35</v>
      </c>
      <c r="D6" s="182" t="s">
        <v>36</v>
      </c>
      <c r="E6" s="182" t="s">
        <v>37</v>
      </c>
      <c r="F6" s="182" t="s">
        <v>38</v>
      </c>
      <c r="G6" s="183" t="s">
        <v>39</v>
      </c>
      <c r="H6" s="184" t="s">
        <v>40</v>
      </c>
      <c r="I6" s="184" t="s">
        <v>28</v>
      </c>
      <c r="J6" s="184" t="s">
        <v>29</v>
      </c>
    </row>
    <row r="7" spans="1:24" s="195" customFormat="1" ht="60.75" thickBot="1">
      <c r="A7" s="185"/>
      <c r="B7" s="186" t="s">
        <v>1</v>
      </c>
      <c r="C7" s="187" t="s">
        <v>43</v>
      </c>
      <c r="D7" s="188" t="s">
        <v>60</v>
      </c>
      <c r="E7" s="188" t="s">
        <v>59</v>
      </c>
      <c r="F7" s="189" t="s">
        <v>33</v>
      </c>
      <c r="G7" s="190" t="s">
        <v>170</v>
      </c>
      <c r="H7" s="191" t="s">
        <v>120</v>
      </c>
      <c r="I7" s="192" t="s">
        <v>151</v>
      </c>
      <c r="J7" s="193" t="s">
        <v>152</v>
      </c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</row>
    <row r="8" spans="1:24" s="205" customFormat="1" ht="30" customHeight="1">
      <c r="A8" s="185">
        <v>1</v>
      </c>
      <c r="B8" s="196"/>
      <c r="C8" s="197"/>
      <c r="D8" s="198">
        <v>1</v>
      </c>
      <c r="E8" s="198"/>
      <c r="F8" s="199" t="s">
        <v>26</v>
      </c>
      <c r="G8" s="200">
        <f>SUM(G9,G14,G23,G29)</f>
        <v>177587</v>
      </c>
      <c r="H8" s="201">
        <f>SUM(H9,H14,H23,H29)</f>
        <v>199428</v>
      </c>
      <c r="I8" s="200">
        <f>SUM(I9,I14,I23,I29)</f>
        <v>228602</v>
      </c>
      <c r="J8" s="202">
        <f>SUM(J9,J14,J23,J29)</f>
        <v>182213</v>
      </c>
      <c r="K8" s="203"/>
      <c r="L8" s="203"/>
      <c r="M8" s="204"/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04"/>
    </row>
    <row r="9" spans="1:24" s="205" customFormat="1" ht="22.5" customHeight="1">
      <c r="A9" s="185">
        <v>2</v>
      </c>
      <c r="B9" s="206">
        <v>2</v>
      </c>
      <c r="C9" s="207"/>
      <c r="D9" s="208"/>
      <c r="E9" s="208">
        <v>1</v>
      </c>
      <c r="F9" s="209" t="s">
        <v>171</v>
      </c>
      <c r="G9" s="210">
        <v>118619</v>
      </c>
      <c r="H9" s="211">
        <f>SUM(H10,H13:H13)</f>
        <v>129172</v>
      </c>
      <c r="I9" s="210">
        <f>SUM(I10,I13:I13)</f>
        <v>136407</v>
      </c>
      <c r="J9" s="212">
        <f>SUM(J10,J13:J13)</f>
        <v>134699</v>
      </c>
      <c r="K9" s="203"/>
      <c r="L9" s="203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</row>
    <row r="10" spans="1:24" s="220" customFormat="1">
      <c r="A10" s="185">
        <v>3</v>
      </c>
      <c r="B10" s="213"/>
      <c r="C10" s="214"/>
      <c r="D10" s="215"/>
      <c r="E10" s="215"/>
      <c r="F10" s="216" t="s">
        <v>172</v>
      </c>
      <c r="G10" s="217">
        <v>109651</v>
      </c>
      <c r="H10" s="218">
        <f>SUM(H11:H12)</f>
        <v>129172</v>
      </c>
      <c r="I10" s="217">
        <f>SUM(I11:I12)</f>
        <v>128532</v>
      </c>
      <c r="J10" s="219">
        <f>SUM(J11:J12)</f>
        <v>129562</v>
      </c>
      <c r="K10" s="177"/>
      <c r="L10" s="178"/>
    </row>
    <row r="11" spans="1:24" ht="30">
      <c r="A11" s="185">
        <v>4</v>
      </c>
      <c r="B11" s="221"/>
      <c r="C11" s="222"/>
      <c r="D11" s="222"/>
      <c r="E11" s="222"/>
      <c r="F11" s="223" t="s">
        <v>173</v>
      </c>
      <c r="G11" s="224">
        <v>109651</v>
      </c>
      <c r="H11" s="225">
        <v>129172</v>
      </c>
      <c r="I11" s="226">
        <v>128532</v>
      </c>
      <c r="J11" s="227">
        <v>129562</v>
      </c>
    </row>
    <row r="12" spans="1:24" ht="30">
      <c r="A12" s="185">
        <v>5</v>
      </c>
      <c r="B12" s="213"/>
      <c r="C12" s="222"/>
      <c r="D12" s="222"/>
      <c r="E12" s="222"/>
      <c r="F12" s="223" t="s">
        <v>174</v>
      </c>
      <c r="G12" s="224"/>
      <c r="H12" s="225"/>
      <c r="I12" s="226"/>
      <c r="J12" s="227"/>
    </row>
    <row r="13" spans="1:24" s="220" customFormat="1">
      <c r="A13" s="185">
        <v>6</v>
      </c>
      <c r="B13" s="213"/>
      <c r="C13" s="228"/>
      <c r="D13" s="222"/>
      <c r="E13" s="222"/>
      <c r="F13" s="229" t="s">
        <v>175</v>
      </c>
      <c r="G13" s="217">
        <v>8968</v>
      </c>
      <c r="H13" s="230"/>
      <c r="I13" s="231">
        <v>7875</v>
      </c>
      <c r="J13" s="232">
        <v>5137</v>
      </c>
      <c r="K13" s="233" t="s">
        <v>176</v>
      </c>
    </row>
    <row r="14" spans="1:24" s="220" customFormat="1" ht="22.5" customHeight="1">
      <c r="A14" s="185">
        <v>7</v>
      </c>
      <c r="B14" s="213">
        <v>2</v>
      </c>
      <c r="C14" s="214"/>
      <c r="D14" s="215"/>
      <c r="E14" s="215">
        <v>2</v>
      </c>
      <c r="F14" s="234" t="s">
        <v>57</v>
      </c>
      <c r="G14" s="217">
        <v>27770</v>
      </c>
      <c r="H14" s="218">
        <f>SUM(H15)</f>
        <v>33500</v>
      </c>
      <c r="I14" s="217">
        <f>SUM(I15)</f>
        <v>52152</v>
      </c>
      <c r="J14" s="219">
        <f>SUM(J15)</f>
        <v>40335</v>
      </c>
      <c r="K14" s="177"/>
      <c r="L14" s="178"/>
    </row>
    <row r="15" spans="1:24" s="220" customFormat="1">
      <c r="A15" s="185">
        <v>8</v>
      </c>
      <c r="B15" s="213"/>
      <c r="C15" s="214"/>
      <c r="D15" s="215"/>
      <c r="E15" s="215"/>
      <c r="F15" s="216" t="s">
        <v>177</v>
      </c>
      <c r="G15" s="217">
        <v>27770</v>
      </c>
      <c r="H15" s="218">
        <f>SUM(H16:H22)</f>
        <v>33500</v>
      </c>
      <c r="I15" s="217">
        <f>SUM(I16:I22)</f>
        <v>52152</v>
      </c>
      <c r="J15" s="219">
        <f>SUM(J16:J22)</f>
        <v>40335</v>
      </c>
      <c r="K15" s="177"/>
      <c r="L15" s="178"/>
    </row>
    <row r="16" spans="1:24">
      <c r="A16" s="185">
        <v>9</v>
      </c>
      <c r="B16" s="213"/>
      <c r="C16" s="215"/>
      <c r="D16" s="215"/>
      <c r="E16" s="215"/>
      <c r="F16" s="235" t="s">
        <v>314</v>
      </c>
      <c r="G16" s="224"/>
      <c r="H16" s="225"/>
      <c r="I16" s="226">
        <v>1240</v>
      </c>
      <c r="J16" s="227">
        <v>1800</v>
      </c>
    </row>
    <row r="17" spans="1:24">
      <c r="A17" s="185">
        <v>10</v>
      </c>
      <c r="B17" s="213"/>
      <c r="C17" s="215"/>
      <c r="D17" s="215"/>
      <c r="E17" s="215"/>
      <c r="F17" s="235" t="s">
        <v>315</v>
      </c>
      <c r="G17" s="224">
        <v>100</v>
      </c>
      <c r="H17" s="225">
        <v>100</v>
      </c>
      <c r="I17" s="226">
        <v>0</v>
      </c>
      <c r="J17" s="227"/>
    </row>
    <row r="18" spans="1:24">
      <c r="A18" s="185">
        <v>11</v>
      </c>
      <c r="B18" s="213"/>
      <c r="C18" s="215"/>
      <c r="D18" s="215"/>
      <c r="E18" s="215"/>
      <c r="F18" s="235" t="s">
        <v>178</v>
      </c>
      <c r="G18" s="224">
        <v>22000</v>
      </c>
      <c r="H18" s="225">
        <v>24000</v>
      </c>
      <c r="I18" s="226">
        <v>36033</v>
      </c>
      <c r="J18" s="227">
        <v>32000</v>
      </c>
    </row>
    <row r="19" spans="1:24">
      <c r="A19" s="185">
        <v>12</v>
      </c>
      <c r="B19" s="213"/>
      <c r="C19" s="215"/>
      <c r="D19" s="215"/>
      <c r="E19" s="215"/>
      <c r="F19" s="235" t="s">
        <v>179</v>
      </c>
      <c r="G19" s="224">
        <v>5170</v>
      </c>
      <c r="H19" s="225">
        <v>6000</v>
      </c>
      <c r="I19" s="226">
        <v>6162</v>
      </c>
      <c r="J19" s="227">
        <v>6000</v>
      </c>
      <c r="K19" s="233"/>
      <c r="L19" s="220"/>
      <c r="M19" s="220"/>
      <c r="N19" s="220"/>
    </row>
    <row r="20" spans="1:24">
      <c r="A20" s="185">
        <v>13</v>
      </c>
      <c r="B20" s="213"/>
      <c r="C20" s="215"/>
      <c r="D20" s="215"/>
      <c r="E20" s="215"/>
      <c r="F20" s="235" t="s">
        <v>316</v>
      </c>
      <c r="G20" s="224"/>
      <c r="H20" s="225"/>
      <c r="I20" s="226">
        <v>33</v>
      </c>
      <c r="J20" s="227">
        <v>30</v>
      </c>
      <c r="K20" s="233"/>
      <c r="L20" s="220"/>
      <c r="M20" s="220"/>
      <c r="N20" s="220"/>
    </row>
    <row r="21" spans="1:24">
      <c r="A21" s="185">
        <v>14</v>
      </c>
      <c r="B21" s="213"/>
      <c r="C21" s="215"/>
      <c r="D21" s="215"/>
      <c r="E21" s="215"/>
      <c r="F21" s="235" t="s">
        <v>180</v>
      </c>
      <c r="G21" s="224">
        <v>200</v>
      </c>
      <c r="H21" s="225">
        <v>900</v>
      </c>
      <c r="I21" s="226">
        <v>934</v>
      </c>
      <c r="J21" s="227">
        <v>500</v>
      </c>
      <c r="K21" s="236"/>
    </row>
    <row r="22" spans="1:24">
      <c r="A22" s="185">
        <v>15</v>
      </c>
      <c r="B22" s="213"/>
      <c r="C22" s="215"/>
      <c r="D22" s="215"/>
      <c r="E22" s="215"/>
      <c r="F22" s="235" t="s">
        <v>181</v>
      </c>
      <c r="G22" s="224">
        <v>300</v>
      </c>
      <c r="H22" s="225">
        <v>2500</v>
      </c>
      <c r="I22" s="226">
        <v>7750</v>
      </c>
      <c r="J22" s="227">
        <v>5</v>
      </c>
      <c r="K22" s="236"/>
    </row>
    <row r="23" spans="1:24" s="220" customFormat="1" ht="22.5" customHeight="1">
      <c r="A23" s="185">
        <v>16</v>
      </c>
      <c r="B23" s="213">
        <v>2</v>
      </c>
      <c r="C23" s="214"/>
      <c r="D23" s="215"/>
      <c r="E23" s="215">
        <v>3</v>
      </c>
      <c r="F23" s="234" t="s">
        <v>41</v>
      </c>
      <c r="G23" s="217">
        <v>24120</v>
      </c>
      <c r="H23" s="230">
        <f>SUM(H24:H28)</f>
        <v>33256</v>
      </c>
      <c r="I23" s="231">
        <f>SUM(I24:I28)</f>
        <v>40043</v>
      </c>
      <c r="J23" s="232">
        <f>SUM(J24:J28)</f>
        <v>7179</v>
      </c>
      <c r="K23" s="236"/>
      <c r="L23" s="178"/>
      <c r="M23" s="178"/>
      <c r="N23" s="178"/>
    </row>
    <row r="24" spans="1:24">
      <c r="A24" s="185">
        <v>17</v>
      </c>
      <c r="B24" s="213"/>
      <c r="C24" s="215"/>
      <c r="D24" s="215"/>
      <c r="E24" s="215"/>
      <c r="F24" s="237" t="s">
        <v>182</v>
      </c>
      <c r="G24" s="224">
        <v>80</v>
      </c>
      <c r="H24" s="225"/>
      <c r="I24" s="226"/>
      <c r="J24" s="227"/>
      <c r="K24" s="238"/>
      <c r="L24" s="239"/>
      <c r="M24" s="239"/>
      <c r="N24" s="239"/>
    </row>
    <row r="25" spans="1:24">
      <c r="A25" s="185">
        <v>18</v>
      </c>
      <c r="B25" s="213"/>
      <c r="C25" s="215"/>
      <c r="D25" s="215"/>
      <c r="E25" s="215"/>
      <c r="F25" s="237" t="s">
        <v>183</v>
      </c>
      <c r="G25" s="224">
        <v>3500</v>
      </c>
      <c r="H25" s="225">
        <v>3000</v>
      </c>
      <c r="I25" s="226">
        <v>7605</v>
      </c>
      <c r="J25" s="227">
        <v>7000</v>
      </c>
      <c r="K25" s="236"/>
      <c r="L25" s="177"/>
    </row>
    <row r="26" spans="1:24">
      <c r="A26" s="185">
        <v>19</v>
      </c>
      <c r="B26" s="213"/>
      <c r="C26" s="215"/>
      <c r="D26" s="215"/>
      <c r="E26" s="215"/>
      <c r="F26" s="237" t="s">
        <v>317</v>
      </c>
      <c r="G26" s="224">
        <v>12000</v>
      </c>
      <c r="H26" s="225">
        <v>19836</v>
      </c>
      <c r="I26" s="226">
        <v>19934</v>
      </c>
      <c r="J26" s="227"/>
      <c r="K26" s="236"/>
      <c r="L26" s="177"/>
    </row>
    <row r="27" spans="1:24">
      <c r="A27" s="185">
        <v>20</v>
      </c>
      <c r="B27" s="213"/>
      <c r="C27" s="215"/>
      <c r="D27" s="215"/>
      <c r="E27" s="215"/>
      <c r="F27" s="237" t="s">
        <v>184</v>
      </c>
      <c r="G27" s="224">
        <v>3440</v>
      </c>
      <c r="H27" s="225">
        <v>2860</v>
      </c>
      <c r="I27" s="226">
        <v>3944</v>
      </c>
      <c r="J27" s="227"/>
      <c r="K27" s="236"/>
      <c r="L27" s="177"/>
    </row>
    <row r="28" spans="1:24">
      <c r="A28" s="185">
        <v>21</v>
      </c>
      <c r="B28" s="213"/>
      <c r="C28" s="215"/>
      <c r="D28" s="215"/>
      <c r="E28" s="215"/>
      <c r="F28" s="237" t="s">
        <v>185</v>
      </c>
      <c r="G28" s="224">
        <v>5100</v>
      </c>
      <c r="H28" s="225">
        <f>2700+4860</f>
        <v>7560</v>
      </c>
      <c r="I28" s="226">
        <f>2700+5860</f>
        <v>8560</v>
      </c>
      <c r="J28" s="227">
        <f>132+46+1</f>
        <v>179</v>
      </c>
      <c r="K28" s="236"/>
      <c r="L28" s="177"/>
    </row>
    <row r="29" spans="1:24" s="220" customFormat="1" ht="22.5" customHeight="1">
      <c r="A29" s="185">
        <v>22</v>
      </c>
      <c r="B29" s="240">
        <v>2</v>
      </c>
      <c r="C29" s="241"/>
      <c r="D29" s="242"/>
      <c r="E29" s="242">
        <v>4</v>
      </c>
      <c r="F29" s="243" t="s">
        <v>56</v>
      </c>
      <c r="G29" s="244">
        <v>7078</v>
      </c>
      <c r="H29" s="245">
        <v>3500</v>
      </c>
      <c r="I29" s="246">
        <v>0</v>
      </c>
      <c r="J29" s="247"/>
      <c r="K29" s="177"/>
      <c r="L29" s="178"/>
      <c r="M29" s="178"/>
      <c r="N29" s="178"/>
      <c r="O29" s="178"/>
      <c r="P29" s="178"/>
    </row>
    <row r="30" spans="1:24" s="205" customFormat="1" ht="30" customHeight="1">
      <c r="A30" s="185">
        <v>23</v>
      </c>
      <c r="B30" s="248"/>
      <c r="C30" s="249"/>
      <c r="D30" s="250">
        <v>2</v>
      </c>
      <c r="E30" s="250"/>
      <c r="F30" s="251" t="s">
        <v>27</v>
      </c>
      <c r="G30" s="252">
        <f>SUM(G31,G34,G35:G35)</f>
        <v>187807</v>
      </c>
      <c r="H30" s="253">
        <f>SUM(H31,H34,H35:H35)</f>
        <v>4458</v>
      </c>
      <c r="I30" s="252">
        <f>SUM(I31,I34,I35:I35)</f>
        <v>4458</v>
      </c>
      <c r="J30" s="254">
        <f>SUM(J31,J34,J35:J35)</f>
        <v>0</v>
      </c>
      <c r="K30" s="177"/>
      <c r="L30" s="178"/>
      <c r="M30" s="178"/>
      <c r="N30" s="178"/>
      <c r="O30" s="220"/>
      <c r="P30" s="204"/>
      <c r="Q30" s="204"/>
      <c r="R30" s="204"/>
      <c r="S30" s="204"/>
      <c r="T30" s="204"/>
      <c r="U30" s="204"/>
      <c r="V30" s="204"/>
      <c r="W30" s="204"/>
      <c r="X30" s="204"/>
    </row>
    <row r="31" spans="1:24" s="220" customFormat="1" ht="22.5" customHeight="1">
      <c r="A31" s="185">
        <v>24</v>
      </c>
      <c r="B31" s="255">
        <v>2</v>
      </c>
      <c r="C31" s="256"/>
      <c r="D31" s="257"/>
      <c r="E31" s="208">
        <v>5</v>
      </c>
      <c r="F31" s="209" t="s">
        <v>186</v>
      </c>
      <c r="G31" s="258">
        <v>185138</v>
      </c>
      <c r="H31" s="259">
        <f>SUM(H32,H33:H33)</f>
        <v>4458</v>
      </c>
      <c r="I31" s="258">
        <f>SUM(I32,I33:I33)</f>
        <v>4458</v>
      </c>
      <c r="J31" s="260">
        <f>SUM(J32,J33:J33)</f>
        <v>0</v>
      </c>
      <c r="K31" s="177"/>
      <c r="L31" s="178"/>
      <c r="M31" s="178"/>
      <c r="N31" s="178"/>
    </row>
    <row r="32" spans="1:24" s="220" customFormat="1">
      <c r="A32" s="185">
        <v>25</v>
      </c>
      <c r="B32" s="213"/>
      <c r="C32" s="214"/>
      <c r="D32" s="215"/>
      <c r="E32" s="215"/>
      <c r="F32" s="216" t="s">
        <v>187</v>
      </c>
      <c r="G32" s="217">
        <v>172753</v>
      </c>
      <c r="H32" s="218"/>
      <c r="I32" s="217"/>
      <c r="J32" s="219"/>
      <c r="K32" s="177"/>
      <c r="L32" s="178"/>
      <c r="M32" s="178"/>
      <c r="N32" s="178"/>
    </row>
    <row r="33" spans="1:12" s="220" customFormat="1">
      <c r="A33" s="185">
        <v>26</v>
      </c>
      <c r="B33" s="213"/>
      <c r="C33" s="228"/>
      <c r="D33" s="222"/>
      <c r="E33" s="222"/>
      <c r="F33" s="229" t="s">
        <v>188</v>
      </c>
      <c r="G33" s="231">
        <v>12385</v>
      </c>
      <c r="H33" s="218">
        <v>4458</v>
      </c>
      <c r="I33" s="217">
        <v>4458</v>
      </c>
      <c r="J33" s="219"/>
      <c r="K33" s="177"/>
      <c r="L33" s="178"/>
    </row>
    <row r="34" spans="1:12" s="220" customFormat="1" ht="22.5" customHeight="1">
      <c r="A34" s="185">
        <v>27</v>
      </c>
      <c r="B34" s="213">
        <v>2</v>
      </c>
      <c r="C34" s="214"/>
      <c r="D34" s="215"/>
      <c r="E34" s="215">
        <v>6</v>
      </c>
      <c r="F34" s="234" t="s">
        <v>55</v>
      </c>
      <c r="G34" s="217"/>
      <c r="H34" s="218"/>
      <c r="I34" s="217"/>
      <c r="J34" s="219"/>
      <c r="K34" s="177"/>
      <c r="L34" s="178"/>
    </row>
    <row r="35" spans="1:12" s="220" customFormat="1" ht="22.5" customHeight="1">
      <c r="A35" s="185">
        <v>28</v>
      </c>
      <c r="B35" s="240">
        <v>2</v>
      </c>
      <c r="C35" s="241"/>
      <c r="D35" s="242"/>
      <c r="E35" s="242">
        <v>7</v>
      </c>
      <c r="F35" s="243" t="s">
        <v>54</v>
      </c>
      <c r="G35" s="244">
        <v>2669</v>
      </c>
      <c r="H35" s="245"/>
      <c r="I35" s="246"/>
      <c r="J35" s="247"/>
      <c r="K35" s="177"/>
      <c r="L35" s="178"/>
    </row>
    <row r="36" spans="1:12" s="220" customFormat="1" ht="30" customHeight="1" thickBot="1">
      <c r="A36" s="185">
        <v>29</v>
      </c>
      <c r="B36" s="261"/>
      <c r="C36" s="262"/>
      <c r="D36" s="263"/>
      <c r="E36" s="263"/>
      <c r="F36" s="264" t="s">
        <v>53</v>
      </c>
      <c r="G36" s="265">
        <f>SUM(G8,G30)</f>
        <v>365394</v>
      </c>
      <c r="H36" s="266">
        <f>SUM(H8,H30)</f>
        <v>203886</v>
      </c>
      <c r="I36" s="265">
        <f>SUM(I8,I30)</f>
        <v>233060</v>
      </c>
      <c r="J36" s="267">
        <f>SUM(J8,J30)</f>
        <v>182213</v>
      </c>
      <c r="K36" s="177"/>
      <c r="L36" s="178"/>
    </row>
    <row r="37" spans="1:12" s="220" customFormat="1" ht="22.5" customHeight="1" thickTop="1" thickBot="1">
      <c r="A37" s="185">
        <v>30</v>
      </c>
      <c r="B37" s="268"/>
      <c r="C37" s="269"/>
      <c r="D37" s="270"/>
      <c r="E37" s="270"/>
      <c r="F37" s="271" t="s">
        <v>52</v>
      </c>
      <c r="G37" s="272">
        <f>+G36-'3.Onki'!G25</f>
        <v>89420</v>
      </c>
      <c r="H37" s="273">
        <f>+H36-'3.Onki'!H25</f>
        <v>-135050</v>
      </c>
      <c r="I37" s="272">
        <f>+I36-'3.Onki'!I25</f>
        <v>-159000</v>
      </c>
      <c r="J37" s="274">
        <f>+J36-'3.Onki'!J25</f>
        <v>-51009</v>
      </c>
      <c r="K37" s="177"/>
      <c r="L37" s="178"/>
    </row>
    <row r="38" spans="1:12" s="220" customFormat="1" ht="30" customHeight="1">
      <c r="A38" s="185">
        <v>31</v>
      </c>
      <c r="B38" s="275"/>
      <c r="C38" s="276"/>
      <c r="D38" s="277"/>
      <c r="E38" s="277">
        <v>8</v>
      </c>
      <c r="F38" s="278" t="s">
        <v>51</v>
      </c>
      <c r="G38" s="279">
        <v>437318</v>
      </c>
      <c r="H38" s="280">
        <f>SUM(H39,H44)</f>
        <v>135050</v>
      </c>
      <c r="I38" s="281">
        <v>170314</v>
      </c>
      <c r="J38" s="282">
        <f>SUM(J39,J44)</f>
        <v>55607</v>
      </c>
      <c r="K38" s="177"/>
      <c r="L38" s="178"/>
    </row>
    <row r="39" spans="1:12" s="220" customFormat="1" ht="22.5" customHeight="1">
      <c r="A39" s="185">
        <v>32</v>
      </c>
      <c r="B39" s="283">
        <v>2</v>
      </c>
      <c r="C39" s="284"/>
      <c r="D39" s="285"/>
      <c r="E39" s="285"/>
      <c r="F39" s="286" t="s">
        <v>189</v>
      </c>
      <c r="G39" s="287">
        <f>SUM(G40,G43)</f>
        <v>80851</v>
      </c>
      <c r="H39" s="288">
        <f>SUM(H40,H43)</f>
        <v>27050</v>
      </c>
      <c r="I39" s="289">
        <f>SUM(I40,I43)</f>
        <v>50935</v>
      </c>
      <c r="J39" s="290">
        <f>SUM(J40,J43)</f>
        <v>55607</v>
      </c>
      <c r="K39" s="177"/>
      <c r="L39" s="178"/>
    </row>
    <row r="40" spans="1:12" s="297" customFormat="1">
      <c r="A40" s="185">
        <v>33</v>
      </c>
      <c r="B40" s="255"/>
      <c r="C40" s="291"/>
      <c r="D40" s="291"/>
      <c r="E40" s="291"/>
      <c r="F40" s="291" t="s">
        <v>190</v>
      </c>
      <c r="G40" s="292">
        <v>80851</v>
      </c>
      <c r="H40" s="293">
        <f>SUM(H41:H42)</f>
        <v>27050</v>
      </c>
      <c r="I40" s="294">
        <v>50935</v>
      </c>
      <c r="J40" s="295">
        <f>SUM(J41:J42)</f>
        <v>46905</v>
      </c>
      <c r="K40" s="296"/>
    </row>
    <row r="41" spans="1:12" s="297" customFormat="1">
      <c r="A41" s="185">
        <v>34</v>
      </c>
      <c r="B41" s="275"/>
      <c r="C41" s="730"/>
      <c r="D41" s="730"/>
      <c r="E41" s="730"/>
      <c r="F41" s="737" t="s">
        <v>158</v>
      </c>
      <c r="G41" s="731">
        <v>302</v>
      </c>
      <c r="H41" s="732">
        <v>1203</v>
      </c>
      <c r="I41" s="733">
        <v>20</v>
      </c>
      <c r="J41" s="734"/>
      <c r="K41" s="296"/>
    </row>
    <row r="42" spans="1:12" s="297" customFormat="1">
      <c r="A42" s="185">
        <v>35</v>
      </c>
      <c r="B42" s="213"/>
      <c r="C42" s="235"/>
      <c r="D42" s="235"/>
      <c r="E42" s="235"/>
      <c r="F42" s="738" t="s">
        <v>319</v>
      </c>
      <c r="G42" s="523">
        <v>80549</v>
      </c>
      <c r="H42" s="735">
        <v>25847</v>
      </c>
      <c r="I42" s="736">
        <v>50935</v>
      </c>
      <c r="J42" s="302">
        <f>55607-5500-3202</f>
        <v>46905</v>
      </c>
      <c r="K42" s="296"/>
    </row>
    <row r="43" spans="1:12" s="297" customFormat="1">
      <c r="A43" s="185">
        <v>36</v>
      </c>
      <c r="B43" s="240"/>
      <c r="C43" s="298"/>
      <c r="D43" s="298"/>
      <c r="E43" s="298"/>
      <c r="F43" s="298" t="s">
        <v>191</v>
      </c>
      <c r="G43" s="299"/>
      <c r="H43" s="300"/>
      <c r="I43" s="301"/>
      <c r="J43" s="302">
        <f>1500+4000+3202</f>
        <v>8702</v>
      </c>
      <c r="K43" s="296"/>
    </row>
    <row r="44" spans="1:12" s="220" customFormat="1" ht="22.5" customHeight="1">
      <c r="A44" s="185">
        <v>37</v>
      </c>
      <c r="B44" s="283">
        <v>2</v>
      </c>
      <c r="C44" s="284"/>
      <c r="D44" s="285"/>
      <c r="E44" s="285"/>
      <c r="F44" s="286" t="s">
        <v>192</v>
      </c>
      <c r="G44" s="303">
        <f>SUM(G45:G47)</f>
        <v>356467</v>
      </c>
      <c r="H44" s="304">
        <f>SUM(H45:H47)</f>
        <v>108000</v>
      </c>
      <c r="I44" s="305">
        <f>SUM(I45:I47)</f>
        <v>119379</v>
      </c>
      <c r="J44" s="306">
        <f>SUM(J45:J47)</f>
        <v>0</v>
      </c>
      <c r="K44" s="177"/>
      <c r="L44" s="178"/>
    </row>
    <row r="45" spans="1:12">
      <c r="A45" s="185">
        <v>38</v>
      </c>
      <c r="B45" s="255"/>
      <c r="C45" s="257"/>
      <c r="D45" s="257"/>
      <c r="E45" s="257"/>
      <c r="F45" s="307" t="s">
        <v>193</v>
      </c>
      <c r="G45" s="292">
        <v>355833</v>
      </c>
      <c r="H45" s="293">
        <v>108000</v>
      </c>
      <c r="I45" s="294">
        <v>108000</v>
      </c>
      <c r="J45" s="295"/>
    </row>
    <row r="46" spans="1:12">
      <c r="A46" s="185">
        <v>39</v>
      </c>
      <c r="B46" s="308"/>
      <c r="C46" s="309"/>
      <c r="D46" s="309"/>
      <c r="E46" s="309"/>
      <c r="F46" s="310" t="s">
        <v>194</v>
      </c>
      <c r="G46" s="311">
        <v>634</v>
      </c>
      <c r="H46" s="312"/>
      <c r="I46" s="313">
        <v>11379</v>
      </c>
      <c r="J46" s="314"/>
    </row>
    <row r="47" spans="1:12">
      <c r="A47" s="185">
        <v>40</v>
      </c>
      <c r="B47" s="308"/>
      <c r="C47" s="309"/>
      <c r="D47" s="309"/>
      <c r="E47" s="309"/>
      <c r="F47" s="310" t="s">
        <v>195</v>
      </c>
      <c r="G47" s="311"/>
      <c r="H47" s="312"/>
      <c r="I47" s="313"/>
      <c r="J47" s="314"/>
    </row>
    <row r="48" spans="1:12" s="322" customFormat="1" ht="30" customHeight="1" thickBot="1">
      <c r="A48" s="185">
        <v>41</v>
      </c>
      <c r="B48" s="315"/>
      <c r="C48" s="316"/>
      <c r="D48" s="317"/>
      <c r="E48" s="317"/>
      <c r="F48" s="316" t="s">
        <v>48</v>
      </c>
      <c r="G48" s="318">
        <f>SUM(G36,G38)</f>
        <v>802712</v>
      </c>
      <c r="H48" s="319">
        <f>SUM(H36,H38)</f>
        <v>338936</v>
      </c>
      <c r="I48" s="320">
        <f>SUM(I36,I38)</f>
        <v>403374</v>
      </c>
      <c r="J48" s="321">
        <f>SUM(J36,J38)</f>
        <v>237820</v>
      </c>
      <c r="K48" s="179"/>
      <c r="L48" s="180"/>
    </row>
    <row r="49" spans="8:10">
      <c r="H49" s="323">
        <f>+H48-'3.Onki'!H30</f>
        <v>0</v>
      </c>
      <c r="I49" s="323">
        <f>+I48-'3.Onki'!I30</f>
        <v>0</v>
      </c>
      <c r="J49" s="323">
        <f>+J48-'3.Onki'!J30</f>
        <v>0</v>
      </c>
    </row>
  </sheetData>
  <mergeCells count="5">
    <mergeCell ref="B1:F1"/>
    <mergeCell ref="B2:J2"/>
    <mergeCell ref="B3:J3"/>
    <mergeCell ref="B4:J4"/>
    <mergeCell ref="G5:J5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F29"/>
  <sheetViews>
    <sheetView view="pageBreakPreview" zoomScaleNormal="100" zoomScaleSheetLayoutView="100" workbookViewId="0">
      <selection activeCell="B1" sqref="B1:C1"/>
    </sheetView>
  </sheetViews>
  <sheetFormatPr defaultRowHeight="15"/>
  <cols>
    <col min="1" max="1" width="3.7109375" style="361" customWidth="1"/>
    <col min="2" max="2" width="12.7109375" style="362" customWidth="1"/>
    <col min="3" max="3" width="70.7109375" style="363" customWidth="1"/>
    <col min="4" max="5" width="18.7109375" style="364" customWidth="1"/>
    <col min="6" max="6" width="18.7109375" style="365" customWidth="1"/>
    <col min="7" max="16384" width="9.140625" style="363"/>
  </cols>
  <sheetData>
    <row r="1" spans="1:6" s="328" customFormat="1" ht="15" customHeight="1">
      <c r="A1" s="324"/>
      <c r="B1" s="758" t="s">
        <v>333</v>
      </c>
      <c r="C1" s="758"/>
      <c r="D1" s="326"/>
      <c r="E1" s="326"/>
      <c r="F1" s="327"/>
    </row>
    <row r="2" spans="1:6" s="328" customFormat="1" ht="15" customHeight="1">
      <c r="A2" s="324"/>
      <c r="B2" s="329"/>
      <c r="C2" s="325"/>
      <c r="D2" s="326"/>
      <c r="E2" s="326"/>
      <c r="F2" s="327"/>
    </row>
    <row r="3" spans="1:6" s="328" customFormat="1" ht="15" customHeight="1">
      <c r="A3" s="324"/>
      <c r="B3" s="759" t="s">
        <v>196</v>
      </c>
      <c r="C3" s="759"/>
      <c r="D3" s="759"/>
      <c r="E3" s="759"/>
      <c r="F3" s="759"/>
    </row>
    <row r="4" spans="1:6" s="328" customFormat="1" ht="15" customHeight="1">
      <c r="A4" s="324"/>
      <c r="B4" s="759" t="s">
        <v>197</v>
      </c>
      <c r="C4" s="759"/>
      <c r="D4" s="759"/>
      <c r="E4" s="759"/>
      <c r="F4" s="759"/>
    </row>
    <row r="5" spans="1:6" s="331" customFormat="1">
      <c r="A5" s="181"/>
      <c r="B5" s="330"/>
      <c r="D5" s="332"/>
      <c r="E5" s="332"/>
      <c r="F5" s="332" t="s">
        <v>32</v>
      </c>
    </row>
    <row r="6" spans="1:6" s="181" customFormat="1" ht="15.75" thickBot="1">
      <c r="B6" s="181" t="s">
        <v>34</v>
      </c>
      <c r="C6" s="181" t="s">
        <v>35</v>
      </c>
      <c r="D6" s="333" t="s">
        <v>36</v>
      </c>
      <c r="E6" s="333" t="s">
        <v>37</v>
      </c>
      <c r="F6" s="334" t="s">
        <v>38</v>
      </c>
    </row>
    <row r="7" spans="1:6" s="181" customFormat="1" ht="22.5" customHeight="1">
      <c r="B7" s="760" t="s">
        <v>198</v>
      </c>
      <c r="C7" s="762" t="s">
        <v>33</v>
      </c>
      <c r="D7" s="744" t="s">
        <v>199</v>
      </c>
      <c r="E7" s="746" t="s">
        <v>200</v>
      </c>
      <c r="F7" s="748" t="s">
        <v>201</v>
      </c>
    </row>
    <row r="8" spans="1:6" s="181" customFormat="1" ht="22.5" customHeight="1" thickBot="1">
      <c r="B8" s="761"/>
      <c r="C8" s="763"/>
      <c r="D8" s="745"/>
      <c r="E8" s="747"/>
      <c r="F8" s="749"/>
    </row>
    <row r="9" spans="1:6" s="338" customFormat="1" ht="22.5" customHeight="1">
      <c r="A9" s="324">
        <v>1</v>
      </c>
      <c r="B9" s="750" t="s">
        <v>202</v>
      </c>
      <c r="C9" s="751"/>
      <c r="D9" s="335">
        <f>SUM(D10,D15,D16,D17)</f>
        <v>51145</v>
      </c>
      <c r="E9" s="336">
        <f>SUM(E10,E15,E16,E17)</f>
        <v>51144</v>
      </c>
      <c r="F9" s="337">
        <f>+E9/D9</f>
        <v>0.99998044774660277</v>
      </c>
    </row>
    <row r="10" spans="1:6" s="328" customFormat="1">
      <c r="A10" s="324">
        <v>2</v>
      </c>
      <c r="B10" s="339" t="s">
        <v>203</v>
      </c>
      <c r="C10" s="340" t="s">
        <v>204</v>
      </c>
      <c r="D10" s="341">
        <v>34671</v>
      </c>
      <c r="E10" s="342">
        <v>34671</v>
      </c>
      <c r="F10" s="348">
        <f t="shared" ref="F10:F29" si="0">+E10/D10</f>
        <v>1</v>
      </c>
    </row>
    <row r="11" spans="1:6" s="328" customFormat="1">
      <c r="A11" s="324">
        <v>3</v>
      </c>
      <c r="B11" s="344" t="s">
        <v>205</v>
      </c>
      <c r="C11" s="345" t="s">
        <v>206</v>
      </c>
      <c r="D11" s="346">
        <v>4021</v>
      </c>
      <c r="E11" s="347">
        <v>4021</v>
      </c>
      <c r="F11" s="348">
        <f t="shared" si="0"/>
        <v>1</v>
      </c>
    </row>
    <row r="12" spans="1:6" s="328" customFormat="1">
      <c r="A12" s="324">
        <v>4</v>
      </c>
      <c r="B12" s="344" t="s">
        <v>207</v>
      </c>
      <c r="C12" s="345" t="s">
        <v>208</v>
      </c>
      <c r="D12" s="346">
        <v>3872</v>
      </c>
      <c r="E12" s="347">
        <v>3872</v>
      </c>
      <c r="F12" s="348">
        <f t="shared" si="0"/>
        <v>1</v>
      </c>
    </row>
    <row r="13" spans="1:6" s="328" customFormat="1">
      <c r="A13" s="324">
        <v>5</v>
      </c>
      <c r="B13" s="344" t="s">
        <v>209</v>
      </c>
      <c r="C13" s="345" t="s">
        <v>210</v>
      </c>
      <c r="D13" s="346">
        <v>693</v>
      </c>
      <c r="E13" s="347">
        <v>693</v>
      </c>
      <c r="F13" s="348">
        <f t="shared" si="0"/>
        <v>1</v>
      </c>
    </row>
    <row r="14" spans="1:6" s="328" customFormat="1">
      <c r="A14" s="324">
        <v>6</v>
      </c>
      <c r="B14" s="344" t="s">
        <v>211</v>
      </c>
      <c r="C14" s="345" t="s">
        <v>212</v>
      </c>
      <c r="D14" s="346">
        <v>1864</v>
      </c>
      <c r="E14" s="347">
        <v>1863</v>
      </c>
      <c r="F14" s="348">
        <f t="shared" si="0"/>
        <v>0.99946351931330468</v>
      </c>
    </row>
    <row r="15" spans="1:6" s="349" customFormat="1">
      <c r="A15" s="324">
        <v>7</v>
      </c>
      <c r="B15" s="339" t="s">
        <v>213</v>
      </c>
      <c r="C15" s="340" t="s">
        <v>214</v>
      </c>
      <c r="D15" s="341">
        <f>SUM(D11:D14)</f>
        <v>10450</v>
      </c>
      <c r="E15" s="342">
        <f>SUM(E11:E14)</f>
        <v>10449</v>
      </c>
      <c r="F15" s="343">
        <f t="shared" si="0"/>
        <v>0.99990430622009574</v>
      </c>
    </row>
    <row r="16" spans="1:6" s="349" customFormat="1">
      <c r="A16" s="324">
        <v>8</v>
      </c>
      <c r="B16" s="339" t="s">
        <v>215</v>
      </c>
      <c r="C16" s="340" t="s">
        <v>290</v>
      </c>
      <c r="D16" s="341">
        <v>6000</v>
      </c>
      <c r="E16" s="342">
        <v>6000</v>
      </c>
      <c r="F16" s="343">
        <f t="shared" si="0"/>
        <v>1</v>
      </c>
    </row>
    <row r="17" spans="1:6" s="328" customFormat="1">
      <c r="A17" s="324">
        <v>9</v>
      </c>
      <c r="B17" s="339" t="s">
        <v>299</v>
      </c>
      <c r="C17" s="340" t="s">
        <v>291</v>
      </c>
      <c r="D17" s="346">
        <v>24</v>
      </c>
      <c r="E17" s="347">
        <v>24</v>
      </c>
      <c r="F17" s="348">
        <f t="shared" si="0"/>
        <v>1</v>
      </c>
    </row>
    <row r="18" spans="1:6" s="338" customFormat="1" ht="22.5" customHeight="1">
      <c r="A18" s="324">
        <v>10</v>
      </c>
      <c r="B18" s="752" t="s">
        <v>292</v>
      </c>
      <c r="C18" s="753"/>
      <c r="D18" s="350">
        <f>SUM(D19:D20)</f>
        <v>46089</v>
      </c>
      <c r="E18" s="351">
        <f>SUM(E19:E20)</f>
        <v>43326</v>
      </c>
      <c r="F18" s="352">
        <f>+E18/D18</f>
        <v>0.94005077133372383</v>
      </c>
    </row>
    <row r="19" spans="1:6" s="328" customFormat="1">
      <c r="A19" s="324">
        <v>11</v>
      </c>
      <c r="B19" s="344" t="s">
        <v>300</v>
      </c>
      <c r="C19" s="345" t="s">
        <v>302</v>
      </c>
      <c r="D19" s="346">
        <v>39982</v>
      </c>
      <c r="E19" s="347">
        <v>37852</v>
      </c>
      <c r="F19" s="348">
        <f>+E19/D19</f>
        <v>0.94672602671202044</v>
      </c>
    </row>
    <row r="20" spans="1:6" s="328" customFormat="1">
      <c r="A20" s="324">
        <v>12</v>
      </c>
      <c r="B20" s="344" t="s">
        <v>301</v>
      </c>
      <c r="C20" s="345" t="s">
        <v>293</v>
      </c>
      <c r="D20" s="346">
        <v>6107</v>
      </c>
      <c r="E20" s="347">
        <v>5474</v>
      </c>
      <c r="F20" s="348">
        <f>+E20/D20</f>
        <v>0.89634845259538232</v>
      </c>
    </row>
    <row r="21" spans="1:6" s="338" customFormat="1" ht="22.5" customHeight="1">
      <c r="A21" s="324">
        <v>13</v>
      </c>
      <c r="B21" s="752" t="s">
        <v>294</v>
      </c>
      <c r="C21" s="753"/>
      <c r="D21" s="350">
        <f>SUM(D22:D26)</f>
        <v>29754</v>
      </c>
      <c r="E21" s="351">
        <f>SUM(E22:E26)</f>
        <v>32973</v>
      </c>
      <c r="F21" s="352">
        <f t="shared" si="0"/>
        <v>1.1081871345029239</v>
      </c>
    </row>
    <row r="22" spans="1:6" s="328" customFormat="1">
      <c r="A22" s="324">
        <v>14</v>
      </c>
      <c r="B22" s="344" t="s">
        <v>216</v>
      </c>
      <c r="C22" s="345" t="s">
        <v>217</v>
      </c>
      <c r="D22" s="346">
        <v>9917</v>
      </c>
      <c r="E22" s="347">
        <v>11460</v>
      </c>
      <c r="F22" s="348">
        <f t="shared" si="0"/>
        <v>1.1555914086921448</v>
      </c>
    </row>
    <row r="23" spans="1:6" s="328" customFormat="1">
      <c r="A23" s="324">
        <v>15</v>
      </c>
      <c r="B23" s="344" t="s">
        <v>303</v>
      </c>
      <c r="C23" s="345" t="s">
        <v>296</v>
      </c>
      <c r="D23" s="346">
        <v>3000</v>
      </c>
      <c r="E23" s="347">
        <v>3000</v>
      </c>
      <c r="F23" s="348">
        <f t="shared" si="0"/>
        <v>1</v>
      </c>
    </row>
    <row r="24" spans="1:6" s="328" customFormat="1">
      <c r="A24" s="324">
        <v>16</v>
      </c>
      <c r="B24" s="344" t="s">
        <v>218</v>
      </c>
      <c r="C24" s="345" t="s">
        <v>219</v>
      </c>
      <c r="D24" s="346">
        <v>2602</v>
      </c>
      <c r="E24" s="347">
        <v>2658</v>
      </c>
      <c r="F24" s="348">
        <f t="shared" si="0"/>
        <v>1.0215219062259799</v>
      </c>
    </row>
    <row r="25" spans="1:6" s="328" customFormat="1">
      <c r="A25" s="324">
        <v>17</v>
      </c>
      <c r="B25" s="344" t="s">
        <v>304</v>
      </c>
      <c r="C25" s="345" t="s">
        <v>295</v>
      </c>
      <c r="D25" s="346">
        <v>14156</v>
      </c>
      <c r="E25" s="347">
        <v>15855</v>
      </c>
      <c r="F25" s="348">
        <f t="shared" si="0"/>
        <v>1.1200197795987568</v>
      </c>
    </row>
    <row r="26" spans="1:6" s="328" customFormat="1">
      <c r="A26" s="324">
        <v>18</v>
      </c>
      <c r="B26" s="344" t="s">
        <v>305</v>
      </c>
      <c r="C26" s="345" t="s">
        <v>297</v>
      </c>
      <c r="D26" s="346">
        <v>79</v>
      </c>
      <c r="E26" s="347"/>
      <c r="F26" s="348">
        <f t="shared" si="0"/>
        <v>0</v>
      </c>
    </row>
    <row r="27" spans="1:6" s="338" customFormat="1" ht="22.5" customHeight="1">
      <c r="A27" s="324">
        <v>19</v>
      </c>
      <c r="B27" s="754" t="s">
        <v>298</v>
      </c>
      <c r="C27" s="755"/>
      <c r="D27" s="350">
        <f>SUM(D28)</f>
        <v>2110</v>
      </c>
      <c r="E27" s="351">
        <f>SUM(E28)</f>
        <v>2119</v>
      </c>
      <c r="F27" s="352">
        <f t="shared" si="0"/>
        <v>1.004265402843602</v>
      </c>
    </row>
    <row r="28" spans="1:6" s="328" customFormat="1" ht="15.75" thickBot="1">
      <c r="A28" s="324">
        <v>20</v>
      </c>
      <c r="B28" s="353" t="s">
        <v>220</v>
      </c>
      <c r="C28" s="354" t="s">
        <v>221</v>
      </c>
      <c r="D28" s="355">
        <v>2110</v>
      </c>
      <c r="E28" s="356">
        <v>2119</v>
      </c>
      <c r="F28" s="357">
        <f t="shared" si="0"/>
        <v>1.004265402843602</v>
      </c>
    </row>
    <row r="29" spans="1:6" s="338" customFormat="1" ht="22.5" customHeight="1" thickBot="1">
      <c r="A29" s="324">
        <v>21</v>
      </c>
      <c r="B29" s="756" t="s">
        <v>222</v>
      </c>
      <c r="C29" s="757"/>
      <c r="D29" s="358">
        <f>SUM(D9,D21,D27,D18)</f>
        <v>129098</v>
      </c>
      <c r="E29" s="359">
        <f>SUM(E9,E21,E27,E18)</f>
        <v>129562</v>
      </c>
      <c r="F29" s="360">
        <f t="shared" si="0"/>
        <v>1.0035941687710113</v>
      </c>
    </row>
  </sheetData>
  <mergeCells count="13">
    <mergeCell ref="B29:C29"/>
    <mergeCell ref="B18:C18"/>
    <mergeCell ref="B1:C1"/>
    <mergeCell ref="B3:F3"/>
    <mergeCell ref="B4:F4"/>
    <mergeCell ref="B7:B8"/>
    <mergeCell ref="C7:C8"/>
    <mergeCell ref="D7:D8"/>
    <mergeCell ref="E7:E8"/>
    <mergeCell ref="F7:F8"/>
    <mergeCell ref="B9:C9"/>
    <mergeCell ref="B21:C21"/>
    <mergeCell ref="B27:C27"/>
  </mergeCells>
  <printOptions horizontalCentered="1"/>
  <pageMargins left="0.19685039370078741" right="0.19685039370078741" top="0.59055118110236227" bottom="0.59055118110236227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P66"/>
  <sheetViews>
    <sheetView view="pageBreakPreview" zoomScaleNormal="100" zoomScaleSheetLayoutView="100" workbookViewId="0">
      <pane ySplit="7" topLeftCell="A8" activePane="bottomLeft" state="frozen"/>
      <selection activeCell="F49" sqref="F49"/>
      <selection pane="bottomLeft" activeCell="B1" sqref="B1:F1"/>
    </sheetView>
  </sheetViews>
  <sheetFormatPr defaultRowHeight="15"/>
  <cols>
    <col min="1" max="1" width="3.7109375" style="185" customWidth="1"/>
    <col min="2" max="2" width="3.7109375" style="460" customWidth="1"/>
    <col min="3" max="3" width="3.7109375" style="459" customWidth="1"/>
    <col min="4" max="5" width="5.7109375" style="459" customWidth="1"/>
    <col min="6" max="6" width="56.7109375" style="195" customWidth="1"/>
    <col min="7" max="7" width="12.7109375" style="195" customWidth="1"/>
    <col min="8" max="10" width="13.7109375" style="195" customWidth="1"/>
    <col min="11" max="11" width="11" style="194" bestFit="1" customWidth="1"/>
    <col min="12" max="13" width="10.28515625" style="194" bestFit="1" customWidth="1"/>
    <col min="14" max="14" width="11.85546875" style="194" bestFit="1" customWidth="1"/>
    <col min="15" max="15" width="9.140625" style="194"/>
    <col min="16" max="16384" width="9.140625" style="195"/>
  </cols>
  <sheetData>
    <row r="1" spans="1:16">
      <c r="B1" s="764" t="s">
        <v>332</v>
      </c>
      <c r="C1" s="764"/>
      <c r="D1" s="764"/>
      <c r="E1" s="764"/>
      <c r="F1" s="764"/>
      <c r="G1" s="367"/>
      <c r="H1" s="367"/>
      <c r="I1" s="367"/>
      <c r="J1" s="367"/>
    </row>
    <row r="2" spans="1:16">
      <c r="B2" s="765"/>
      <c r="C2" s="765"/>
      <c r="D2" s="765"/>
      <c r="E2" s="765"/>
      <c r="F2" s="765"/>
      <c r="G2" s="765"/>
      <c r="H2" s="765"/>
      <c r="I2" s="765"/>
      <c r="J2" s="765"/>
    </row>
    <row r="3" spans="1:16" ht="17.25" customHeight="1">
      <c r="B3" s="766" t="s">
        <v>313</v>
      </c>
      <c r="C3" s="766"/>
      <c r="D3" s="766"/>
      <c r="E3" s="766"/>
      <c r="F3" s="766"/>
      <c r="G3" s="766"/>
      <c r="H3" s="766"/>
      <c r="I3" s="766"/>
      <c r="J3" s="766"/>
    </row>
    <row r="4" spans="1:16" ht="17.25" customHeight="1">
      <c r="B4" s="766" t="s">
        <v>155</v>
      </c>
      <c r="C4" s="766"/>
      <c r="D4" s="766"/>
      <c r="E4" s="766"/>
      <c r="F4" s="766"/>
      <c r="G4" s="766"/>
      <c r="H4" s="766"/>
      <c r="I4" s="766"/>
      <c r="J4" s="766"/>
      <c r="K4" s="767"/>
      <c r="L4" s="767"/>
      <c r="M4" s="767"/>
      <c r="N4" s="767"/>
      <c r="O4" s="767"/>
    </row>
    <row r="5" spans="1:16">
      <c r="B5" s="370"/>
      <c r="C5" s="371"/>
      <c r="D5" s="372"/>
      <c r="E5" s="371"/>
      <c r="F5" s="373"/>
      <c r="G5" s="768" t="s">
        <v>32</v>
      </c>
      <c r="H5" s="768"/>
      <c r="I5" s="768"/>
      <c r="J5" s="768"/>
    </row>
    <row r="6" spans="1:16" s="185" customFormat="1" ht="15.75" thickBot="1">
      <c r="B6" s="374" t="s">
        <v>34</v>
      </c>
      <c r="C6" s="372" t="s">
        <v>35</v>
      </c>
      <c r="D6" s="372" t="s">
        <v>36</v>
      </c>
      <c r="E6" s="372" t="s">
        <v>37</v>
      </c>
      <c r="F6" s="185" t="s">
        <v>38</v>
      </c>
      <c r="G6" s="375" t="s">
        <v>39</v>
      </c>
      <c r="H6" s="375" t="s">
        <v>40</v>
      </c>
      <c r="I6" s="375" t="s">
        <v>28</v>
      </c>
      <c r="J6" s="375" t="s">
        <v>29</v>
      </c>
      <c r="K6" s="376"/>
      <c r="L6" s="376"/>
      <c r="M6" s="376"/>
      <c r="N6" s="376"/>
      <c r="O6" s="376"/>
    </row>
    <row r="7" spans="1:16" s="377" customFormat="1" ht="60.75" thickBot="1">
      <c r="B7" s="378" t="s">
        <v>70</v>
      </c>
      <c r="C7" s="379" t="s">
        <v>43</v>
      </c>
      <c r="D7" s="380" t="s">
        <v>60</v>
      </c>
      <c r="E7" s="380" t="s">
        <v>59</v>
      </c>
      <c r="F7" s="381" t="s">
        <v>33</v>
      </c>
      <c r="G7" s="382" t="s">
        <v>223</v>
      </c>
      <c r="H7" s="383" t="s">
        <v>120</v>
      </c>
      <c r="I7" s="384" t="s">
        <v>151</v>
      </c>
      <c r="J7" s="385" t="s">
        <v>152</v>
      </c>
      <c r="K7" s="386"/>
      <c r="O7" s="386"/>
    </row>
    <row r="8" spans="1:16" s="396" customFormat="1" ht="30" customHeight="1">
      <c r="A8" s="185">
        <v>1</v>
      </c>
      <c r="B8" s="721" t="s">
        <v>62</v>
      </c>
      <c r="C8" s="722"/>
      <c r="D8" s="438"/>
      <c r="E8" s="722"/>
      <c r="F8" s="723" t="s">
        <v>69</v>
      </c>
      <c r="G8" s="724">
        <v>40359</v>
      </c>
      <c r="H8" s="724">
        <f>SUM(H9:H10)</f>
        <v>35874</v>
      </c>
      <c r="I8" s="724">
        <v>40615</v>
      </c>
      <c r="J8" s="725">
        <f>SUM(J9:J10)</f>
        <v>34671</v>
      </c>
      <c r="K8" s="394"/>
      <c r="O8" s="394"/>
      <c r="P8" s="394"/>
    </row>
    <row r="9" spans="1:16">
      <c r="A9" s="185">
        <v>2</v>
      </c>
      <c r="B9" s="443"/>
      <c r="C9" s="399"/>
      <c r="D9" s="399">
        <v>1</v>
      </c>
      <c r="E9" s="399"/>
      <c r="F9" s="400" t="s">
        <v>21</v>
      </c>
      <c r="G9" s="726">
        <v>40341</v>
      </c>
      <c r="H9" s="400">
        <v>35074</v>
      </c>
      <c r="I9" s="400">
        <v>39815</v>
      </c>
      <c r="J9" s="727">
        <v>34671</v>
      </c>
    </row>
    <row r="10" spans="1:16">
      <c r="A10" s="185">
        <v>3</v>
      </c>
      <c r="B10" s="403"/>
      <c r="C10" s="404"/>
      <c r="D10" s="404">
        <v>2</v>
      </c>
      <c r="E10" s="404"/>
      <c r="F10" s="418" t="s">
        <v>22</v>
      </c>
      <c r="G10" s="406">
        <v>18</v>
      </c>
      <c r="H10" s="418">
        <f>SUM(H11:H12)</f>
        <v>800</v>
      </c>
      <c r="I10" s="418">
        <f>SUM(I11:I12)</f>
        <v>800</v>
      </c>
      <c r="J10" s="498">
        <f>SUM(J11:J12)</f>
        <v>0</v>
      </c>
    </row>
    <row r="11" spans="1:16">
      <c r="A11" s="185">
        <v>4</v>
      </c>
      <c r="B11" s="403"/>
      <c r="C11" s="404"/>
      <c r="D11" s="404"/>
      <c r="E11" s="404">
        <v>1</v>
      </c>
      <c r="F11" s="418" t="s">
        <v>68</v>
      </c>
      <c r="G11" s="406">
        <v>18</v>
      </c>
      <c r="H11" s="418">
        <v>800</v>
      </c>
      <c r="I11" s="418">
        <v>800</v>
      </c>
      <c r="J11" s="498"/>
    </row>
    <row r="12" spans="1:16">
      <c r="A12" s="185">
        <v>5</v>
      </c>
      <c r="B12" s="424"/>
      <c r="C12" s="425"/>
      <c r="D12" s="425"/>
      <c r="E12" s="425">
        <v>2</v>
      </c>
      <c r="F12" s="426" t="s">
        <v>67</v>
      </c>
      <c r="G12" s="728"/>
      <c r="H12" s="426"/>
      <c r="I12" s="426"/>
      <c r="J12" s="729"/>
    </row>
    <row r="13" spans="1:16" s="396" customFormat="1" ht="30" customHeight="1">
      <c r="A13" s="185">
        <v>6</v>
      </c>
      <c r="B13" s="387" t="s">
        <v>318</v>
      </c>
      <c r="C13" s="388"/>
      <c r="D13" s="389"/>
      <c r="E13" s="389"/>
      <c r="F13" s="390" t="s">
        <v>224</v>
      </c>
      <c r="G13" s="391">
        <f>SUM(G14:G15,G18,G20)</f>
        <v>235615</v>
      </c>
      <c r="H13" s="392">
        <f>SUM(H14:H15,H18,H20)</f>
        <v>303062</v>
      </c>
      <c r="I13" s="391">
        <f>SUM(I14:I15,I18,I20)</f>
        <v>351445</v>
      </c>
      <c r="J13" s="393">
        <f>SUM(J14:J15,J18,J20)</f>
        <v>198551</v>
      </c>
      <c r="K13" s="394"/>
      <c r="L13" s="395"/>
      <c r="M13" s="394"/>
      <c r="N13" s="394"/>
      <c r="O13" s="394"/>
      <c r="P13" s="394"/>
    </row>
    <row r="14" spans="1:16" ht="18" customHeight="1">
      <c r="A14" s="185">
        <v>7</v>
      </c>
      <c r="B14" s="397"/>
      <c r="C14" s="398"/>
      <c r="D14" s="399">
        <v>1</v>
      </c>
      <c r="E14" s="398"/>
      <c r="F14" s="400" t="s">
        <v>21</v>
      </c>
      <c r="G14" s="400">
        <v>144525</v>
      </c>
      <c r="H14" s="401">
        <f>20308+5657+54136+4457+53139+14754</f>
        <v>152451</v>
      </c>
      <c r="I14" s="400">
        <v>210209</v>
      </c>
      <c r="J14" s="402">
        <v>147579</v>
      </c>
    </row>
    <row r="15" spans="1:16" ht="18" customHeight="1">
      <c r="A15" s="185">
        <v>8</v>
      </c>
      <c r="B15" s="403"/>
      <c r="C15" s="404"/>
      <c r="D15" s="404"/>
      <c r="E15" s="404"/>
      <c r="F15" s="405" t="s">
        <v>225</v>
      </c>
      <c r="G15" s="406">
        <f>SUM(G16,G17)</f>
        <v>0</v>
      </c>
      <c r="H15" s="407">
        <f>SUM(H16,H17)</f>
        <v>0</v>
      </c>
      <c r="I15" s="406">
        <f>SUM(I16,I17)</f>
        <v>0</v>
      </c>
      <c r="J15" s="408">
        <f>SUM(J16,J17)</f>
        <v>0</v>
      </c>
      <c r="P15" s="194"/>
    </row>
    <row r="16" spans="1:16" s="416" customFormat="1">
      <c r="A16" s="185">
        <v>9</v>
      </c>
      <c r="B16" s="409"/>
      <c r="C16" s="410"/>
      <c r="D16" s="410"/>
      <c r="E16" s="410"/>
      <c r="F16" s="411" t="s">
        <v>226</v>
      </c>
      <c r="G16" s="412"/>
      <c r="H16" s="413"/>
      <c r="I16" s="412"/>
      <c r="J16" s="414"/>
      <c r="K16" s="415"/>
      <c r="L16" s="415"/>
      <c r="M16" s="415"/>
      <c r="N16" s="415"/>
      <c r="O16" s="415"/>
      <c r="P16" s="415"/>
    </row>
    <row r="17" spans="1:16" s="416" customFormat="1">
      <c r="A17" s="185">
        <v>10</v>
      </c>
      <c r="B17" s="409"/>
      <c r="C17" s="410"/>
      <c r="D17" s="410"/>
      <c r="E17" s="410"/>
      <c r="F17" s="411" t="s">
        <v>227</v>
      </c>
      <c r="G17" s="412"/>
      <c r="H17" s="413"/>
      <c r="I17" s="412"/>
      <c r="J17" s="414"/>
      <c r="K17" s="415"/>
      <c r="L17" s="415"/>
      <c r="M17" s="415"/>
      <c r="N17" s="415"/>
      <c r="O17" s="415"/>
    </row>
    <row r="18" spans="1:16" ht="18" customHeight="1">
      <c r="A18" s="185">
        <v>11</v>
      </c>
      <c r="B18" s="403"/>
      <c r="C18" s="404"/>
      <c r="D18" s="404"/>
      <c r="E18" s="404"/>
      <c r="F18" s="417" t="s">
        <v>228</v>
      </c>
      <c r="G18" s="418"/>
      <c r="H18" s="419">
        <v>51500</v>
      </c>
      <c r="I18" s="418"/>
      <c r="J18" s="420">
        <v>42270</v>
      </c>
      <c r="P18" s="194"/>
    </row>
    <row r="19" spans="1:16">
      <c r="A19" s="185">
        <v>12</v>
      </c>
      <c r="B19" s="403"/>
      <c r="C19" s="404"/>
      <c r="D19" s="404"/>
      <c r="E19" s="404"/>
      <c r="F19" s="418"/>
      <c r="G19" s="406"/>
      <c r="H19" s="419"/>
      <c r="I19" s="418"/>
      <c r="J19" s="420"/>
      <c r="N19" s="421"/>
    </row>
    <row r="20" spans="1:16">
      <c r="A20" s="185">
        <v>13</v>
      </c>
      <c r="B20" s="422"/>
      <c r="C20" s="423"/>
      <c r="D20" s="404">
        <v>2</v>
      </c>
      <c r="E20" s="423"/>
      <c r="F20" s="418" t="s">
        <v>22</v>
      </c>
      <c r="G20" s="406">
        <f>SUM(G21:G23)</f>
        <v>91090</v>
      </c>
      <c r="H20" s="407">
        <f>SUM(H21:H23)</f>
        <v>99111</v>
      </c>
      <c r="I20" s="406">
        <f>SUM(I21:I23)</f>
        <v>141236</v>
      </c>
      <c r="J20" s="408">
        <f>SUM(J21:J23)</f>
        <v>8702</v>
      </c>
    </row>
    <row r="21" spans="1:16">
      <c r="A21" s="185">
        <v>14</v>
      </c>
      <c r="B21" s="422"/>
      <c r="C21" s="423"/>
      <c r="D21" s="404"/>
      <c r="E21" s="404">
        <v>1</v>
      </c>
      <c r="F21" s="406" t="s">
        <v>68</v>
      </c>
      <c r="G21" s="406">
        <v>12112</v>
      </c>
      <c r="H21" s="407">
        <v>8723</v>
      </c>
      <c r="I21" s="406">
        <v>8957</v>
      </c>
      <c r="J21" s="408">
        <v>7202</v>
      </c>
    </row>
    <row r="22" spans="1:16">
      <c r="A22" s="185">
        <v>15</v>
      </c>
      <c r="B22" s="422"/>
      <c r="C22" s="423"/>
      <c r="D22" s="404"/>
      <c r="E22" s="404">
        <v>2</v>
      </c>
      <c r="F22" s="418" t="s">
        <v>67</v>
      </c>
      <c r="G22" s="406">
        <v>76403</v>
      </c>
      <c r="H22" s="419">
        <v>88990</v>
      </c>
      <c r="I22" s="418">
        <v>132279</v>
      </c>
      <c r="J22" s="420">
        <v>1500</v>
      </c>
    </row>
    <row r="23" spans="1:16">
      <c r="A23" s="185">
        <v>16</v>
      </c>
      <c r="B23" s="422"/>
      <c r="C23" s="423"/>
      <c r="D23" s="404"/>
      <c r="E23" s="404">
        <v>3</v>
      </c>
      <c r="F23" s="418" t="s">
        <v>229</v>
      </c>
      <c r="G23" s="406">
        <v>2575</v>
      </c>
      <c r="H23" s="419">
        <v>1398</v>
      </c>
      <c r="I23" s="418"/>
      <c r="J23" s="420"/>
    </row>
    <row r="24" spans="1:16" ht="15.75" thickBot="1">
      <c r="A24" s="185">
        <v>17</v>
      </c>
      <c r="B24" s="424"/>
      <c r="C24" s="425"/>
      <c r="D24" s="425"/>
      <c r="E24" s="425"/>
      <c r="F24" s="426"/>
      <c r="G24" s="426"/>
      <c r="H24" s="427"/>
      <c r="I24" s="426"/>
      <c r="J24" s="428"/>
    </row>
    <row r="25" spans="1:16" s="436" customFormat="1" ht="30" customHeight="1" thickBot="1">
      <c r="A25" s="185">
        <v>18</v>
      </c>
      <c r="B25" s="429"/>
      <c r="C25" s="430"/>
      <c r="D25" s="431"/>
      <c r="E25" s="430"/>
      <c r="F25" s="432" t="s">
        <v>66</v>
      </c>
      <c r="G25" s="433">
        <f>SUM(G13,G8)</f>
        <v>275974</v>
      </c>
      <c r="H25" s="434">
        <f>SUM(H13,H8)</f>
        <v>338936</v>
      </c>
      <c r="I25" s="433">
        <f>SUM(I13,I8)</f>
        <v>392060</v>
      </c>
      <c r="J25" s="435">
        <f>SUM(J13,J8)</f>
        <v>233222</v>
      </c>
    </row>
    <row r="26" spans="1:16" s="367" customFormat="1" ht="30" customHeight="1">
      <c r="A26" s="185">
        <v>19</v>
      </c>
      <c r="B26" s="437" t="s">
        <v>62</v>
      </c>
      <c r="C26" s="438"/>
      <c r="D26" s="438"/>
      <c r="E26" s="438"/>
      <c r="F26" s="439" t="s">
        <v>65</v>
      </c>
      <c r="G26" s="439">
        <v>526738</v>
      </c>
      <c r="H26" s="440">
        <f>SUM(H27:H29)</f>
        <v>0</v>
      </c>
      <c r="I26" s="439">
        <f>SUM(I27:I29)</f>
        <v>11314</v>
      </c>
      <c r="J26" s="441">
        <f>SUM(J27:J29)</f>
        <v>4598</v>
      </c>
      <c r="K26" s="442"/>
      <c r="L26" s="442"/>
      <c r="M26" s="442"/>
      <c r="N26" s="442"/>
      <c r="O26" s="442"/>
    </row>
    <row r="27" spans="1:16" s="367" customFormat="1" ht="22.5" customHeight="1">
      <c r="A27" s="185">
        <v>20</v>
      </c>
      <c r="B27" s="443"/>
      <c r="C27" s="399"/>
      <c r="D27" s="399">
        <v>1</v>
      </c>
      <c r="E27" s="399"/>
      <c r="F27" s="444" t="s">
        <v>64</v>
      </c>
      <c r="G27" s="444"/>
      <c r="H27" s="445"/>
      <c r="I27" s="444"/>
      <c r="J27" s="446"/>
      <c r="K27" s="442"/>
      <c r="L27" s="442"/>
      <c r="M27" s="442"/>
      <c r="N27" s="442"/>
      <c r="O27" s="442"/>
    </row>
    <row r="28" spans="1:16">
      <c r="A28" s="185">
        <v>21</v>
      </c>
      <c r="B28" s="403"/>
      <c r="C28" s="404"/>
      <c r="D28" s="404"/>
      <c r="E28" s="404"/>
      <c r="F28" s="447" t="s">
        <v>230</v>
      </c>
      <c r="G28" s="418">
        <v>3649</v>
      </c>
      <c r="H28" s="419"/>
      <c r="I28" s="418">
        <v>11314</v>
      </c>
      <c r="J28" s="420">
        <v>4598</v>
      </c>
    </row>
    <row r="29" spans="1:16" ht="22.5" customHeight="1" thickBot="1">
      <c r="A29" s="185">
        <v>22</v>
      </c>
      <c r="B29" s="403"/>
      <c r="C29" s="404"/>
      <c r="D29" s="404">
        <v>2</v>
      </c>
      <c r="E29" s="404"/>
      <c r="F29" s="448" t="s">
        <v>63</v>
      </c>
      <c r="G29" s="418"/>
      <c r="H29" s="419"/>
      <c r="I29" s="418"/>
      <c r="J29" s="420"/>
    </row>
    <row r="30" spans="1:16" s="436" customFormat="1" ht="30" customHeight="1" thickBot="1">
      <c r="A30" s="185">
        <v>23</v>
      </c>
      <c r="B30" s="429"/>
      <c r="C30" s="430"/>
      <c r="D30" s="431"/>
      <c r="E30" s="430"/>
      <c r="F30" s="449" t="s">
        <v>61</v>
      </c>
      <c r="G30" s="432">
        <f>SUM(G25:G26)</f>
        <v>802712</v>
      </c>
      <c r="H30" s="450">
        <f>SUM(H25:H26)</f>
        <v>338936</v>
      </c>
      <c r="I30" s="432">
        <f>SUM(I25:I26)</f>
        <v>403374</v>
      </c>
      <c r="J30" s="451">
        <f>SUM(J25:J26)</f>
        <v>237820</v>
      </c>
    </row>
    <row r="31" spans="1:16">
      <c r="B31" s="452"/>
      <c r="C31" s="453"/>
      <c r="D31" s="453"/>
      <c r="E31" s="453"/>
      <c r="F31" s="194"/>
      <c r="G31" s="454">
        <f>+-G30+'1.Onbe'!G48</f>
        <v>0</v>
      </c>
      <c r="H31" s="454">
        <f>+-H30+'1.Onbe'!H48</f>
        <v>0</v>
      </c>
      <c r="I31" s="454">
        <f>+-I30+'1.Onbe'!I48</f>
        <v>0</v>
      </c>
      <c r="J31" s="454">
        <f>+-J30+'1.Onbe'!J48</f>
        <v>0</v>
      </c>
    </row>
    <row r="32" spans="1:16">
      <c r="B32" s="452"/>
      <c r="C32" s="453"/>
      <c r="D32" s="453"/>
      <c r="E32" s="453"/>
      <c r="F32" s="194"/>
      <c r="G32" s="194"/>
    </row>
    <row r="33" spans="1:15">
      <c r="B33" s="452"/>
      <c r="C33" s="453"/>
      <c r="D33" s="453"/>
      <c r="E33" s="453"/>
      <c r="F33" s="194"/>
      <c r="G33" s="194"/>
    </row>
    <row r="34" spans="1:15">
      <c r="B34" s="452"/>
      <c r="C34" s="453"/>
      <c r="D34" s="453"/>
      <c r="E34" s="453"/>
      <c r="F34" s="194"/>
      <c r="G34" s="194"/>
    </row>
    <row r="35" spans="1:15">
      <c r="B35" s="455"/>
      <c r="C35" s="456"/>
      <c r="D35" s="453"/>
      <c r="E35" s="456"/>
      <c r="F35" s="394"/>
      <c r="G35" s="394"/>
    </row>
    <row r="36" spans="1:15">
      <c r="B36" s="452"/>
      <c r="C36" s="453"/>
      <c r="D36" s="453"/>
      <c r="E36" s="453"/>
      <c r="F36" s="194"/>
      <c r="G36" s="194"/>
    </row>
    <row r="37" spans="1:15">
      <c r="B37" s="452"/>
      <c r="C37" s="453"/>
      <c r="D37" s="453"/>
      <c r="E37" s="453"/>
      <c r="F37" s="194"/>
      <c r="G37" s="194"/>
    </row>
    <row r="46" spans="1:15" s="396" customFormat="1">
      <c r="A46" s="368"/>
      <c r="B46" s="457"/>
      <c r="C46" s="458"/>
      <c r="D46" s="459"/>
      <c r="E46" s="458"/>
      <c r="K46" s="394"/>
      <c r="L46" s="394"/>
      <c r="M46" s="394"/>
      <c r="N46" s="394"/>
      <c r="O46" s="394"/>
    </row>
    <row r="51" spans="1:16" s="396" customFormat="1">
      <c r="A51" s="368"/>
      <c r="B51" s="457"/>
      <c r="C51" s="458"/>
      <c r="D51" s="459"/>
      <c r="E51" s="458"/>
      <c r="K51" s="394"/>
      <c r="L51" s="394"/>
      <c r="M51" s="394"/>
      <c r="N51" s="394"/>
      <c r="O51" s="394"/>
    </row>
    <row r="53" spans="1:16" s="396" customFormat="1">
      <c r="A53" s="368"/>
      <c r="B53" s="457"/>
      <c r="C53" s="458"/>
      <c r="D53" s="459"/>
      <c r="E53" s="458"/>
      <c r="K53" s="394"/>
      <c r="L53" s="394"/>
      <c r="M53" s="394"/>
      <c r="N53" s="394"/>
      <c r="O53" s="394"/>
    </row>
    <row r="60" spans="1:16" s="461" customFormat="1">
      <c r="A60" s="185"/>
      <c r="B60" s="460"/>
      <c r="C60" s="459"/>
      <c r="D60" s="459"/>
      <c r="E60" s="459"/>
      <c r="F60" s="194"/>
      <c r="G60" s="195"/>
      <c r="H60" s="195"/>
      <c r="I60" s="195"/>
      <c r="J60" s="195"/>
      <c r="K60" s="194"/>
      <c r="L60" s="194"/>
      <c r="M60" s="194"/>
      <c r="N60" s="194"/>
      <c r="O60" s="194"/>
      <c r="P60" s="195"/>
    </row>
    <row r="61" spans="1:16" s="461" customFormat="1">
      <c r="A61" s="185"/>
      <c r="B61" s="460"/>
      <c r="C61" s="459"/>
      <c r="D61" s="459"/>
      <c r="E61" s="459"/>
      <c r="F61" s="194"/>
      <c r="G61" s="195"/>
      <c r="H61" s="195"/>
      <c r="I61" s="195"/>
      <c r="J61" s="195"/>
      <c r="K61" s="194"/>
      <c r="L61" s="194"/>
      <c r="M61" s="194"/>
      <c r="N61" s="194"/>
      <c r="O61" s="194"/>
      <c r="P61" s="195"/>
    </row>
    <row r="62" spans="1:16" s="461" customFormat="1">
      <c r="A62" s="185"/>
      <c r="B62" s="460"/>
      <c r="C62" s="459"/>
      <c r="D62" s="459"/>
      <c r="E62" s="459"/>
      <c r="F62" s="194"/>
      <c r="G62" s="195"/>
      <c r="H62" s="195"/>
      <c r="I62" s="195"/>
      <c r="J62" s="195"/>
      <c r="K62" s="194"/>
      <c r="L62" s="194"/>
      <c r="M62" s="194"/>
      <c r="N62" s="194"/>
      <c r="O62" s="194"/>
      <c r="P62" s="195"/>
    </row>
    <row r="63" spans="1:16" s="461" customFormat="1">
      <c r="A63" s="185"/>
      <c r="B63" s="460"/>
      <c r="C63" s="459"/>
      <c r="D63" s="459"/>
      <c r="E63" s="459"/>
      <c r="F63" s="194"/>
      <c r="G63" s="195"/>
      <c r="H63" s="195"/>
      <c r="I63" s="195"/>
      <c r="J63" s="195"/>
      <c r="K63" s="194"/>
      <c r="L63" s="194"/>
      <c r="M63" s="194"/>
      <c r="N63" s="194"/>
      <c r="O63" s="194"/>
      <c r="P63" s="195"/>
    </row>
    <row r="64" spans="1:16" s="461" customFormat="1">
      <c r="A64" s="185"/>
      <c r="B64" s="460"/>
      <c r="C64" s="459"/>
      <c r="D64" s="459"/>
      <c r="E64" s="459"/>
      <c r="F64" s="194"/>
      <c r="G64" s="195"/>
      <c r="H64" s="195"/>
      <c r="I64" s="195"/>
      <c r="J64" s="195"/>
      <c r="K64" s="194"/>
      <c r="L64" s="194"/>
      <c r="M64" s="194"/>
      <c r="N64" s="194"/>
      <c r="O64" s="194"/>
      <c r="P64" s="195"/>
    </row>
    <row r="65" spans="1:16" s="461" customFormat="1">
      <c r="A65" s="185"/>
      <c r="B65" s="460"/>
      <c r="C65" s="459"/>
      <c r="D65" s="459"/>
      <c r="E65" s="459"/>
      <c r="F65" s="194"/>
      <c r="G65" s="195"/>
      <c r="H65" s="195"/>
      <c r="I65" s="195"/>
      <c r="J65" s="195"/>
      <c r="K65" s="194"/>
      <c r="L65" s="194"/>
      <c r="M65" s="194"/>
      <c r="N65" s="194"/>
      <c r="O65" s="194"/>
      <c r="P65" s="195"/>
    </row>
    <row r="66" spans="1:16" s="461" customFormat="1">
      <c r="A66" s="185"/>
      <c r="B66" s="460"/>
      <c r="C66" s="459"/>
      <c r="D66" s="459"/>
      <c r="E66" s="459"/>
      <c r="F66" s="194"/>
      <c r="G66" s="195"/>
      <c r="H66" s="195"/>
      <c r="I66" s="195"/>
      <c r="J66" s="195"/>
      <c r="K66" s="194"/>
      <c r="L66" s="194"/>
      <c r="M66" s="194"/>
      <c r="N66" s="194"/>
      <c r="O66" s="194"/>
      <c r="P66" s="195"/>
    </row>
  </sheetData>
  <mergeCells count="6">
    <mergeCell ref="B1:F1"/>
    <mergeCell ref="B2:J2"/>
    <mergeCell ref="B3:J3"/>
    <mergeCell ref="B4:J4"/>
    <mergeCell ref="K4:O4"/>
    <mergeCell ref="G5:J5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R16"/>
  <sheetViews>
    <sheetView view="pageBreakPreview" zoomScale="80" zoomScaleNormal="100" zoomScaleSheetLayoutView="80" workbookViewId="0">
      <selection activeCell="B1" sqref="B1:E1"/>
    </sheetView>
  </sheetViews>
  <sheetFormatPr defaultRowHeight="17.25"/>
  <cols>
    <col min="1" max="1" width="4.7109375" style="5" customWidth="1"/>
    <col min="2" max="2" width="4.7109375" style="3" customWidth="1"/>
    <col min="3" max="3" width="4.7109375" style="8" customWidth="1"/>
    <col min="4" max="4" width="10.7109375" style="141" customWidth="1"/>
    <col min="5" max="5" width="53.7109375" style="4" customWidth="1"/>
    <col min="6" max="6" width="14.7109375" style="1" customWidth="1"/>
    <col min="7" max="15" width="14.7109375" style="4" customWidth="1"/>
    <col min="16" max="17" width="9.5703125" style="4" hidden="1" customWidth="1"/>
    <col min="18" max="18" width="10.85546875" style="4" bestFit="1" customWidth="1"/>
    <col min="19" max="16384" width="9.140625" style="4"/>
  </cols>
  <sheetData>
    <row r="1" spans="1:18">
      <c r="B1" s="769" t="s">
        <v>331</v>
      </c>
      <c r="C1" s="769"/>
      <c r="D1" s="769"/>
      <c r="E1" s="769"/>
    </row>
    <row r="2" spans="1:18">
      <c r="B2" s="4"/>
      <c r="C2" s="6"/>
      <c r="D2" s="133"/>
      <c r="E2" s="6"/>
    </row>
    <row r="3" spans="1:18">
      <c r="B3" s="774" t="s">
        <v>158</v>
      </c>
      <c r="C3" s="774"/>
      <c r="D3" s="774"/>
      <c r="E3" s="774"/>
      <c r="F3" s="774"/>
      <c r="G3" s="774"/>
      <c r="H3" s="774"/>
      <c r="I3" s="774"/>
      <c r="J3" s="774"/>
      <c r="K3" s="774"/>
      <c r="L3" s="774"/>
      <c r="M3" s="774"/>
      <c r="N3" s="774"/>
      <c r="O3" s="774"/>
    </row>
    <row r="4" spans="1:18">
      <c r="B4" s="774" t="s">
        <v>153</v>
      </c>
      <c r="C4" s="774"/>
      <c r="D4" s="774"/>
      <c r="E4" s="774"/>
      <c r="F4" s="774"/>
      <c r="G4" s="774"/>
      <c r="H4" s="774"/>
      <c r="I4" s="774"/>
      <c r="J4" s="774"/>
      <c r="K4" s="774"/>
      <c r="L4" s="774"/>
      <c r="M4" s="774"/>
      <c r="N4" s="774"/>
      <c r="O4" s="774"/>
    </row>
    <row r="5" spans="1:18">
      <c r="C5" s="5"/>
      <c r="D5" s="134"/>
      <c r="E5" s="6"/>
      <c r="F5" s="94"/>
      <c r="O5" s="2" t="s">
        <v>32</v>
      </c>
    </row>
    <row r="6" spans="1:18" s="3" customFormat="1" ht="18" thickBot="1">
      <c r="A6" s="5"/>
      <c r="B6" s="3" t="s">
        <v>34</v>
      </c>
      <c r="C6" s="5" t="s">
        <v>35</v>
      </c>
      <c r="D6" s="134"/>
      <c r="E6" s="5" t="s">
        <v>36</v>
      </c>
      <c r="F6" s="10" t="s">
        <v>40</v>
      </c>
      <c r="G6" s="3" t="s">
        <v>28</v>
      </c>
      <c r="H6" s="3" t="s">
        <v>29</v>
      </c>
      <c r="I6" s="3" t="s">
        <v>5</v>
      </c>
      <c r="J6" s="3" t="s">
        <v>6</v>
      </c>
      <c r="K6" s="3" t="s">
        <v>7</v>
      </c>
      <c r="L6" s="3" t="s">
        <v>8</v>
      </c>
      <c r="M6" s="3" t="s">
        <v>9</v>
      </c>
      <c r="N6" s="3" t="s">
        <v>18</v>
      </c>
      <c r="O6" s="3" t="s">
        <v>42</v>
      </c>
    </row>
    <row r="7" spans="1:18" s="9" customFormat="1" ht="34.5" customHeight="1">
      <c r="A7" s="5"/>
      <c r="B7" s="786" t="s">
        <v>1</v>
      </c>
      <c r="C7" s="770" t="s">
        <v>43</v>
      </c>
      <c r="D7" s="780" t="s">
        <v>159</v>
      </c>
      <c r="E7" s="772" t="s">
        <v>33</v>
      </c>
      <c r="F7" s="784" t="s">
        <v>154</v>
      </c>
      <c r="G7" s="775" t="s">
        <v>26</v>
      </c>
      <c r="H7" s="775"/>
      <c r="I7" s="776"/>
      <c r="J7" s="777" t="s">
        <v>27</v>
      </c>
      <c r="K7" s="778"/>
      <c r="L7" s="779"/>
      <c r="M7" s="782" t="s">
        <v>45</v>
      </c>
      <c r="N7" s="778" t="s">
        <v>10</v>
      </c>
      <c r="O7" s="779"/>
    </row>
    <row r="8" spans="1:18" s="9" customFormat="1" ht="83.25" thickBot="1">
      <c r="A8" s="5"/>
      <c r="B8" s="787"/>
      <c r="C8" s="771"/>
      <c r="D8" s="781"/>
      <c r="E8" s="773"/>
      <c r="F8" s="785"/>
      <c r="G8" s="93" t="s">
        <v>41</v>
      </c>
      <c r="H8" s="20" t="s">
        <v>25</v>
      </c>
      <c r="I8" s="22" t="s">
        <v>30</v>
      </c>
      <c r="J8" s="19" t="s">
        <v>11</v>
      </c>
      <c r="K8" s="29" t="s">
        <v>12</v>
      </c>
      <c r="L8" s="35" t="s">
        <v>17</v>
      </c>
      <c r="M8" s="783"/>
      <c r="N8" s="36" t="s">
        <v>31</v>
      </c>
      <c r="O8" s="22" t="s">
        <v>44</v>
      </c>
    </row>
    <row r="9" spans="1:18" ht="33" customHeight="1">
      <c r="A9" s="5">
        <v>1</v>
      </c>
      <c r="B9" s="26">
        <v>1</v>
      </c>
      <c r="C9" s="65" t="s">
        <v>158</v>
      </c>
      <c r="D9" s="135"/>
      <c r="E9" s="167"/>
      <c r="F9" s="163"/>
      <c r="G9" s="33"/>
      <c r="H9" s="16"/>
      <c r="I9" s="17"/>
      <c r="J9" s="18"/>
      <c r="K9" s="30"/>
      <c r="L9" s="17"/>
      <c r="M9" s="33"/>
      <c r="N9" s="16"/>
      <c r="O9" s="17"/>
    </row>
    <row r="10" spans="1:18" ht="24.75" customHeight="1">
      <c r="A10" s="5">
        <v>2</v>
      </c>
      <c r="B10" s="27"/>
      <c r="C10" s="132">
        <v>1</v>
      </c>
      <c r="D10" s="136" t="s">
        <v>163</v>
      </c>
      <c r="E10" s="168" t="s">
        <v>161</v>
      </c>
      <c r="F10" s="24"/>
      <c r="G10" s="13"/>
      <c r="H10" s="12"/>
      <c r="I10" s="14"/>
      <c r="J10" s="15"/>
      <c r="K10" s="31"/>
      <c r="L10" s="14"/>
      <c r="M10" s="13"/>
      <c r="N10" s="12"/>
      <c r="O10" s="14"/>
    </row>
    <row r="11" spans="1:18">
      <c r="A11" s="5">
        <v>3</v>
      </c>
      <c r="B11" s="27"/>
      <c r="C11" s="11"/>
      <c r="D11" s="137"/>
      <c r="E11" s="169" t="s">
        <v>119</v>
      </c>
      <c r="F11" s="24">
        <f>SUM(G11:N11)</f>
        <v>0</v>
      </c>
      <c r="G11" s="13"/>
      <c r="H11" s="12"/>
      <c r="I11" s="14"/>
      <c r="J11" s="15"/>
      <c r="K11" s="31"/>
      <c r="L11" s="14"/>
      <c r="M11" s="13"/>
      <c r="N11" s="12"/>
      <c r="O11" s="14"/>
    </row>
    <row r="12" spans="1:18" ht="24.75" customHeight="1">
      <c r="A12" s="5">
        <v>4</v>
      </c>
      <c r="B12" s="27"/>
      <c r="C12" s="132">
        <v>2</v>
      </c>
      <c r="D12" s="136" t="s">
        <v>160</v>
      </c>
      <c r="E12" s="170" t="s">
        <v>162</v>
      </c>
      <c r="F12" s="24"/>
      <c r="G12" s="13"/>
      <c r="H12" s="12"/>
      <c r="I12" s="14"/>
      <c r="J12" s="15"/>
      <c r="K12" s="31"/>
      <c r="L12" s="14"/>
      <c r="M12" s="13"/>
      <c r="N12" s="12"/>
      <c r="O12" s="14"/>
    </row>
    <row r="13" spans="1:18">
      <c r="A13" s="5">
        <v>5</v>
      </c>
      <c r="B13" s="27"/>
      <c r="C13" s="11"/>
      <c r="D13" s="137"/>
      <c r="E13" s="169" t="s">
        <v>119</v>
      </c>
      <c r="F13" s="24">
        <f>SUM(G13:N13)</f>
        <v>34671</v>
      </c>
      <c r="G13" s="13"/>
      <c r="H13" s="12"/>
      <c r="I13" s="14"/>
      <c r="J13" s="15"/>
      <c r="K13" s="31"/>
      <c r="L13" s="14"/>
      <c r="M13" s="13"/>
      <c r="N13" s="12">
        <v>34671</v>
      </c>
      <c r="O13" s="14">
        <v>34671</v>
      </c>
    </row>
    <row r="14" spans="1:18" s="1" customFormat="1" ht="33" customHeight="1">
      <c r="A14" s="5">
        <v>6</v>
      </c>
      <c r="B14" s="37"/>
      <c r="C14" s="38"/>
      <c r="D14" s="138"/>
      <c r="E14" s="171" t="s">
        <v>46</v>
      </c>
      <c r="F14" s="40"/>
      <c r="G14" s="43"/>
      <c r="H14" s="39"/>
      <c r="I14" s="40"/>
      <c r="J14" s="41"/>
      <c r="K14" s="42"/>
      <c r="L14" s="40"/>
      <c r="M14" s="43"/>
      <c r="N14" s="39"/>
      <c r="O14" s="40"/>
      <c r="R14" s="4"/>
    </row>
    <row r="15" spans="1:18" s="1" customFormat="1" ht="18" thickBot="1">
      <c r="A15" s="5">
        <v>7</v>
      </c>
      <c r="B15" s="142"/>
      <c r="C15" s="143"/>
      <c r="D15" s="144"/>
      <c r="E15" s="172" t="s">
        <v>119</v>
      </c>
      <c r="F15" s="57">
        <f>SUM(G15:N15)</f>
        <v>34671</v>
      </c>
      <c r="G15" s="60">
        <f>SUM(G11,G13)</f>
        <v>0</v>
      </c>
      <c r="H15" s="56">
        <f t="shared" ref="H15:O15" si="0">SUM(H11,H13)</f>
        <v>0</v>
      </c>
      <c r="I15" s="57">
        <f t="shared" si="0"/>
        <v>0</v>
      </c>
      <c r="J15" s="58">
        <f t="shared" si="0"/>
        <v>0</v>
      </c>
      <c r="K15" s="59">
        <f t="shared" si="0"/>
        <v>0</v>
      </c>
      <c r="L15" s="57">
        <f t="shared" si="0"/>
        <v>0</v>
      </c>
      <c r="M15" s="60">
        <f t="shared" si="0"/>
        <v>0</v>
      </c>
      <c r="N15" s="56">
        <f t="shared" si="0"/>
        <v>34671</v>
      </c>
      <c r="O15" s="57">
        <f t="shared" si="0"/>
        <v>34671</v>
      </c>
      <c r="R15" s="4">
        <f>+F15-'5.Inki'!G15</f>
        <v>0</v>
      </c>
    </row>
    <row r="16" spans="1:18" ht="16.5">
      <c r="F16" s="4"/>
    </row>
  </sheetData>
  <mergeCells count="12">
    <mergeCell ref="N7:O7"/>
    <mergeCell ref="B7:B8"/>
    <mergeCell ref="B1:E1"/>
    <mergeCell ref="C7:C8"/>
    <mergeCell ref="E7:E8"/>
    <mergeCell ref="B3:O3"/>
    <mergeCell ref="B4:O4"/>
    <mergeCell ref="G7:I7"/>
    <mergeCell ref="J7:L7"/>
    <mergeCell ref="D7:D8"/>
    <mergeCell ref="M7:M8"/>
    <mergeCell ref="F7:F8"/>
  </mergeCells>
  <phoneticPr fontId="12" type="noConversion"/>
  <printOptions horizontalCentered="1"/>
  <pageMargins left="0.19685039370078741" right="0.19685039370078741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R28"/>
  <sheetViews>
    <sheetView view="pageBreakPreview" zoomScale="85" zoomScaleNormal="100" zoomScaleSheetLayoutView="85" workbookViewId="0">
      <selection activeCell="B1" sqref="B1:E1"/>
    </sheetView>
  </sheetViews>
  <sheetFormatPr defaultRowHeight="17.25"/>
  <cols>
    <col min="1" max="1" width="4.7109375" style="5" customWidth="1"/>
    <col min="2" max="2" width="4.7109375" style="3" customWidth="1"/>
    <col min="3" max="3" width="4.7109375" style="8" customWidth="1"/>
    <col min="4" max="4" width="10.7109375" style="141" customWidth="1"/>
    <col min="5" max="5" width="48.7109375" style="4" customWidth="1"/>
    <col min="6" max="6" width="5.7109375" style="3" customWidth="1"/>
    <col min="7" max="7" width="14.7109375" style="1" customWidth="1"/>
    <col min="8" max="15" width="14.7109375" style="4" customWidth="1"/>
    <col min="16" max="16" width="9.5703125" style="4" hidden="1" customWidth="1"/>
    <col min="17" max="17" width="0" style="4" hidden="1" customWidth="1"/>
    <col min="18" max="16384" width="9.140625" style="4"/>
  </cols>
  <sheetData>
    <row r="1" spans="1:18">
      <c r="B1" s="769" t="s">
        <v>330</v>
      </c>
      <c r="C1" s="769"/>
      <c r="D1" s="769"/>
      <c r="E1" s="769"/>
      <c r="F1" s="5"/>
    </row>
    <row r="2" spans="1:18">
      <c r="B2" s="4"/>
      <c r="C2" s="6"/>
      <c r="D2" s="133"/>
      <c r="E2" s="6"/>
      <c r="F2" s="5"/>
    </row>
    <row r="3" spans="1:18">
      <c r="B3" s="774" t="s">
        <v>158</v>
      </c>
      <c r="C3" s="774"/>
      <c r="D3" s="774"/>
      <c r="E3" s="774"/>
      <c r="F3" s="774"/>
      <c r="G3" s="774"/>
      <c r="H3" s="774"/>
      <c r="I3" s="774"/>
      <c r="J3" s="774"/>
      <c r="K3" s="774"/>
      <c r="L3" s="774"/>
      <c r="M3" s="774"/>
      <c r="N3" s="774"/>
      <c r="O3" s="774"/>
    </row>
    <row r="4" spans="1:18">
      <c r="B4" s="774" t="s">
        <v>155</v>
      </c>
      <c r="C4" s="774"/>
      <c r="D4" s="774"/>
      <c r="E4" s="774"/>
      <c r="F4" s="774"/>
      <c r="G4" s="774"/>
      <c r="H4" s="774"/>
      <c r="I4" s="774"/>
      <c r="J4" s="774"/>
      <c r="K4" s="774"/>
      <c r="L4" s="774"/>
      <c r="M4" s="774"/>
      <c r="N4" s="774"/>
      <c r="O4" s="774"/>
    </row>
    <row r="5" spans="1:18" ht="16.5">
      <c r="C5" s="5"/>
      <c r="D5" s="134"/>
      <c r="E5" s="6"/>
      <c r="F5" s="5"/>
      <c r="G5" s="2"/>
      <c r="O5" s="2" t="s">
        <v>32</v>
      </c>
    </row>
    <row r="6" spans="1:18" s="3" customFormat="1" thickBot="1">
      <c r="A6" s="5"/>
      <c r="B6" s="3" t="s">
        <v>34</v>
      </c>
      <c r="C6" s="5" t="s">
        <v>35</v>
      </c>
      <c r="D6" s="134"/>
      <c r="E6" s="5" t="s">
        <v>36</v>
      </c>
      <c r="F6" s="5" t="s">
        <v>37</v>
      </c>
      <c r="G6" s="3" t="s">
        <v>28</v>
      </c>
      <c r="H6" s="3" t="s">
        <v>29</v>
      </c>
      <c r="I6" s="3" t="s">
        <v>5</v>
      </c>
      <c r="J6" s="3" t="s">
        <v>6</v>
      </c>
      <c r="K6" s="3" t="s">
        <v>7</v>
      </c>
      <c r="L6" s="3" t="s">
        <v>8</v>
      </c>
      <c r="M6" s="3" t="s">
        <v>9</v>
      </c>
      <c r="N6" s="3" t="s">
        <v>18</v>
      </c>
      <c r="O6" s="3" t="s">
        <v>42</v>
      </c>
    </row>
    <row r="7" spans="1:18" s="9" customFormat="1" ht="34.5" customHeight="1">
      <c r="A7" s="5"/>
      <c r="B7" s="786" t="s">
        <v>1</v>
      </c>
      <c r="C7" s="770" t="s">
        <v>43</v>
      </c>
      <c r="D7" s="780" t="s">
        <v>159</v>
      </c>
      <c r="E7" s="789" t="s">
        <v>33</v>
      </c>
      <c r="F7" s="791" t="s">
        <v>2</v>
      </c>
      <c r="G7" s="784" t="s">
        <v>154</v>
      </c>
      <c r="H7" s="796" t="s">
        <v>21</v>
      </c>
      <c r="I7" s="789"/>
      <c r="J7" s="789"/>
      <c r="K7" s="789"/>
      <c r="L7" s="772"/>
      <c r="M7" s="793" t="s">
        <v>22</v>
      </c>
      <c r="N7" s="794"/>
      <c r="O7" s="795"/>
    </row>
    <row r="8" spans="1:18" s="9" customFormat="1" ht="50.25" thickBot="1">
      <c r="A8" s="5"/>
      <c r="B8" s="787"/>
      <c r="C8" s="771"/>
      <c r="D8" s="781"/>
      <c r="E8" s="790"/>
      <c r="F8" s="792"/>
      <c r="G8" s="785"/>
      <c r="H8" s="19" t="s">
        <v>14</v>
      </c>
      <c r="I8" s="20" t="s">
        <v>13</v>
      </c>
      <c r="J8" s="20" t="s">
        <v>15</v>
      </c>
      <c r="K8" s="20" t="s">
        <v>20</v>
      </c>
      <c r="L8" s="29" t="s">
        <v>16</v>
      </c>
      <c r="M8" s="32" t="s">
        <v>23</v>
      </c>
      <c r="N8" s="21" t="s">
        <v>24</v>
      </c>
      <c r="O8" s="22" t="s">
        <v>4</v>
      </c>
    </row>
    <row r="9" spans="1:18" ht="33" customHeight="1">
      <c r="A9" s="5">
        <v>1</v>
      </c>
      <c r="B9" s="26">
        <v>1</v>
      </c>
      <c r="C9" s="65" t="s">
        <v>158</v>
      </c>
      <c r="D9" s="145"/>
      <c r="E9" s="66"/>
      <c r="F9" s="154"/>
      <c r="G9" s="163"/>
      <c r="H9" s="18"/>
      <c r="I9" s="16"/>
      <c r="J9" s="16"/>
      <c r="K9" s="16"/>
      <c r="L9" s="30"/>
      <c r="M9" s="18"/>
      <c r="N9" s="16"/>
      <c r="O9" s="17"/>
      <c r="P9" s="4" t="e">
        <f>(SUM(#REF!))-#REF!</f>
        <v>#REF!</v>
      </c>
    </row>
    <row r="10" spans="1:18" ht="24.75" customHeight="1">
      <c r="A10" s="5">
        <v>2</v>
      </c>
      <c r="B10" s="27"/>
      <c r="C10" s="132">
        <v>1</v>
      </c>
      <c r="D10" s="136" t="s">
        <v>163</v>
      </c>
      <c r="E10" s="64" t="s">
        <v>161</v>
      </c>
      <c r="F10" s="155" t="s">
        <v>166</v>
      </c>
      <c r="G10" s="24"/>
      <c r="H10" s="15"/>
      <c r="I10" s="12"/>
      <c r="J10" s="12"/>
      <c r="K10" s="12"/>
      <c r="L10" s="31"/>
      <c r="M10" s="15"/>
      <c r="N10" s="12"/>
      <c r="O10" s="14"/>
      <c r="P10" s="4" t="e">
        <f>(SUM(#REF!))-#REF!</f>
        <v>#REF!</v>
      </c>
    </row>
    <row r="11" spans="1:18" ht="16.5">
      <c r="A11" s="5">
        <v>3</v>
      </c>
      <c r="B11" s="27"/>
      <c r="C11" s="11"/>
      <c r="D11" s="137"/>
      <c r="E11" s="62" t="s">
        <v>119</v>
      </c>
      <c r="F11" s="156"/>
      <c r="G11" s="14">
        <f>SUM(H11:O11)</f>
        <v>31575</v>
      </c>
      <c r="H11" s="15">
        <f>21719-2494+20+991</f>
        <v>20236</v>
      </c>
      <c r="I11" s="12">
        <f>4760-602+170+282+308</f>
        <v>4918</v>
      </c>
      <c r="J11" s="12">
        <f>6304+117</f>
        <v>6421</v>
      </c>
      <c r="K11" s="12"/>
      <c r="L11" s="31"/>
      <c r="M11" s="15"/>
      <c r="N11" s="12"/>
      <c r="O11" s="14"/>
    </row>
    <row r="12" spans="1:18" ht="24.75" customHeight="1">
      <c r="A12" s="5">
        <v>4</v>
      </c>
      <c r="B12" s="27"/>
      <c r="C12" s="132">
        <v>2</v>
      </c>
      <c r="D12" s="136" t="s">
        <v>164</v>
      </c>
      <c r="E12" s="28" t="s">
        <v>165</v>
      </c>
      <c r="F12" s="156" t="s">
        <v>166</v>
      </c>
      <c r="G12" s="24"/>
      <c r="H12" s="15"/>
      <c r="I12" s="12"/>
      <c r="J12" s="12"/>
      <c r="K12" s="12"/>
      <c r="L12" s="31"/>
      <c r="M12" s="15"/>
      <c r="N12" s="12"/>
      <c r="O12" s="14"/>
      <c r="P12" s="4" t="e">
        <f>(SUM(#REF!))-#REF!</f>
        <v>#REF!</v>
      </c>
    </row>
    <row r="13" spans="1:18" ht="16.5">
      <c r="A13" s="5">
        <v>5</v>
      </c>
      <c r="B13" s="27"/>
      <c r="C13" s="11"/>
      <c r="D13" s="137"/>
      <c r="E13" s="62" t="s">
        <v>119</v>
      </c>
      <c r="F13" s="156"/>
      <c r="G13" s="14">
        <f>SUM(H13:O13)</f>
        <v>3096</v>
      </c>
      <c r="H13" s="15">
        <v>2494</v>
      </c>
      <c r="I13" s="12">
        <v>602</v>
      </c>
      <c r="J13" s="12"/>
      <c r="K13" s="12"/>
      <c r="L13" s="31"/>
      <c r="M13" s="15"/>
      <c r="N13" s="12"/>
      <c r="O13" s="14"/>
    </row>
    <row r="14" spans="1:18" s="1" customFormat="1" ht="33" customHeight="1">
      <c r="A14" s="5">
        <v>6</v>
      </c>
      <c r="B14" s="50"/>
      <c r="C14" s="51"/>
      <c r="D14" s="138"/>
      <c r="E14" s="61" t="s">
        <v>46</v>
      </c>
      <c r="F14" s="157"/>
      <c r="G14" s="53"/>
      <c r="H14" s="54"/>
      <c r="I14" s="52"/>
      <c r="J14" s="52"/>
      <c r="K14" s="52"/>
      <c r="L14" s="55"/>
      <c r="M14" s="54"/>
      <c r="N14" s="52"/>
      <c r="O14" s="53"/>
      <c r="P14" s="1" t="e">
        <f>(SUM(#REF!))-#REF!</f>
        <v>#REF!</v>
      </c>
      <c r="R14" s="4"/>
    </row>
    <row r="15" spans="1:18" s="1" customFormat="1" ht="18" thickBot="1">
      <c r="A15" s="5">
        <v>7</v>
      </c>
      <c r="B15" s="44"/>
      <c r="C15" s="45"/>
      <c r="D15" s="139"/>
      <c r="E15" s="67" t="s">
        <v>119</v>
      </c>
      <c r="F15" s="158"/>
      <c r="G15" s="47">
        <f>SUM(H15:O15)</f>
        <v>34671</v>
      </c>
      <c r="H15" s="48">
        <f>SUM(H11,H13)</f>
        <v>22730</v>
      </c>
      <c r="I15" s="46">
        <f t="shared" ref="I15:O15" si="0">SUM(I11,I13)</f>
        <v>5520</v>
      </c>
      <c r="J15" s="46">
        <f t="shared" si="0"/>
        <v>6421</v>
      </c>
      <c r="K15" s="46">
        <f t="shared" si="0"/>
        <v>0</v>
      </c>
      <c r="L15" s="49">
        <f t="shared" si="0"/>
        <v>0</v>
      </c>
      <c r="M15" s="48">
        <f t="shared" si="0"/>
        <v>0</v>
      </c>
      <c r="N15" s="46">
        <f t="shared" si="0"/>
        <v>0</v>
      </c>
      <c r="O15" s="47">
        <f t="shared" si="0"/>
        <v>0</v>
      </c>
      <c r="R15" s="4">
        <f>+G15-'4.Inbe'!N15</f>
        <v>0</v>
      </c>
    </row>
    <row r="16" spans="1:18" s="7" customFormat="1" ht="18" thickTop="1">
      <c r="A16" s="5">
        <v>8</v>
      </c>
      <c r="B16" s="85"/>
      <c r="C16" s="86"/>
      <c r="D16" s="146"/>
      <c r="E16" s="86" t="s">
        <v>0</v>
      </c>
      <c r="F16" s="159"/>
      <c r="G16" s="164"/>
      <c r="H16" s="85"/>
      <c r="I16" s="86"/>
      <c r="J16" s="86"/>
      <c r="K16" s="86"/>
      <c r="L16" s="87"/>
      <c r="M16" s="91"/>
      <c r="N16" s="86"/>
      <c r="O16" s="87"/>
      <c r="R16" s="4"/>
    </row>
    <row r="17" spans="1:18" s="7" customFormat="1" ht="24.75" customHeight="1">
      <c r="A17" s="5">
        <v>9</v>
      </c>
      <c r="B17" s="88"/>
      <c r="C17" s="89"/>
      <c r="D17" s="147"/>
      <c r="E17" s="89" t="s">
        <v>167</v>
      </c>
      <c r="F17" s="95"/>
      <c r="G17" s="165"/>
      <c r="H17" s="88"/>
      <c r="I17" s="89"/>
      <c r="J17" s="89"/>
      <c r="K17" s="89"/>
      <c r="L17" s="90"/>
      <c r="M17" s="92"/>
      <c r="N17" s="89"/>
      <c r="O17" s="90"/>
      <c r="P17" s="7" t="e">
        <f>(SUM(#REF!))-#REF!</f>
        <v>#REF!</v>
      </c>
      <c r="R17" s="4"/>
    </row>
    <row r="18" spans="1:18" s="1" customFormat="1">
      <c r="A18" s="5">
        <v>10</v>
      </c>
      <c r="B18" s="25"/>
      <c r="C18" s="23"/>
      <c r="D18" s="140"/>
      <c r="E18" s="63" t="s">
        <v>119</v>
      </c>
      <c r="F18" s="31"/>
      <c r="G18" s="24">
        <f>SUM(H18:O18)</f>
        <v>0</v>
      </c>
      <c r="H18" s="25"/>
      <c r="I18" s="23"/>
      <c r="J18" s="23"/>
      <c r="K18" s="23"/>
      <c r="L18" s="24"/>
      <c r="M18" s="34"/>
      <c r="N18" s="23"/>
      <c r="O18" s="24"/>
      <c r="R18" s="4"/>
    </row>
    <row r="19" spans="1:18" s="7" customFormat="1">
      <c r="A19" s="5">
        <v>11</v>
      </c>
      <c r="B19" s="88"/>
      <c r="C19" s="89"/>
      <c r="D19" s="147"/>
      <c r="E19" s="89" t="s">
        <v>0</v>
      </c>
      <c r="F19" s="160"/>
      <c r="G19" s="165"/>
      <c r="H19" s="88"/>
      <c r="I19" s="89"/>
      <c r="J19" s="89"/>
      <c r="K19" s="89"/>
      <c r="L19" s="90"/>
      <c r="M19" s="92"/>
      <c r="N19" s="89"/>
      <c r="O19" s="90"/>
      <c r="R19" s="4"/>
    </row>
    <row r="20" spans="1:18" s="7" customFormat="1" ht="24.75" customHeight="1">
      <c r="A20" s="5">
        <v>12</v>
      </c>
      <c r="B20" s="88"/>
      <c r="C20" s="89"/>
      <c r="D20" s="147"/>
      <c r="E20" s="89" t="s">
        <v>168</v>
      </c>
      <c r="F20" s="95"/>
      <c r="G20" s="165"/>
      <c r="H20" s="88"/>
      <c r="I20" s="89"/>
      <c r="J20" s="89"/>
      <c r="K20" s="89"/>
      <c r="L20" s="90"/>
      <c r="M20" s="92"/>
      <c r="N20" s="89"/>
      <c r="O20" s="90"/>
      <c r="P20" s="7" t="e">
        <f>(SUM(#REF!))-#REF!</f>
        <v>#REF!</v>
      </c>
      <c r="R20" s="4"/>
    </row>
    <row r="21" spans="1:18" s="1" customFormat="1" ht="18" customHeight="1">
      <c r="A21" s="5">
        <v>13</v>
      </c>
      <c r="B21" s="25"/>
      <c r="C21" s="23"/>
      <c r="D21" s="140"/>
      <c r="E21" s="63" t="s">
        <v>119</v>
      </c>
      <c r="F21" s="31"/>
      <c r="G21" s="24">
        <f>SUM(H21:O21)</f>
        <v>0</v>
      </c>
      <c r="H21" s="25"/>
      <c r="I21" s="23"/>
      <c r="J21" s="23"/>
      <c r="K21" s="23"/>
      <c r="L21" s="24"/>
      <c r="M21" s="34"/>
      <c r="N21" s="23"/>
      <c r="O21" s="24"/>
      <c r="R21" s="4"/>
    </row>
    <row r="22" spans="1:18" s="7" customFormat="1">
      <c r="A22" s="5">
        <v>14</v>
      </c>
      <c r="B22" s="149"/>
      <c r="C22" s="150"/>
      <c r="D22" s="151"/>
      <c r="E22" s="150" t="s">
        <v>0</v>
      </c>
      <c r="F22" s="161"/>
      <c r="G22" s="166"/>
      <c r="H22" s="149"/>
      <c r="I22" s="150"/>
      <c r="J22" s="150"/>
      <c r="K22" s="150"/>
      <c r="L22" s="152"/>
      <c r="M22" s="153"/>
      <c r="N22" s="150"/>
      <c r="O22" s="152"/>
      <c r="R22" s="4"/>
    </row>
    <row r="23" spans="1:18" s="7" customFormat="1" ht="24.75" customHeight="1">
      <c r="A23" s="5">
        <v>15</v>
      </c>
      <c r="B23" s="88"/>
      <c r="C23" s="89"/>
      <c r="D23" s="147"/>
      <c r="E23" s="89" t="s">
        <v>169</v>
      </c>
      <c r="F23" s="95"/>
      <c r="G23" s="165"/>
      <c r="H23" s="88"/>
      <c r="I23" s="89"/>
      <c r="J23" s="89"/>
      <c r="K23" s="89"/>
      <c r="L23" s="90"/>
      <c r="M23" s="92"/>
      <c r="N23" s="89"/>
      <c r="O23" s="90"/>
      <c r="P23" s="7" t="e">
        <f>(SUM(#REF!))-#REF!</f>
        <v>#REF!</v>
      </c>
      <c r="R23" s="4"/>
    </row>
    <row r="24" spans="1:18" s="1" customFormat="1" ht="18" customHeight="1" thickBot="1">
      <c r="A24" s="5">
        <v>16</v>
      </c>
      <c r="B24" s="58"/>
      <c r="C24" s="56"/>
      <c r="D24" s="148"/>
      <c r="E24" s="68" t="s">
        <v>119</v>
      </c>
      <c r="F24" s="162"/>
      <c r="G24" s="57">
        <f>SUM(H24:O24)</f>
        <v>34671</v>
      </c>
      <c r="H24" s="58">
        <f>SUM(H11,H13)</f>
        <v>22730</v>
      </c>
      <c r="I24" s="56">
        <f t="shared" ref="I24:O24" si="1">SUM(I11,I13)</f>
        <v>5520</v>
      </c>
      <c r="J24" s="56">
        <f t="shared" si="1"/>
        <v>6421</v>
      </c>
      <c r="K24" s="56">
        <f t="shared" si="1"/>
        <v>0</v>
      </c>
      <c r="L24" s="57">
        <f t="shared" si="1"/>
        <v>0</v>
      </c>
      <c r="M24" s="60">
        <f t="shared" si="1"/>
        <v>0</v>
      </c>
      <c r="N24" s="56">
        <f t="shared" si="1"/>
        <v>0</v>
      </c>
      <c r="O24" s="57">
        <f t="shared" si="1"/>
        <v>0</v>
      </c>
      <c r="R24" s="4"/>
    </row>
    <row r="25" spans="1:18">
      <c r="B25" s="788" t="s">
        <v>3</v>
      </c>
      <c r="C25" s="788"/>
      <c r="D25" s="788"/>
      <c r="E25" s="788"/>
    </row>
    <row r="26" spans="1:18" ht="16.5">
      <c r="B26" s="788" t="s">
        <v>19</v>
      </c>
      <c r="C26" s="788"/>
      <c r="D26" s="788"/>
      <c r="E26" s="788"/>
      <c r="F26" s="788"/>
      <c r="G26" s="788"/>
    </row>
    <row r="27" spans="1:18">
      <c r="B27" s="788" t="s">
        <v>47</v>
      </c>
      <c r="C27" s="788"/>
      <c r="D27" s="788"/>
      <c r="E27" s="788"/>
    </row>
    <row r="28" spans="1:18">
      <c r="G28" s="1">
        <f>+G15-G18-G21-G24</f>
        <v>0</v>
      </c>
      <c r="H28" s="1">
        <f t="shared" ref="H28:O28" si="2">+H15-H18-H21-H24</f>
        <v>0</v>
      </c>
      <c r="I28" s="1">
        <f t="shared" si="2"/>
        <v>0</v>
      </c>
      <c r="J28" s="1">
        <f t="shared" si="2"/>
        <v>0</v>
      </c>
      <c r="K28" s="1">
        <f t="shared" si="2"/>
        <v>0</v>
      </c>
      <c r="L28" s="1">
        <f t="shared" si="2"/>
        <v>0</v>
      </c>
      <c r="M28" s="1">
        <f t="shared" si="2"/>
        <v>0</v>
      </c>
      <c r="N28" s="1">
        <f t="shared" si="2"/>
        <v>0</v>
      </c>
      <c r="O28" s="1">
        <f t="shared" si="2"/>
        <v>0</v>
      </c>
    </row>
  </sheetData>
  <mergeCells count="14">
    <mergeCell ref="B4:O4"/>
    <mergeCell ref="M7:O7"/>
    <mergeCell ref="B7:B8"/>
    <mergeCell ref="H7:L7"/>
    <mergeCell ref="D7:D8"/>
    <mergeCell ref="B1:E1"/>
    <mergeCell ref="B3:O3"/>
    <mergeCell ref="B27:E27"/>
    <mergeCell ref="B25:E25"/>
    <mergeCell ref="B26:G26"/>
    <mergeCell ref="G7:G8"/>
    <mergeCell ref="C7:C8"/>
    <mergeCell ref="E7:E8"/>
    <mergeCell ref="F7:F8"/>
  </mergeCells>
  <phoneticPr fontId="12" type="noConversion"/>
  <printOptions horizontalCentered="1"/>
  <pageMargins left="0.19685039370078741" right="0.19685039370078741" top="0.59055118110236227" bottom="0.59055118110236227" header="0.51181102362204722" footer="0.51181102362204722"/>
  <pageSetup paperSize="9"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M185"/>
  <sheetViews>
    <sheetView view="pageBreakPreview" zoomScaleNormal="100" zoomScaleSheetLayoutView="100" workbookViewId="0">
      <selection activeCell="B1" sqref="B1:E1"/>
    </sheetView>
  </sheetViews>
  <sheetFormatPr defaultRowHeight="15"/>
  <cols>
    <col min="1" max="1" width="3.7109375" style="462" customWidth="1"/>
    <col min="2" max="2" width="3.7109375" style="185" customWidth="1"/>
    <col min="3" max="3" width="3.7109375" style="372" customWidth="1"/>
    <col min="4" max="4" width="13.7109375" style="372" customWidth="1"/>
    <col min="5" max="5" width="50.7109375" style="545" customWidth="1"/>
    <col min="6" max="6" width="5.7109375" style="185" customWidth="1"/>
    <col min="7" max="7" width="15.7109375" style="395" customWidth="1"/>
    <col min="8" max="12" width="13.7109375" style="195" customWidth="1"/>
    <col min="13" max="13" width="5.7109375" style="195" customWidth="1"/>
    <col min="14" max="16384" width="9.140625" style="195"/>
  </cols>
  <sheetData>
    <row r="1" spans="1:13">
      <c r="B1" s="764" t="s">
        <v>329</v>
      </c>
      <c r="C1" s="764"/>
      <c r="D1" s="764"/>
      <c r="E1" s="764"/>
      <c r="G1" s="463"/>
    </row>
    <row r="2" spans="1:13" ht="17.25" customHeight="1">
      <c r="B2" s="766" t="s">
        <v>306</v>
      </c>
      <c r="C2" s="766"/>
      <c r="D2" s="766"/>
      <c r="E2" s="766"/>
      <c r="F2" s="766"/>
      <c r="G2" s="766"/>
      <c r="H2" s="766"/>
      <c r="I2" s="766"/>
      <c r="J2" s="766"/>
      <c r="K2" s="766"/>
      <c r="L2" s="766"/>
      <c r="M2" s="185"/>
    </row>
    <row r="3" spans="1:13" s="465" customFormat="1" ht="17.25" customHeight="1">
      <c r="A3" s="462"/>
      <c r="B3" s="797" t="s">
        <v>231</v>
      </c>
      <c r="C3" s="797"/>
      <c r="D3" s="797"/>
      <c r="E3" s="797"/>
      <c r="F3" s="797"/>
      <c r="G3" s="797"/>
      <c r="H3" s="797"/>
      <c r="I3" s="797"/>
      <c r="J3" s="797"/>
      <c r="K3" s="797"/>
      <c r="L3" s="797"/>
      <c r="M3" s="464"/>
    </row>
    <row r="4" spans="1:13">
      <c r="E4" s="466"/>
      <c r="F4" s="467"/>
      <c r="G4" s="463"/>
      <c r="L4" s="463" t="s">
        <v>32</v>
      </c>
      <c r="M4" s="463"/>
    </row>
    <row r="5" spans="1:13" s="185" customFormat="1" ht="15.75" thickBot="1">
      <c r="A5" s="386"/>
      <c r="B5" s="185" t="s">
        <v>34</v>
      </c>
      <c r="C5" s="375" t="s">
        <v>35</v>
      </c>
      <c r="D5" s="375" t="s">
        <v>36</v>
      </c>
      <c r="E5" s="468" t="s">
        <v>37</v>
      </c>
      <c r="F5" s="185" t="s">
        <v>38</v>
      </c>
      <c r="G5" s="185" t="s">
        <v>39</v>
      </c>
      <c r="H5" s="185" t="s">
        <v>40</v>
      </c>
      <c r="I5" s="185" t="s">
        <v>28</v>
      </c>
      <c r="J5" s="185" t="s">
        <v>29</v>
      </c>
      <c r="K5" s="185" t="s">
        <v>5</v>
      </c>
      <c r="L5" s="185" t="s">
        <v>6</v>
      </c>
    </row>
    <row r="6" spans="1:13" s="464" customFormat="1" ht="15" customHeight="1">
      <c r="A6" s="386"/>
      <c r="B6" s="798" t="s">
        <v>1</v>
      </c>
      <c r="C6" s="800" t="s">
        <v>43</v>
      </c>
      <c r="D6" s="802" t="s">
        <v>232</v>
      </c>
      <c r="E6" s="804" t="s">
        <v>33</v>
      </c>
      <c r="F6" s="806" t="s">
        <v>2</v>
      </c>
      <c r="G6" s="808" t="s">
        <v>154</v>
      </c>
      <c r="H6" s="810" t="s">
        <v>21</v>
      </c>
      <c r="I6" s="810"/>
      <c r="J6" s="810"/>
      <c r="K6" s="810"/>
      <c r="L6" s="811"/>
      <c r="M6" s="469"/>
    </row>
    <row r="7" spans="1:13" s="464" customFormat="1" ht="45.75" thickBot="1">
      <c r="A7" s="386"/>
      <c r="B7" s="799"/>
      <c r="C7" s="801"/>
      <c r="D7" s="803"/>
      <c r="E7" s="805"/>
      <c r="F7" s="807"/>
      <c r="G7" s="809"/>
      <c r="H7" s="470" t="s">
        <v>14</v>
      </c>
      <c r="I7" s="471" t="s">
        <v>13</v>
      </c>
      <c r="J7" s="471" t="s">
        <v>15</v>
      </c>
      <c r="K7" s="471" t="s">
        <v>20</v>
      </c>
      <c r="L7" s="472" t="s">
        <v>16</v>
      </c>
      <c r="M7" s="473"/>
    </row>
    <row r="8" spans="1:13" ht="30">
      <c r="A8" s="474">
        <v>1</v>
      </c>
      <c r="B8" s="475">
        <v>1</v>
      </c>
      <c r="C8" s="476">
        <v>1</v>
      </c>
      <c r="D8" s="476" t="s">
        <v>233</v>
      </c>
      <c r="E8" s="477" t="s">
        <v>234</v>
      </c>
      <c r="F8" s="478" t="s">
        <v>6</v>
      </c>
      <c r="G8" s="479"/>
      <c r="H8" s="480"/>
      <c r="I8" s="481"/>
      <c r="J8" s="482"/>
      <c r="K8" s="481"/>
      <c r="L8" s="483"/>
      <c r="M8" s="194"/>
    </row>
    <row r="9" spans="1:13" s="396" customFormat="1">
      <c r="A9" s="386">
        <v>2</v>
      </c>
      <c r="B9" s="484"/>
      <c r="C9" s="485"/>
      <c r="D9" s="485"/>
      <c r="E9" s="486" t="s">
        <v>119</v>
      </c>
      <c r="F9" s="487"/>
      <c r="G9" s="488">
        <f>SUM(H9:L9)</f>
        <v>17290</v>
      </c>
      <c r="H9" s="489">
        <v>5821</v>
      </c>
      <c r="I9" s="490">
        <v>1169</v>
      </c>
      <c r="J9" s="491">
        <v>8800</v>
      </c>
      <c r="K9" s="490"/>
      <c r="L9" s="492">
        <v>1500</v>
      </c>
      <c r="M9" s="394"/>
    </row>
    <row r="10" spans="1:13" ht="22.5" customHeight="1">
      <c r="A10" s="474">
        <v>3</v>
      </c>
      <c r="B10" s="493"/>
      <c r="C10" s="404">
        <v>2</v>
      </c>
      <c r="D10" s="404" t="s">
        <v>235</v>
      </c>
      <c r="E10" s="494" t="s">
        <v>236</v>
      </c>
      <c r="F10" s="495" t="s">
        <v>6</v>
      </c>
      <c r="G10" s="496"/>
      <c r="H10" s="497"/>
      <c r="I10" s="418"/>
      <c r="J10" s="418"/>
      <c r="K10" s="418"/>
      <c r="L10" s="498"/>
      <c r="M10" s="194"/>
    </row>
    <row r="11" spans="1:13" s="396" customFormat="1">
      <c r="A11" s="386">
        <v>4</v>
      </c>
      <c r="B11" s="484"/>
      <c r="C11" s="485"/>
      <c r="D11" s="485"/>
      <c r="E11" s="486" t="s">
        <v>119</v>
      </c>
      <c r="F11" s="487"/>
      <c r="G11" s="488">
        <f>SUM(H11:L11)</f>
        <v>693</v>
      </c>
      <c r="H11" s="489"/>
      <c r="I11" s="490"/>
      <c r="J11" s="491">
        <v>635</v>
      </c>
      <c r="K11" s="490"/>
      <c r="L11" s="492">
        <v>58</v>
      </c>
      <c r="M11" s="394"/>
    </row>
    <row r="12" spans="1:13" ht="22.5" customHeight="1">
      <c r="A12" s="474">
        <v>5</v>
      </c>
      <c r="B12" s="493"/>
      <c r="C12" s="404">
        <v>3</v>
      </c>
      <c r="D12" s="404" t="s">
        <v>237</v>
      </c>
      <c r="E12" s="500" t="s">
        <v>238</v>
      </c>
      <c r="F12" s="495" t="s">
        <v>6</v>
      </c>
      <c r="G12" s="496"/>
      <c r="H12" s="501"/>
      <c r="I12" s="406"/>
      <c r="J12" s="406"/>
      <c r="K12" s="418"/>
      <c r="L12" s="498"/>
      <c r="M12" s="194"/>
    </row>
    <row r="13" spans="1:13" s="396" customFormat="1">
      <c r="A13" s="386">
        <v>6</v>
      </c>
      <c r="B13" s="484"/>
      <c r="C13" s="485"/>
      <c r="D13" s="485"/>
      <c r="E13" s="486" t="s">
        <v>119</v>
      </c>
      <c r="F13" s="487"/>
      <c r="G13" s="488">
        <f>SUM(H13:L13)</f>
        <v>1863</v>
      </c>
      <c r="H13" s="489"/>
      <c r="I13" s="490"/>
      <c r="J13" s="491">
        <v>1708</v>
      </c>
      <c r="K13" s="490"/>
      <c r="L13" s="492">
        <v>155</v>
      </c>
      <c r="M13" s="394"/>
    </row>
    <row r="14" spans="1:13" ht="22.5" customHeight="1">
      <c r="A14" s="474">
        <v>7</v>
      </c>
      <c r="B14" s="493"/>
      <c r="C14" s="404">
        <v>4</v>
      </c>
      <c r="D14" s="404" t="s">
        <v>239</v>
      </c>
      <c r="E14" s="494" t="s">
        <v>240</v>
      </c>
      <c r="F14" s="495" t="s">
        <v>6</v>
      </c>
      <c r="G14" s="496"/>
      <c r="H14" s="497"/>
      <c r="I14" s="418"/>
      <c r="J14" s="418"/>
      <c r="K14" s="418"/>
      <c r="L14" s="498"/>
      <c r="M14" s="194"/>
    </row>
    <row r="15" spans="1:13" s="396" customFormat="1">
      <c r="A15" s="386">
        <v>8</v>
      </c>
      <c r="B15" s="484"/>
      <c r="C15" s="485"/>
      <c r="D15" s="485"/>
      <c r="E15" s="486" t="s">
        <v>119</v>
      </c>
      <c r="F15" s="487"/>
      <c r="G15" s="488">
        <f>SUM(H15:L15)</f>
        <v>3872</v>
      </c>
      <c r="H15" s="489"/>
      <c r="I15" s="490"/>
      <c r="J15" s="491">
        <v>3872</v>
      </c>
      <c r="K15" s="490"/>
      <c r="L15" s="492"/>
      <c r="M15" s="394"/>
    </row>
    <row r="16" spans="1:13" ht="22.5" customHeight="1">
      <c r="A16" s="474">
        <v>9</v>
      </c>
      <c r="B16" s="493"/>
      <c r="C16" s="404">
        <v>5</v>
      </c>
      <c r="D16" s="404" t="s">
        <v>241</v>
      </c>
      <c r="E16" s="494" t="s">
        <v>242</v>
      </c>
      <c r="F16" s="495" t="s">
        <v>6</v>
      </c>
      <c r="G16" s="496"/>
      <c r="H16" s="497"/>
      <c r="I16" s="418"/>
      <c r="J16" s="418"/>
      <c r="K16" s="418"/>
      <c r="L16" s="498"/>
      <c r="M16" s="194"/>
    </row>
    <row r="17" spans="1:13" s="396" customFormat="1">
      <c r="A17" s="386">
        <v>10</v>
      </c>
      <c r="B17" s="484"/>
      <c r="C17" s="485"/>
      <c r="D17" s="485"/>
      <c r="E17" s="486" t="s">
        <v>119</v>
      </c>
      <c r="F17" s="487"/>
      <c r="G17" s="488">
        <f>SUM(H17:L17)</f>
        <v>4021</v>
      </c>
      <c r="H17" s="489"/>
      <c r="I17" s="490"/>
      <c r="J17" s="491"/>
      <c r="K17" s="490"/>
      <c r="L17" s="492">
        <v>4021</v>
      </c>
      <c r="M17" s="394"/>
    </row>
    <row r="18" spans="1:13" ht="22.5" customHeight="1">
      <c r="A18" s="474">
        <v>11</v>
      </c>
      <c r="B18" s="493"/>
      <c r="C18" s="404">
        <v>6</v>
      </c>
      <c r="D18" s="404" t="s">
        <v>243</v>
      </c>
      <c r="E18" s="494" t="s">
        <v>244</v>
      </c>
      <c r="F18" s="495" t="s">
        <v>6</v>
      </c>
      <c r="G18" s="496"/>
      <c r="H18" s="497"/>
      <c r="I18" s="418"/>
      <c r="J18" s="418"/>
      <c r="K18" s="418"/>
      <c r="L18" s="498"/>
      <c r="M18" s="194"/>
    </row>
    <row r="19" spans="1:13" s="396" customFormat="1">
      <c r="A19" s="386">
        <v>12</v>
      </c>
      <c r="B19" s="484"/>
      <c r="C19" s="485"/>
      <c r="D19" s="485"/>
      <c r="E19" s="486" t="s">
        <v>119</v>
      </c>
      <c r="F19" s="487"/>
      <c r="G19" s="488">
        <f>SUM(H19:L19)</f>
        <v>12792</v>
      </c>
      <c r="H19" s="489">
        <v>3762</v>
      </c>
      <c r="I19" s="490">
        <v>1101</v>
      </c>
      <c r="J19" s="491">
        <v>7929</v>
      </c>
      <c r="K19" s="490"/>
      <c r="L19" s="492"/>
      <c r="M19" s="394"/>
    </row>
    <row r="20" spans="1:13" ht="22.5" customHeight="1">
      <c r="A20" s="474">
        <v>13</v>
      </c>
      <c r="B20" s="493"/>
      <c r="C20" s="404">
        <v>7</v>
      </c>
      <c r="D20" s="404" t="s">
        <v>307</v>
      </c>
      <c r="E20" s="494" t="s">
        <v>308</v>
      </c>
      <c r="F20" s="495" t="s">
        <v>6</v>
      </c>
      <c r="G20" s="496"/>
      <c r="H20" s="497"/>
      <c r="I20" s="418"/>
      <c r="J20" s="418"/>
      <c r="K20" s="418"/>
      <c r="L20" s="498"/>
      <c r="M20" s="194"/>
    </row>
    <row r="21" spans="1:13" s="396" customFormat="1">
      <c r="A21" s="386">
        <v>14</v>
      </c>
      <c r="B21" s="484"/>
      <c r="C21" s="485"/>
      <c r="D21" s="485"/>
      <c r="E21" s="486" t="s">
        <v>119</v>
      </c>
      <c r="F21" s="487"/>
      <c r="G21" s="488">
        <f>SUM(H21:L21)</f>
        <v>3924</v>
      </c>
      <c r="H21" s="489">
        <v>2874</v>
      </c>
      <c r="I21" s="490">
        <v>550</v>
      </c>
      <c r="J21" s="491">
        <v>500</v>
      </c>
      <c r="K21" s="490"/>
      <c r="L21" s="492"/>
      <c r="M21" s="394"/>
    </row>
    <row r="22" spans="1:13" ht="22.5" customHeight="1">
      <c r="A22" s="474">
        <v>15</v>
      </c>
      <c r="B22" s="493"/>
      <c r="C22" s="404">
        <v>8</v>
      </c>
      <c r="D22" s="404" t="s">
        <v>245</v>
      </c>
      <c r="E22" s="494" t="s">
        <v>246</v>
      </c>
      <c r="F22" s="495" t="s">
        <v>6</v>
      </c>
      <c r="G22" s="496"/>
      <c r="H22" s="497"/>
      <c r="I22" s="418"/>
      <c r="J22" s="418"/>
      <c r="K22" s="418"/>
      <c r="L22" s="498"/>
      <c r="M22" s="194"/>
    </row>
    <row r="23" spans="1:13" s="396" customFormat="1">
      <c r="A23" s="386">
        <v>16</v>
      </c>
      <c r="B23" s="484"/>
      <c r="C23" s="485"/>
      <c r="D23" s="485"/>
      <c r="E23" s="486" t="s">
        <v>119</v>
      </c>
      <c r="F23" s="487"/>
      <c r="G23" s="488">
        <f>SUM(H23:L23)</f>
        <v>600</v>
      </c>
      <c r="H23" s="489"/>
      <c r="I23" s="490"/>
      <c r="J23" s="491">
        <v>600</v>
      </c>
      <c r="K23" s="490"/>
      <c r="L23" s="492"/>
      <c r="M23" s="394"/>
    </row>
    <row r="24" spans="1:13" ht="30">
      <c r="A24" s="474">
        <v>17</v>
      </c>
      <c r="B24" s="493"/>
      <c r="C24" s="499">
        <v>9</v>
      </c>
      <c r="D24" s="499" t="s">
        <v>247</v>
      </c>
      <c r="E24" s="494" t="s">
        <v>248</v>
      </c>
      <c r="F24" s="495" t="s">
        <v>6</v>
      </c>
      <c r="G24" s="496"/>
      <c r="H24" s="497"/>
      <c r="I24" s="418"/>
      <c r="J24" s="418"/>
      <c r="K24" s="418"/>
      <c r="L24" s="498"/>
      <c r="M24" s="194"/>
    </row>
    <row r="25" spans="1:13" s="396" customFormat="1">
      <c r="A25" s="386">
        <v>18</v>
      </c>
      <c r="B25" s="484"/>
      <c r="C25" s="485"/>
      <c r="D25" s="485"/>
      <c r="E25" s="486" t="s">
        <v>119</v>
      </c>
      <c r="F25" s="487"/>
      <c r="G25" s="488">
        <f>SUM(H25:L25)</f>
        <v>1519</v>
      </c>
      <c r="H25" s="489"/>
      <c r="I25" s="490"/>
      <c r="J25" s="491">
        <v>1519</v>
      </c>
      <c r="K25" s="490"/>
      <c r="L25" s="492"/>
      <c r="M25" s="394"/>
    </row>
    <row r="26" spans="1:13" ht="22.5" customHeight="1">
      <c r="A26" s="474">
        <v>19</v>
      </c>
      <c r="B26" s="493"/>
      <c r="C26" s="404">
        <v>10</v>
      </c>
      <c r="D26" s="404" t="s">
        <v>249</v>
      </c>
      <c r="E26" s="494" t="s">
        <v>250</v>
      </c>
      <c r="F26" s="495" t="s">
        <v>6</v>
      </c>
      <c r="G26" s="496"/>
      <c r="H26" s="497"/>
      <c r="I26" s="418"/>
      <c r="J26" s="418"/>
      <c r="K26" s="418"/>
      <c r="L26" s="498"/>
      <c r="M26" s="194"/>
    </row>
    <row r="27" spans="1:13" s="396" customFormat="1">
      <c r="A27" s="386">
        <v>20</v>
      </c>
      <c r="B27" s="484"/>
      <c r="C27" s="485"/>
      <c r="D27" s="485"/>
      <c r="E27" s="486" t="s">
        <v>119</v>
      </c>
      <c r="F27" s="487"/>
      <c r="G27" s="488">
        <f>SUM(H27:L27)</f>
        <v>5702</v>
      </c>
      <c r="H27" s="489">
        <v>5137</v>
      </c>
      <c r="I27" s="490">
        <v>565</v>
      </c>
      <c r="J27" s="491"/>
      <c r="K27" s="490"/>
      <c r="L27" s="492"/>
      <c r="M27" s="394"/>
    </row>
    <row r="28" spans="1:13" ht="22.5" customHeight="1">
      <c r="A28" s="474">
        <v>21</v>
      </c>
      <c r="B28" s="493"/>
      <c r="C28" s="404">
        <v>11</v>
      </c>
      <c r="D28" s="404" t="s">
        <v>311</v>
      </c>
      <c r="E28" s="494" t="s">
        <v>312</v>
      </c>
      <c r="F28" s="495" t="s">
        <v>6</v>
      </c>
      <c r="G28" s="496"/>
      <c r="H28" s="497"/>
      <c r="I28" s="418"/>
      <c r="J28" s="418"/>
      <c r="K28" s="418"/>
      <c r="L28" s="498"/>
      <c r="M28" s="194"/>
    </row>
    <row r="29" spans="1:13" s="396" customFormat="1">
      <c r="A29" s="386">
        <v>22</v>
      </c>
      <c r="B29" s="484"/>
      <c r="C29" s="485"/>
      <c r="D29" s="485"/>
      <c r="E29" s="486" t="s">
        <v>119</v>
      </c>
      <c r="F29" s="487"/>
      <c r="G29" s="488">
        <f>SUM(H29:L29)</f>
        <v>15855</v>
      </c>
      <c r="H29" s="489"/>
      <c r="I29" s="490"/>
      <c r="J29" s="491">
        <v>1585</v>
      </c>
      <c r="K29" s="490"/>
      <c r="L29" s="492">
        <v>14270</v>
      </c>
      <c r="M29" s="394"/>
    </row>
    <row r="30" spans="1:13" ht="22.5" customHeight="1">
      <c r="A30" s="474">
        <v>23</v>
      </c>
      <c r="B30" s="493"/>
      <c r="C30" s="404">
        <v>12</v>
      </c>
      <c r="D30" s="404" t="s">
        <v>309</v>
      </c>
      <c r="E30" s="494" t="s">
        <v>310</v>
      </c>
      <c r="F30" s="495" t="s">
        <v>6</v>
      </c>
      <c r="G30" s="496"/>
      <c r="H30" s="497"/>
      <c r="I30" s="418"/>
      <c r="J30" s="418"/>
      <c r="K30" s="418"/>
      <c r="L30" s="498"/>
      <c r="M30" s="194"/>
    </row>
    <row r="31" spans="1:13" s="396" customFormat="1">
      <c r="A31" s="386">
        <v>24</v>
      </c>
      <c r="B31" s="484"/>
      <c r="C31" s="485"/>
      <c r="D31" s="485"/>
      <c r="E31" s="486" t="s">
        <v>119</v>
      </c>
      <c r="F31" s="487"/>
      <c r="G31" s="488">
        <f>SUM(H31:L31)</f>
        <v>3818</v>
      </c>
      <c r="H31" s="489">
        <v>2768</v>
      </c>
      <c r="I31" s="490">
        <v>550</v>
      </c>
      <c r="J31" s="491">
        <v>500</v>
      </c>
      <c r="K31" s="490"/>
      <c r="L31" s="492"/>
      <c r="M31" s="394"/>
    </row>
    <row r="32" spans="1:13" ht="22.5" customHeight="1">
      <c r="A32" s="474">
        <v>25</v>
      </c>
      <c r="B32" s="493"/>
      <c r="C32" s="404">
        <v>13</v>
      </c>
      <c r="D32" s="404" t="s">
        <v>251</v>
      </c>
      <c r="E32" s="494" t="s">
        <v>219</v>
      </c>
      <c r="F32" s="495" t="s">
        <v>6</v>
      </c>
      <c r="G32" s="496"/>
      <c r="H32" s="497"/>
      <c r="I32" s="418"/>
      <c r="J32" s="418"/>
      <c r="K32" s="418"/>
      <c r="L32" s="498"/>
      <c r="M32" s="194"/>
    </row>
    <row r="33" spans="1:13" s="396" customFormat="1">
      <c r="A33" s="386">
        <v>26</v>
      </c>
      <c r="B33" s="484"/>
      <c r="C33" s="485"/>
      <c r="D33" s="485"/>
      <c r="E33" s="486" t="s">
        <v>119</v>
      </c>
      <c r="F33" s="487"/>
      <c r="G33" s="488">
        <f>SUM(H33:L33)</f>
        <v>2658</v>
      </c>
      <c r="H33" s="489"/>
      <c r="I33" s="490"/>
      <c r="J33" s="491">
        <v>266</v>
      </c>
      <c r="K33" s="490"/>
      <c r="L33" s="492">
        <v>2392</v>
      </c>
      <c r="M33" s="394"/>
    </row>
    <row r="34" spans="1:13" ht="30">
      <c r="A34" s="474">
        <v>27</v>
      </c>
      <c r="B34" s="493"/>
      <c r="C34" s="499">
        <v>14</v>
      </c>
      <c r="D34" s="499" t="s">
        <v>252</v>
      </c>
      <c r="E34" s="494" t="s">
        <v>253</v>
      </c>
      <c r="F34" s="495" t="s">
        <v>6</v>
      </c>
      <c r="G34" s="496"/>
      <c r="H34" s="497"/>
      <c r="I34" s="418"/>
      <c r="J34" s="418"/>
      <c r="K34" s="418"/>
      <c r="L34" s="498"/>
      <c r="M34" s="194"/>
    </row>
    <row r="35" spans="1:13" s="396" customFormat="1">
      <c r="A35" s="386">
        <v>28</v>
      </c>
      <c r="B35" s="484"/>
      <c r="C35" s="485"/>
      <c r="D35" s="485"/>
      <c r="E35" s="486" t="s">
        <v>119</v>
      </c>
      <c r="F35" s="487"/>
      <c r="G35" s="488">
        <f>SUM(H35:L35)</f>
        <v>7675</v>
      </c>
      <c r="H35" s="489"/>
      <c r="I35" s="490"/>
      <c r="J35" s="491"/>
      <c r="K35" s="490">
        <v>7675</v>
      </c>
      <c r="L35" s="492"/>
      <c r="M35" s="394"/>
    </row>
    <row r="36" spans="1:13" ht="22.5" customHeight="1">
      <c r="A36" s="474">
        <v>29</v>
      </c>
      <c r="B36" s="493"/>
      <c r="C36" s="404">
        <v>15</v>
      </c>
      <c r="D36" s="404"/>
      <c r="E36" s="494" t="s">
        <v>254</v>
      </c>
      <c r="F36" s="495" t="s">
        <v>6</v>
      </c>
      <c r="G36" s="496"/>
      <c r="H36" s="497"/>
      <c r="I36" s="418"/>
      <c r="J36" s="418"/>
      <c r="K36" s="418"/>
      <c r="L36" s="498"/>
      <c r="M36" s="194"/>
    </row>
    <row r="37" spans="1:13" s="396" customFormat="1">
      <c r="A37" s="386">
        <v>30</v>
      </c>
      <c r="B37" s="484"/>
      <c r="C37" s="485"/>
      <c r="D37" s="485"/>
      <c r="E37" s="486" t="s">
        <v>119</v>
      </c>
      <c r="F37" s="487"/>
      <c r="G37" s="488">
        <f>SUM(H37:L37)</f>
        <v>50585</v>
      </c>
      <c r="H37" s="489"/>
      <c r="I37" s="490"/>
      <c r="J37" s="491"/>
      <c r="K37" s="490"/>
      <c r="L37" s="492">
        <v>50585</v>
      </c>
      <c r="M37" s="394"/>
    </row>
    <row r="38" spans="1:13" ht="22.5" customHeight="1">
      <c r="A38" s="474">
        <v>31</v>
      </c>
      <c r="B38" s="493"/>
      <c r="C38" s="404">
        <v>16</v>
      </c>
      <c r="D38" s="404"/>
      <c r="E38" s="494" t="s">
        <v>255</v>
      </c>
      <c r="F38" s="495" t="s">
        <v>6</v>
      </c>
      <c r="G38" s="496"/>
      <c r="H38" s="497"/>
      <c r="I38" s="418"/>
      <c r="J38" s="418"/>
      <c r="K38" s="418"/>
      <c r="L38" s="498"/>
      <c r="M38" s="194"/>
    </row>
    <row r="39" spans="1:13" s="396" customFormat="1" ht="15.75" thickBot="1">
      <c r="A39" s="386">
        <v>32</v>
      </c>
      <c r="B39" s="484"/>
      <c r="C39" s="485"/>
      <c r="D39" s="485"/>
      <c r="E39" s="486" t="s">
        <v>119</v>
      </c>
      <c r="F39" s="487"/>
      <c r="G39" s="488">
        <f>SUM(H39:L39)</f>
        <v>14712</v>
      </c>
      <c r="H39" s="489"/>
      <c r="I39" s="490"/>
      <c r="J39" s="491"/>
      <c r="K39" s="490"/>
      <c r="L39" s="492">
        <f>35608-2392-14270-4021-58-155</f>
        <v>14712</v>
      </c>
      <c r="M39" s="394"/>
    </row>
    <row r="40" spans="1:13" s="462" customFormat="1" ht="30" customHeight="1">
      <c r="A40" s="474">
        <v>33</v>
      </c>
      <c r="B40" s="502"/>
      <c r="C40" s="503"/>
      <c r="D40" s="503"/>
      <c r="E40" s="504" t="s">
        <v>256</v>
      </c>
      <c r="F40" s="505"/>
      <c r="G40" s="506"/>
      <c r="H40" s="507"/>
      <c r="I40" s="508"/>
      <c r="J40" s="508"/>
      <c r="K40" s="508"/>
      <c r="L40" s="509"/>
      <c r="M40" s="436"/>
    </row>
    <row r="41" spans="1:13" s="396" customFormat="1" ht="15.75" thickBot="1">
      <c r="A41" s="386">
        <v>34</v>
      </c>
      <c r="B41" s="484"/>
      <c r="C41" s="485"/>
      <c r="D41" s="485"/>
      <c r="E41" s="486" t="s">
        <v>119</v>
      </c>
      <c r="F41" s="487"/>
      <c r="G41" s="488">
        <f>SUM(H41:L41)</f>
        <v>147579</v>
      </c>
      <c r="H41" s="489">
        <f>SUM(H9,H11,H13,H15,H17,H19,H21,H23,H25,H27,H29,H31,H33,H35,H37,H39)</f>
        <v>20362</v>
      </c>
      <c r="I41" s="490">
        <f>SUM(I9,I11,I13,I15,I17,I19,I21,I23,I25,I27,I29,I31,I33,I35,I37,I39)</f>
        <v>3935</v>
      </c>
      <c r="J41" s="491">
        <f>SUM(J9,J11,J13,J15,J17,J19,J21,J23,J25,J27,J29,J31,J33,J35,J37,J39)</f>
        <v>27914</v>
      </c>
      <c r="K41" s="490">
        <f>SUM(K9,K11,K13,K15,K17,K19,K21,K23,K25,K27,K29,K31,K33,K35,K37,K39)</f>
        <v>7675</v>
      </c>
      <c r="L41" s="492">
        <f>SUM(L9,L11,L13,L15,L17,L19,L21,L23,L25,L27,L29,L31,L33,L35,L37,L39)</f>
        <v>87693</v>
      </c>
      <c r="M41" s="394"/>
    </row>
    <row r="42" spans="1:13" ht="30" customHeight="1">
      <c r="A42" s="474">
        <v>35</v>
      </c>
      <c r="B42" s="510"/>
      <c r="C42" s="511"/>
      <c r="D42" s="511"/>
      <c r="E42" s="511" t="s">
        <v>257</v>
      </c>
      <c r="F42" s="512"/>
      <c r="G42" s="513"/>
      <c r="H42" s="514"/>
      <c r="I42" s="515"/>
      <c r="J42" s="515"/>
      <c r="K42" s="515"/>
      <c r="L42" s="516"/>
      <c r="M42" s="517"/>
    </row>
    <row r="43" spans="1:13" s="396" customFormat="1">
      <c r="A43" s="386">
        <v>36</v>
      </c>
      <c r="B43" s="484"/>
      <c r="C43" s="485"/>
      <c r="D43" s="485"/>
      <c r="E43" s="486" t="s">
        <v>119</v>
      </c>
      <c r="F43" s="487"/>
      <c r="G43" s="488">
        <f>SUM(H43:L43)</f>
        <v>147579</v>
      </c>
      <c r="H43" s="489">
        <f>+H41-H45-H47</f>
        <v>20362</v>
      </c>
      <c r="I43" s="490">
        <f>+I41-I45-I47</f>
        <v>3935</v>
      </c>
      <c r="J43" s="491">
        <f>+J41-J45-J47</f>
        <v>27914</v>
      </c>
      <c r="K43" s="490">
        <f>+K41-K45-K47</f>
        <v>7675</v>
      </c>
      <c r="L43" s="492">
        <f>+L41-L45-L47</f>
        <v>87693</v>
      </c>
      <c r="M43" s="394"/>
    </row>
    <row r="44" spans="1:13" ht="30" customHeight="1">
      <c r="A44" s="474">
        <v>37</v>
      </c>
      <c r="B44" s="518"/>
      <c r="C44" s="519"/>
      <c r="D44" s="519"/>
      <c r="E44" s="519" t="s">
        <v>258</v>
      </c>
      <c r="F44" s="520"/>
      <c r="G44" s="521"/>
      <c r="H44" s="522"/>
      <c r="I44" s="523"/>
      <c r="J44" s="523"/>
      <c r="K44" s="523"/>
      <c r="L44" s="524"/>
      <c r="M44" s="517"/>
    </row>
    <row r="45" spans="1:13" s="396" customFormat="1">
      <c r="A45" s="386">
        <v>38</v>
      </c>
      <c r="B45" s="484"/>
      <c r="C45" s="485"/>
      <c r="D45" s="485"/>
      <c r="E45" s="486" t="s">
        <v>119</v>
      </c>
      <c r="F45" s="487"/>
      <c r="G45" s="488">
        <f>SUM(H45:L45)</f>
        <v>0</v>
      </c>
      <c r="H45" s="489"/>
      <c r="I45" s="490"/>
      <c r="J45" s="491"/>
      <c r="K45" s="490"/>
      <c r="L45" s="492"/>
      <c r="M45" s="394"/>
    </row>
    <row r="46" spans="1:13" ht="30" customHeight="1">
      <c r="A46" s="474">
        <v>39</v>
      </c>
      <c r="B46" s="525"/>
      <c r="C46" s="526"/>
      <c r="D46" s="526"/>
      <c r="E46" s="526" t="s">
        <v>259</v>
      </c>
      <c r="F46" s="527"/>
      <c r="G46" s="528"/>
      <c r="H46" s="529"/>
      <c r="I46" s="313"/>
      <c r="J46" s="313"/>
      <c r="K46" s="313"/>
      <c r="L46" s="530"/>
      <c r="M46" s="531"/>
    </row>
    <row r="47" spans="1:13" s="396" customFormat="1" ht="15.75" thickBot="1">
      <c r="A47" s="386">
        <v>40</v>
      </c>
      <c r="B47" s="532"/>
      <c r="C47" s="533"/>
      <c r="D47" s="533"/>
      <c r="E47" s="534" t="s">
        <v>119</v>
      </c>
      <c r="F47" s="535"/>
      <c r="G47" s="536">
        <f>SUM(H47:L47)</f>
        <v>0</v>
      </c>
      <c r="H47" s="537"/>
      <c r="I47" s="538"/>
      <c r="J47" s="539"/>
      <c r="K47" s="538"/>
      <c r="L47" s="540"/>
      <c r="M47" s="394"/>
    </row>
    <row r="48" spans="1:13">
      <c r="A48" s="541"/>
      <c r="B48" s="542" t="s">
        <v>3</v>
      </c>
      <c r="C48" s="543"/>
      <c r="D48" s="543"/>
      <c r="E48" s="544"/>
      <c r="F48" s="543"/>
      <c r="G48" s="233"/>
      <c r="H48" s="177"/>
      <c r="I48" s="177"/>
      <c r="J48" s="177"/>
      <c r="K48" s="177"/>
      <c r="L48" s="177"/>
      <c r="M48" s="177"/>
    </row>
    <row r="49" spans="1:13">
      <c r="A49" s="541"/>
      <c r="B49" s="542" t="s">
        <v>19</v>
      </c>
      <c r="C49" s="543"/>
      <c r="D49" s="543"/>
      <c r="E49" s="544"/>
      <c r="F49" s="543"/>
      <c r="G49" s="233"/>
      <c r="H49" s="177"/>
      <c r="I49" s="177"/>
      <c r="J49" s="177"/>
      <c r="K49" s="177"/>
      <c r="L49" s="177"/>
      <c r="M49" s="177"/>
    </row>
    <row r="50" spans="1:13">
      <c r="A50" s="541"/>
      <c r="B50" s="542" t="s">
        <v>260</v>
      </c>
      <c r="C50" s="543"/>
      <c r="D50" s="543"/>
      <c r="E50" s="544"/>
      <c r="F50" s="543"/>
      <c r="G50" s="233"/>
      <c r="H50" s="177"/>
      <c r="I50" s="177"/>
      <c r="J50" s="177"/>
      <c r="K50" s="177"/>
      <c r="L50" s="177"/>
      <c r="M50" s="177"/>
    </row>
    <row r="51" spans="1:13">
      <c r="A51" s="541"/>
      <c r="B51" s="366" t="s">
        <v>261</v>
      </c>
    </row>
    <row r="52" spans="1:13">
      <c r="G52" s="395">
        <f t="shared" ref="G52:L52" si="0">+G41-G43-G45-G47</f>
        <v>0</v>
      </c>
      <c r="H52" s="395">
        <f t="shared" si="0"/>
        <v>0</v>
      </c>
      <c r="I52" s="395">
        <f t="shared" si="0"/>
        <v>0</v>
      </c>
      <c r="J52" s="395">
        <f t="shared" si="0"/>
        <v>0</v>
      </c>
      <c r="K52" s="395">
        <f t="shared" si="0"/>
        <v>0</v>
      </c>
      <c r="L52" s="395">
        <f t="shared" si="0"/>
        <v>0</v>
      </c>
    </row>
    <row r="53" spans="1:13">
      <c r="E53" s="546"/>
      <c r="F53" s="547"/>
    </row>
    <row r="54" spans="1:13">
      <c r="E54" s="548"/>
      <c r="F54" s="547"/>
      <c r="G54" s="549"/>
    </row>
    <row r="55" spans="1:13">
      <c r="E55" s="548"/>
      <c r="F55" s="547"/>
      <c r="G55" s="549"/>
    </row>
    <row r="56" spans="1:13">
      <c r="E56" s="548"/>
      <c r="F56" s="547"/>
      <c r="G56" s="549"/>
    </row>
    <row r="57" spans="1:13">
      <c r="E57" s="550"/>
      <c r="F57" s="376"/>
    </row>
    <row r="58" spans="1:13">
      <c r="E58" s="550"/>
      <c r="F58" s="376"/>
    </row>
    <row r="59" spans="1:13">
      <c r="E59" s="550"/>
      <c r="F59" s="376"/>
    </row>
    <row r="60" spans="1:13">
      <c r="E60" s="550"/>
      <c r="F60" s="376"/>
    </row>
    <row r="61" spans="1:13">
      <c r="E61" s="550"/>
      <c r="F61" s="376"/>
    </row>
    <row r="62" spans="1:13">
      <c r="E62" s="551"/>
      <c r="F62" s="369"/>
    </row>
    <row r="63" spans="1:13">
      <c r="E63" s="551"/>
      <c r="F63" s="369"/>
    </row>
    <row r="64" spans="1:13">
      <c r="E64" s="550"/>
      <c r="F64" s="376"/>
    </row>
    <row r="65" spans="1:13">
      <c r="E65" s="550"/>
      <c r="F65" s="376"/>
    </row>
    <row r="66" spans="1:13">
      <c r="E66" s="550"/>
      <c r="F66" s="376"/>
    </row>
    <row r="67" spans="1:13">
      <c r="E67" s="550"/>
      <c r="F67" s="376"/>
    </row>
    <row r="68" spans="1:13" s="395" customFormat="1">
      <c r="A68" s="462"/>
      <c r="B68" s="185"/>
      <c r="C68" s="372"/>
      <c r="D68" s="372"/>
      <c r="E68" s="550"/>
      <c r="F68" s="376"/>
      <c r="H68" s="195"/>
      <c r="I68" s="195"/>
      <c r="J68" s="195"/>
      <c r="K68" s="195"/>
      <c r="L68" s="195"/>
      <c r="M68" s="195"/>
    </row>
    <row r="69" spans="1:13" s="395" customFormat="1">
      <c r="A69" s="462"/>
      <c r="B69" s="185"/>
      <c r="C69" s="372"/>
      <c r="D69" s="372"/>
      <c r="E69" s="550"/>
      <c r="F69" s="376"/>
      <c r="H69" s="195"/>
      <c r="I69" s="195"/>
      <c r="J69" s="195"/>
      <c r="K69" s="195"/>
      <c r="L69" s="195"/>
      <c r="M69" s="195"/>
    </row>
    <row r="70" spans="1:13" s="395" customFormat="1">
      <c r="A70" s="462"/>
      <c r="B70" s="185"/>
      <c r="C70" s="372"/>
      <c r="D70" s="372"/>
      <c r="E70" s="550"/>
      <c r="F70" s="376"/>
      <c r="H70" s="195"/>
      <c r="I70" s="195"/>
      <c r="J70" s="195"/>
      <c r="K70" s="195"/>
      <c r="L70" s="195"/>
      <c r="M70" s="195"/>
    </row>
    <row r="71" spans="1:13" s="395" customFormat="1">
      <c r="A71" s="462"/>
      <c r="B71" s="185"/>
      <c r="C71" s="372"/>
      <c r="D71" s="372"/>
      <c r="E71" s="550"/>
      <c r="F71" s="376"/>
      <c r="H71" s="195"/>
      <c r="I71" s="195"/>
      <c r="J71" s="195"/>
      <c r="K71" s="195"/>
      <c r="L71" s="195"/>
      <c r="M71" s="195"/>
    </row>
    <row r="72" spans="1:13" s="395" customFormat="1">
      <c r="A72" s="462"/>
      <c r="B72" s="185"/>
      <c r="C72" s="372"/>
      <c r="D72" s="372"/>
      <c r="E72" s="550"/>
      <c r="F72" s="376"/>
      <c r="H72" s="195"/>
      <c r="I72" s="195"/>
      <c r="J72" s="195"/>
      <c r="K72" s="195"/>
      <c r="L72" s="195"/>
      <c r="M72" s="195"/>
    </row>
    <row r="73" spans="1:13" s="395" customFormat="1">
      <c r="A73" s="462"/>
      <c r="B73" s="185"/>
      <c r="C73" s="372"/>
      <c r="D73" s="372"/>
      <c r="E73" s="550"/>
      <c r="F73" s="376"/>
      <c r="H73" s="195"/>
      <c r="I73" s="195"/>
      <c r="J73" s="195"/>
      <c r="K73" s="195"/>
      <c r="L73" s="195"/>
      <c r="M73" s="195"/>
    </row>
    <row r="74" spans="1:13" s="395" customFormat="1">
      <c r="A74" s="462"/>
      <c r="B74" s="185"/>
      <c r="C74" s="372"/>
      <c r="D74" s="372"/>
      <c r="E74" s="551"/>
      <c r="F74" s="369"/>
      <c r="H74" s="195"/>
      <c r="I74" s="195"/>
      <c r="J74" s="195"/>
      <c r="K74" s="195"/>
      <c r="L74" s="195"/>
      <c r="M74" s="195"/>
    </row>
    <row r="75" spans="1:13" s="395" customFormat="1">
      <c r="A75" s="462"/>
      <c r="B75" s="185"/>
      <c r="C75" s="372"/>
      <c r="D75" s="372"/>
      <c r="E75" s="551"/>
      <c r="F75" s="369"/>
      <c r="H75" s="195"/>
      <c r="I75" s="195"/>
      <c r="J75" s="195"/>
      <c r="K75" s="195"/>
      <c r="L75" s="195"/>
      <c r="M75" s="195"/>
    </row>
    <row r="76" spans="1:13" s="395" customFormat="1">
      <c r="A76" s="462"/>
      <c r="B76" s="185"/>
      <c r="C76" s="372"/>
      <c r="D76" s="372"/>
      <c r="E76" s="550"/>
      <c r="F76" s="376"/>
      <c r="H76" s="195"/>
      <c r="I76" s="195"/>
      <c r="J76" s="195"/>
      <c r="K76" s="195"/>
      <c r="L76" s="195"/>
      <c r="M76" s="195"/>
    </row>
    <row r="77" spans="1:13" s="395" customFormat="1">
      <c r="A77" s="462"/>
      <c r="B77" s="185"/>
      <c r="C77" s="372"/>
      <c r="D77" s="372"/>
      <c r="E77" s="550"/>
      <c r="F77" s="376"/>
      <c r="H77" s="195"/>
      <c r="I77" s="195"/>
      <c r="J77" s="195"/>
      <c r="K77" s="195"/>
      <c r="L77" s="195"/>
      <c r="M77" s="195"/>
    </row>
    <row r="78" spans="1:13" s="395" customFormat="1">
      <c r="A78" s="462"/>
      <c r="B78" s="185"/>
      <c r="C78" s="372"/>
      <c r="D78" s="372"/>
      <c r="E78" s="545"/>
      <c r="F78" s="185"/>
      <c r="H78" s="195"/>
      <c r="I78" s="195"/>
      <c r="J78" s="195"/>
      <c r="K78" s="195"/>
      <c r="L78" s="195"/>
      <c r="M78" s="195"/>
    </row>
    <row r="79" spans="1:13" s="395" customFormat="1">
      <c r="A79" s="462"/>
      <c r="B79" s="185"/>
      <c r="C79" s="372"/>
      <c r="D79" s="372"/>
      <c r="E79" s="545"/>
      <c r="F79" s="185"/>
      <c r="H79" s="195"/>
      <c r="I79" s="195"/>
      <c r="J79" s="195"/>
      <c r="K79" s="195"/>
      <c r="L79" s="195"/>
      <c r="M79" s="195"/>
    </row>
    <row r="80" spans="1:13" s="395" customFormat="1">
      <c r="A80" s="462"/>
      <c r="B80" s="185"/>
      <c r="C80" s="372"/>
      <c r="D80" s="372"/>
      <c r="E80" s="545"/>
      <c r="F80" s="185"/>
      <c r="H80" s="195"/>
      <c r="I80" s="195"/>
      <c r="J80" s="195"/>
      <c r="K80" s="195"/>
      <c r="L80" s="195"/>
      <c r="M80" s="195"/>
    </row>
    <row r="81" spans="1:13" s="395" customFormat="1">
      <c r="A81" s="462"/>
      <c r="B81" s="185"/>
      <c r="C81" s="372"/>
      <c r="D81" s="372"/>
      <c r="E81" s="545"/>
      <c r="F81" s="185"/>
      <c r="H81" s="195"/>
      <c r="I81" s="195"/>
      <c r="J81" s="195"/>
      <c r="K81" s="195"/>
      <c r="L81" s="195"/>
      <c r="M81" s="195"/>
    </row>
    <row r="82" spans="1:13" s="395" customFormat="1">
      <c r="A82" s="462"/>
      <c r="B82" s="185"/>
      <c r="C82" s="372"/>
      <c r="D82" s="372"/>
      <c r="E82" s="545"/>
      <c r="F82" s="185"/>
      <c r="H82" s="195"/>
      <c r="I82" s="195"/>
      <c r="J82" s="195"/>
      <c r="K82" s="195"/>
      <c r="L82" s="195"/>
      <c r="M82" s="195"/>
    </row>
    <row r="83" spans="1:13" s="395" customFormat="1">
      <c r="A83" s="462"/>
      <c r="B83" s="185"/>
      <c r="C83" s="372"/>
      <c r="D83" s="372"/>
      <c r="E83" s="545"/>
      <c r="F83" s="185"/>
      <c r="H83" s="195"/>
      <c r="I83" s="195"/>
      <c r="J83" s="195"/>
      <c r="K83" s="195"/>
      <c r="L83" s="195"/>
      <c r="M83" s="195"/>
    </row>
    <row r="84" spans="1:13" s="395" customFormat="1">
      <c r="A84" s="462"/>
      <c r="B84" s="185"/>
      <c r="C84" s="372"/>
      <c r="D84" s="372"/>
      <c r="E84" s="545"/>
      <c r="F84" s="185"/>
      <c r="H84" s="195"/>
      <c r="I84" s="195"/>
      <c r="J84" s="195"/>
      <c r="K84" s="195"/>
      <c r="L84" s="195"/>
      <c r="M84" s="195"/>
    </row>
    <row r="85" spans="1:13" s="395" customFormat="1">
      <c r="A85" s="462"/>
      <c r="B85" s="185"/>
      <c r="C85" s="372"/>
      <c r="D85" s="372"/>
      <c r="E85" s="545"/>
      <c r="F85" s="185"/>
      <c r="H85" s="195"/>
      <c r="I85" s="195"/>
      <c r="J85" s="195"/>
      <c r="K85" s="195"/>
      <c r="L85" s="195"/>
      <c r="M85" s="195"/>
    </row>
    <row r="86" spans="1:13" s="395" customFormat="1">
      <c r="A86" s="462"/>
      <c r="B86" s="185"/>
      <c r="C86" s="372"/>
      <c r="D86" s="372"/>
      <c r="E86" s="545"/>
      <c r="F86" s="185"/>
      <c r="H86" s="195"/>
      <c r="I86" s="195"/>
      <c r="J86" s="195"/>
      <c r="K86" s="195"/>
      <c r="L86" s="195"/>
      <c r="M86" s="195"/>
    </row>
    <row r="87" spans="1:13" s="395" customFormat="1">
      <c r="A87" s="462"/>
      <c r="B87" s="185"/>
      <c r="C87" s="372"/>
      <c r="D87" s="372"/>
      <c r="E87" s="545"/>
      <c r="F87" s="185"/>
      <c r="H87" s="195"/>
      <c r="I87" s="195"/>
      <c r="J87" s="195"/>
      <c r="K87" s="195"/>
      <c r="L87" s="195"/>
      <c r="M87" s="195"/>
    </row>
    <row r="88" spans="1:13" s="395" customFormat="1">
      <c r="A88" s="462"/>
      <c r="B88" s="185"/>
      <c r="C88" s="372"/>
      <c r="D88" s="372"/>
      <c r="E88" s="545"/>
      <c r="F88" s="185"/>
      <c r="H88" s="195"/>
      <c r="I88" s="195"/>
      <c r="J88" s="195"/>
      <c r="K88" s="195"/>
      <c r="L88" s="195"/>
      <c r="M88" s="195"/>
    </row>
    <row r="89" spans="1:13" s="395" customFormat="1">
      <c r="A89" s="462"/>
      <c r="B89" s="185"/>
      <c r="C89" s="372"/>
      <c r="D89" s="372"/>
      <c r="E89" s="545"/>
      <c r="F89" s="185"/>
      <c r="H89" s="195"/>
      <c r="I89" s="195"/>
      <c r="J89" s="195"/>
      <c r="K89" s="195"/>
      <c r="L89" s="195"/>
      <c r="M89" s="195"/>
    </row>
    <row r="90" spans="1:13" s="395" customFormat="1">
      <c r="A90" s="462"/>
      <c r="B90" s="185"/>
      <c r="C90" s="372"/>
      <c r="D90" s="372"/>
      <c r="E90" s="545"/>
      <c r="F90" s="185"/>
      <c r="H90" s="195"/>
      <c r="I90" s="195"/>
      <c r="J90" s="195"/>
      <c r="K90" s="195"/>
      <c r="L90" s="195"/>
      <c r="M90" s="195"/>
    </row>
    <row r="91" spans="1:13" s="395" customFormat="1">
      <c r="A91" s="462"/>
      <c r="B91" s="185"/>
      <c r="C91" s="372"/>
      <c r="D91" s="372"/>
      <c r="E91" s="545"/>
      <c r="F91" s="185"/>
      <c r="H91" s="195"/>
      <c r="I91" s="195"/>
      <c r="J91" s="195"/>
      <c r="K91" s="195"/>
      <c r="L91" s="195"/>
      <c r="M91" s="195"/>
    </row>
    <row r="92" spans="1:13" s="395" customFormat="1">
      <c r="A92" s="462"/>
      <c r="B92" s="185"/>
      <c r="C92" s="372"/>
      <c r="D92" s="372"/>
      <c r="E92" s="545"/>
      <c r="F92" s="185"/>
      <c r="H92" s="195"/>
      <c r="I92" s="195"/>
      <c r="J92" s="195"/>
      <c r="K92" s="195"/>
      <c r="L92" s="195"/>
      <c r="M92" s="195"/>
    </row>
    <row r="93" spans="1:13" s="395" customFormat="1">
      <c r="A93" s="462"/>
      <c r="B93" s="185"/>
      <c r="C93" s="372"/>
      <c r="D93" s="372"/>
      <c r="E93" s="545"/>
      <c r="F93" s="185"/>
      <c r="H93" s="195"/>
      <c r="I93" s="195"/>
      <c r="J93" s="195"/>
      <c r="K93" s="195"/>
      <c r="L93" s="195"/>
      <c r="M93" s="195"/>
    </row>
    <row r="94" spans="1:13" s="395" customFormat="1">
      <c r="A94" s="462"/>
      <c r="B94" s="185"/>
      <c r="C94" s="372"/>
      <c r="D94" s="372"/>
      <c r="E94" s="545"/>
      <c r="F94" s="185"/>
      <c r="H94" s="195"/>
      <c r="I94" s="195"/>
      <c r="J94" s="195"/>
      <c r="K94" s="195"/>
      <c r="L94" s="195"/>
      <c r="M94" s="195"/>
    </row>
    <row r="95" spans="1:13" s="395" customFormat="1">
      <c r="A95" s="462"/>
      <c r="B95" s="185"/>
      <c r="C95" s="372"/>
      <c r="D95" s="372"/>
      <c r="E95" s="545"/>
      <c r="F95" s="185"/>
      <c r="H95" s="195"/>
      <c r="I95" s="195"/>
      <c r="J95" s="195"/>
      <c r="K95" s="195"/>
      <c r="L95" s="195"/>
      <c r="M95" s="195"/>
    </row>
    <row r="96" spans="1:13" s="395" customFormat="1">
      <c r="A96" s="462"/>
      <c r="B96" s="185"/>
      <c r="C96" s="372"/>
      <c r="D96" s="372"/>
      <c r="E96" s="545"/>
      <c r="F96" s="185"/>
      <c r="H96" s="195"/>
      <c r="I96" s="195"/>
      <c r="J96" s="195"/>
      <c r="K96" s="195"/>
      <c r="L96" s="195"/>
      <c r="M96" s="195"/>
    </row>
    <row r="97" spans="1:13" s="395" customFormat="1">
      <c r="A97" s="462"/>
      <c r="B97" s="185"/>
      <c r="C97" s="372"/>
      <c r="D97" s="372"/>
      <c r="E97" s="550"/>
      <c r="F97" s="376"/>
      <c r="H97" s="195"/>
      <c r="I97" s="195"/>
      <c r="J97" s="195"/>
      <c r="K97" s="195"/>
      <c r="L97" s="195"/>
      <c r="M97" s="195"/>
    </row>
    <row r="98" spans="1:13" s="395" customFormat="1">
      <c r="A98" s="462"/>
      <c r="B98" s="185"/>
      <c r="C98" s="372"/>
      <c r="D98" s="372"/>
      <c r="E98" s="550"/>
      <c r="F98" s="376"/>
      <c r="H98" s="195"/>
      <c r="I98" s="195"/>
      <c r="J98" s="195"/>
      <c r="K98" s="195"/>
      <c r="L98" s="195"/>
      <c r="M98" s="195"/>
    </row>
    <row r="99" spans="1:13" s="395" customFormat="1">
      <c r="A99" s="462"/>
      <c r="B99" s="185"/>
      <c r="C99" s="372"/>
      <c r="D99" s="372"/>
      <c r="E99" s="550"/>
      <c r="F99" s="376"/>
      <c r="H99" s="195"/>
      <c r="I99" s="195"/>
      <c r="J99" s="195"/>
      <c r="K99" s="195"/>
      <c r="L99" s="195"/>
      <c r="M99" s="195"/>
    </row>
    <row r="100" spans="1:13">
      <c r="E100" s="552"/>
      <c r="F100" s="376"/>
      <c r="G100" s="549"/>
    </row>
    <row r="101" spans="1:13">
      <c r="E101" s="552"/>
      <c r="F101" s="376"/>
      <c r="G101" s="549"/>
    </row>
    <row r="102" spans="1:13">
      <c r="E102" s="552"/>
      <c r="F102" s="376"/>
      <c r="G102" s="549"/>
    </row>
    <row r="103" spans="1:13">
      <c r="E103" s="552"/>
      <c r="F103" s="376"/>
      <c r="G103" s="549"/>
    </row>
    <row r="104" spans="1:13">
      <c r="E104" s="550"/>
      <c r="F104" s="376"/>
    </row>
    <row r="105" spans="1:13">
      <c r="E105" s="550"/>
      <c r="F105" s="376"/>
    </row>
    <row r="106" spans="1:13">
      <c r="E106" s="550"/>
      <c r="F106" s="376"/>
    </row>
    <row r="107" spans="1:13">
      <c r="E107" s="550"/>
      <c r="F107" s="376"/>
    </row>
    <row r="108" spans="1:13">
      <c r="E108" s="550"/>
      <c r="F108" s="376"/>
    </row>
    <row r="109" spans="1:13">
      <c r="E109" s="551"/>
      <c r="F109" s="369"/>
    </row>
    <row r="110" spans="1:13">
      <c r="E110" s="551"/>
      <c r="F110" s="369"/>
    </row>
    <row r="111" spans="1:13" s="396" customFormat="1">
      <c r="A111" s="462"/>
      <c r="B111" s="368"/>
      <c r="C111" s="372"/>
      <c r="D111" s="372"/>
      <c r="E111" s="553"/>
      <c r="F111" s="368"/>
      <c r="G111" s="395"/>
    </row>
    <row r="112" spans="1:13" s="396" customFormat="1">
      <c r="A112" s="462"/>
      <c r="B112" s="368"/>
      <c r="C112" s="372"/>
      <c r="D112" s="372"/>
      <c r="E112" s="553"/>
      <c r="F112" s="368"/>
      <c r="G112" s="395"/>
    </row>
    <row r="113" spans="1:7" s="396" customFormat="1">
      <c r="A113" s="462"/>
      <c r="B113" s="368"/>
      <c r="C113" s="372"/>
      <c r="D113" s="372"/>
      <c r="E113" s="551"/>
      <c r="F113" s="369"/>
      <c r="G113" s="395"/>
    </row>
    <row r="114" spans="1:7" s="396" customFormat="1">
      <c r="A114" s="462"/>
      <c r="B114" s="368"/>
      <c r="C114" s="372"/>
      <c r="D114" s="372"/>
      <c r="E114" s="551"/>
      <c r="F114" s="369"/>
      <c r="G114" s="395"/>
    </row>
    <row r="115" spans="1:7" s="396" customFormat="1">
      <c r="A115" s="462"/>
      <c r="B115" s="368"/>
      <c r="C115" s="372"/>
      <c r="D115" s="372"/>
      <c r="E115" s="551"/>
      <c r="F115" s="369"/>
      <c r="G115" s="395"/>
    </row>
    <row r="116" spans="1:7" s="396" customFormat="1">
      <c r="A116" s="462"/>
      <c r="B116" s="368"/>
      <c r="C116" s="372"/>
      <c r="D116" s="372"/>
      <c r="E116" s="551"/>
      <c r="F116" s="369"/>
      <c r="G116" s="395"/>
    </row>
    <row r="117" spans="1:7" s="396" customFormat="1">
      <c r="A117" s="462"/>
      <c r="B117" s="368"/>
      <c r="C117" s="372"/>
      <c r="D117" s="372"/>
      <c r="E117" s="551"/>
      <c r="F117" s="369"/>
      <c r="G117" s="395"/>
    </row>
    <row r="118" spans="1:7">
      <c r="E118" s="550"/>
      <c r="F118" s="376"/>
    </row>
    <row r="119" spans="1:7">
      <c r="E119" s="550"/>
      <c r="F119" s="376"/>
    </row>
    <row r="120" spans="1:7">
      <c r="E120" s="550"/>
      <c r="F120" s="376"/>
    </row>
    <row r="121" spans="1:7">
      <c r="E121" s="550"/>
      <c r="F121" s="376"/>
    </row>
    <row r="122" spans="1:7">
      <c r="E122" s="550"/>
      <c r="F122" s="376"/>
    </row>
    <row r="123" spans="1:7">
      <c r="E123" s="550"/>
      <c r="F123" s="376"/>
    </row>
    <row r="124" spans="1:7">
      <c r="E124" s="550"/>
      <c r="F124" s="376"/>
    </row>
    <row r="125" spans="1:7">
      <c r="E125" s="550"/>
      <c r="F125" s="376"/>
    </row>
    <row r="126" spans="1:7">
      <c r="E126" s="550"/>
      <c r="F126" s="376"/>
    </row>
    <row r="127" spans="1:7">
      <c r="E127" s="550"/>
      <c r="F127" s="376"/>
    </row>
    <row r="128" spans="1:7">
      <c r="E128" s="550"/>
      <c r="F128" s="376"/>
    </row>
    <row r="129" spans="1:13">
      <c r="E129" s="550"/>
      <c r="F129" s="376"/>
    </row>
    <row r="130" spans="1:13">
      <c r="E130" s="550"/>
      <c r="F130" s="376"/>
    </row>
    <row r="131" spans="1:13" s="396" customFormat="1">
      <c r="A131" s="462"/>
      <c r="B131" s="368"/>
      <c r="C131" s="372"/>
      <c r="D131" s="372"/>
      <c r="E131" s="551"/>
      <c r="F131" s="369"/>
      <c r="G131" s="395"/>
    </row>
    <row r="132" spans="1:13" s="395" customFormat="1">
      <c r="A132" s="462"/>
      <c r="B132" s="185"/>
      <c r="C132" s="372"/>
      <c r="D132" s="372"/>
      <c r="E132" s="550"/>
      <c r="F132" s="376"/>
      <c r="H132" s="195"/>
      <c r="I132" s="195"/>
      <c r="J132" s="195"/>
      <c r="K132" s="195"/>
      <c r="L132" s="195"/>
      <c r="M132" s="195"/>
    </row>
    <row r="133" spans="1:13" s="395" customFormat="1">
      <c r="A133" s="462"/>
      <c r="B133" s="185"/>
      <c r="C133" s="372"/>
      <c r="D133" s="372"/>
      <c r="E133" s="550"/>
      <c r="F133" s="376"/>
      <c r="H133" s="195"/>
      <c r="I133" s="195"/>
      <c r="J133" s="195"/>
      <c r="K133" s="195"/>
      <c r="L133" s="195"/>
      <c r="M133" s="195"/>
    </row>
    <row r="134" spans="1:13" s="395" customFormat="1">
      <c r="A134" s="462"/>
      <c r="B134" s="185"/>
      <c r="C134" s="372"/>
      <c r="D134" s="372"/>
      <c r="E134" s="550"/>
      <c r="F134" s="376"/>
      <c r="H134" s="195"/>
      <c r="I134" s="195"/>
      <c r="J134" s="195"/>
      <c r="K134" s="195"/>
      <c r="L134" s="195"/>
      <c r="M134" s="195"/>
    </row>
    <row r="135" spans="1:13" s="395" customFormat="1">
      <c r="A135" s="462"/>
      <c r="B135" s="185"/>
      <c r="C135" s="372"/>
      <c r="D135" s="372"/>
      <c r="E135" s="550"/>
      <c r="F135" s="376"/>
      <c r="H135" s="195"/>
      <c r="I135" s="195"/>
      <c r="J135" s="195"/>
      <c r="K135" s="195"/>
      <c r="L135" s="195"/>
      <c r="M135" s="195"/>
    </row>
    <row r="136" spans="1:13" s="395" customFormat="1">
      <c r="A136" s="462"/>
      <c r="B136" s="185"/>
      <c r="C136" s="372"/>
      <c r="D136" s="372"/>
      <c r="E136" s="550"/>
      <c r="F136" s="376"/>
      <c r="H136" s="195"/>
      <c r="I136" s="195"/>
      <c r="J136" s="195"/>
      <c r="K136" s="195"/>
      <c r="L136" s="195"/>
      <c r="M136" s="195"/>
    </row>
    <row r="137" spans="1:13" s="395" customFormat="1">
      <c r="A137" s="462"/>
      <c r="B137" s="185"/>
      <c r="C137" s="372"/>
      <c r="D137" s="372"/>
      <c r="E137" s="550"/>
      <c r="F137" s="376"/>
      <c r="H137" s="195"/>
      <c r="I137" s="195"/>
      <c r="J137" s="195"/>
      <c r="K137" s="195"/>
      <c r="L137" s="195"/>
      <c r="M137" s="195"/>
    </row>
    <row r="138" spans="1:13" s="395" customFormat="1">
      <c r="A138" s="462"/>
      <c r="B138" s="185"/>
      <c r="C138" s="372"/>
      <c r="D138" s="372"/>
      <c r="E138" s="550"/>
      <c r="F138" s="376"/>
      <c r="H138" s="195"/>
      <c r="I138" s="195"/>
      <c r="J138" s="195"/>
      <c r="K138" s="195"/>
      <c r="L138" s="195"/>
      <c r="M138" s="195"/>
    </row>
    <row r="139" spans="1:13" s="395" customFormat="1">
      <c r="A139" s="462"/>
      <c r="B139" s="185"/>
      <c r="C139" s="372"/>
      <c r="D139" s="372"/>
      <c r="E139" s="550"/>
      <c r="F139" s="376"/>
      <c r="H139" s="195"/>
      <c r="I139" s="195"/>
      <c r="J139" s="195"/>
      <c r="K139" s="195"/>
      <c r="L139" s="195"/>
      <c r="M139" s="195"/>
    </row>
    <row r="140" spans="1:13" s="395" customFormat="1">
      <c r="A140" s="462"/>
      <c r="B140" s="185"/>
      <c r="C140" s="372"/>
      <c r="D140" s="372"/>
      <c r="E140" s="550"/>
      <c r="F140" s="376"/>
      <c r="H140" s="195"/>
      <c r="I140" s="195"/>
      <c r="J140" s="195"/>
      <c r="K140" s="195"/>
      <c r="L140" s="195"/>
      <c r="M140" s="195"/>
    </row>
    <row r="141" spans="1:13" s="395" customFormat="1">
      <c r="A141" s="462"/>
      <c r="B141" s="185"/>
      <c r="C141" s="372"/>
      <c r="D141" s="372"/>
      <c r="E141" s="550"/>
      <c r="F141" s="376"/>
      <c r="H141" s="195"/>
      <c r="I141" s="195"/>
      <c r="J141" s="195"/>
      <c r="K141" s="195"/>
      <c r="L141" s="195"/>
      <c r="M141" s="195"/>
    </row>
    <row r="142" spans="1:13" s="395" customFormat="1">
      <c r="A142" s="462"/>
      <c r="B142" s="185"/>
      <c r="C142" s="372"/>
      <c r="D142" s="372"/>
      <c r="E142" s="550"/>
      <c r="F142" s="376"/>
      <c r="H142" s="195"/>
      <c r="I142" s="195"/>
      <c r="J142" s="195"/>
      <c r="K142" s="195"/>
      <c r="L142" s="195"/>
      <c r="M142" s="195"/>
    </row>
    <row r="143" spans="1:13" s="395" customFormat="1">
      <c r="A143" s="462"/>
      <c r="B143" s="185"/>
      <c r="C143" s="372"/>
      <c r="D143" s="372"/>
      <c r="E143" s="550"/>
      <c r="F143" s="376"/>
      <c r="H143" s="195"/>
      <c r="I143" s="195"/>
      <c r="J143" s="195"/>
      <c r="K143" s="195"/>
      <c r="L143" s="195"/>
      <c r="M143" s="195"/>
    </row>
    <row r="144" spans="1:13" s="395" customFormat="1">
      <c r="A144" s="462"/>
      <c r="B144" s="185"/>
      <c r="C144" s="372"/>
      <c r="D144" s="372"/>
      <c r="E144" s="550"/>
      <c r="F144" s="376"/>
      <c r="H144" s="195"/>
      <c r="I144" s="195"/>
      <c r="J144" s="195"/>
      <c r="K144" s="195"/>
      <c r="L144" s="195"/>
      <c r="M144" s="195"/>
    </row>
    <row r="145" spans="1:13" s="395" customFormat="1">
      <c r="A145" s="462"/>
      <c r="B145" s="185"/>
      <c r="C145" s="372"/>
      <c r="D145" s="372"/>
      <c r="E145" s="550"/>
      <c r="F145" s="376"/>
      <c r="H145" s="195"/>
      <c r="I145" s="195"/>
      <c r="J145" s="195"/>
      <c r="K145" s="195"/>
      <c r="L145" s="195"/>
      <c r="M145" s="195"/>
    </row>
    <row r="146" spans="1:13" s="395" customFormat="1">
      <c r="A146" s="462"/>
      <c r="B146" s="185"/>
      <c r="C146" s="372"/>
      <c r="D146" s="372"/>
      <c r="E146" s="550"/>
      <c r="F146" s="376"/>
      <c r="H146" s="195"/>
      <c r="I146" s="195"/>
      <c r="J146" s="195"/>
      <c r="K146" s="195"/>
      <c r="L146" s="195"/>
      <c r="M146" s="195"/>
    </row>
    <row r="147" spans="1:13" s="395" customFormat="1">
      <c r="A147" s="462"/>
      <c r="B147" s="185"/>
      <c r="C147" s="372"/>
      <c r="D147" s="372"/>
      <c r="E147" s="550"/>
      <c r="F147" s="376"/>
      <c r="H147" s="195"/>
      <c r="I147" s="195"/>
      <c r="J147" s="195"/>
      <c r="K147" s="195"/>
      <c r="L147" s="195"/>
      <c r="M147" s="195"/>
    </row>
    <row r="148" spans="1:13" s="395" customFormat="1">
      <c r="A148" s="462"/>
      <c r="B148" s="185"/>
      <c r="C148" s="372"/>
      <c r="D148" s="372"/>
      <c r="E148" s="550"/>
      <c r="F148" s="376"/>
      <c r="H148" s="195"/>
      <c r="I148" s="195"/>
      <c r="J148" s="195"/>
      <c r="K148" s="195"/>
      <c r="L148" s="195"/>
      <c r="M148" s="195"/>
    </row>
    <row r="149" spans="1:13" s="395" customFormat="1">
      <c r="A149" s="462"/>
      <c r="B149" s="185"/>
      <c r="C149" s="372"/>
      <c r="D149" s="372"/>
      <c r="E149" s="550"/>
      <c r="F149" s="376"/>
      <c r="H149" s="195"/>
      <c r="I149" s="195"/>
      <c r="J149" s="195"/>
      <c r="K149" s="195"/>
      <c r="L149" s="195"/>
      <c r="M149" s="195"/>
    </row>
    <row r="150" spans="1:13" s="395" customFormat="1">
      <c r="A150" s="462"/>
      <c r="B150" s="185"/>
      <c r="C150" s="372"/>
      <c r="D150" s="372"/>
      <c r="E150" s="550"/>
      <c r="F150" s="376"/>
      <c r="H150" s="195"/>
      <c r="I150" s="195"/>
      <c r="J150" s="195"/>
      <c r="K150" s="195"/>
      <c r="L150" s="195"/>
      <c r="M150" s="195"/>
    </row>
    <row r="151" spans="1:13" s="395" customFormat="1">
      <c r="A151" s="462"/>
      <c r="B151" s="185"/>
      <c r="C151" s="372"/>
      <c r="D151" s="372"/>
      <c r="E151" s="550"/>
      <c r="F151" s="376"/>
      <c r="H151" s="195"/>
      <c r="I151" s="195"/>
      <c r="J151" s="195"/>
      <c r="K151" s="195"/>
      <c r="L151" s="195"/>
      <c r="M151" s="195"/>
    </row>
    <row r="152" spans="1:13" s="395" customFormat="1">
      <c r="A152" s="462"/>
      <c r="B152" s="185"/>
      <c r="C152" s="372"/>
      <c r="D152" s="372"/>
      <c r="E152" s="550"/>
      <c r="F152" s="376"/>
      <c r="H152" s="195"/>
      <c r="I152" s="195"/>
      <c r="J152" s="195"/>
      <c r="K152" s="195"/>
      <c r="L152" s="195"/>
      <c r="M152" s="195"/>
    </row>
    <row r="153" spans="1:13" s="395" customFormat="1">
      <c r="A153" s="462"/>
      <c r="B153" s="185"/>
      <c r="C153" s="372"/>
      <c r="D153" s="372"/>
      <c r="E153" s="550"/>
      <c r="F153" s="376"/>
      <c r="H153" s="195"/>
      <c r="I153" s="195"/>
      <c r="J153" s="195"/>
      <c r="K153" s="195"/>
      <c r="L153" s="195"/>
      <c r="M153" s="195"/>
    </row>
    <row r="154" spans="1:13" s="395" customFormat="1">
      <c r="A154" s="462"/>
      <c r="B154" s="185"/>
      <c r="C154" s="372"/>
      <c r="D154" s="372"/>
      <c r="E154" s="550"/>
      <c r="F154" s="376"/>
      <c r="H154" s="195"/>
      <c r="I154" s="195"/>
      <c r="J154" s="195"/>
      <c r="K154" s="195"/>
      <c r="L154" s="195"/>
      <c r="M154" s="195"/>
    </row>
    <row r="155" spans="1:13" s="395" customFormat="1">
      <c r="A155" s="462"/>
      <c r="B155" s="185"/>
      <c r="C155" s="372"/>
      <c r="D155" s="372"/>
      <c r="E155" s="550"/>
      <c r="F155" s="376"/>
      <c r="H155" s="195"/>
      <c r="I155" s="195"/>
      <c r="J155" s="195"/>
      <c r="K155" s="195"/>
      <c r="L155" s="195"/>
      <c r="M155" s="195"/>
    </row>
    <row r="156" spans="1:13" s="395" customFormat="1">
      <c r="A156" s="462"/>
      <c r="B156" s="185"/>
      <c r="C156" s="372"/>
      <c r="D156" s="372"/>
      <c r="E156" s="550"/>
      <c r="F156" s="376"/>
      <c r="H156" s="195"/>
      <c r="I156" s="195"/>
      <c r="J156" s="195"/>
      <c r="K156" s="195"/>
      <c r="L156" s="195"/>
      <c r="M156" s="195"/>
    </row>
    <row r="157" spans="1:13" s="395" customFormat="1">
      <c r="A157" s="462"/>
      <c r="B157" s="185"/>
      <c r="C157" s="372"/>
      <c r="D157" s="372"/>
      <c r="E157" s="550"/>
      <c r="F157" s="376"/>
      <c r="H157" s="195"/>
      <c r="I157" s="195"/>
      <c r="J157" s="195"/>
      <c r="K157" s="195"/>
      <c r="L157" s="195"/>
      <c r="M157" s="195"/>
    </row>
    <row r="158" spans="1:13" s="395" customFormat="1">
      <c r="A158" s="462"/>
      <c r="B158" s="185"/>
      <c r="C158" s="372"/>
      <c r="D158" s="372"/>
      <c r="E158" s="550"/>
      <c r="F158" s="376"/>
      <c r="H158" s="195"/>
      <c r="I158" s="195"/>
      <c r="J158" s="195"/>
      <c r="K158" s="195"/>
      <c r="L158" s="195"/>
      <c r="M158" s="195"/>
    </row>
    <row r="159" spans="1:13" s="395" customFormat="1">
      <c r="A159" s="462"/>
      <c r="B159" s="185"/>
      <c r="C159" s="372"/>
      <c r="D159" s="372"/>
      <c r="E159" s="550"/>
      <c r="F159" s="376"/>
      <c r="H159" s="195"/>
      <c r="I159" s="195"/>
      <c r="J159" s="195"/>
      <c r="K159" s="195"/>
      <c r="L159" s="195"/>
      <c r="M159" s="195"/>
    </row>
    <row r="160" spans="1:13" s="395" customFormat="1">
      <c r="A160" s="462"/>
      <c r="B160" s="185"/>
      <c r="C160" s="372"/>
      <c r="D160" s="372"/>
      <c r="E160" s="550"/>
      <c r="F160" s="376"/>
      <c r="H160" s="195"/>
      <c r="I160" s="195"/>
      <c r="J160" s="195"/>
      <c r="K160" s="195"/>
      <c r="L160" s="195"/>
      <c r="M160" s="195"/>
    </row>
    <row r="161" spans="1:13" s="395" customFormat="1">
      <c r="A161" s="462"/>
      <c r="B161" s="185"/>
      <c r="C161" s="372"/>
      <c r="D161" s="372"/>
      <c r="E161" s="550"/>
      <c r="F161" s="376"/>
      <c r="H161" s="195"/>
      <c r="I161" s="195"/>
      <c r="J161" s="195"/>
      <c r="K161" s="195"/>
      <c r="L161" s="195"/>
      <c r="M161" s="195"/>
    </row>
    <row r="162" spans="1:13" s="395" customFormat="1">
      <c r="A162" s="462"/>
      <c r="B162" s="185"/>
      <c r="C162" s="372"/>
      <c r="D162" s="372"/>
      <c r="E162" s="550"/>
      <c r="F162" s="376"/>
      <c r="H162" s="195"/>
      <c r="I162" s="195"/>
      <c r="J162" s="195"/>
      <c r="K162" s="195"/>
      <c r="L162" s="195"/>
      <c r="M162" s="195"/>
    </row>
    <row r="163" spans="1:13" s="395" customFormat="1">
      <c r="A163" s="462"/>
      <c r="B163" s="185"/>
      <c r="C163" s="372"/>
      <c r="D163" s="372"/>
      <c r="E163" s="550"/>
      <c r="F163" s="376"/>
      <c r="H163" s="195"/>
      <c r="I163" s="195"/>
      <c r="J163" s="195"/>
      <c r="K163" s="195"/>
      <c r="L163" s="195"/>
      <c r="M163" s="195"/>
    </row>
    <row r="164" spans="1:13" s="395" customFormat="1">
      <c r="A164" s="462"/>
      <c r="B164" s="185"/>
      <c r="C164" s="372"/>
      <c r="D164" s="372"/>
      <c r="E164" s="550"/>
      <c r="F164" s="376"/>
      <c r="H164" s="195"/>
      <c r="I164" s="195"/>
      <c r="J164" s="195"/>
      <c r="K164" s="195"/>
      <c r="L164" s="195"/>
      <c r="M164" s="195"/>
    </row>
    <row r="165" spans="1:13" s="395" customFormat="1">
      <c r="A165" s="462"/>
      <c r="B165" s="185"/>
      <c r="C165" s="372"/>
      <c r="D165" s="372"/>
      <c r="E165" s="550"/>
      <c r="F165" s="376"/>
      <c r="H165" s="195"/>
      <c r="I165" s="195"/>
      <c r="J165" s="195"/>
      <c r="K165" s="195"/>
      <c r="L165" s="195"/>
      <c r="M165" s="195"/>
    </row>
    <row r="166" spans="1:13" s="395" customFormat="1">
      <c r="A166" s="462"/>
      <c r="B166" s="185"/>
      <c r="C166" s="372"/>
      <c r="D166" s="372"/>
      <c r="E166" s="550"/>
      <c r="F166" s="376"/>
      <c r="H166" s="195"/>
      <c r="I166" s="195"/>
      <c r="J166" s="195"/>
      <c r="K166" s="195"/>
      <c r="L166" s="195"/>
      <c r="M166" s="195"/>
    </row>
    <row r="167" spans="1:13" s="395" customFormat="1">
      <c r="A167" s="462"/>
      <c r="B167" s="185"/>
      <c r="C167" s="372"/>
      <c r="D167" s="372"/>
      <c r="E167" s="550"/>
      <c r="F167" s="376"/>
      <c r="H167" s="195"/>
      <c r="I167" s="195"/>
      <c r="J167" s="195"/>
      <c r="K167" s="195"/>
      <c r="L167" s="195"/>
      <c r="M167" s="195"/>
    </row>
    <row r="168" spans="1:13" s="395" customFormat="1">
      <c r="A168" s="462"/>
      <c r="B168" s="185"/>
      <c r="C168" s="372"/>
      <c r="D168" s="372"/>
      <c r="E168" s="550"/>
      <c r="F168" s="376"/>
      <c r="H168" s="195"/>
      <c r="I168" s="195"/>
      <c r="J168" s="195"/>
      <c r="K168" s="195"/>
      <c r="L168" s="195"/>
      <c r="M168" s="195"/>
    </row>
    <row r="169" spans="1:13" s="395" customFormat="1">
      <c r="A169" s="462"/>
      <c r="B169" s="185"/>
      <c r="C169" s="372"/>
      <c r="D169" s="372"/>
      <c r="E169" s="550"/>
      <c r="F169" s="376"/>
      <c r="H169" s="195"/>
      <c r="I169" s="195"/>
      <c r="J169" s="195"/>
      <c r="K169" s="195"/>
      <c r="L169" s="195"/>
      <c r="M169" s="195"/>
    </row>
    <row r="170" spans="1:13" s="395" customFormat="1">
      <c r="A170" s="462"/>
      <c r="B170" s="185"/>
      <c r="C170" s="372"/>
      <c r="D170" s="372"/>
      <c r="E170" s="550"/>
      <c r="F170" s="376"/>
      <c r="H170" s="195"/>
      <c r="I170" s="195"/>
      <c r="J170" s="195"/>
      <c r="K170" s="195"/>
      <c r="L170" s="195"/>
      <c r="M170" s="195"/>
    </row>
    <row r="171" spans="1:13" s="395" customFormat="1">
      <c r="A171" s="462"/>
      <c r="B171" s="185"/>
      <c r="C171" s="372"/>
      <c r="D171" s="372"/>
      <c r="E171" s="550"/>
      <c r="F171" s="376"/>
      <c r="H171" s="195"/>
      <c r="I171" s="195"/>
      <c r="J171" s="195"/>
      <c r="K171" s="195"/>
      <c r="L171" s="195"/>
      <c r="M171" s="195"/>
    </row>
    <row r="172" spans="1:13" s="395" customFormat="1">
      <c r="A172" s="462"/>
      <c r="B172" s="185"/>
      <c r="C172" s="372"/>
      <c r="D172" s="372"/>
      <c r="E172" s="550"/>
      <c r="F172" s="376"/>
      <c r="H172" s="195"/>
      <c r="I172" s="195"/>
      <c r="J172" s="195"/>
      <c r="K172" s="195"/>
      <c r="L172" s="195"/>
      <c r="M172" s="195"/>
    </row>
    <row r="173" spans="1:13" s="395" customFormat="1">
      <c r="A173" s="462"/>
      <c r="B173" s="185"/>
      <c r="C173" s="372"/>
      <c r="D173" s="372"/>
      <c r="E173" s="550"/>
      <c r="F173" s="376"/>
      <c r="H173" s="195"/>
      <c r="I173" s="195"/>
      <c r="J173" s="195"/>
      <c r="K173" s="195"/>
      <c r="L173" s="195"/>
      <c r="M173" s="195"/>
    </row>
    <row r="174" spans="1:13" s="395" customFormat="1">
      <c r="A174" s="462"/>
      <c r="B174" s="185"/>
      <c r="C174" s="372"/>
      <c r="D174" s="372"/>
      <c r="E174" s="550"/>
      <c r="F174" s="376"/>
      <c r="H174" s="195"/>
      <c r="I174" s="195"/>
      <c r="J174" s="195"/>
      <c r="K174" s="195"/>
      <c r="L174" s="195"/>
      <c r="M174" s="195"/>
    </row>
    <row r="175" spans="1:13" s="395" customFormat="1">
      <c r="A175" s="462"/>
      <c r="B175" s="185"/>
      <c r="C175" s="372"/>
      <c r="D175" s="372"/>
      <c r="E175" s="550"/>
      <c r="F175" s="376"/>
      <c r="H175" s="195"/>
      <c r="I175" s="195"/>
      <c r="J175" s="195"/>
      <c r="K175" s="195"/>
      <c r="L175" s="195"/>
      <c r="M175" s="195"/>
    </row>
    <row r="176" spans="1:13" s="395" customFormat="1">
      <c r="A176" s="462"/>
      <c r="B176" s="185"/>
      <c r="C176" s="372"/>
      <c r="D176" s="372"/>
      <c r="E176" s="545"/>
      <c r="F176" s="185"/>
      <c r="H176" s="195"/>
      <c r="I176" s="195"/>
      <c r="J176" s="195"/>
      <c r="K176" s="195"/>
      <c r="L176" s="195"/>
      <c r="M176" s="195"/>
    </row>
    <row r="177" spans="1:13" s="395" customFormat="1">
      <c r="A177" s="462"/>
      <c r="B177" s="185"/>
      <c r="C177" s="372"/>
      <c r="D177" s="372"/>
      <c r="E177" s="545"/>
      <c r="F177" s="185"/>
      <c r="H177" s="195"/>
      <c r="I177" s="195"/>
      <c r="J177" s="195"/>
      <c r="K177" s="195"/>
      <c r="L177" s="195"/>
      <c r="M177" s="195"/>
    </row>
    <row r="178" spans="1:13" s="395" customFormat="1">
      <c r="A178" s="462"/>
      <c r="B178" s="185"/>
      <c r="C178" s="372"/>
      <c r="D178" s="372"/>
      <c r="E178" s="545"/>
      <c r="F178" s="185"/>
      <c r="H178" s="195"/>
      <c r="I178" s="195"/>
      <c r="J178" s="195"/>
      <c r="K178" s="195"/>
      <c r="L178" s="195"/>
      <c r="M178" s="195"/>
    </row>
    <row r="179" spans="1:13" s="395" customFormat="1">
      <c r="A179" s="462"/>
      <c r="B179" s="185"/>
      <c r="C179" s="372"/>
      <c r="D179" s="372"/>
      <c r="E179" s="545"/>
      <c r="F179" s="185"/>
      <c r="H179" s="195"/>
      <c r="I179" s="195"/>
      <c r="J179" s="195"/>
      <c r="K179" s="195"/>
      <c r="L179" s="195"/>
      <c r="M179" s="195"/>
    </row>
    <row r="180" spans="1:13" s="395" customFormat="1">
      <c r="A180" s="462"/>
      <c r="B180" s="185"/>
      <c r="C180" s="372"/>
      <c r="D180" s="372"/>
      <c r="E180" s="545"/>
      <c r="F180" s="185"/>
      <c r="H180" s="195"/>
      <c r="I180" s="195"/>
      <c r="J180" s="195"/>
      <c r="K180" s="195"/>
      <c r="L180" s="195"/>
      <c r="M180" s="195"/>
    </row>
    <row r="181" spans="1:13" s="395" customFormat="1">
      <c r="A181" s="462"/>
      <c r="B181" s="185"/>
      <c r="C181" s="372"/>
      <c r="D181" s="372"/>
      <c r="E181" s="545"/>
      <c r="F181" s="185"/>
      <c r="H181" s="195"/>
      <c r="I181" s="195"/>
      <c r="J181" s="195"/>
      <c r="K181" s="195"/>
      <c r="L181" s="195"/>
      <c r="M181" s="195"/>
    </row>
    <row r="182" spans="1:13" s="395" customFormat="1">
      <c r="A182" s="462"/>
      <c r="B182" s="185"/>
      <c r="C182" s="372"/>
      <c r="D182" s="372"/>
      <c r="E182" s="545"/>
      <c r="F182" s="185"/>
      <c r="H182" s="195"/>
      <c r="I182" s="195"/>
      <c r="J182" s="195"/>
      <c r="K182" s="195"/>
      <c r="L182" s="195"/>
      <c r="M182" s="195"/>
    </row>
    <row r="183" spans="1:13" s="395" customFormat="1">
      <c r="A183" s="462"/>
      <c r="B183" s="185"/>
      <c r="C183" s="372"/>
      <c r="D183" s="372"/>
      <c r="E183" s="545"/>
      <c r="F183" s="185"/>
      <c r="H183" s="195"/>
      <c r="I183" s="195"/>
      <c r="J183" s="195"/>
      <c r="K183" s="195"/>
      <c r="L183" s="195"/>
      <c r="M183" s="195"/>
    </row>
    <row r="184" spans="1:13" s="395" customFormat="1">
      <c r="A184" s="462"/>
      <c r="B184" s="185"/>
      <c r="C184" s="372"/>
      <c r="D184" s="372"/>
      <c r="E184" s="545"/>
      <c r="F184" s="185"/>
      <c r="H184" s="195"/>
      <c r="I184" s="195"/>
      <c r="J184" s="195"/>
      <c r="K184" s="195"/>
      <c r="L184" s="195"/>
      <c r="M184" s="195"/>
    </row>
    <row r="185" spans="1:13" s="395" customFormat="1">
      <c r="A185" s="462"/>
      <c r="B185" s="185"/>
      <c r="C185" s="372"/>
      <c r="D185" s="372"/>
      <c r="E185" s="545"/>
      <c r="F185" s="185"/>
      <c r="H185" s="195"/>
      <c r="I185" s="195"/>
      <c r="J185" s="195"/>
      <c r="K185" s="195"/>
      <c r="L185" s="195"/>
      <c r="M185" s="195"/>
    </row>
  </sheetData>
  <mergeCells count="10">
    <mergeCell ref="B1:E1"/>
    <mergeCell ref="B2:L2"/>
    <mergeCell ref="B3:L3"/>
    <mergeCell ref="B6:B7"/>
    <mergeCell ref="C6:C7"/>
    <mergeCell ref="D6:D7"/>
    <mergeCell ref="E6:E7"/>
    <mergeCell ref="F6:F7"/>
    <mergeCell ref="G6:G7"/>
    <mergeCell ref="H6:L6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88" orientation="landscape" r:id="rId1"/>
  <headerFooter alignWithMargins="0">
    <oddFooter>&amp;L&amp;P</oddFooter>
  </headerFooter>
  <rowBreaks count="1" manualBreakCount="1">
    <brk id="29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J16"/>
  <sheetViews>
    <sheetView view="pageBreakPreview" zoomScaleNormal="100" zoomScaleSheetLayoutView="100" workbookViewId="0">
      <selection activeCell="B1" sqref="B1:D1"/>
    </sheetView>
  </sheetViews>
  <sheetFormatPr defaultRowHeight="15"/>
  <cols>
    <col min="1" max="1" width="3.7109375" style="561" customWidth="1"/>
    <col min="2" max="3" width="3.5703125" style="562" customWidth="1"/>
    <col min="4" max="4" width="50.7109375" style="563" customWidth="1"/>
    <col min="5" max="5" width="5.7109375" style="564" customWidth="1"/>
    <col min="6" max="6" width="13.7109375" style="556" customWidth="1"/>
    <col min="7" max="9" width="15.7109375" style="612" customWidth="1"/>
    <col min="10" max="10" width="15.7109375" style="556" customWidth="1"/>
    <col min="11" max="11" width="10.140625" style="559" bestFit="1" customWidth="1"/>
    <col min="12" max="16384" width="9.140625" style="559"/>
  </cols>
  <sheetData>
    <row r="1" spans="1:10">
      <c r="A1" s="554"/>
      <c r="B1" s="812" t="s">
        <v>328</v>
      </c>
      <c r="C1" s="812"/>
      <c r="D1" s="812"/>
      <c r="E1" s="555"/>
      <c r="G1" s="557"/>
      <c r="H1" s="557"/>
      <c r="I1" s="557"/>
      <c r="J1" s="558"/>
    </row>
    <row r="2" spans="1:10">
      <c r="A2" s="554"/>
      <c r="B2" s="560"/>
      <c r="C2" s="560"/>
      <c r="D2" s="813"/>
      <c r="E2" s="813"/>
      <c r="F2" s="813"/>
      <c r="G2" s="813"/>
      <c r="H2" s="813"/>
      <c r="I2" s="813"/>
      <c r="J2" s="813"/>
    </row>
    <row r="3" spans="1:10" ht="17.25" customHeight="1">
      <c r="B3" s="814" t="s">
        <v>306</v>
      </c>
      <c r="C3" s="814"/>
      <c r="D3" s="814"/>
      <c r="E3" s="814"/>
      <c r="F3" s="814"/>
      <c r="G3" s="814"/>
      <c r="H3" s="814"/>
      <c r="I3" s="814"/>
      <c r="J3" s="814"/>
    </row>
    <row r="4" spans="1:10" ht="17.25" customHeight="1">
      <c r="B4" s="814" t="s">
        <v>262</v>
      </c>
      <c r="C4" s="814"/>
      <c r="D4" s="814"/>
      <c r="E4" s="814"/>
      <c r="F4" s="814"/>
      <c r="G4" s="814"/>
      <c r="H4" s="814"/>
      <c r="I4" s="814"/>
      <c r="J4" s="814"/>
    </row>
    <row r="5" spans="1:10">
      <c r="G5" s="557"/>
      <c r="H5" s="557"/>
      <c r="I5" s="557"/>
      <c r="J5" s="565" t="s">
        <v>32</v>
      </c>
    </row>
    <row r="6" spans="1:10" s="555" customFormat="1" ht="15.75" thickBot="1">
      <c r="A6" s="561"/>
      <c r="B6" s="562" t="s">
        <v>34</v>
      </c>
      <c r="C6" s="562" t="s">
        <v>35</v>
      </c>
      <c r="D6" s="564" t="s">
        <v>36</v>
      </c>
      <c r="E6" s="564" t="s">
        <v>37</v>
      </c>
      <c r="F6" s="566" t="s">
        <v>38</v>
      </c>
      <c r="G6" s="566" t="s">
        <v>39</v>
      </c>
      <c r="H6" s="566" t="s">
        <v>39</v>
      </c>
      <c r="I6" s="566" t="s">
        <v>40</v>
      </c>
      <c r="J6" s="566" t="s">
        <v>29</v>
      </c>
    </row>
    <row r="7" spans="1:10" ht="75" customHeight="1" thickBot="1">
      <c r="B7" s="567" t="s">
        <v>1</v>
      </c>
      <c r="C7" s="568" t="s">
        <v>43</v>
      </c>
      <c r="D7" s="569" t="s">
        <v>33</v>
      </c>
      <c r="E7" s="570" t="s">
        <v>2</v>
      </c>
      <c r="F7" s="571" t="s">
        <v>263</v>
      </c>
      <c r="G7" s="572" t="s">
        <v>264</v>
      </c>
      <c r="H7" s="571" t="s">
        <v>265</v>
      </c>
      <c r="I7" s="571" t="s">
        <v>154</v>
      </c>
      <c r="J7" s="573" t="s">
        <v>266</v>
      </c>
    </row>
    <row r="8" spans="1:10" ht="22.5" customHeight="1">
      <c r="A8" s="561">
        <v>1</v>
      </c>
      <c r="B8" s="574">
        <v>2</v>
      </c>
      <c r="C8" s="575">
        <v>1</v>
      </c>
      <c r="D8" s="576" t="s">
        <v>320</v>
      </c>
      <c r="E8" s="577" t="s">
        <v>6</v>
      </c>
      <c r="F8" s="578">
        <f>+G8+H8+I8+J8</f>
        <v>4000</v>
      </c>
      <c r="G8" s="579"/>
      <c r="H8" s="580"/>
      <c r="I8" s="581">
        <v>4000</v>
      </c>
      <c r="J8" s="582"/>
    </row>
    <row r="9" spans="1:10" ht="22.5" customHeight="1">
      <c r="A9" s="561">
        <v>2</v>
      </c>
      <c r="B9" s="583"/>
      <c r="C9" s="584">
        <v>2</v>
      </c>
      <c r="D9" s="494" t="s">
        <v>321</v>
      </c>
      <c r="E9" s="585"/>
      <c r="F9" s="586"/>
      <c r="G9" s="587"/>
      <c r="H9" s="588"/>
      <c r="I9" s="589">
        <v>3202</v>
      </c>
      <c r="J9" s="590"/>
    </row>
    <row r="10" spans="1:10" s="560" customFormat="1" ht="22.5" customHeight="1">
      <c r="A10" s="561">
        <v>3</v>
      </c>
      <c r="B10" s="591"/>
      <c r="C10" s="584"/>
      <c r="D10" s="494"/>
      <c r="E10" s="585"/>
      <c r="F10" s="586"/>
      <c r="G10" s="587"/>
      <c r="H10" s="588"/>
      <c r="I10" s="589"/>
      <c r="J10" s="590"/>
    </row>
    <row r="11" spans="1:10" s="560" customFormat="1" ht="22.5" customHeight="1" thickBot="1">
      <c r="A11" s="561">
        <v>4</v>
      </c>
      <c r="B11" s="592"/>
      <c r="C11" s="593"/>
      <c r="D11" s="594"/>
      <c r="E11" s="595"/>
      <c r="F11" s="596"/>
      <c r="G11" s="597"/>
      <c r="H11" s="598"/>
      <c r="I11" s="599"/>
      <c r="J11" s="600"/>
    </row>
    <row r="12" spans="1:10" s="609" customFormat="1" ht="26.1" customHeight="1" thickBot="1">
      <c r="A12" s="561">
        <v>5</v>
      </c>
      <c r="B12" s="601"/>
      <c r="C12" s="602"/>
      <c r="D12" s="603" t="s">
        <v>267</v>
      </c>
      <c r="E12" s="603"/>
      <c r="F12" s="604">
        <f>SUM(F8:F11)</f>
        <v>4000</v>
      </c>
      <c r="G12" s="605">
        <f>SUM(G8:G11)</f>
        <v>0</v>
      </c>
      <c r="H12" s="606">
        <f>SUM(H8:H11)</f>
        <v>0</v>
      </c>
      <c r="I12" s="607">
        <f>SUM(I8:I11)</f>
        <v>7202</v>
      </c>
      <c r="J12" s="608">
        <f>SUM(J8:J11)</f>
        <v>0</v>
      </c>
    </row>
    <row r="13" spans="1:10">
      <c r="B13" s="610" t="s">
        <v>3</v>
      </c>
      <c r="D13" s="610"/>
      <c r="F13" s="565"/>
      <c r="G13" s="611"/>
      <c r="H13" s="611"/>
      <c r="I13" s="611"/>
      <c r="J13" s="565"/>
    </row>
    <row r="14" spans="1:10">
      <c r="B14" s="610" t="s">
        <v>19</v>
      </c>
      <c r="D14" s="610"/>
      <c r="F14" s="565"/>
      <c r="G14" s="611"/>
      <c r="H14" s="611"/>
      <c r="I14" s="611"/>
      <c r="J14" s="565"/>
    </row>
    <row r="15" spans="1:10">
      <c r="B15" s="610" t="s">
        <v>260</v>
      </c>
      <c r="D15" s="610"/>
      <c r="F15" s="565"/>
      <c r="G15" s="611"/>
      <c r="H15" s="611"/>
      <c r="I15" s="611"/>
      <c r="J15" s="565"/>
    </row>
    <row r="16" spans="1:10">
      <c r="B16" s="366" t="s">
        <v>261</v>
      </c>
      <c r="D16" s="366"/>
      <c r="F16" s="565"/>
      <c r="G16" s="611"/>
      <c r="H16" s="611"/>
      <c r="I16" s="611"/>
      <c r="J16" s="565"/>
    </row>
  </sheetData>
  <mergeCells count="4">
    <mergeCell ref="B1:D1"/>
    <mergeCell ref="D2:J2"/>
    <mergeCell ref="B3:J3"/>
    <mergeCell ref="B4:J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J16"/>
  <sheetViews>
    <sheetView view="pageBreakPreview" zoomScaleNormal="100" zoomScaleSheetLayoutView="100" workbookViewId="0">
      <selection activeCell="B1" sqref="B1:D1"/>
    </sheetView>
  </sheetViews>
  <sheetFormatPr defaultRowHeight="15"/>
  <cols>
    <col min="1" max="1" width="3.7109375" style="561" customWidth="1"/>
    <col min="2" max="3" width="3.5703125" style="562" customWidth="1"/>
    <col min="4" max="4" width="48.5703125" style="563" customWidth="1"/>
    <col min="5" max="5" width="5.7109375" style="564" customWidth="1"/>
    <col min="6" max="6" width="13.7109375" style="556" customWidth="1"/>
    <col min="7" max="9" width="15.7109375" style="612" customWidth="1"/>
    <col min="10" max="10" width="15.7109375" style="556" customWidth="1"/>
    <col min="11" max="11" width="10.140625" style="559" bestFit="1" customWidth="1"/>
    <col min="12" max="16384" width="9.140625" style="559"/>
  </cols>
  <sheetData>
    <row r="1" spans="1:10">
      <c r="A1" s="554"/>
      <c r="B1" s="812" t="s">
        <v>327</v>
      </c>
      <c r="C1" s="812"/>
      <c r="D1" s="812"/>
      <c r="E1" s="555"/>
      <c r="G1" s="557"/>
      <c r="H1" s="557"/>
      <c r="I1" s="557"/>
      <c r="J1" s="558"/>
    </row>
    <row r="2" spans="1:10">
      <c r="A2" s="554"/>
      <c r="B2" s="560"/>
      <c r="C2" s="560"/>
      <c r="D2" s="813"/>
      <c r="E2" s="813"/>
      <c r="F2" s="813"/>
      <c r="G2" s="813"/>
      <c r="H2" s="813"/>
      <c r="I2" s="813"/>
      <c r="J2" s="813"/>
    </row>
    <row r="3" spans="1:10" ht="17.25" customHeight="1">
      <c r="B3" s="814" t="s">
        <v>306</v>
      </c>
      <c r="C3" s="814"/>
      <c r="D3" s="814"/>
      <c r="E3" s="814"/>
      <c r="F3" s="814"/>
      <c r="G3" s="814"/>
      <c r="H3" s="814"/>
      <c r="I3" s="814"/>
      <c r="J3" s="814"/>
    </row>
    <row r="4" spans="1:10" ht="17.25" customHeight="1">
      <c r="B4" s="814" t="s">
        <v>268</v>
      </c>
      <c r="C4" s="814"/>
      <c r="D4" s="814"/>
      <c r="E4" s="814"/>
      <c r="F4" s="814"/>
      <c r="G4" s="814"/>
      <c r="H4" s="814"/>
      <c r="I4" s="814"/>
      <c r="J4" s="814"/>
    </row>
    <row r="5" spans="1:10">
      <c r="G5" s="557"/>
      <c r="H5" s="557"/>
      <c r="I5" s="557"/>
      <c r="J5" s="565" t="s">
        <v>32</v>
      </c>
    </row>
    <row r="6" spans="1:10" s="555" customFormat="1" ht="15.75" thickBot="1">
      <c r="A6" s="561"/>
      <c r="B6" s="562" t="s">
        <v>34</v>
      </c>
      <c r="C6" s="562" t="s">
        <v>35</v>
      </c>
      <c r="D6" s="564" t="s">
        <v>36</v>
      </c>
      <c r="E6" s="564" t="s">
        <v>37</v>
      </c>
      <c r="F6" s="566" t="s">
        <v>38</v>
      </c>
      <c r="G6" s="566" t="s">
        <v>39</v>
      </c>
      <c r="H6" s="566" t="s">
        <v>39</v>
      </c>
      <c r="I6" s="566" t="s">
        <v>40</v>
      </c>
      <c r="J6" s="566" t="s">
        <v>28</v>
      </c>
    </row>
    <row r="7" spans="1:10" ht="75" customHeight="1" thickBot="1">
      <c r="B7" s="567" t="s">
        <v>1</v>
      </c>
      <c r="C7" s="568" t="s">
        <v>43</v>
      </c>
      <c r="D7" s="569" t="s">
        <v>33</v>
      </c>
      <c r="E7" s="570" t="s">
        <v>2</v>
      </c>
      <c r="F7" s="571" t="s">
        <v>263</v>
      </c>
      <c r="G7" s="572" t="s">
        <v>264</v>
      </c>
      <c r="H7" s="571" t="s">
        <v>265</v>
      </c>
      <c r="I7" s="571" t="s">
        <v>154</v>
      </c>
      <c r="J7" s="573" t="s">
        <v>266</v>
      </c>
    </row>
    <row r="8" spans="1:10" ht="22.5" customHeight="1">
      <c r="A8" s="561">
        <v>1</v>
      </c>
      <c r="B8" s="574">
        <v>2</v>
      </c>
      <c r="C8" s="575">
        <v>1</v>
      </c>
      <c r="D8" s="576" t="s">
        <v>322</v>
      </c>
      <c r="E8" s="577" t="s">
        <v>269</v>
      </c>
      <c r="F8" s="578">
        <f>+G8+H8+I8+J8</f>
        <v>1500</v>
      </c>
      <c r="G8" s="579"/>
      <c r="H8" s="580"/>
      <c r="I8" s="581">
        <v>1500</v>
      </c>
      <c r="J8" s="582"/>
    </row>
    <row r="9" spans="1:10" ht="22.5" customHeight="1">
      <c r="A9" s="561">
        <v>2</v>
      </c>
      <c r="B9" s="591"/>
      <c r="C9" s="584"/>
      <c r="D9" s="494"/>
      <c r="E9" s="585"/>
      <c r="F9" s="613"/>
      <c r="G9" s="587"/>
      <c r="H9" s="588"/>
      <c r="I9" s="589"/>
      <c r="J9" s="590"/>
    </row>
    <row r="10" spans="1:10" ht="22.5" customHeight="1">
      <c r="A10" s="561">
        <v>3</v>
      </c>
      <c r="B10" s="591"/>
      <c r="C10" s="584"/>
      <c r="D10" s="494"/>
      <c r="E10" s="585"/>
      <c r="F10" s="613"/>
      <c r="G10" s="587"/>
      <c r="H10" s="588"/>
      <c r="I10" s="589"/>
      <c r="J10" s="590"/>
    </row>
    <row r="11" spans="1:10" ht="22.5" customHeight="1" thickBot="1">
      <c r="A11" s="561">
        <v>4</v>
      </c>
      <c r="B11" s="614"/>
      <c r="C11" s="615"/>
      <c r="D11" s="616"/>
      <c r="E11" s="617"/>
      <c r="F11" s="618"/>
      <c r="G11" s="619"/>
      <c r="H11" s="620"/>
      <c r="I11" s="621"/>
      <c r="J11" s="622"/>
    </row>
    <row r="12" spans="1:10" s="609" customFormat="1" ht="26.1" customHeight="1" thickBot="1">
      <c r="A12" s="561">
        <v>5</v>
      </c>
      <c r="B12" s="601"/>
      <c r="C12" s="602"/>
      <c r="D12" s="603" t="s">
        <v>267</v>
      </c>
      <c r="E12" s="603"/>
      <c r="F12" s="604">
        <f>SUM(F8:F8)</f>
        <v>1500</v>
      </c>
      <c r="G12" s="605">
        <f>SUM(G8:G8)</f>
        <v>0</v>
      </c>
      <c r="H12" s="606">
        <f>SUM(H8:H8)</f>
        <v>0</v>
      </c>
      <c r="I12" s="607">
        <f>SUM(I8:I8)</f>
        <v>1500</v>
      </c>
      <c r="J12" s="608">
        <f>SUM(J8:J8)</f>
        <v>0</v>
      </c>
    </row>
    <row r="13" spans="1:10">
      <c r="B13" s="610" t="s">
        <v>3</v>
      </c>
      <c r="D13" s="610"/>
      <c r="F13" s="565"/>
      <c r="G13" s="611"/>
      <c r="H13" s="611"/>
      <c r="I13" s="611"/>
      <c r="J13" s="565"/>
    </row>
    <row r="14" spans="1:10">
      <c r="B14" s="610" t="s">
        <v>19</v>
      </c>
      <c r="D14" s="610"/>
      <c r="F14" s="565"/>
      <c r="G14" s="611"/>
      <c r="H14" s="611"/>
      <c r="I14" s="611"/>
      <c r="J14" s="565"/>
    </row>
    <row r="15" spans="1:10">
      <c r="B15" s="610" t="s">
        <v>260</v>
      </c>
      <c r="D15" s="610"/>
      <c r="F15" s="565"/>
      <c r="G15" s="611"/>
      <c r="H15" s="611"/>
      <c r="I15" s="611"/>
      <c r="J15" s="565"/>
    </row>
    <row r="16" spans="1:10">
      <c r="B16" s="366" t="s">
        <v>261</v>
      </c>
      <c r="D16" s="366"/>
      <c r="F16" s="565"/>
      <c r="G16" s="611"/>
      <c r="H16" s="611"/>
      <c r="I16" s="611"/>
      <c r="J16" s="565"/>
    </row>
  </sheetData>
  <mergeCells count="4">
    <mergeCell ref="B1:D1"/>
    <mergeCell ref="D2:J2"/>
    <mergeCell ref="B3:J3"/>
    <mergeCell ref="B4:J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H39"/>
  <sheetViews>
    <sheetView view="pageBreakPreview" zoomScaleNormal="75" workbookViewId="0">
      <selection activeCell="B1" sqref="B1:C1"/>
    </sheetView>
  </sheetViews>
  <sheetFormatPr defaultRowHeight="15"/>
  <cols>
    <col min="1" max="1" width="3.7109375" style="181" customWidth="1"/>
    <col min="2" max="2" width="8.7109375" style="703" customWidth="1"/>
    <col min="3" max="3" width="62.5703125" style="331" bestFit="1" customWidth="1"/>
    <col min="4" max="4" width="14.7109375" style="704" customWidth="1"/>
    <col min="5" max="5" width="8.7109375" style="703" customWidth="1"/>
    <col min="6" max="6" width="54" style="331" bestFit="1" customWidth="1"/>
    <col min="7" max="7" width="14.7109375" style="704" customWidth="1"/>
    <col min="8" max="8" width="3.5703125" style="636" customWidth="1"/>
    <col min="9" max="16384" width="9.140625" style="331"/>
  </cols>
  <sheetData>
    <row r="1" spans="1:8" s="625" customFormat="1">
      <c r="A1" s="623"/>
      <c r="B1" s="758" t="s">
        <v>326</v>
      </c>
      <c r="C1" s="758"/>
      <c r="D1" s="517"/>
      <c r="E1" s="624"/>
      <c r="G1" s="626"/>
      <c r="H1" s="627"/>
    </row>
    <row r="2" spans="1:8" s="625" customFormat="1" ht="17.25" customHeight="1">
      <c r="A2" s="623"/>
      <c r="B2" s="815" t="s">
        <v>323</v>
      </c>
      <c r="C2" s="815"/>
      <c r="D2" s="815"/>
      <c r="E2" s="815"/>
      <c r="F2" s="815"/>
      <c r="G2" s="815"/>
      <c r="H2" s="627"/>
    </row>
    <row r="3" spans="1:8" s="625" customFormat="1" ht="17.25" customHeight="1">
      <c r="A3" s="623"/>
      <c r="B3" s="815" t="s">
        <v>270</v>
      </c>
      <c r="C3" s="815"/>
      <c r="D3" s="815"/>
      <c r="E3" s="815"/>
      <c r="F3" s="815"/>
      <c r="G3" s="815"/>
      <c r="H3" s="627"/>
    </row>
    <row r="4" spans="1:8" s="625" customFormat="1" ht="17.25" customHeight="1">
      <c r="A4" s="623"/>
      <c r="B4" s="628"/>
      <c r="C4" s="628"/>
      <c r="D4" s="628"/>
      <c r="E4" s="628"/>
      <c r="F4" s="628"/>
      <c r="G4" s="624" t="s">
        <v>32</v>
      </c>
      <c r="H4" s="627"/>
    </row>
    <row r="5" spans="1:8" s="181" customFormat="1">
      <c r="B5" s="181" t="s">
        <v>34</v>
      </c>
      <c r="C5" s="181" t="s">
        <v>35</v>
      </c>
      <c r="D5" s="629" t="s">
        <v>36</v>
      </c>
      <c r="E5" s="181" t="s">
        <v>37</v>
      </c>
      <c r="F5" s="181" t="s">
        <v>38</v>
      </c>
      <c r="G5" s="629" t="s">
        <v>39</v>
      </c>
      <c r="H5" s="630"/>
    </row>
    <row r="6" spans="1:8" ht="33" customHeight="1">
      <c r="A6" s="181">
        <v>1</v>
      </c>
      <c r="B6" s="631"/>
      <c r="C6" s="632" t="s">
        <v>106</v>
      </c>
      <c r="D6" s="633" t="s">
        <v>104</v>
      </c>
      <c r="E6" s="634"/>
      <c r="F6" s="635" t="s">
        <v>105</v>
      </c>
      <c r="G6" s="633" t="s">
        <v>271</v>
      </c>
    </row>
    <row r="7" spans="1:8" ht="15" customHeight="1">
      <c r="A7" s="181">
        <v>2</v>
      </c>
      <c r="B7" s="637" t="s">
        <v>86</v>
      </c>
      <c r="C7" s="331" t="s">
        <v>103</v>
      </c>
      <c r="D7" s="638">
        <f>+'1.Onbe'!J9</f>
        <v>134699</v>
      </c>
      <c r="E7" s="639" t="s">
        <v>86</v>
      </c>
      <c r="F7" s="331" t="s">
        <v>14</v>
      </c>
      <c r="G7" s="638">
        <f>+'5.Inki'!H15+'6.Önk.kiad'!H41</f>
        <v>43092</v>
      </c>
    </row>
    <row r="8" spans="1:8" ht="15" customHeight="1">
      <c r="A8" s="181">
        <v>3</v>
      </c>
      <c r="B8" s="637" t="s">
        <v>83</v>
      </c>
      <c r="C8" s="331" t="s">
        <v>57</v>
      </c>
      <c r="D8" s="638">
        <f>+'1.Onbe'!J14</f>
        <v>40335</v>
      </c>
      <c r="E8" s="639" t="s">
        <v>83</v>
      </c>
      <c r="F8" s="331" t="s">
        <v>272</v>
      </c>
      <c r="G8" s="638">
        <f>+'5.Inki'!I15+'6.Önk.kiad'!I41</f>
        <v>9455</v>
      </c>
    </row>
    <row r="9" spans="1:8">
      <c r="A9" s="181">
        <v>4</v>
      </c>
      <c r="B9" s="637" t="s">
        <v>81</v>
      </c>
      <c r="C9" s="640" t="s">
        <v>41</v>
      </c>
      <c r="D9" s="638">
        <f>+'1.Onbe'!J23</f>
        <v>7179</v>
      </c>
      <c r="E9" s="639" t="s">
        <v>81</v>
      </c>
      <c r="F9" s="641" t="s">
        <v>15</v>
      </c>
      <c r="G9" s="638">
        <f>+'5.Inki'!J15+'6.Önk.kiad'!J41</f>
        <v>34335</v>
      </c>
    </row>
    <row r="10" spans="1:8">
      <c r="A10" s="181">
        <v>5</v>
      </c>
      <c r="B10" s="637" t="s">
        <v>82</v>
      </c>
      <c r="C10" s="641" t="s">
        <v>56</v>
      </c>
      <c r="D10" s="638">
        <f>+'1.Onbe'!J29</f>
        <v>0</v>
      </c>
      <c r="E10" s="642" t="s">
        <v>82</v>
      </c>
      <c r="F10" s="641" t="s">
        <v>102</v>
      </c>
      <c r="G10" s="638">
        <f>+'6.Önk.kiad'!K41</f>
        <v>7675</v>
      </c>
    </row>
    <row r="11" spans="1:8">
      <c r="A11" s="181">
        <v>6</v>
      </c>
      <c r="B11" s="637"/>
      <c r="C11" s="641"/>
      <c r="D11" s="638"/>
      <c r="E11" s="642" t="s">
        <v>80</v>
      </c>
      <c r="F11" s="643" t="s">
        <v>273</v>
      </c>
      <c r="G11" s="638">
        <f>+'6.Önk.kiad'!L41</f>
        <v>87693</v>
      </c>
    </row>
    <row r="12" spans="1:8">
      <c r="A12" s="181">
        <v>7</v>
      </c>
      <c r="B12" s="637"/>
      <c r="C12" s="640"/>
      <c r="D12" s="638"/>
      <c r="E12" s="642" t="s">
        <v>100</v>
      </c>
      <c r="F12" s="643" t="s">
        <v>99</v>
      </c>
      <c r="G12" s="644">
        <f>+'3.Onki'!J18</f>
        <v>42270</v>
      </c>
    </row>
    <row r="13" spans="1:8" s="625" customFormat="1" ht="24.95" customHeight="1">
      <c r="A13" s="181">
        <v>8</v>
      </c>
      <c r="B13" s="645"/>
      <c r="C13" s="646" t="s">
        <v>98</v>
      </c>
      <c r="D13" s="647">
        <f>SUM(D7:D12)</f>
        <v>182213</v>
      </c>
      <c r="E13" s="648"/>
      <c r="F13" s="646" t="s">
        <v>97</v>
      </c>
      <c r="G13" s="649">
        <f>SUM(G7:G12)</f>
        <v>224520</v>
      </c>
      <c r="H13" s="627"/>
    </row>
    <row r="14" spans="1:8" ht="23.25" customHeight="1">
      <c r="A14" s="181">
        <v>9</v>
      </c>
      <c r="B14" s="650"/>
      <c r="C14" s="651" t="s">
        <v>96</v>
      </c>
      <c r="D14" s="652"/>
      <c r="E14" s="653"/>
      <c r="F14" s="651" t="s">
        <v>95</v>
      </c>
      <c r="G14" s="654"/>
      <c r="H14" s="655"/>
    </row>
    <row r="15" spans="1:8">
      <c r="A15" s="181">
        <v>10</v>
      </c>
      <c r="B15" s="656" t="s">
        <v>80</v>
      </c>
      <c r="C15" s="330" t="s">
        <v>94</v>
      </c>
      <c r="D15" s="654"/>
      <c r="E15" s="657" t="s">
        <v>86</v>
      </c>
      <c r="F15" s="330" t="s">
        <v>93</v>
      </c>
      <c r="G15" s="654">
        <f>+'7.Beruházás'!I12</f>
        <v>7202</v>
      </c>
      <c r="H15" s="332"/>
    </row>
    <row r="16" spans="1:8">
      <c r="A16" s="181">
        <v>11</v>
      </c>
      <c r="B16" s="656" t="s">
        <v>100</v>
      </c>
      <c r="C16" s="330" t="s">
        <v>55</v>
      </c>
      <c r="D16" s="654"/>
      <c r="E16" s="657" t="s">
        <v>83</v>
      </c>
      <c r="F16" s="330" t="s">
        <v>92</v>
      </c>
      <c r="G16" s="654">
        <f>+'8.Felújítás'!I12</f>
        <v>1500</v>
      </c>
      <c r="H16" s="332"/>
    </row>
    <row r="17" spans="1:8">
      <c r="A17" s="181">
        <v>12</v>
      </c>
      <c r="B17" s="656" t="s">
        <v>110</v>
      </c>
      <c r="C17" s="331" t="s">
        <v>54</v>
      </c>
      <c r="D17" s="654"/>
      <c r="E17" s="657" t="s">
        <v>81</v>
      </c>
      <c r="F17" s="330" t="s">
        <v>4</v>
      </c>
      <c r="G17" s="654"/>
      <c r="H17" s="332"/>
    </row>
    <row r="18" spans="1:8">
      <c r="A18" s="181">
        <v>13</v>
      </c>
      <c r="B18" s="656"/>
      <c r="D18" s="654"/>
      <c r="E18" s="657" t="s">
        <v>82</v>
      </c>
      <c r="F18" s="330" t="s">
        <v>91</v>
      </c>
      <c r="G18" s="654">
        <f>+'3.Onki'!H17</f>
        <v>0</v>
      </c>
      <c r="H18" s="332"/>
    </row>
    <row r="19" spans="1:8" s="625" customFormat="1" ht="24.95" customHeight="1" thickBot="1">
      <c r="A19" s="181">
        <v>14</v>
      </c>
      <c r="B19" s="658"/>
      <c r="C19" s="659" t="s">
        <v>90</v>
      </c>
      <c r="D19" s="660">
        <f>SUM(D15:D18)</f>
        <v>0</v>
      </c>
      <c r="E19" s="661"/>
      <c r="F19" s="659" t="s">
        <v>89</v>
      </c>
      <c r="G19" s="662">
        <f>SUM(G15:G18)</f>
        <v>8702</v>
      </c>
      <c r="H19" s="627"/>
    </row>
    <row r="20" spans="1:8" s="625" customFormat="1" ht="24.95" customHeight="1" thickTop="1" thickBot="1">
      <c r="A20" s="181">
        <v>15</v>
      </c>
      <c r="B20" s="663"/>
      <c r="C20" s="664" t="s">
        <v>53</v>
      </c>
      <c r="D20" s="665">
        <f>D13+D19</f>
        <v>182213</v>
      </c>
      <c r="E20" s="666"/>
      <c r="F20" s="664" t="s">
        <v>66</v>
      </c>
      <c r="G20" s="667">
        <f>G13+G19</f>
        <v>233222</v>
      </c>
      <c r="H20" s="627"/>
    </row>
    <row r="21" spans="1:8" s="625" customFormat="1" ht="24.95" customHeight="1" thickTop="1">
      <c r="A21" s="181">
        <v>16</v>
      </c>
      <c r="B21" s="668"/>
      <c r="C21" s="651" t="s">
        <v>88</v>
      </c>
      <c r="D21" s="669"/>
      <c r="E21" s="670"/>
      <c r="F21" s="651" t="s">
        <v>87</v>
      </c>
      <c r="G21" s="669"/>
      <c r="H21" s="627"/>
    </row>
    <row r="22" spans="1:8" s="625" customFormat="1">
      <c r="A22" s="181">
        <v>17</v>
      </c>
      <c r="B22" s="671" t="s">
        <v>86</v>
      </c>
      <c r="C22" s="625" t="s">
        <v>274</v>
      </c>
      <c r="D22" s="669"/>
      <c r="E22" s="670" t="s">
        <v>86</v>
      </c>
      <c r="F22" s="625" t="s">
        <v>275</v>
      </c>
      <c r="G22" s="669"/>
      <c r="H22" s="627"/>
    </row>
    <row r="23" spans="1:8" s="625" customFormat="1">
      <c r="A23" s="181">
        <v>18</v>
      </c>
      <c r="B23" s="671" t="s">
        <v>83</v>
      </c>
      <c r="C23" s="625" t="s">
        <v>194</v>
      </c>
      <c r="D23" s="669"/>
      <c r="E23" s="670" t="s">
        <v>83</v>
      </c>
      <c r="F23" s="625" t="s">
        <v>276</v>
      </c>
      <c r="G23" s="669">
        <f>+'3.Onki'!J28</f>
        <v>4598</v>
      </c>
      <c r="H23" s="627"/>
    </row>
    <row r="24" spans="1:8" s="625" customFormat="1">
      <c r="A24" s="181">
        <v>19</v>
      </c>
      <c r="B24" s="671" t="s">
        <v>81</v>
      </c>
      <c r="C24" s="625" t="s">
        <v>121</v>
      </c>
      <c r="D24" s="669">
        <f>+'1.Onbe'!J40</f>
        <v>46905</v>
      </c>
      <c r="E24" s="670"/>
      <c r="G24" s="669"/>
      <c r="H24" s="627"/>
    </row>
    <row r="25" spans="1:8" s="625" customFormat="1" ht="24.95" customHeight="1">
      <c r="A25" s="181">
        <v>20</v>
      </c>
      <c r="B25" s="668"/>
      <c r="C25" s="651" t="s">
        <v>85</v>
      </c>
      <c r="D25" s="669"/>
      <c r="E25" s="670"/>
      <c r="F25" s="651" t="s">
        <v>84</v>
      </c>
      <c r="G25" s="669"/>
      <c r="H25" s="627"/>
    </row>
    <row r="26" spans="1:8" s="625" customFormat="1">
      <c r="A26" s="181">
        <v>21</v>
      </c>
      <c r="B26" s="671" t="s">
        <v>81</v>
      </c>
      <c r="C26" s="672" t="s">
        <v>277</v>
      </c>
      <c r="D26" s="669"/>
      <c r="E26" s="670" t="s">
        <v>81</v>
      </c>
      <c r="F26" s="672" t="s">
        <v>278</v>
      </c>
      <c r="G26" s="669"/>
      <c r="H26" s="627"/>
    </row>
    <row r="27" spans="1:8" s="625" customFormat="1">
      <c r="A27" s="181">
        <v>22</v>
      </c>
      <c r="B27" s="671" t="s">
        <v>82</v>
      </c>
      <c r="C27" s="625" t="s">
        <v>193</v>
      </c>
      <c r="D27" s="669"/>
      <c r="E27" s="670" t="s">
        <v>82</v>
      </c>
      <c r="F27" s="625" t="s">
        <v>275</v>
      </c>
      <c r="G27" s="669"/>
      <c r="H27" s="627"/>
    </row>
    <row r="28" spans="1:8" s="625" customFormat="1">
      <c r="A28" s="181">
        <v>23</v>
      </c>
      <c r="B28" s="671" t="s">
        <v>80</v>
      </c>
      <c r="C28" s="625" t="s">
        <v>121</v>
      </c>
      <c r="D28" s="669">
        <f>+'1.Onbe'!J43</f>
        <v>8702</v>
      </c>
      <c r="E28" s="670"/>
      <c r="G28" s="669"/>
      <c r="H28" s="627"/>
    </row>
    <row r="29" spans="1:8" s="625" customFormat="1" ht="24.75" customHeight="1" thickBot="1">
      <c r="A29" s="181">
        <v>24</v>
      </c>
      <c r="B29" s="673"/>
      <c r="C29" s="674" t="s">
        <v>79</v>
      </c>
      <c r="D29" s="675">
        <f>SUM(D22:D28)</f>
        <v>55607</v>
      </c>
      <c r="E29" s="676"/>
      <c r="F29" s="674" t="s">
        <v>78</v>
      </c>
      <c r="G29" s="675">
        <f>SUM(G21:G27)</f>
        <v>4598</v>
      </c>
      <c r="H29" s="627"/>
    </row>
    <row r="30" spans="1:8" s="625" customFormat="1" ht="30" customHeight="1" thickTop="1" thickBot="1">
      <c r="A30" s="181">
        <v>25</v>
      </c>
      <c r="B30" s="677"/>
      <c r="C30" s="678" t="s">
        <v>77</v>
      </c>
      <c r="D30" s="665">
        <f>SUM(D20,D29)</f>
        <v>237820</v>
      </c>
      <c r="E30" s="679"/>
      <c r="F30" s="678" t="s">
        <v>76</v>
      </c>
      <c r="G30" s="665">
        <f>SUM(G26:G27,G19,G22:G22,G13,G23)</f>
        <v>237820</v>
      </c>
      <c r="H30" s="627"/>
    </row>
    <row r="31" spans="1:8" s="625" customFormat="1" ht="15.75" thickTop="1">
      <c r="A31" s="181">
        <v>26</v>
      </c>
      <c r="B31" s="680"/>
      <c r="C31" s="681" t="s">
        <v>75</v>
      </c>
      <c r="D31" s="682">
        <f>+D20-G20</f>
        <v>-51009</v>
      </c>
      <c r="E31" s="683"/>
      <c r="F31" s="684"/>
      <c r="G31" s="685"/>
      <c r="H31" s="627"/>
    </row>
    <row r="32" spans="1:8" s="625" customFormat="1">
      <c r="A32" s="181">
        <v>27</v>
      </c>
      <c r="B32" s="686"/>
      <c r="C32" s="687" t="s">
        <v>117</v>
      </c>
      <c r="D32" s="688">
        <f>+D13-G13</f>
        <v>-42307</v>
      </c>
      <c r="E32" s="683"/>
      <c r="F32" s="684"/>
      <c r="G32" s="685"/>
      <c r="H32" s="627"/>
    </row>
    <row r="33" spans="1:8" s="625" customFormat="1">
      <c r="A33" s="181">
        <v>28</v>
      </c>
      <c r="B33" s="686"/>
      <c r="C33" s="687" t="s">
        <v>118</v>
      </c>
      <c r="D33" s="688">
        <f>+D19-G19</f>
        <v>-8702</v>
      </c>
      <c r="E33" s="683"/>
      <c r="F33" s="684"/>
      <c r="G33" s="685"/>
      <c r="H33" s="627"/>
    </row>
    <row r="34" spans="1:8" s="625" customFormat="1">
      <c r="A34" s="181">
        <v>29</v>
      </c>
      <c r="B34" s="686"/>
      <c r="C34" s="689" t="s">
        <v>279</v>
      </c>
      <c r="D34" s="688">
        <f>D31-G29</f>
        <v>-55607</v>
      </c>
      <c r="E34" s="683"/>
      <c r="F34" s="684"/>
      <c r="G34" s="685"/>
      <c r="H34" s="627"/>
    </row>
    <row r="35" spans="1:8" s="625" customFormat="1" ht="30">
      <c r="A35" s="181">
        <v>30</v>
      </c>
      <c r="B35" s="686"/>
      <c r="C35" s="689" t="s">
        <v>280</v>
      </c>
      <c r="D35" s="688">
        <f>D34+D24+D23+D28</f>
        <v>0</v>
      </c>
      <c r="E35" s="683"/>
      <c r="F35" s="684"/>
      <c r="G35" s="685"/>
      <c r="H35" s="627"/>
    </row>
    <row r="36" spans="1:8" s="625" customFormat="1" ht="30">
      <c r="A36" s="181">
        <v>31</v>
      </c>
      <c r="B36" s="690"/>
      <c r="C36" s="691" t="s">
        <v>281</v>
      </c>
      <c r="D36" s="692">
        <f>D35+D26+D27</f>
        <v>0</v>
      </c>
      <c r="E36" s="693"/>
      <c r="F36" s="694"/>
      <c r="G36" s="695"/>
      <c r="H36" s="627"/>
    </row>
    <row r="37" spans="1:8" ht="20.100000000000001" customHeight="1">
      <c r="A37" s="181">
        <v>32</v>
      </c>
      <c r="B37" s="696"/>
      <c r="C37" s="331" t="s">
        <v>74</v>
      </c>
      <c r="D37" s="697">
        <f>(D13+D22+D23+D24)/D30</f>
        <v>0.96340930115213186</v>
      </c>
      <c r="E37" s="698"/>
      <c r="F37" s="331" t="s">
        <v>73</v>
      </c>
      <c r="G37" s="697">
        <f>(G13+G22+G23)/G30</f>
        <v>0.96340930115213186</v>
      </c>
    </row>
    <row r="38" spans="1:8" ht="20.100000000000001" customHeight="1">
      <c r="A38" s="181">
        <v>33</v>
      </c>
      <c r="B38" s="699"/>
      <c r="C38" s="700" t="s">
        <v>72</v>
      </c>
      <c r="D38" s="701">
        <f>(D19+D26+D27+D28)/D30</f>
        <v>3.6590698847868135E-2</v>
      </c>
      <c r="E38" s="702"/>
      <c r="F38" s="700" t="s">
        <v>71</v>
      </c>
      <c r="G38" s="701">
        <f>(G19+G26+G27)/G30</f>
        <v>3.6590698847868135E-2</v>
      </c>
    </row>
    <row r="39" spans="1:8">
      <c r="D39" s="704">
        <f>+D30-'1.Onbe'!J48</f>
        <v>0</v>
      </c>
      <c r="G39" s="704">
        <f>+G30-'3.Onki'!J30</f>
        <v>0</v>
      </c>
    </row>
  </sheetData>
  <mergeCells count="3">
    <mergeCell ref="B1:C1"/>
    <mergeCell ref="B2:G2"/>
    <mergeCell ref="B3:G3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F62"/>
  <sheetViews>
    <sheetView view="pageBreakPreview" zoomScaleNormal="100" zoomScaleSheetLayoutView="100" workbookViewId="0">
      <selection activeCell="B1" sqref="B1:E1"/>
    </sheetView>
  </sheetViews>
  <sheetFormatPr defaultColWidth="31.28515625" defaultRowHeight="16.5"/>
  <cols>
    <col min="1" max="1" width="3" style="69" bestFit="1" customWidth="1"/>
    <col min="2" max="2" width="39.140625" style="71" customWidth="1"/>
    <col min="3" max="4" width="14.5703125" style="74" customWidth="1"/>
    <col min="5" max="5" width="14.5703125" style="74" bestFit="1" customWidth="1"/>
    <col min="6" max="6" width="28.7109375" style="70" customWidth="1"/>
    <col min="7" max="7" width="12.140625" style="71" customWidth="1"/>
    <col min="8" max="8" width="12.85546875" style="71" customWidth="1"/>
    <col min="9" max="16384" width="31.28515625" style="71"/>
  </cols>
  <sheetData>
    <row r="1" spans="1:6">
      <c r="B1" s="816" t="s">
        <v>325</v>
      </c>
      <c r="C1" s="816"/>
      <c r="D1" s="816"/>
      <c r="E1" s="816"/>
    </row>
    <row r="2" spans="1:6" ht="17.25" customHeight="1">
      <c r="B2" s="817" t="s">
        <v>109</v>
      </c>
      <c r="C2" s="817"/>
      <c r="D2" s="817"/>
      <c r="E2" s="817"/>
      <c r="F2" s="817"/>
    </row>
    <row r="3" spans="1:6" ht="17.25" customHeight="1">
      <c r="B3" s="817" t="s">
        <v>156</v>
      </c>
      <c r="C3" s="817"/>
      <c r="D3" s="817"/>
      <c r="E3" s="817"/>
      <c r="F3" s="817"/>
    </row>
    <row r="4" spans="1:6" ht="17.25" thickBot="1">
      <c r="B4" s="69" t="s">
        <v>34</v>
      </c>
      <c r="C4" s="72" t="s">
        <v>35</v>
      </c>
      <c r="D4" s="72" t="s">
        <v>36</v>
      </c>
      <c r="E4" s="72" t="s">
        <v>37</v>
      </c>
      <c r="F4" s="69" t="s">
        <v>38</v>
      </c>
    </row>
    <row r="5" spans="1:6" ht="50.25" thickBot="1">
      <c r="B5" s="705" t="s">
        <v>33</v>
      </c>
      <c r="C5" s="706" t="s">
        <v>150</v>
      </c>
      <c r="D5" s="706" t="s">
        <v>58</v>
      </c>
      <c r="E5" s="706" t="s">
        <v>282</v>
      </c>
      <c r="F5" s="707" t="s">
        <v>108</v>
      </c>
    </row>
    <row r="6" spans="1:6" ht="30" customHeight="1">
      <c r="A6" s="69">
        <v>1</v>
      </c>
      <c r="B6" s="708" t="s">
        <v>306</v>
      </c>
      <c r="C6" s="709">
        <v>3</v>
      </c>
      <c r="D6" s="709"/>
      <c r="E6" s="709">
        <f>SUM(C6:D6)</f>
        <v>3</v>
      </c>
      <c r="F6" s="710"/>
    </row>
    <row r="7" spans="1:6" ht="30" customHeight="1">
      <c r="A7" s="69">
        <v>2</v>
      </c>
      <c r="B7" s="708" t="s">
        <v>158</v>
      </c>
      <c r="C7" s="709">
        <v>7</v>
      </c>
      <c r="D7" s="709"/>
      <c r="E7" s="709">
        <v>7</v>
      </c>
      <c r="F7" s="710"/>
    </row>
    <row r="8" spans="1:6" ht="30" customHeight="1" thickBot="1">
      <c r="A8" s="69">
        <v>3</v>
      </c>
      <c r="B8" s="708" t="s">
        <v>283</v>
      </c>
      <c r="C8" s="709">
        <v>4</v>
      </c>
      <c r="D8" s="709"/>
      <c r="E8" s="709">
        <f>SUM(C8:D8)</f>
        <v>4</v>
      </c>
      <c r="F8" s="711"/>
    </row>
    <row r="9" spans="1:6" ht="30" customHeight="1" thickBot="1">
      <c r="A9" s="69">
        <v>4</v>
      </c>
      <c r="B9" s="712" t="s">
        <v>107</v>
      </c>
      <c r="C9" s="713">
        <f>SUM(C6:C8)</f>
        <v>14</v>
      </c>
      <c r="D9" s="713">
        <f>SUM(D6:D8)</f>
        <v>0</v>
      </c>
      <c r="E9" s="713">
        <f>SUM(E6:E8)</f>
        <v>14</v>
      </c>
      <c r="F9" s="714"/>
    </row>
    <row r="13" spans="1:6">
      <c r="F13" s="69"/>
    </row>
    <row r="14" spans="1:6">
      <c r="B14" s="75"/>
      <c r="C14" s="73"/>
      <c r="D14" s="73"/>
      <c r="E14" s="73"/>
      <c r="F14" s="76"/>
    </row>
    <row r="15" spans="1:6">
      <c r="B15" s="77"/>
      <c r="C15" s="78"/>
      <c r="D15" s="78"/>
      <c r="E15" s="78"/>
      <c r="F15" s="76"/>
    </row>
    <row r="16" spans="1:6">
      <c r="B16" s="77"/>
      <c r="C16" s="78"/>
      <c r="D16" s="78"/>
      <c r="E16" s="78"/>
      <c r="F16" s="76"/>
    </row>
    <row r="17" spans="1:6">
      <c r="B17" s="77"/>
      <c r="C17" s="78"/>
      <c r="D17" s="78"/>
      <c r="E17" s="78"/>
      <c r="F17" s="77"/>
    </row>
    <row r="18" spans="1:6">
      <c r="B18" s="75"/>
      <c r="C18" s="73"/>
      <c r="D18" s="73"/>
      <c r="E18" s="73"/>
      <c r="F18" s="76"/>
    </row>
    <row r="19" spans="1:6">
      <c r="B19" s="75"/>
      <c r="C19" s="73"/>
      <c r="D19" s="73"/>
      <c r="E19" s="73"/>
      <c r="F19" s="76"/>
    </row>
    <row r="20" spans="1:6">
      <c r="B20" s="75"/>
      <c r="C20" s="73"/>
      <c r="D20" s="73"/>
      <c r="E20" s="73"/>
      <c r="F20" s="77"/>
    </row>
    <row r="22" spans="1:6">
      <c r="F22" s="69"/>
    </row>
    <row r="23" spans="1:6" s="79" customFormat="1" ht="17.25">
      <c r="A23" s="174"/>
      <c r="C23" s="80"/>
      <c r="D23" s="80"/>
      <c r="E23" s="80"/>
      <c r="F23" s="174"/>
    </row>
    <row r="24" spans="1:6">
      <c r="F24" s="69"/>
    </row>
    <row r="25" spans="1:6" s="79" customFormat="1" ht="17.25">
      <c r="A25" s="174"/>
      <c r="C25" s="80"/>
      <c r="D25" s="80"/>
      <c r="E25" s="80"/>
      <c r="F25" s="174"/>
    </row>
    <row r="26" spans="1:6">
      <c r="F26" s="69"/>
    </row>
    <row r="27" spans="1:6">
      <c r="F27" s="69"/>
    </row>
    <row r="28" spans="1:6" s="79" customFormat="1" ht="17.25">
      <c r="A28" s="174"/>
      <c r="C28" s="80"/>
      <c r="D28" s="80"/>
      <c r="E28" s="80"/>
      <c r="F28" s="174"/>
    </row>
    <row r="29" spans="1:6">
      <c r="F29" s="69"/>
    </row>
    <row r="30" spans="1:6">
      <c r="F30" s="69"/>
    </row>
    <row r="31" spans="1:6">
      <c r="F31" s="69"/>
    </row>
    <row r="32" spans="1:6">
      <c r="F32" s="69"/>
    </row>
    <row r="33" spans="1:6">
      <c r="F33" s="69"/>
    </row>
    <row r="36" spans="1:6">
      <c r="F36" s="69"/>
    </row>
    <row r="37" spans="1:6">
      <c r="F37" s="69"/>
    </row>
    <row r="38" spans="1:6">
      <c r="F38" s="69"/>
    </row>
    <row r="39" spans="1:6">
      <c r="F39" s="69"/>
    </row>
    <row r="40" spans="1:6">
      <c r="F40" s="69"/>
    </row>
    <row r="41" spans="1:6">
      <c r="F41" s="69"/>
    </row>
    <row r="42" spans="1:6">
      <c r="F42" s="69"/>
    </row>
    <row r="43" spans="1:6">
      <c r="F43" s="69"/>
    </row>
    <row r="44" spans="1:6">
      <c r="F44" s="69"/>
    </row>
    <row r="45" spans="1:6">
      <c r="F45" s="69"/>
    </row>
    <row r="46" spans="1:6" s="79" customFormat="1" ht="17.25">
      <c r="A46" s="174"/>
      <c r="C46" s="80"/>
      <c r="D46" s="80"/>
      <c r="E46" s="80"/>
      <c r="F46" s="174"/>
    </row>
    <row r="47" spans="1:6">
      <c r="F47" s="69"/>
    </row>
    <row r="48" spans="1:6">
      <c r="F48" s="69"/>
    </row>
    <row r="49" spans="3:6">
      <c r="F49" s="69"/>
    </row>
    <row r="50" spans="3:6">
      <c r="F50" s="69"/>
    </row>
    <row r="51" spans="3:6">
      <c r="F51" s="69"/>
    </row>
    <row r="55" spans="3:6">
      <c r="C55" s="81"/>
      <c r="D55" s="81"/>
      <c r="E55" s="81"/>
    </row>
    <row r="56" spans="3:6">
      <c r="C56" s="81"/>
      <c r="D56" s="81"/>
      <c r="E56" s="81"/>
    </row>
    <row r="57" spans="3:6">
      <c r="C57" s="81"/>
      <c r="D57" s="81"/>
      <c r="E57" s="81"/>
    </row>
    <row r="58" spans="3:6">
      <c r="C58" s="81"/>
      <c r="D58" s="81"/>
      <c r="E58" s="81"/>
    </row>
    <row r="59" spans="3:6">
      <c r="C59" s="81"/>
      <c r="D59" s="81"/>
      <c r="E59" s="81"/>
    </row>
    <row r="60" spans="3:6">
      <c r="C60" s="81"/>
      <c r="D60" s="81"/>
      <c r="E60" s="81"/>
    </row>
    <row r="61" spans="3:6">
      <c r="C61" s="81"/>
      <c r="D61" s="81"/>
      <c r="E61" s="81"/>
    </row>
    <row r="62" spans="3:6">
      <c r="C62" s="81"/>
      <c r="D62" s="81"/>
      <c r="E62" s="81"/>
    </row>
  </sheetData>
  <mergeCells count="3">
    <mergeCell ref="B1:E1"/>
    <mergeCell ref="B2:F2"/>
    <mergeCell ref="B3:F3"/>
  </mergeCells>
  <printOptions horizontalCentered="1"/>
  <pageMargins left="0" right="0" top="0.78740157480314965" bottom="0.39370078740157483" header="0.51181102362204722" footer="0.51181102362204722"/>
  <pageSetup paperSize="9" scale="9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Q31"/>
  <sheetViews>
    <sheetView view="pageBreakPreview" zoomScale="85" zoomScaleNormal="100" zoomScaleSheetLayoutView="85" workbookViewId="0">
      <selection activeCell="B1" sqref="B1:D1"/>
    </sheetView>
  </sheetViews>
  <sheetFormatPr defaultRowHeight="16.5"/>
  <cols>
    <col min="1" max="1" width="2.7109375" style="100" customWidth="1"/>
    <col min="2" max="2" width="5.42578125" style="83" customWidth="1"/>
    <col min="3" max="3" width="50.7109375" style="83" customWidth="1"/>
    <col min="4" max="16" width="12.7109375" style="83" customWidth="1"/>
    <col min="17" max="16384" width="9.140625" style="83"/>
  </cols>
  <sheetData>
    <row r="1" spans="1:17">
      <c r="B1" s="816" t="s">
        <v>324</v>
      </c>
      <c r="C1" s="816"/>
      <c r="D1" s="816"/>
      <c r="E1" s="75"/>
      <c r="F1" s="816"/>
      <c r="G1" s="816"/>
      <c r="H1" s="173"/>
      <c r="I1" s="75"/>
      <c r="J1" s="816"/>
      <c r="K1" s="816"/>
      <c r="L1" s="173"/>
      <c r="M1" s="75"/>
      <c r="N1" s="816"/>
      <c r="O1" s="816"/>
      <c r="P1" s="75"/>
      <c r="Q1" s="75"/>
    </row>
    <row r="2" spans="1:17">
      <c r="B2" s="173"/>
      <c r="C2" s="173"/>
      <c r="D2" s="173"/>
      <c r="E2" s="75"/>
      <c r="F2" s="173"/>
      <c r="G2" s="173"/>
      <c r="H2" s="173"/>
      <c r="I2" s="75"/>
      <c r="J2" s="173"/>
      <c r="K2" s="173"/>
      <c r="L2" s="173"/>
      <c r="M2" s="75"/>
      <c r="N2" s="173"/>
      <c r="O2" s="173"/>
      <c r="P2" s="75"/>
      <c r="Q2" s="75"/>
    </row>
    <row r="3" spans="1:17" ht="17.25">
      <c r="B3" s="742" t="s">
        <v>306</v>
      </c>
      <c r="C3" s="742"/>
      <c r="D3" s="742"/>
      <c r="E3" s="742"/>
      <c r="F3" s="742"/>
      <c r="G3" s="742"/>
      <c r="H3" s="742"/>
      <c r="I3" s="742"/>
      <c r="J3" s="742"/>
      <c r="K3" s="742"/>
      <c r="L3" s="742"/>
      <c r="M3" s="742"/>
      <c r="N3" s="742"/>
      <c r="O3" s="742"/>
      <c r="P3" s="742"/>
      <c r="Q3" s="75"/>
    </row>
    <row r="4" spans="1:17" ht="17.25">
      <c r="B4" s="825" t="s">
        <v>157</v>
      </c>
      <c r="C4" s="825"/>
      <c r="D4" s="825"/>
      <c r="E4" s="825"/>
      <c r="F4" s="825"/>
      <c r="G4" s="825"/>
      <c r="H4" s="825"/>
      <c r="I4" s="825"/>
      <c r="J4" s="825"/>
      <c r="K4" s="825"/>
      <c r="L4" s="825"/>
      <c r="M4" s="825"/>
      <c r="N4" s="825"/>
      <c r="O4" s="825"/>
      <c r="P4" s="825"/>
      <c r="Q4" s="96"/>
    </row>
    <row r="5" spans="1:17" ht="17.25">
      <c r="B5" s="818" t="s">
        <v>122</v>
      </c>
      <c r="C5" s="818"/>
      <c r="D5" s="818"/>
      <c r="E5" s="818"/>
      <c r="F5" s="818"/>
      <c r="G5" s="818"/>
      <c r="H5" s="818"/>
      <c r="I5" s="818"/>
      <c r="J5" s="818"/>
      <c r="K5" s="818"/>
      <c r="L5" s="818"/>
      <c r="M5" s="818"/>
      <c r="N5" s="818"/>
      <c r="O5" s="818"/>
      <c r="P5" s="818"/>
      <c r="Q5" s="97"/>
    </row>
    <row r="6" spans="1:17" ht="17.25">
      <c r="B6" s="98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30" t="s">
        <v>32</v>
      </c>
      <c r="Q6" s="175"/>
    </row>
    <row r="7" spans="1:17" s="84" customFormat="1" ht="17.25" thickBot="1">
      <c r="A7" s="100"/>
      <c r="B7" s="99" t="s">
        <v>34</v>
      </c>
      <c r="C7" s="99" t="s">
        <v>35</v>
      </c>
      <c r="D7" s="99" t="s">
        <v>36</v>
      </c>
      <c r="E7" s="99" t="s">
        <v>37</v>
      </c>
      <c r="F7" s="99" t="s">
        <v>38</v>
      </c>
      <c r="G7" s="99" t="s">
        <v>39</v>
      </c>
      <c r="H7" s="99" t="s">
        <v>40</v>
      </c>
      <c r="I7" s="99" t="s">
        <v>28</v>
      </c>
      <c r="J7" s="99" t="s">
        <v>29</v>
      </c>
      <c r="K7" s="99" t="s">
        <v>5</v>
      </c>
      <c r="L7" s="99" t="s">
        <v>6</v>
      </c>
      <c r="M7" s="99" t="s">
        <v>7</v>
      </c>
      <c r="N7" s="99" t="s">
        <v>8</v>
      </c>
      <c r="O7" s="99" t="s">
        <v>9</v>
      </c>
      <c r="P7" s="99" t="s">
        <v>18</v>
      </c>
      <c r="Q7" s="99"/>
    </row>
    <row r="8" spans="1:17" ht="52.5" thickBot="1">
      <c r="B8" s="101" t="s">
        <v>123</v>
      </c>
      <c r="C8" s="102" t="s">
        <v>33</v>
      </c>
      <c r="D8" s="102" t="s">
        <v>137</v>
      </c>
      <c r="E8" s="102" t="s">
        <v>138</v>
      </c>
      <c r="F8" s="102" t="s">
        <v>139</v>
      </c>
      <c r="G8" s="102" t="s">
        <v>140</v>
      </c>
      <c r="H8" s="102" t="s">
        <v>141</v>
      </c>
      <c r="I8" s="102" t="s">
        <v>142</v>
      </c>
      <c r="J8" s="102" t="s">
        <v>143</v>
      </c>
      <c r="K8" s="102" t="s">
        <v>144</v>
      </c>
      <c r="L8" s="102" t="s">
        <v>145</v>
      </c>
      <c r="M8" s="102" t="s">
        <v>148</v>
      </c>
      <c r="N8" s="102" t="s">
        <v>146</v>
      </c>
      <c r="O8" s="102" t="s">
        <v>147</v>
      </c>
      <c r="P8" s="103" t="s">
        <v>31</v>
      </c>
    </row>
    <row r="9" spans="1:17" ht="18" thickTop="1" thickBot="1">
      <c r="A9" s="100">
        <v>1</v>
      </c>
      <c r="B9" s="104" t="s">
        <v>86</v>
      </c>
      <c r="C9" s="819" t="s">
        <v>124</v>
      </c>
      <c r="D9" s="820"/>
      <c r="E9" s="820"/>
      <c r="F9" s="820"/>
      <c r="G9" s="820"/>
      <c r="H9" s="820"/>
      <c r="I9" s="820"/>
      <c r="J9" s="820"/>
      <c r="K9" s="820"/>
      <c r="L9" s="820"/>
      <c r="M9" s="820"/>
      <c r="N9" s="820"/>
      <c r="O9" s="820"/>
      <c r="P9" s="821"/>
    </row>
    <row r="10" spans="1:17">
      <c r="A10" s="100">
        <v>2</v>
      </c>
      <c r="B10" s="105" t="s">
        <v>83</v>
      </c>
      <c r="C10" s="106" t="s">
        <v>125</v>
      </c>
      <c r="D10" s="107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9" t="s">
        <v>126</v>
      </c>
    </row>
    <row r="11" spans="1:17">
      <c r="A11" s="100">
        <v>3</v>
      </c>
      <c r="B11" s="110" t="s">
        <v>81</v>
      </c>
      <c r="C11" s="111" t="s">
        <v>172</v>
      </c>
      <c r="D11" s="112">
        <v>10797</v>
      </c>
      <c r="E11" s="112">
        <v>10797</v>
      </c>
      <c r="F11" s="112">
        <v>10797</v>
      </c>
      <c r="G11" s="112">
        <v>10797</v>
      </c>
      <c r="H11" s="112">
        <v>10797</v>
      </c>
      <c r="I11" s="112">
        <v>10797</v>
      </c>
      <c r="J11" s="112">
        <v>10797</v>
      </c>
      <c r="K11" s="112">
        <v>10797</v>
      </c>
      <c r="L11" s="112">
        <v>10797</v>
      </c>
      <c r="M11" s="112">
        <v>10797</v>
      </c>
      <c r="N11" s="112">
        <v>10796</v>
      </c>
      <c r="O11" s="112">
        <v>10796</v>
      </c>
      <c r="P11" s="113">
        <f>SUM(D11:O11)</f>
        <v>129562</v>
      </c>
      <c r="Q11" s="82">
        <f>+P11-'1.Onbe'!J10</f>
        <v>0</v>
      </c>
    </row>
    <row r="12" spans="1:17">
      <c r="A12" s="100">
        <v>4</v>
      </c>
      <c r="B12" s="110" t="s">
        <v>82</v>
      </c>
      <c r="C12" s="111" t="s">
        <v>175</v>
      </c>
      <c r="D12" s="112">
        <v>428</v>
      </c>
      <c r="E12" s="112">
        <v>428</v>
      </c>
      <c r="F12" s="112">
        <v>428</v>
      </c>
      <c r="G12" s="112">
        <v>428</v>
      </c>
      <c r="H12" s="112">
        <v>428</v>
      </c>
      <c r="I12" s="112">
        <v>428</v>
      </c>
      <c r="J12" s="112">
        <v>428</v>
      </c>
      <c r="K12" s="112">
        <v>428</v>
      </c>
      <c r="L12" s="112">
        <v>428</v>
      </c>
      <c r="M12" s="112">
        <v>428</v>
      </c>
      <c r="N12" s="112">
        <v>428</v>
      </c>
      <c r="O12" s="112">
        <v>429</v>
      </c>
      <c r="P12" s="113">
        <f t="shared" ref="P12:P18" si="0">SUM(D12:O12)</f>
        <v>5137</v>
      </c>
      <c r="Q12" s="82">
        <f>+P12-'1.Onbe'!J13</f>
        <v>0</v>
      </c>
    </row>
    <row r="13" spans="1:17">
      <c r="A13" s="100">
        <v>5</v>
      </c>
      <c r="B13" s="110" t="s">
        <v>80</v>
      </c>
      <c r="C13" s="111" t="s">
        <v>57</v>
      </c>
      <c r="D13" s="112"/>
      <c r="E13" s="112"/>
      <c r="F13" s="112">
        <v>20160</v>
      </c>
      <c r="G13" s="112"/>
      <c r="H13" s="112"/>
      <c r="I13" s="112"/>
      <c r="J13" s="112"/>
      <c r="K13" s="112"/>
      <c r="L13" s="112">
        <v>20175</v>
      </c>
      <c r="M13" s="112"/>
      <c r="N13" s="112"/>
      <c r="O13" s="112"/>
      <c r="P13" s="113">
        <f t="shared" si="0"/>
        <v>40335</v>
      </c>
      <c r="Q13" s="82">
        <f>+P13-'1.Onbe'!J14</f>
        <v>0</v>
      </c>
    </row>
    <row r="14" spans="1:17">
      <c r="A14" s="100">
        <v>6</v>
      </c>
      <c r="B14" s="110" t="s">
        <v>100</v>
      </c>
      <c r="C14" s="111" t="s">
        <v>41</v>
      </c>
      <c r="D14" s="112">
        <v>598</v>
      </c>
      <c r="E14" s="112">
        <v>598</v>
      </c>
      <c r="F14" s="112">
        <v>599</v>
      </c>
      <c r="G14" s="112">
        <v>598</v>
      </c>
      <c r="H14" s="112">
        <v>598</v>
      </c>
      <c r="I14" s="112">
        <v>599</v>
      </c>
      <c r="J14" s="112">
        <v>598</v>
      </c>
      <c r="K14" s="112">
        <v>598</v>
      </c>
      <c r="L14" s="112">
        <v>598</v>
      </c>
      <c r="M14" s="112">
        <v>599</v>
      </c>
      <c r="N14" s="112">
        <v>598</v>
      </c>
      <c r="O14" s="112">
        <v>598</v>
      </c>
      <c r="P14" s="113">
        <f t="shared" si="0"/>
        <v>7179</v>
      </c>
      <c r="Q14" s="82">
        <f>+P14-'1.Onbe'!J23</f>
        <v>0</v>
      </c>
    </row>
    <row r="15" spans="1:17">
      <c r="A15" s="100">
        <v>7</v>
      </c>
      <c r="B15" s="110" t="s">
        <v>110</v>
      </c>
      <c r="C15" s="111" t="s">
        <v>56</v>
      </c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3">
        <f t="shared" si="0"/>
        <v>0</v>
      </c>
    </row>
    <row r="16" spans="1:17">
      <c r="A16" s="100">
        <v>8</v>
      </c>
      <c r="B16" s="110" t="s">
        <v>111</v>
      </c>
      <c r="C16" s="115" t="s">
        <v>27</v>
      </c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3">
        <f t="shared" si="0"/>
        <v>0</v>
      </c>
      <c r="Q16" s="82"/>
    </row>
    <row r="17" spans="1:17" s="116" customFormat="1">
      <c r="A17" s="100">
        <v>9</v>
      </c>
      <c r="B17" s="110" t="s">
        <v>112</v>
      </c>
      <c r="C17" s="111" t="s">
        <v>50</v>
      </c>
      <c r="D17" s="112">
        <v>55607</v>
      </c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3">
        <f t="shared" si="0"/>
        <v>55607</v>
      </c>
      <c r="Q17" s="715"/>
    </row>
    <row r="18" spans="1:17" ht="17.25" thickBot="1">
      <c r="A18" s="100">
        <v>10</v>
      </c>
      <c r="B18" s="114" t="s">
        <v>113</v>
      </c>
      <c r="C18" s="131" t="s">
        <v>49</v>
      </c>
      <c r="D18" s="716"/>
      <c r="E18" s="716"/>
      <c r="F18" s="716"/>
      <c r="G18" s="716"/>
      <c r="H18" s="716"/>
      <c r="I18" s="716"/>
      <c r="J18" s="716"/>
      <c r="K18" s="716"/>
      <c r="L18" s="716"/>
      <c r="M18" s="716"/>
      <c r="N18" s="716"/>
      <c r="O18" s="716"/>
      <c r="P18" s="717">
        <f t="shared" si="0"/>
        <v>0</v>
      </c>
      <c r="Q18" s="82"/>
    </row>
    <row r="19" spans="1:17" ht="18" thickBot="1">
      <c r="A19" s="100">
        <v>11</v>
      </c>
      <c r="B19" s="117" t="s">
        <v>114</v>
      </c>
      <c r="C19" s="718" t="s">
        <v>127</v>
      </c>
      <c r="D19" s="719">
        <f t="shared" ref="D19:P19" si="1">SUM(D10:D18)</f>
        <v>67430</v>
      </c>
      <c r="E19" s="719">
        <f t="shared" si="1"/>
        <v>11823</v>
      </c>
      <c r="F19" s="719">
        <f t="shared" si="1"/>
        <v>31984</v>
      </c>
      <c r="G19" s="719">
        <f t="shared" si="1"/>
        <v>11823</v>
      </c>
      <c r="H19" s="719">
        <f t="shared" si="1"/>
        <v>11823</v>
      </c>
      <c r="I19" s="719">
        <f t="shared" si="1"/>
        <v>11824</v>
      </c>
      <c r="J19" s="719">
        <f t="shared" si="1"/>
        <v>11823</v>
      </c>
      <c r="K19" s="719">
        <f t="shared" si="1"/>
        <v>11823</v>
      </c>
      <c r="L19" s="719">
        <f t="shared" si="1"/>
        <v>31998</v>
      </c>
      <c r="M19" s="719">
        <f t="shared" si="1"/>
        <v>11824</v>
      </c>
      <c r="N19" s="719">
        <f t="shared" si="1"/>
        <v>11822</v>
      </c>
      <c r="O19" s="719">
        <f t="shared" si="1"/>
        <v>11823</v>
      </c>
      <c r="P19" s="720">
        <f t="shared" si="1"/>
        <v>237820</v>
      </c>
      <c r="Q19" s="82">
        <f>+P19-'1.Onbe'!J48</f>
        <v>0</v>
      </c>
    </row>
    <row r="20" spans="1:17" ht="17.25" thickBot="1">
      <c r="A20" s="100">
        <v>12</v>
      </c>
      <c r="B20" s="117" t="s">
        <v>115</v>
      </c>
      <c r="C20" s="822" t="s">
        <v>128</v>
      </c>
      <c r="D20" s="823"/>
      <c r="E20" s="823"/>
      <c r="F20" s="823"/>
      <c r="G20" s="823"/>
      <c r="H20" s="823"/>
      <c r="I20" s="823"/>
      <c r="J20" s="823"/>
      <c r="K20" s="823"/>
      <c r="L20" s="823"/>
      <c r="M20" s="823"/>
      <c r="N20" s="823"/>
      <c r="O20" s="823"/>
      <c r="P20" s="824"/>
    </row>
    <row r="21" spans="1:17">
      <c r="A21" s="100">
        <v>13</v>
      </c>
      <c r="B21" s="118" t="s">
        <v>116</v>
      </c>
      <c r="C21" s="119" t="s">
        <v>14</v>
      </c>
      <c r="D21" s="120">
        <v>1697</v>
      </c>
      <c r="E21" s="120">
        <v>1697</v>
      </c>
      <c r="F21" s="120">
        <v>1697</v>
      </c>
      <c r="G21" s="120">
        <v>1697</v>
      </c>
      <c r="H21" s="120">
        <v>1697</v>
      </c>
      <c r="I21" s="120">
        <v>1697</v>
      </c>
      <c r="J21" s="120">
        <v>1697</v>
      </c>
      <c r="K21" s="120">
        <v>1696</v>
      </c>
      <c r="L21" s="120">
        <v>1697</v>
      </c>
      <c r="M21" s="120">
        <v>1697</v>
      </c>
      <c r="N21" s="120">
        <v>1697</v>
      </c>
      <c r="O21" s="120">
        <v>1696</v>
      </c>
      <c r="P21" s="121">
        <f>SUM(D21:O21)</f>
        <v>20362</v>
      </c>
      <c r="Q21" s="82">
        <f>+P21-'6.Önk.kiad'!H41</f>
        <v>0</v>
      </c>
    </row>
    <row r="22" spans="1:17">
      <c r="A22" s="100">
        <v>14</v>
      </c>
      <c r="B22" s="118" t="s">
        <v>130</v>
      </c>
      <c r="C22" s="115" t="s">
        <v>284</v>
      </c>
      <c r="D22" s="112">
        <v>328</v>
      </c>
      <c r="E22" s="112">
        <v>328</v>
      </c>
      <c r="F22" s="112">
        <v>328</v>
      </c>
      <c r="G22" s="112">
        <v>328</v>
      </c>
      <c r="H22" s="112">
        <v>328</v>
      </c>
      <c r="I22" s="112">
        <v>328</v>
      </c>
      <c r="J22" s="112">
        <v>328</v>
      </c>
      <c r="K22" s="112">
        <v>328</v>
      </c>
      <c r="L22" s="112">
        <v>328</v>
      </c>
      <c r="M22" s="112">
        <v>328</v>
      </c>
      <c r="N22" s="112">
        <v>328</v>
      </c>
      <c r="O22" s="112">
        <v>327</v>
      </c>
      <c r="P22" s="113">
        <f>SUM(D22:O22)</f>
        <v>3935</v>
      </c>
      <c r="Q22" s="82">
        <f>+P22-'6.Önk.kiad'!I43</f>
        <v>0</v>
      </c>
    </row>
    <row r="23" spans="1:17">
      <c r="A23" s="100">
        <v>15</v>
      </c>
      <c r="B23" s="110" t="s">
        <v>132</v>
      </c>
      <c r="C23" s="111" t="s">
        <v>15</v>
      </c>
      <c r="D23" s="112">
        <v>2326</v>
      </c>
      <c r="E23" s="112">
        <v>2326</v>
      </c>
      <c r="F23" s="112">
        <v>2326</v>
      </c>
      <c r="G23" s="112">
        <v>2326</v>
      </c>
      <c r="H23" s="112">
        <v>2326</v>
      </c>
      <c r="I23" s="112">
        <v>2326</v>
      </c>
      <c r="J23" s="112">
        <v>2326</v>
      </c>
      <c r="K23" s="112">
        <v>2327</v>
      </c>
      <c r="L23" s="112">
        <v>2326</v>
      </c>
      <c r="M23" s="112">
        <v>2326</v>
      </c>
      <c r="N23" s="112">
        <v>2326</v>
      </c>
      <c r="O23" s="112">
        <v>2327</v>
      </c>
      <c r="P23" s="113">
        <f t="shared" ref="P23:P29" si="2">SUM(D23:O23)</f>
        <v>27914</v>
      </c>
      <c r="Q23" s="82">
        <f>+P23-'6.Önk.kiad'!J43</f>
        <v>0</v>
      </c>
    </row>
    <row r="24" spans="1:17">
      <c r="A24" s="100">
        <v>16</v>
      </c>
      <c r="B24" s="114" t="s">
        <v>133</v>
      </c>
      <c r="C24" s="111" t="s">
        <v>129</v>
      </c>
      <c r="D24" s="112">
        <v>500</v>
      </c>
      <c r="E24" s="112">
        <v>500</v>
      </c>
      <c r="F24" s="112">
        <v>500</v>
      </c>
      <c r="G24" s="112">
        <v>500</v>
      </c>
      <c r="H24" s="112">
        <v>500</v>
      </c>
      <c r="I24" s="112">
        <v>500</v>
      </c>
      <c r="J24" s="112">
        <v>500</v>
      </c>
      <c r="K24" s="112">
        <v>500</v>
      </c>
      <c r="L24" s="112">
        <v>1500</v>
      </c>
      <c r="M24" s="112">
        <v>500</v>
      </c>
      <c r="N24" s="112">
        <v>500</v>
      </c>
      <c r="O24" s="112">
        <f>500+675</f>
        <v>1175</v>
      </c>
      <c r="P24" s="113">
        <f t="shared" si="2"/>
        <v>7675</v>
      </c>
      <c r="Q24" s="82">
        <f>+P24-'6.Önk.kiad'!K43</f>
        <v>0</v>
      </c>
    </row>
    <row r="25" spans="1:17">
      <c r="A25" s="100">
        <v>17</v>
      </c>
      <c r="B25" s="110" t="s">
        <v>134</v>
      </c>
      <c r="C25" s="111" t="s">
        <v>101</v>
      </c>
      <c r="D25" s="112">
        <v>7308</v>
      </c>
      <c r="E25" s="112">
        <v>7308</v>
      </c>
      <c r="F25" s="112">
        <v>7307</v>
      </c>
      <c r="G25" s="112">
        <v>7308</v>
      </c>
      <c r="H25" s="112">
        <v>7308</v>
      </c>
      <c r="I25" s="112">
        <v>7307</v>
      </c>
      <c r="J25" s="112">
        <v>7308</v>
      </c>
      <c r="K25" s="112">
        <v>7308</v>
      </c>
      <c r="L25" s="112">
        <v>7307</v>
      </c>
      <c r="M25" s="112">
        <v>7308</v>
      </c>
      <c r="N25" s="112">
        <v>7308</v>
      </c>
      <c r="O25" s="112">
        <v>7308</v>
      </c>
      <c r="P25" s="113">
        <f t="shared" si="2"/>
        <v>87693</v>
      </c>
      <c r="Q25" s="82">
        <f>+P25-'6.Önk.kiad'!L43</f>
        <v>0</v>
      </c>
    </row>
    <row r="26" spans="1:17" s="116" customFormat="1">
      <c r="A26" s="100">
        <v>18</v>
      </c>
      <c r="B26" s="114" t="s">
        <v>136</v>
      </c>
      <c r="C26" s="131" t="s">
        <v>131</v>
      </c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>
        <v>42270</v>
      </c>
      <c r="P26" s="113">
        <f t="shared" si="2"/>
        <v>42270</v>
      </c>
      <c r="Q26" s="82"/>
    </row>
    <row r="27" spans="1:17" s="116" customFormat="1">
      <c r="A27" s="100">
        <v>19</v>
      </c>
      <c r="B27" s="110" t="s">
        <v>149</v>
      </c>
      <c r="C27" s="111" t="s">
        <v>22</v>
      </c>
      <c r="D27" s="112"/>
      <c r="E27" s="112"/>
      <c r="F27" s="112"/>
      <c r="G27" s="112">
        <v>3202</v>
      </c>
      <c r="H27" s="112"/>
      <c r="I27" s="112">
        <v>1500</v>
      </c>
      <c r="J27" s="112"/>
      <c r="K27" s="112">
        <v>4000</v>
      </c>
      <c r="L27" s="112"/>
      <c r="M27" s="112"/>
      <c r="N27" s="112"/>
      <c r="O27" s="112"/>
      <c r="P27" s="113">
        <f t="shared" si="2"/>
        <v>8702</v>
      </c>
      <c r="Q27" s="715"/>
    </row>
    <row r="28" spans="1:17">
      <c r="A28" s="100">
        <v>20</v>
      </c>
      <c r="B28" s="118" t="s">
        <v>285</v>
      </c>
      <c r="C28" s="122" t="s">
        <v>64</v>
      </c>
      <c r="D28" s="112">
        <f>2815+4598</f>
        <v>7413</v>
      </c>
      <c r="E28" s="112">
        <v>3705</v>
      </c>
      <c r="F28" s="112">
        <v>2815</v>
      </c>
      <c r="G28" s="112">
        <v>2815</v>
      </c>
      <c r="H28" s="112">
        <v>2815</v>
      </c>
      <c r="I28" s="112">
        <v>2815</v>
      </c>
      <c r="J28" s="112">
        <v>2815</v>
      </c>
      <c r="K28" s="112">
        <v>2815</v>
      </c>
      <c r="L28" s="112">
        <v>2815</v>
      </c>
      <c r="M28" s="112">
        <v>2815</v>
      </c>
      <c r="N28" s="112">
        <v>2815</v>
      </c>
      <c r="O28" s="112">
        <v>2816</v>
      </c>
      <c r="P28" s="113">
        <f t="shared" si="2"/>
        <v>39269</v>
      </c>
      <c r="Q28" s="82"/>
    </row>
    <row r="29" spans="1:17" ht="17.25" thickBot="1">
      <c r="A29" s="100">
        <v>21</v>
      </c>
      <c r="B29" s="104" t="s">
        <v>286</v>
      </c>
      <c r="C29" s="111" t="s">
        <v>63</v>
      </c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3">
        <f t="shared" si="2"/>
        <v>0</v>
      </c>
      <c r="Q29" s="82"/>
    </row>
    <row r="30" spans="1:17" ht="18" thickBot="1">
      <c r="A30" s="100">
        <v>22</v>
      </c>
      <c r="B30" s="114" t="s">
        <v>287</v>
      </c>
      <c r="C30" s="123" t="s">
        <v>135</v>
      </c>
      <c r="D30" s="124">
        <f t="shared" ref="D30:O30" si="3">SUM(D21:D29)</f>
        <v>19572</v>
      </c>
      <c r="E30" s="124">
        <f t="shared" si="3"/>
        <v>15864</v>
      </c>
      <c r="F30" s="124">
        <f t="shared" si="3"/>
        <v>14973</v>
      </c>
      <c r="G30" s="124">
        <f t="shared" si="3"/>
        <v>18176</v>
      </c>
      <c r="H30" s="124">
        <f t="shared" si="3"/>
        <v>14974</v>
      </c>
      <c r="I30" s="124">
        <f t="shared" si="3"/>
        <v>16473</v>
      </c>
      <c r="J30" s="124">
        <f t="shared" si="3"/>
        <v>14974</v>
      </c>
      <c r="K30" s="124">
        <f t="shared" si="3"/>
        <v>18974</v>
      </c>
      <c r="L30" s="124">
        <f t="shared" si="3"/>
        <v>15973</v>
      </c>
      <c r="M30" s="124">
        <f t="shared" si="3"/>
        <v>14974</v>
      </c>
      <c r="N30" s="124">
        <f t="shared" si="3"/>
        <v>14974</v>
      </c>
      <c r="O30" s="124">
        <f t="shared" si="3"/>
        <v>57919</v>
      </c>
      <c r="P30" s="125">
        <f>SUM(D30:O30)</f>
        <v>237820</v>
      </c>
      <c r="Q30" s="82">
        <f>+P30-'3.Onki'!J30</f>
        <v>0</v>
      </c>
    </row>
    <row r="31" spans="1:17" ht="18.75" thickTop="1" thickBot="1">
      <c r="A31" s="100">
        <v>23</v>
      </c>
      <c r="B31" s="126" t="s">
        <v>288</v>
      </c>
      <c r="C31" s="127" t="s">
        <v>289</v>
      </c>
      <c r="D31" s="128">
        <f>+D19-D30</f>
        <v>47858</v>
      </c>
      <c r="E31" s="128">
        <f>+D31+E19-E30</f>
        <v>43817</v>
      </c>
      <c r="F31" s="128">
        <f t="shared" ref="F31:O31" si="4">+E31+F19-F30</f>
        <v>60828</v>
      </c>
      <c r="G31" s="128">
        <f t="shared" si="4"/>
        <v>54475</v>
      </c>
      <c r="H31" s="128">
        <f t="shared" si="4"/>
        <v>51324</v>
      </c>
      <c r="I31" s="128">
        <f t="shared" si="4"/>
        <v>46675</v>
      </c>
      <c r="J31" s="128">
        <f t="shared" si="4"/>
        <v>43524</v>
      </c>
      <c r="K31" s="128">
        <f t="shared" si="4"/>
        <v>36373</v>
      </c>
      <c r="L31" s="128">
        <f t="shared" si="4"/>
        <v>52398</v>
      </c>
      <c r="M31" s="128">
        <f t="shared" si="4"/>
        <v>49248</v>
      </c>
      <c r="N31" s="128">
        <f t="shared" si="4"/>
        <v>46096</v>
      </c>
      <c r="O31" s="128">
        <f t="shared" si="4"/>
        <v>0</v>
      </c>
      <c r="P31" s="129" t="s">
        <v>126</v>
      </c>
    </row>
  </sheetData>
  <mergeCells count="9">
    <mergeCell ref="B5:P5"/>
    <mergeCell ref="C9:P9"/>
    <mergeCell ref="C20:P20"/>
    <mergeCell ref="B1:D1"/>
    <mergeCell ref="F1:G1"/>
    <mergeCell ref="J1:K1"/>
    <mergeCell ref="N1:O1"/>
    <mergeCell ref="B3:P3"/>
    <mergeCell ref="B4:P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19</vt:i4>
      </vt:variant>
    </vt:vector>
  </HeadingPairs>
  <TitlesOfParts>
    <vt:vector size="30" baseType="lpstr">
      <vt:lpstr>1.Onbe</vt:lpstr>
      <vt:lpstr>2.Norm</vt:lpstr>
      <vt:lpstr>3.Onki</vt:lpstr>
      <vt:lpstr>4.Inbe</vt:lpstr>
      <vt:lpstr>5.Inki</vt:lpstr>
      <vt:lpstr>6.Önk.kiad</vt:lpstr>
      <vt:lpstr>7.Beruházás</vt:lpstr>
      <vt:lpstr>8.Felújítás</vt:lpstr>
      <vt:lpstr>9.Mérleg</vt:lpstr>
      <vt:lpstr>10.Létszám</vt:lpstr>
      <vt:lpstr>11.Előir.felh.</vt:lpstr>
      <vt:lpstr>'1.Onbe'!Nyomtatási_cím</vt:lpstr>
      <vt:lpstr>'10.Létszám'!Nyomtatási_cím</vt:lpstr>
      <vt:lpstr>'3.Onki'!Nyomtatási_cím</vt:lpstr>
      <vt:lpstr>'4.Inbe'!Nyomtatási_cím</vt:lpstr>
      <vt:lpstr>'5.Inki'!Nyomtatási_cím</vt:lpstr>
      <vt:lpstr>'6.Önk.kiad'!Nyomtatási_cím</vt:lpstr>
      <vt:lpstr>'7.Beruházás'!Nyomtatási_cím</vt:lpstr>
      <vt:lpstr>'8.Felújítás'!Nyomtatási_cím</vt:lpstr>
      <vt:lpstr>'1.Onbe'!Nyomtatási_terület</vt:lpstr>
      <vt:lpstr>'10.Létszám'!Nyomtatási_terület</vt:lpstr>
      <vt:lpstr>'11.Előir.felh.'!Nyomtatási_terület</vt:lpstr>
      <vt:lpstr>'2.Norm'!Nyomtatási_terület</vt:lpstr>
      <vt:lpstr>'3.Onki'!Nyomtatási_terület</vt:lpstr>
      <vt:lpstr>'4.Inbe'!Nyomtatási_terület</vt:lpstr>
      <vt:lpstr>'5.Inki'!Nyomtatási_terület</vt:lpstr>
      <vt:lpstr>'6.Önk.kiad'!Nyomtatási_terület</vt:lpstr>
      <vt:lpstr>'7.Beruházás'!Nyomtatási_terület</vt:lpstr>
      <vt:lpstr>'8.Felújítás'!Nyomtatási_terület</vt:lpstr>
      <vt:lpstr>'9.Mérleg'!Nyomtatási_terület</vt:lpstr>
    </vt:vector>
  </TitlesOfParts>
  <Company>VMJVPH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egyimesine</dc:creator>
  <cp:lastModifiedBy>julika</cp:lastModifiedBy>
  <cp:lastPrinted>2017-02-17T09:10:57Z</cp:lastPrinted>
  <dcterms:created xsi:type="dcterms:W3CDTF">2011-11-09T10:58:30Z</dcterms:created>
  <dcterms:modified xsi:type="dcterms:W3CDTF">2017-02-27T09:23:20Z</dcterms:modified>
</cp:coreProperties>
</file>