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4. melléklet" sheetId="1" r:id="rId1"/>
  </sheets>
  <definedNames>
    <definedName name="_Hlk501090860" localSheetId="0">'4. melléklet'!$A$40</definedName>
    <definedName name="_Hlk505704241" localSheetId="0">'4. melléklet'!$A$42</definedName>
    <definedName name="_xlnm.Print_Titles" localSheetId="0">'4. melléklet'!$6:$6</definedName>
    <definedName name="_xlnm.Print_Area" localSheetId="0">'4. melléklet'!$A$1:$BU$69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3" i="1" l="1"/>
  <c r="AC63" i="1"/>
  <c r="AF63" i="1" s="1"/>
  <c r="AB63" i="1"/>
  <c r="AE63" i="1" s="1"/>
  <c r="AA63" i="1"/>
  <c r="P63" i="1"/>
  <c r="N63" i="1"/>
  <c r="AI62" i="1"/>
  <c r="AH62" i="1"/>
  <c r="AG62" i="1"/>
  <c r="Z62" i="1"/>
  <c r="Y62" i="1"/>
  <c r="X62" i="1"/>
  <c r="W62" i="1"/>
  <c r="V62" i="1"/>
  <c r="U62" i="1"/>
  <c r="T62" i="1"/>
  <c r="S62" i="1"/>
  <c r="R62" i="1"/>
  <c r="Q62" i="1"/>
  <c r="O62" i="1"/>
  <c r="M62" i="1"/>
  <c r="L62" i="1"/>
  <c r="K62" i="1"/>
  <c r="J62" i="1"/>
  <c r="D62" i="1"/>
  <c r="C62" i="1"/>
  <c r="B62" i="1"/>
  <c r="AJ61" i="1"/>
  <c r="AJ62" i="1" s="1"/>
  <c r="AC61" i="1"/>
  <c r="AB61" i="1"/>
  <c r="AE61" i="1" s="1"/>
  <c r="AA61" i="1"/>
  <c r="P61" i="1"/>
  <c r="P62" i="1" s="1"/>
  <c r="N61" i="1"/>
  <c r="AI60" i="1"/>
  <c r="AH60" i="1"/>
  <c r="AG60" i="1"/>
  <c r="Z60" i="1"/>
  <c r="Y60" i="1"/>
  <c r="AC60" i="1" s="1"/>
  <c r="X60" i="1"/>
  <c r="W60" i="1"/>
  <c r="V60" i="1"/>
  <c r="U60" i="1"/>
  <c r="T60" i="1"/>
  <c r="AA60" i="1" s="1"/>
  <c r="M60" i="1"/>
  <c r="L60" i="1"/>
  <c r="K60" i="1"/>
  <c r="J60" i="1"/>
  <c r="I60" i="1"/>
  <c r="H60" i="1"/>
  <c r="D60" i="1"/>
  <c r="C60" i="1"/>
  <c r="B60" i="1"/>
  <c r="AJ59" i="1"/>
  <c r="AC59" i="1"/>
  <c r="AF59" i="1" s="1"/>
  <c r="AB59" i="1"/>
  <c r="AA59" i="1"/>
  <c r="P59" i="1"/>
  <c r="O59" i="1"/>
  <c r="N59" i="1"/>
  <c r="AJ58" i="1"/>
  <c r="AC58" i="1"/>
  <c r="AB58" i="1"/>
  <c r="AA58" i="1"/>
  <c r="P58" i="1"/>
  <c r="O58" i="1"/>
  <c r="N58" i="1"/>
  <c r="AI57" i="1"/>
  <c r="AH57" i="1"/>
  <c r="AG57" i="1"/>
  <c r="Z57" i="1"/>
  <c r="Y57" i="1"/>
  <c r="X57" i="1"/>
  <c r="W57" i="1"/>
  <c r="V57" i="1"/>
  <c r="U57" i="1"/>
  <c r="T57" i="1"/>
  <c r="S57" i="1"/>
  <c r="R57" i="1"/>
  <c r="Q57" i="1"/>
  <c r="M57" i="1"/>
  <c r="L57" i="1"/>
  <c r="K57" i="1"/>
  <c r="I57" i="1"/>
  <c r="H57" i="1"/>
  <c r="G57" i="1"/>
  <c r="F57" i="1"/>
  <c r="E57" i="1"/>
  <c r="D57" i="1"/>
  <c r="C57" i="1"/>
  <c r="B57" i="1"/>
  <c r="AJ56" i="1"/>
  <c r="AC56" i="1"/>
  <c r="AC57" i="1" s="1"/>
  <c r="AB56" i="1"/>
  <c r="AA56" i="1"/>
  <c r="P56" i="1"/>
  <c r="O56" i="1"/>
  <c r="N56" i="1"/>
  <c r="AJ55" i="1"/>
  <c r="AC55" i="1"/>
  <c r="AF55" i="1" s="1"/>
  <c r="AB55" i="1"/>
  <c r="AA55" i="1"/>
  <c r="P55" i="1"/>
  <c r="O55" i="1"/>
  <c r="O57" i="1" s="1"/>
  <c r="N55" i="1"/>
  <c r="J55" i="1"/>
  <c r="J57" i="1" s="1"/>
  <c r="G54" i="1"/>
  <c r="G64" i="1" s="1"/>
  <c r="F54" i="1"/>
  <c r="E54" i="1"/>
  <c r="AI53" i="1"/>
  <c r="AH53" i="1"/>
  <c r="AG53" i="1"/>
  <c r="Z53" i="1"/>
  <c r="Y53" i="1"/>
  <c r="X53" i="1"/>
  <c r="W53" i="1"/>
  <c r="U53" i="1"/>
  <c r="T53" i="1"/>
  <c r="S53" i="1"/>
  <c r="R53" i="1"/>
  <c r="Q53" i="1"/>
  <c r="M53" i="1"/>
  <c r="L53" i="1"/>
  <c r="D53" i="1"/>
  <c r="C53" i="1"/>
  <c r="B53" i="1"/>
  <c r="AJ52" i="1"/>
  <c r="AC52" i="1"/>
  <c r="P52" i="1"/>
  <c r="AJ51" i="1"/>
  <c r="AD51" i="1"/>
  <c r="AC51" i="1"/>
  <c r="AB51" i="1"/>
  <c r="AA51" i="1"/>
  <c r="P51" i="1"/>
  <c r="O51" i="1"/>
  <c r="N51" i="1"/>
  <c r="AJ50" i="1"/>
  <c r="AC50" i="1"/>
  <c r="AB50" i="1"/>
  <c r="AA50" i="1"/>
  <c r="P50" i="1"/>
  <c r="O50" i="1"/>
  <c r="O53" i="1" s="1"/>
  <c r="N50" i="1"/>
  <c r="AJ49" i="1"/>
  <c r="AC49" i="1"/>
  <c r="AC53" i="1" s="1"/>
  <c r="AB49" i="1"/>
  <c r="AA49" i="1"/>
  <c r="V49" i="1"/>
  <c r="V53" i="1" s="1"/>
  <c r="P49" i="1"/>
  <c r="O49" i="1"/>
  <c r="AE49" i="1" s="1"/>
  <c r="N49" i="1"/>
  <c r="AD49" i="1" s="1"/>
  <c r="AI48" i="1"/>
  <c r="AH48" i="1"/>
  <c r="AG48" i="1"/>
  <c r="Z48" i="1"/>
  <c r="Y48" i="1"/>
  <c r="X48" i="1"/>
  <c r="W48" i="1"/>
  <c r="V48" i="1"/>
  <c r="U48" i="1"/>
  <c r="T48" i="1"/>
  <c r="T54" i="1" s="1"/>
  <c r="T64" i="1" s="1"/>
  <c r="S48" i="1"/>
  <c r="R48" i="1"/>
  <c r="Q48" i="1"/>
  <c r="Q54" i="1" s="1"/>
  <c r="O48" i="1"/>
  <c r="M48" i="1"/>
  <c r="L48" i="1"/>
  <c r="K48" i="1"/>
  <c r="J48" i="1"/>
  <c r="I48" i="1"/>
  <c r="H48" i="1"/>
  <c r="H54" i="1" s="1"/>
  <c r="D48" i="1"/>
  <c r="C48" i="1"/>
  <c r="B48" i="1"/>
  <c r="AJ47" i="1"/>
  <c r="AE47" i="1"/>
  <c r="AC47" i="1"/>
  <c r="AB47" i="1"/>
  <c r="AA47" i="1"/>
  <c r="P47" i="1"/>
  <c r="N47" i="1"/>
  <c r="AJ46" i="1"/>
  <c r="AC46" i="1"/>
  <c r="AB46" i="1"/>
  <c r="AE46" i="1" s="1"/>
  <c r="AA46" i="1"/>
  <c r="P46" i="1"/>
  <c r="N46" i="1"/>
  <c r="AJ45" i="1"/>
  <c r="AC45" i="1"/>
  <c r="AB45" i="1"/>
  <c r="AE45" i="1" s="1"/>
  <c r="AA45" i="1"/>
  <c r="P45" i="1"/>
  <c r="N45" i="1"/>
  <c r="AD45" i="1" s="1"/>
  <c r="AJ44" i="1"/>
  <c r="AC44" i="1"/>
  <c r="AF44" i="1" s="1"/>
  <c r="AB44" i="1"/>
  <c r="AE44" i="1" s="1"/>
  <c r="AA44" i="1"/>
  <c r="P44" i="1"/>
  <c r="N44" i="1"/>
  <c r="AJ43" i="1"/>
  <c r="AC43" i="1"/>
  <c r="AB43" i="1"/>
  <c r="AE43" i="1" s="1"/>
  <c r="AA43" i="1"/>
  <c r="P43" i="1"/>
  <c r="N43" i="1"/>
  <c r="AJ42" i="1"/>
  <c r="AC42" i="1"/>
  <c r="AF42" i="1" s="1"/>
  <c r="AB42" i="1"/>
  <c r="AE42" i="1" s="1"/>
  <c r="AA42" i="1"/>
  <c r="P42" i="1"/>
  <c r="N42" i="1"/>
  <c r="AD42" i="1" s="1"/>
  <c r="AJ41" i="1"/>
  <c r="AC41" i="1"/>
  <c r="AB41" i="1"/>
  <c r="AE41" i="1" s="1"/>
  <c r="AA41" i="1"/>
  <c r="AD41" i="1" s="1"/>
  <c r="P41" i="1"/>
  <c r="N41" i="1"/>
  <c r="AJ40" i="1"/>
  <c r="AC40" i="1"/>
  <c r="AB40" i="1"/>
  <c r="AE40" i="1" s="1"/>
  <c r="AA40" i="1"/>
  <c r="P40" i="1"/>
  <c r="N40" i="1"/>
  <c r="AJ39" i="1"/>
  <c r="AC39" i="1"/>
  <c r="AB39" i="1"/>
  <c r="AE39" i="1" s="1"/>
  <c r="AA39" i="1"/>
  <c r="P39" i="1"/>
  <c r="N39" i="1"/>
  <c r="AJ38" i="1"/>
  <c r="AC38" i="1"/>
  <c r="AB38" i="1"/>
  <c r="AE38" i="1" s="1"/>
  <c r="AA38" i="1"/>
  <c r="P38" i="1"/>
  <c r="N38" i="1"/>
  <c r="AJ37" i="1"/>
  <c r="AC37" i="1"/>
  <c r="AF37" i="1" s="1"/>
  <c r="AB37" i="1"/>
  <c r="AE37" i="1" s="1"/>
  <c r="AA37" i="1"/>
  <c r="P37" i="1"/>
  <c r="N37" i="1"/>
  <c r="AJ36" i="1"/>
  <c r="AC36" i="1"/>
  <c r="AB36" i="1"/>
  <c r="AE36" i="1" s="1"/>
  <c r="AA36" i="1"/>
  <c r="P36" i="1"/>
  <c r="N36" i="1"/>
  <c r="AD36" i="1" s="1"/>
  <c r="AJ35" i="1"/>
  <c r="AC35" i="1"/>
  <c r="AB35" i="1"/>
  <c r="AA35" i="1"/>
  <c r="O35" i="1"/>
  <c r="N35" i="1"/>
  <c r="D35" i="1"/>
  <c r="P35" i="1" s="1"/>
  <c r="AJ34" i="1"/>
  <c r="AC34" i="1"/>
  <c r="AF34" i="1" s="1"/>
  <c r="AB34" i="1"/>
  <c r="AA34" i="1"/>
  <c r="P34" i="1"/>
  <c r="O34" i="1"/>
  <c r="N34" i="1"/>
  <c r="AJ33" i="1"/>
  <c r="AC33" i="1"/>
  <c r="AB33" i="1"/>
  <c r="AA33" i="1"/>
  <c r="P33" i="1"/>
  <c r="O33" i="1"/>
  <c r="N33" i="1"/>
  <c r="AI32" i="1"/>
  <c r="AH32" i="1"/>
  <c r="AG32" i="1"/>
  <c r="Z32" i="1"/>
  <c r="Y32" i="1"/>
  <c r="W32" i="1"/>
  <c r="V32" i="1"/>
  <c r="U32" i="1"/>
  <c r="T32" i="1"/>
  <c r="O32" i="1"/>
  <c r="M32" i="1"/>
  <c r="L32" i="1"/>
  <c r="K32" i="1"/>
  <c r="J32" i="1"/>
  <c r="D32" i="1"/>
  <c r="C32" i="1"/>
  <c r="B32" i="1"/>
  <c r="N32" i="1" s="1"/>
  <c r="AJ31" i="1"/>
  <c r="AC31" i="1"/>
  <c r="AB31" i="1"/>
  <c r="AA31" i="1"/>
  <c r="P31" i="1"/>
  <c r="O31" i="1"/>
  <c r="N31" i="1"/>
  <c r="AJ30" i="1"/>
  <c r="AC30" i="1"/>
  <c r="AB30" i="1"/>
  <c r="AA30" i="1"/>
  <c r="P30" i="1"/>
  <c r="O30" i="1"/>
  <c r="N30" i="1"/>
  <c r="AJ29" i="1"/>
  <c r="AC29" i="1"/>
  <c r="AB29" i="1"/>
  <c r="AA29" i="1"/>
  <c r="P29" i="1"/>
  <c r="O29" i="1"/>
  <c r="N29" i="1"/>
  <c r="AD29" i="1" s="1"/>
  <c r="AI28" i="1"/>
  <c r="AH28" i="1"/>
  <c r="AG28" i="1"/>
  <c r="Z28" i="1"/>
  <c r="Y28" i="1"/>
  <c r="X28" i="1"/>
  <c r="W28" i="1"/>
  <c r="V28" i="1"/>
  <c r="U28" i="1"/>
  <c r="T28" i="1"/>
  <c r="N28" i="1"/>
  <c r="M28" i="1"/>
  <c r="L28" i="1"/>
  <c r="K28" i="1"/>
  <c r="J28" i="1"/>
  <c r="D28" i="1"/>
  <c r="C28" i="1"/>
  <c r="O28" i="1" s="1"/>
  <c r="B28" i="1"/>
  <c r="AD27" i="1"/>
  <c r="AC27" i="1"/>
  <c r="AB27" i="1"/>
  <c r="AA27" i="1"/>
  <c r="P27" i="1"/>
  <c r="O27" i="1"/>
  <c r="AE27" i="1" s="1"/>
  <c r="N27" i="1"/>
  <c r="AJ26" i="1"/>
  <c r="AC26" i="1"/>
  <c r="AF26" i="1" s="1"/>
  <c r="AB26" i="1"/>
  <c r="AA26" i="1"/>
  <c r="P26" i="1"/>
  <c r="O26" i="1"/>
  <c r="N26" i="1"/>
  <c r="AJ25" i="1"/>
  <c r="AC25" i="1"/>
  <c r="AF25" i="1" s="1"/>
  <c r="AB25" i="1"/>
  <c r="AA25" i="1"/>
  <c r="P25" i="1"/>
  <c r="O25" i="1"/>
  <c r="N25" i="1"/>
  <c r="AD25" i="1" s="1"/>
  <c r="AJ24" i="1"/>
  <c r="AC24" i="1"/>
  <c r="AB24" i="1"/>
  <c r="AA24" i="1"/>
  <c r="P24" i="1"/>
  <c r="O24" i="1"/>
  <c r="AE24" i="1" s="1"/>
  <c r="N24" i="1"/>
  <c r="AJ23" i="1"/>
  <c r="AC23" i="1"/>
  <c r="AF23" i="1" s="1"/>
  <c r="AB23" i="1"/>
  <c r="AA23" i="1"/>
  <c r="P23" i="1"/>
  <c r="O23" i="1"/>
  <c r="N23" i="1"/>
  <c r="AI22" i="1"/>
  <c r="AH22" i="1"/>
  <c r="AG22" i="1"/>
  <c r="Z22" i="1"/>
  <c r="Y22" i="1"/>
  <c r="X22" i="1"/>
  <c r="W22" i="1"/>
  <c r="V22" i="1"/>
  <c r="U22" i="1"/>
  <c r="T22" i="1"/>
  <c r="M22" i="1"/>
  <c r="L22" i="1"/>
  <c r="K22" i="1"/>
  <c r="J22" i="1"/>
  <c r="D22" i="1"/>
  <c r="C22" i="1"/>
  <c r="O22" i="1" s="1"/>
  <c r="B22" i="1"/>
  <c r="N22" i="1" s="1"/>
  <c r="AJ21" i="1"/>
  <c r="AC21" i="1"/>
  <c r="AB21" i="1"/>
  <c r="AA21" i="1"/>
  <c r="P21" i="1"/>
  <c r="O21" i="1"/>
  <c r="N21" i="1"/>
  <c r="AD21" i="1" s="1"/>
  <c r="AJ20" i="1"/>
  <c r="AC20" i="1"/>
  <c r="AB20" i="1"/>
  <c r="AA20" i="1"/>
  <c r="P20" i="1"/>
  <c r="O20" i="1"/>
  <c r="N20" i="1"/>
  <c r="AJ19" i="1"/>
  <c r="AC19" i="1"/>
  <c r="AB19" i="1"/>
  <c r="AA19" i="1"/>
  <c r="P19" i="1"/>
  <c r="O19" i="1"/>
  <c r="N19" i="1"/>
  <c r="AJ18" i="1"/>
  <c r="AC18" i="1"/>
  <c r="AB18" i="1"/>
  <c r="AA18" i="1"/>
  <c r="P18" i="1"/>
  <c r="O18" i="1"/>
  <c r="N18" i="1"/>
  <c r="AI17" i="1"/>
  <c r="AH17" i="1"/>
  <c r="AG17" i="1"/>
  <c r="Z17" i="1"/>
  <c r="Y17" i="1"/>
  <c r="X17" i="1"/>
  <c r="W17" i="1"/>
  <c r="V17" i="1"/>
  <c r="AC17" i="1" s="1"/>
  <c r="U17" i="1"/>
  <c r="T17" i="1"/>
  <c r="M17" i="1"/>
  <c r="L17" i="1"/>
  <c r="K17" i="1"/>
  <c r="N17" i="1" s="1"/>
  <c r="J17" i="1"/>
  <c r="I17" i="1"/>
  <c r="I54" i="1" s="1"/>
  <c r="H17" i="1"/>
  <c r="C17" i="1"/>
  <c r="O17" i="1" s="1"/>
  <c r="B17" i="1"/>
  <c r="AJ16" i="1"/>
  <c r="AC16" i="1"/>
  <c r="AB16" i="1"/>
  <c r="AE16" i="1" s="1"/>
  <c r="AA16" i="1"/>
  <c r="O16" i="1"/>
  <c r="N16" i="1"/>
  <c r="AD16" i="1" s="1"/>
  <c r="D16" i="1"/>
  <c r="P16" i="1" s="1"/>
  <c r="AF16" i="1" s="1"/>
  <c r="AJ15" i="1"/>
  <c r="AD15" i="1"/>
  <c r="AC15" i="1"/>
  <c r="AF15" i="1" s="1"/>
  <c r="AB15" i="1"/>
  <c r="AA15" i="1"/>
  <c r="O15" i="1"/>
  <c r="AJ14" i="1"/>
  <c r="AD14" i="1"/>
  <c r="AC14" i="1"/>
  <c r="AB14" i="1"/>
  <c r="AA14" i="1"/>
  <c r="P14" i="1"/>
  <c r="O14" i="1"/>
  <c r="N14" i="1"/>
  <c r="AJ13" i="1"/>
  <c r="AC13" i="1"/>
  <c r="AB13" i="1"/>
  <c r="AA13" i="1"/>
  <c r="P13" i="1"/>
  <c r="AF13" i="1" s="1"/>
  <c r="O13" i="1"/>
  <c r="N13" i="1"/>
  <c r="AJ12" i="1"/>
  <c r="AC12" i="1"/>
  <c r="AB12" i="1"/>
  <c r="AA12" i="1"/>
  <c r="AD12" i="1" s="1"/>
  <c r="P12" i="1"/>
  <c r="O12" i="1"/>
  <c r="AE12" i="1" s="1"/>
  <c r="N12" i="1"/>
  <c r="AJ11" i="1"/>
  <c r="AC11" i="1"/>
  <c r="AB11" i="1"/>
  <c r="AA11" i="1"/>
  <c r="P11" i="1"/>
  <c r="O11" i="1"/>
  <c r="N11" i="1"/>
  <c r="AJ10" i="1"/>
  <c r="AC10" i="1"/>
  <c r="AB10" i="1"/>
  <c r="AA10" i="1"/>
  <c r="P10" i="1"/>
  <c r="O10" i="1"/>
  <c r="N10" i="1"/>
  <c r="AD10" i="1" s="1"/>
  <c r="AJ9" i="1"/>
  <c r="AC9" i="1"/>
  <c r="AF9" i="1" s="1"/>
  <c r="AA9" i="1"/>
  <c r="AB9" i="1" s="1"/>
  <c r="P9" i="1"/>
  <c r="O9" i="1"/>
  <c r="N9" i="1"/>
  <c r="AJ8" i="1"/>
  <c r="AC8" i="1"/>
  <c r="AA8" i="1"/>
  <c r="P8" i="1"/>
  <c r="O8" i="1"/>
  <c r="N8" i="1"/>
  <c r="AJ7" i="1"/>
  <c r="AC7" i="1"/>
  <c r="AA7" i="1"/>
  <c r="AB7" i="1" s="1"/>
  <c r="O7" i="1"/>
  <c r="N7" i="1"/>
  <c r="J7" i="1"/>
  <c r="P7" i="1" s="1"/>
  <c r="AF7" i="1" s="1"/>
  <c r="AE25" i="1" l="1"/>
  <c r="AF47" i="1"/>
  <c r="AF50" i="1"/>
  <c r="AB60" i="1"/>
  <c r="AA22" i="1"/>
  <c r="AE23" i="1"/>
  <c r="AF24" i="1"/>
  <c r="L54" i="1"/>
  <c r="L64" i="1" s="1"/>
  <c r="AE34" i="1"/>
  <c r="AD37" i="1"/>
  <c r="AD46" i="1"/>
  <c r="AJ53" i="1"/>
  <c r="AD56" i="1"/>
  <c r="AB62" i="1"/>
  <c r="AD63" i="1"/>
  <c r="I64" i="1"/>
  <c r="AB17" i="1"/>
  <c r="AE17" i="1" s="1"/>
  <c r="AE20" i="1"/>
  <c r="AG54" i="1"/>
  <c r="AG64" i="1" s="1"/>
  <c r="AD31" i="1"/>
  <c r="AF40" i="1"/>
  <c r="AE13" i="1"/>
  <c r="AE19" i="1"/>
  <c r="AF20" i="1"/>
  <c r="AJ28" i="1"/>
  <c r="AD30" i="1"/>
  <c r="AE30" i="1"/>
  <c r="AF31" i="1"/>
  <c r="P32" i="1"/>
  <c r="AE35" i="1"/>
  <c r="AD39" i="1"/>
  <c r="AF39" i="1"/>
  <c r="AD40" i="1"/>
  <c r="AF43" i="1"/>
  <c r="AD50" i="1"/>
  <c r="AE51" i="1"/>
  <c r="AF52" i="1"/>
  <c r="AE55" i="1"/>
  <c r="AA17" i="1"/>
  <c r="AD17" i="1" s="1"/>
  <c r="AF27" i="1"/>
  <c r="AF51" i="1"/>
  <c r="AD18" i="1"/>
  <c r="P28" i="1"/>
  <c r="AE29" i="1"/>
  <c r="AA53" i="1"/>
  <c r="AE56" i="1"/>
  <c r="AF29" i="1"/>
  <c r="AF30" i="1"/>
  <c r="M54" i="1"/>
  <c r="M64" i="1" s="1"/>
  <c r="AA32" i="1"/>
  <c r="AD33" i="1"/>
  <c r="AJ48" i="1"/>
  <c r="AD44" i="1"/>
  <c r="V54" i="1"/>
  <c r="V64" i="1" s="1"/>
  <c r="F64" i="1"/>
  <c r="AF56" i="1"/>
  <c r="AF57" i="1" s="1"/>
  <c r="AE58" i="1"/>
  <c r="AF58" i="1"/>
  <c r="D17" i="1"/>
  <c r="P17" i="1" s="1"/>
  <c r="AF17" i="1" s="1"/>
  <c r="AA28" i="1"/>
  <c r="AD28" i="1" s="1"/>
  <c r="AC48" i="1"/>
  <c r="AF46" i="1"/>
  <c r="AD58" i="1"/>
  <c r="AE59" i="1"/>
  <c r="AE62" i="1"/>
  <c r="AJ17" i="1"/>
  <c r="AE9" i="1"/>
  <c r="AD11" i="1"/>
  <c r="AE15" i="1"/>
  <c r="AF19" i="1"/>
  <c r="AE21" i="1"/>
  <c r="AF8" i="1"/>
  <c r="AE10" i="1"/>
  <c r="AF11" i="1"/>
  <c r="AF12" i="1"/>
  <c r="AE14" i="1"/>
  <c r="AJ22" i="1"/>
  <c r="AD19" i="1"/>
  <c r="P22" i="1"/>
  <c r="AB22" i="1"/>
  <c r="AE22" i="1" s="1"/>
  <c r="AD23" i="1"/>
  <c r="AD26" i="1"/>
  <c r="AE26" i="1"/>
  <c r="AB28" i="1"/>
  <c r="AE28" i="1" s="1"/>
  <c r="AC28" i="1"/>
  <c r="AF28" i="1" s="1"/>
  <c r="AC32" i="1"/>
  <c r="AF33" i="1"/>
  <c r="AD35" i="1"/>
  <c r="AF35" i="1"/>
  <c r="AD38" i="1"/>
  <c r="AF38" i="1"/>
  <c r="AE50" i="1"/>
  <c r="AB53" i="1"/>
  <c r="AJ57" i="1"/>
  <c r="AD59" i="1"/>
  <c r="P60" i="1"/>
  <c r="AF60" i="1" s="1"/>
  <c r="AE7" i="1"/>
  <c r="AB8" i="1"/>
  <c r="AE8" i="1" s="1"/>
  <c r="AD8" i="1"/>
  <c r="Y54" i="1"/>
  <c r="Y64" i="1" s="1"/>
  <c r="AE53" i="1"/>
  <c r="P57" i="1"/>
  <c r="X54" i="1"/>
  <c r="X64" i="1" s="1"/>
  <c r="AD22" i="1"/>
  <c r="AD24" i="1"/>
  <c r="AB32" i="1"/>
  <c r="AE32" i="1" s="1"/>
  <c r="U54" i="1"/>
  <c r="U64" i="1" s="1"/>
  <c r="AB48" i="1"/>
  <c r="AE48" i="1" s="1"/>
  <c r="R54" i="1"/>
  <c r="Z54" i="1"/>
  <c r="Z64" i="1" s="1"/>
  <c r="AI54" i="1"/>
  <c r="AI64" i="1" s="1"/>
  <c r="N57" i="1"/>
  <c r="AD55" i="1"/>
  <c r="AJ60" i="1"/>
  <c r="N60" i="1"/>
  <c r="AD60" i="1" s="1"/>
  <c r="AD61" i="1"/>
  <c r="N62" i="1"/>
  <c r="AF61" i="1"/>
  <c r="AF62" i="1" s="1"/>
  <c r="AC62" i="1"/>
  <c r="AH54" i="1"/>
  <c r="AH64" i="1" s="1"/>
  <c r="AE33" i="1"/>
  <c r="AF36" i="1"/>
  <c r="P48" i="1"/>
  <c r="AF49" i="1"/>
  <c r="P53" i="1"/>
  <c r="Q64" i="1"/>
  <c r="AE11" i="1"/>
  <c r="AF10" i="1"/>
  <c r="AF14" i="1"/>
  <c r="AE18" i="1"/>
  <c r="AF18" i="1"/>
  <c r="AC22" i="1"/>
  <c r="AF21" i="1"/>
  <c r="AD32" i="1"/>
  <c r="AD34" i="1"/>
  <c r="C54" i="1"/>
  <c r="C64" i="1" s="1"/>
  <c r="J54" i="1"/>
  <c r="J64" i="1" s="1"/>
  <c r="N48" i="1"/>
  <c r="B54" i="1"/>
  <c r="B64" i="1" s="1"/>
  <c r="AB57" i="1"/>
  <c r="O54" i="1"/>
  <c r="W54" i="1"/>
  <c r="W64" i="1" s="1"/>
  <c r="H64" i="1"/>
  <c r="AE57" i="1"/>
  <c r="AA57" i="1"/>
  <c r="AD7" i="1"/>
  <c r="AD9" i="1"/>
  <c r="AD13" i="1"/>
  <c r="AD20" i="1"/>
  <c r="AJ32" i="1"/>
  <c r="AJ54" i="1" s="1"/>
  <c r="AJ64" i="1" s="1"/>
  <c r="AE31" i="1"/>
  <c r="AF41" i="1"/>
  <c r="AD43" i="1"/>
  <c r="N53" i="1"/>
  <c r="AD53" i="1" s="1"/>
  <c r="O60" i="1"/>
  <c r="AE60" i="1" s="1"/>
  <c r="AA62" i="1"/>
  <c r="K54" i="1"/>
  <c r="K64" i="1" s="1"/>
  <c r="S54" i="1"/>
  <c r="S64" i="1" s="1"/>
  <c r="AA48" i="1"/>
  <c r="AF45" i="1"/>
  <c r="AD47" i="1"/>
  <c r="AF53" i="1" l="1"/>
  <c r="AA54" i="1"/>
  <c r="AF32" i="1"/>
  <c r="D54" i="1"/>
  <c r="D64" i="1" s="1"/>
  <c r="AC54" i="1"/>
  <c r="AC64" i="1" s="1"/>
  <c r="AF48" i="1"/>
  <c r="O64" i="1"/>
  <c r="R64" i="1"/>
  <c r="AB64" i="1" s="1"/>
  <c r="AB54" i="1"/>
  <c r="AE54" i="1" s="1"/>
  <c r="AF22" i="1"/>
  <c r="AD57" i="1"/>
  <c r="AF54" i="1"/>
  <c r="AF64" i="1" s="1"/>
  <c r="AD62" i="1"/>
  <c r="AD48" i="1"/>
  <c r="N54" i="1"/>
  <c r="AA64" i="1"/>
  <c r="P54" i="1"/>
  <c r="P64" i="1" s="1"/>
  <c r="AD54" i="1" l="1"/>
  <c r="N64" i="1"/>
  <c r="AD64" i="1" s="1"/>
  <c r="AE64" i="1"/>
</calcChain>
</file>

<file path=xl/sharedStrings.xml><?xml version="1.0" encoding="utf-8"?>
<sst xmlns="http://schemas.openxmlformats.org/spreadsheetml/2006/main" count="94" uniqueCount="94">
  <si>
    <t>Harsány Község Önkormányzat 2020. évi bevételi  feladat-bontásban</t>
  </si>
  <si>
    <t>Ft-ban</t>
  </si>
  <si>
    <t>Feladatok</t>
  </si>
  <si>
    <t>B1 Működési célú támogatások eredeti előirányzat</t>
  </si>
  <si>
    <t>B1 Működési célú támogatások módosított előirányzat</t>
  </si>
  <si>
    <t>B1 Működési célú támogatások teljesités</t>
  </si>
  <si>
    <t>B3 Közhatalmi bevételek eredeti előirányzat</t>
  </si>
  <si>
    <t>B3 Közhatalmi bevételek módosított előirányzat</t>
  </si>
  <si>
    <t>B3 Közhatalmi bevételek teljesités</t>
  </si>
  <si>
    <t>B4 Működési bevételek eredeti előirányzat</t>
  </si>
  <si>
    <t>B4 Működési  bevételek módosított előirányzat</t>
  </si>
  <si>
    <t>B4 Működési bevételek teljesités</t>
  </si>
  <si>
    <t>B6 Működési célú átvett pénzeszköz eredeti előirányzat</t>
  </si>
  <si>
    <t>B6 Működési célú átvett pénzeszköz módosított előirányzat</t>
  </si>
  <si>
    <t>B6 Működési célú átvett pénzeszköz teljesités</t>
  </si>
  <si>
    <t>Működési kv.bevételei összesen előirányzat</t>
  </si>
  <si>
    <t>Működési kv. bevételei összesen módosított előirányzat</t>
  </si>
  <si>
    <t>Működési kv. Bevételei összesen teljesités</t>
  </si>
  <si>
    <t>B2 Felhalmozási célú támogatások eredeti előirányzat</t>
  </si>
  <si>
    <t>B2 Felhalmozási célú támogatások módósított előirányzat</t>
  </si>
  <si>
    <t>B2 Felhalmozási célú támogatások teljesités</t>
  </si>
  <si>
    <t>B5 felhalmozási bevételek eredeti előirányzat</t>
  </si>
  <si>
    <t>B5 Felhalmozási bevételek módosított előirányzat</t>
  </si>
  <si>
    <t xml:space="preserve">B5 Felhalmozási bevételek teljesités </t>
  </si>
  <si>
    <t xml:space="preserve">B7 Felhalmozási célú átvett pénzeszközök eredeti előirányzat </t>
  </si>
  <si>
    <t>B7 Felhalmozási célú átvett pénzeszközök módosított előirányzat</t>
  </si>
  <si>
    <t>B7 Felhalmozási célú átvett pénzeszközök teljesités</t>
  </si>
  <si>
    <t>tartalék</t>
  </si>
  <si>
    <t>Felhalmozási kv.bevételei összesen eredeti előirányzat</t>
  </si>
  <si>
    <t xml:space="preserve">Felhalmozási kv. bevételei összesen módosított előirányzat </t>
  </si>
  <si>
    <t>Felhalmozási kv. bevételei  összesen teljesités</t>
  </si>
  <si>
    <t xml:space="preserve">Költségvetési bevétel összesen eredeti előirányzat </t>
  </si>
  <si>
    <t>Költségvetési bevétel összesen módosított előirányzat</t>
  </si>
  <si>
    <t>Költségvetési bevétel összesen teljesítés</t>
  </si>
  <si>
    <t>Állam- igazgatási feladat</t>
  </si>
  <si>
    <t>Kötelező feladat</t>
  </si>
  <si>
    <t>Önként vállalt feladat</t>
  </si>
  <si>
    <t>Mind- összesen</t>
  </si>
  <si>
    <t>1.1 Önkormányzatok igazgatási feladatai</t>
  </si>
  <si>
    <t xml:space="preserve">1.2.1.Közutak, hidak, alagutak, parkolók fenntartásával kapcsolatos feladatok </t>
  </si>
  <si>
    <t>1.2.2. Közvilágítás</t>
  </si>
  <si>
    <t>1.2.3. Zöldterületek fenntartásával, gonodzásával kapcsolatos feladatok</t>
  </si>
  <si>
    <t>1.2.4. Köztemető fenntartásával kapcsolatos feladatok</t>
  </si>
  <si>
    <t>1.2.5. Mezőgazdasági tevékenységgel kapcsolatos feladatok</t>
  </si>
  <si>
    <t>1.2.6. Sópince müködtetésével, üzemeltetéséval kapcsolatos feladatok</t>
  </si>
  <si>
    <t>1.2.7. Egészségshop üzemeltetésével kapcsolatos feladatok</t>
  </si>
  <si>
    <t>1.2.8  Lótartás</t>
  </si>
  <si>
    <t>1.2.9. egyéb település- és intézmény üzemeltetéssel kapcsolatos feladatok</t>
  </si>
  <si>
    <t>1.2. Település és intézményüzemeltetési feladatok összesen</t>
  </si>
  <si>
    <t>1.3,1. Család- és nővédelmi egészségügyi ellátással kapcsolatos feladatok</t>
  </si>
  <si>
    <t>1.3.2. Ifjúság- egészségügyi gondozás</t>
  </si>
  <si>
    <t>1.3.3. Ügyeleti ellátás</t>
  </si>
  <si>
    <t>1.3.4. Egyéb egészségügyi ellátás</t>
  </si>
  <si>
    <t>1.3. Egészségügyi ellátás összesen</t>
  </si>
  <si>
    <t>1.4.1 Szociális étkeztetés</t>
  </si>
  <si>
    <t>1.4.2. Háziségítségnyújtással és jelzőrendszeres házi segítségnyújtással kapcsolatos feladatok</t>
  </si>
  <si>
    <t xml:space="preserve">1.4.3. Lakáshoz jutást segítő támogatás </t>
  </si>
  <si>
    <t>1.4.4. Egyéb önkormányzati pénzbeni és természetbeni ellátások</t>
  </si>
  <si>
    <t>1.4.5. Család és gyermekjóléti szolgáltatás</t>
  </si>
  <si>
    <t>1.4.  Szociális ellátással kapcsolatos feladatok</t>
  </si>
  <si>
    <t>1.5.1.  Közösségi ház fenntartásával, működtetésével kapcsolatos feladatok</t>
  </si>
  <si>
    <t>1.5.2.Önkormányzati rendezvényekkel kapcsolatos feladatk</t>
  </si>
  <si>
    <t>1.5.3. Sport feladatok</t>
  </si>
  <si>
    <t>1.5. Közművelődési  feladatok</t>
  </si>
  <si>
    <t>1.6. Civil szervezetek támogatása</t>
  </si>
  <si>
    <t>1.7. Közmunka</t>
  </si>
  <si>
    <t>1.8 Önkormányzati feladatra nem tervezhető bevételek</t>
  </si>
  <si>
    <t>1.9.1 Belterületi vízrendezés</t>
  </si>
  <si>
    <t>1.9.2 Óvoda,bölcsőde fejlesztése</t>
  </si>
  <si>
    <t>1.9.3. Kult.int. a köznev. ered.</t>
  </si>
  <si>
    <t>1.9.4 Kerékpárút Miskolc-Harsány</t>
  </si>
  <si>
    <t>1.9.5. Kerékpárút Harsány-Bogács</t>
  </si>
  <si>
    <t>1.9.6 Kerékpárút Miskolc-Eger</t>
  </si>
  <si>
    <t>1.9.7 Humánszolgáltatások fejl.</t>
  </si>
  <si>
    <t>1.9.8 Egész életen át tartó tan</t>
  </si>
  <si>
    <t>1.9.9. Helyi identitás és kohézió erősítése</t>
  </si>
  <si>
    <t>1.9.10 Alapellátás fejlesztése</t>
  </si>
  <si>
    <t>1.9.11 Energetikai Korszerűsítés Harsányban</t>
  </si>
  <si>
    <t>1.9.12.Klímastratégia</t>
  </si>
  <si>
    <t>1.9 Európai forrásból megvalósuló projektek</t>
  </si>
  <si>
    <t>1.10.1 Magyar Falu Program járda felújítás Kossuth Lajos u. 63/20. hrsz.</t>
  </si>
  <si>
    <t>1.10.2 Magyar Falu Program Önkormányzati tulajdonú utak felújítása</t>
  </si>
  <si>
    <t>1.10.3 Magyar Falu Program Óvodai eszközök beszerzése</t>
  </si>
  <si>
    <t>1.10.4 Magyar Falu Program Kerékpárút</t>
  </si>
  <si>
    <t>1.10 Támogatással megvalósuló projektek</t>
  </si>
  <si>
    <t>Önkormányzat összesen</t>
  </si>
  <si>
    <t>2.1. igazgatási tev.</t>
  </si>
  <si>
    <t>2.2.Választással, népszavazással kapcsolatos feladatok</t>
  </si>
  <si>
    <t>2. Polgármesteri Hivatal összesen</t>
  </si>
  <si>
    <t>3.1.óvodai nevelés</t>
  </si>
  <si>
    <t>3.2. élelmezési tev.</t>
  </si>
  <si>
    <t>3. Hársfavirág óvoda összesen</t>
  </si>
  <si>
    <t>Mindösszesen</t>
  </si>
  <si>
    <t>4.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</si>
</sst>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Arial CE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3" borderId="8" xfId="0" applyFont="1" applyFill="1" applyBorder="1" applyAlignment="1">
      <alignment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3" borderId="10" xfId="0" applyNumberFormat="1" applyFont="1" applyFill="1" applyBorder="1" applyAlignment="1">
      <alignment horizontal="right" vertical="center" wrapText="1"/>
    </xf>
    <xf numFmtId="3" fontId="2" fillId="3" borderId="11" xfId="0" applyNumberFormat="1" applyFont="1" applyFill="1" applyBorder="1" applyAlignment="1">
      <alignment horizontal="right" vertical="center" wrapText="1"/>
    </xf>
    <xf numFmtId="3" fontId="2" fillId="3" borderId="12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3" fontId="6" fillId="3" borderId="10" xfId="0" applyNumberFormat="1" applyFont="1" applyFill="1" applyBorder="1" applyAlignment="1">
      <alignment horizontal="right" vertical="center" wrapText="1"/>
    </xf>
    <xf numFmtId="3" fontId="6" fillId="3" borderId="11" xfId="0" applyNumberFormat="1" applyFont="1" applyFill="1" applyBorder="1" applyAlignment="1">
      <alignment horizontal="right" vertical="center" wrapText="1"/>
    </xf>
    <xf numFmtId="3" fontId="6" fillId="3" borderId="13" xfId="0" applyNumberFormat="1" applyFont="1" applyFill="1" applyBorder="1" applyAlignment="1">
      <alignment horizontal="right" vertical="center" wrapText="1"/>
    </xf>
    <xf numFmtId="3" fontId="6" fillId="3" borderId="14" xfId="0" applyNumberFormat="1" applyFont="1" applyFill="1" applyBorder="1" applyAlignment="1">
      <alignment horizontal="right" vertical="center" wrapText="1"/>
    </xf>
    <xf numFmtId="3" fontId="7" fillId="3" borderId="1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/>
    </xf>
    <xf numFmtId="3" fontId="6" fillId="4" borderId="9" xfId="0" applyNumberFormat="1" applyFont="1" applyFill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 wrapText="1"/>
    </xf>
    <xf numFmtId="3" fontId="1" fillId="0" borderId="0" xfId="0" applyNumberFormat="1" applyFont="1"/>
    <xf numFmtId="0" fontId="1" fillId="0" borderId="0" xfId="0" applyFont="1"/>
    <xf numFmtId="3" fontId="6" fillId="0" borderId="1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6" fillId="0" borderId="11" xfId="0" applyNumberFormat="1" applyFont="1" applyBorder="1" applyAlignment="1">
      <alignment horizontal="right" vertical="center" wrapText="1"/>
    </xf>
    <xf numFmtId="0" fontId="8" fillId="4" borderId="8" xfId="0" applyFont="1" applyFill="1" applyBorder="1" applyAlignment="1">
      <alignment horizontal="left" wrapText="1"/>
    </xf>
    <xf numFmtId="0" fontId="1" fillId="0" borderId="8" xfId="0" applyFont="1" applyBorder="1" applyAlignment="1">
      <alignment wrapText="1"/>
    </xf>
    <xf numFmtId="3" fontId="2" fillId="4" borderId="9" xfId="0" applyNumberFormat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wrapText="1"/>
    </xf>
    <xf numFmtId="3" fontId="3" fillId="3" borderId="9" xfId="0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11" xfId="0" applyNumberFormat="1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right" vertical="center" wrapText="1"/>
    </xf>
    <xf numFmtId="3" fontId="3" fillId="3" borderId="11" xfId="0" applyNumberFormat="1" applyFont="1" applyFill="1" applyBorder="1" applyAlignment="1">
      <alignment horizontal="right" vertical="center" wrapText="1"/>
    </xf>
    <xf numFmtId="3" fontId="3" fillId="3" borderId="12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11" xfId="0" applyNumberFormat="1" applyFont="1" applyFill="1" applyBorder="1" applyAlignment="1">
      <alignment horizontal="right" vertical="center" wrapText="1"/>
    </xf>
    <xf numFmtId="3" fontId="7" fillId="3" borderId="13" xfId="0" applyNumberFormat="1" applyFont="1" applyFill="1" applyBorder="1" applyAlignment="1">
      <alignment horizontal="right"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>
      <alignment horizontal="right" vertical="center"/>
    </xf>
    <xf numFmtId="3" fontId="7" fillId="3" borderId="11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0" fontId="9" fillId="0" borderId="0" xfId="0" applyFont="1"/>
    <xf numFmtId="3" fontId="7" fillId="0" borderId="12" xfId="0" applyNumberFormat="1" applyFont="1" applyBorder="1" applyAlignment="1">
      <alignment horizontal="right" vertical="center" wrapText="1"/>
    </xf>
    <xf numFmtId="3" fontId="7" fillId="3" borderId="13" xfId="0" applyNumberFormat="1" applyFont="1" applyFill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 wrapText="1"/>
    </xf>
    <xf numFmtId="3" fontId="6" fillId="3" borderId="12" xfId="0" applyNumberFormat="1" applyFont="1" applyFill="1" applyBorder="1" applyAlignment="1">
      <alignment horizontal="right" vertical="center" wrapText="1"/>
    </xf>
    <xf numFmtId="3" fontId="2" fillId="3" borderId="9" xfId="0" applyNumberFormat="1" applyFont="1" applyFill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right" vertical="center"/>
    </xf>
    <xf numFmtId="3" fontId="2" fillId="3" borderId="10" xfId="0" applyNumberFormat="1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3" fontId="6" fillId="3" borderId="13" xfId="0" applyNumberFormat="1" applyFont="1" applyFill="1" applyBorder="1" applyAlignment="1">
      <alignment horizontal="right" vertical="center"/>
    </xf>
    <xf numFmtId="3" fontId="6" fillId="3" borderId="14" xfId="0" applyNumberFormat="1" applyFont="1" applyFill="1" applyBorder="1" applyAlignment="1">
      <alignment horizontal="right" vertical="center"/>
    </xf>
    <xf numFmtId="3" fontId="6" fillId="3" borderId="10" xfId="0" applyNumberFormat="1" applyFont="1" applyFill="1" applyBorder="1" applyAlignment="1">
      <alignment horizontal="right" vertical="center"/>
    </xf>
    <xf numFmtId="3" fontId="6" fillId="3" borderId="11" xfId="0" applyNumberFormat="1" applyFont="1" applyFill="1" applyBorder="1" applyAlignment="1">
      <alignment horizontal="right" vertical="center"/>
    </xf>
    <xf numFmtId="3" fontId="6" fillId="3" borderId="12" xfId="0" applyNumberFormat="1" applyFont="1" applyFill="1" applyBorder="1" applyAlignment="1">
      <alignment horizontal="right" vertical="center"/>
    </xf>
    <xf numFmtId="0" fontId="10" fillId="3" borderId="8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3" fontId="11" fillId="4" borderId="9" xfId="0" applyNumberFormat="1" applyFont="1" applyFill="1" applyBorder="1" applyAlignment="1">
      <alignment horizontal="right" vertical="center" wrapText="1"/>
    </xf>
    <xf numFmtId="14" fontId="10" fillId="0" borderId="8" xfId="0" applyNumberFormat="1" applyFont="1" applyBorder="1" applyAlignment="1">
      <alignment wrapText="1"/>
    </xf>
    <xf numFmtId="0" fontId="10" fillId="0" borderId="8" xfId="0" applyFont="1" applyBorder="1" applyAlignment="1">
      <alignment horizontal="left" vertical="center" wrapText="1"/>
    </xf>
    <xf numFmtId="3" fontId="2" fillId="3" borderId="14" xfId="0" applyNumberFormat="1" applyFont="1" applyFill="1" applyBorder="1" applyAlignment="1">
      <alignment horizontal="right" vertical="center"/>
    </xf>
    <xf numFmtId="3" fontId="12" fillId="0" borderId="0" xfId="0" applyNumberFormat="1" applyFont="1"/>
    <xf numFmtId="0" fontId="12" fillId="0" borderId="0" xfId="0" applyFont="1"/>
    <xf numFmtId="0" fontId="10" fillId="4" borderId="8" xfId="0" applyFont="1" applyFill="1" applyBorder="1" applyAlignment="1">
      <alignment wrapText="1"/>
    </xf>
    <xf numFmtId="3" fontId="2" fillId="4" borderId="10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5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2" xfId="0" applyNumberFormat="1" applyFont="1" applyFill="1" applyBorder="1" applyAlignment="1">
      <alignment horizontal="right" vertical="center"/>
    </xf>
    <xf numFmtId="3" fontId="6" fillId="4" borderId="11" xfId="0" applyNumberFormat="1" applyFont="1" applyFill="1" applyBorder="1" applyAlignment="1">
      <alignment horizontal="right" vertical="center"/>
    </xf>
    <xf numFmtId="3" fontId="6" fillId="4" borderId="13" xfId="0" applyNumberFormat="1" applyFont="1" applyFill="1" applyBorder="1" applyAlignment="1">
      <alignment horizontal="right" vertical="center"/>
    </xf>
    <xf numFmtId="3" fontId="6" fillId="4" borderId="14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/>
    </xf>
    <xf numFmtId="3" fontId="6" fillId="4" borderId="12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0" fontId="12" fillId="4" borderId="0" xfId="0" applyFont="1" applyFill="1"/>
    <xf numFmtId="3" fontId="2" fillId="4" borderId="18" xfId="0" applyNumberFormat="1" applyFont="1" applyFill="1" applyBorder="1" applyAlignment="1">
      <alignment horizontal="right" vertical="center"/>
    </xf>
    <xf numFmtId="3" fontId="2" fillId="4" borderId="19" xfId="0" applyNumberFormat="1" applyFont="1" applyFill="1" applyBorder="1" applyAlignment="1">
      <alignment horizontal="right" vertical="center"/>
    </xf>
    <xf numFmtId="3" fontId="2" fillId="4" borderId="20" xfId="0" applyNumberFormat="1" applyFont="1" applyFill="1" applyBorder="1" applyAlignment="1">
      <alignment horizontal="right" vertical="center"/>
    </xf>
    <xf numFmtId="3" fontId="2" fillId="4" borderId="21" xfId="0" applyNumberFormat="1" applyFont="1" applyFill="1" applyBorder="1" applyAlignment="1">
      <alignment horizontal="right" vertical="center"/>
    </xf>
    <xf numFmtId="3" fontId="2" fillId="4" borderId="22" xfId="0" applyNumberFormat="1" applyFont="1" applyFill="1" applyBorder="1" applyAlignment="1">
      <alignment horizontal="right" vertical="center"/>
    </xf>
    <xf numFmtId="3" fontId="2" fillId="4" borderId="23" xfId="0" applyNumberFormat="1" applyFont="1" applyFill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25" xfId="0" applyNumberFormat="1" applyFont="1" applyFill="1" applyBorder="1" applyAlignment="1">
      <alignment horizontal="right" vertical="center"/>
    </xf>
    <xf numFmtId="3" fontId="2" fillId="3" borderId="26" xfId="0" applyNumberFormat="1" applyFont="1" applyFill="1" applyBorder="1" applyAlignment="1">
      <alignment horizontal="right" vertical="center"/>
    </xf>
    <xf numFmtId="3" fontId="2" fillId="3" borderId="27" xfId="0" applyNumberFormat="1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2" fillId="3" borderId="28" xfId="0" applyNumberFormat="1" applyFont="1" applyFill="1" applyBorder="1" applyAlignment="1">
      <alignment horizontal="right" vertical="center"/>
    </xf>
    <xf numFmtId="3" fontId="2" fillId="3" borderId="18" xfId="0" applyNumberFormat="1" applyFont="1" applyFill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right" vertical="center"/>
    </xf>
    <xf numFmtId="3" fontId="2" fillId="3" borderId="29" xfId="0" applyNumberFormat="1" applyFont="1" applyFill="1" applyBorder="1" applyAlignment="1">
      <alignment horizontal="right" vertical="center"/>
    </xf>
    <xf numFmtId="3" fontId="2" fillId="3" borderId="13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3" fillId="3" borderId="26" xfId="0" applyNumberFormat="1" applyFont="1" applyFill="1" applyBorder="1" applyAlignment="1">
      <alignment horizontal="right" vertical="center"/>
    </xf>
    <xf numFmtId="3" fontId="3" fillId="3" borderId="18" xfId="0" applyNumberFormat="1" applyFont="1" applyFill="1" applyBorder="1" applyAlignment="1">
      <alignment horizontal="right" vertical="center"/>
    </xf>
    <xf numFmtId="3" fontId="3" fillId="3" borderId="29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>
      <alignment horizontal="right" vertical="center" wrapText="1"/>
    </xf>
    <xf numFmtId="3" fontId="3" fillId="3" borderId="14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31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 wrapText="1"/>
    </xf>
    <xf numFmtId="3" fontId="2" fillId="0" borderId="31" xfId="0" applyNumberFormat="1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3" fillId="3" borderId="30" xfId="0" applyNumberFormat="1" applyFont="1" applyFill="1" applyBorder="1" applyAlignment="1">
      <alignment horizontal="right" vertical="center"/>
    </xf>
    <xf numFmtId="3" fontId="3" fillId="3" borderId="16" xfId="0" applyNumberFormat="1" applyFont="1" applyFill="1" applyBorder="1" applyAlignment="1">
      <alignment horizontal="right" vertical="center"/>
    </xf>
    <xf numFmtId="3" fontId="3" fillId="3" borderId="31" xfId="0" applyNumberFormat="1" applyFont="1" applyFill="1" applyBorder="1" applyAlignment="1">
      <alignment horizontal="right" vertical="center"/>
    </xf>
    <xf numFmtId="3" fontId="7" fillId="5" borderId="10" xfId="0" applyNumberFormat="1" applyFont="1" applyFill="1" applyBorder="1" applyAlignment="1">
      <alignment horizontal="right" vertical="center" wrapText="1"/>
    </xf>
    <xf numFmtId="3" fontId="7" fillId="3" borderId="26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 wrapText="1"/>
    </xf>
    <xf numFmtId="3" fontId="3" fillId="3" borderId="10" xfId="0" applyNumberFormat="1" applyFont="1" applyFill="1" applyBorder="1" applyAlignment="1">
      <alignment horizontal="right" vertical="center" wrapText="1"/>
    </xf>
    <xf numFmtId="3" fontId="9" fillId="4" borderId="0" xfId="0" applyNumberFormat="1" applyFont="1" applyFill="1"/>
    <xf numFmtId="0" fontId="9" fillId="4" borderId="0" xfId="0" applyFont="1" applyFill="1"/>
    <xf numFmtId="0" fontId="9" fillId="3" borderId="0" xfId="0" applyFont="1" applyFill="1"/>
    <xf numFmtId="3" fontId="3" fillId="0" borderId="21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7" fillId="0" borderId="24" xfId="0" applyNumberFormat="1" applyFont="1" applyBorder="1" applyAlignment="1">
      <alignment horizontal="right" vertical="center" wrapText="1"/>
    </xf>
    <xf numFmtId="3" fontId="3" fillId="3" borderId="13" xfId="0" applyNumberFormat="1" applyFont="1" applyFill="1" applyBorder="1" applyAlignment="1">
      <alignment horizontal="right" vertical="center"/>
    </xf>
    <xf numFmtId="3" fontId="7" fillId="3" borderId="29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6"/>
  <sheetViews>
    <sheetView tabSelected="1" view="pageBreakPreview" zoomScaleNormal="120" zoomScaleSheetLayoutView="100" workbookViewId="0">
      <pane xSplit="1" ySplit="6" topLeftCell="N31" activePane="bottomRight" state="frozen"/>
      <selection pane="topRight" activeCell="B1" sqref="B1"/>
      <selection pane="bottomLeft" activeCell="A7" sqref="A7"/>
      <selection pane="bottomRight" sqref="A1:K1"/>
    </sheetView>
  </sheetViews>
  <sheetFormatPr defaultRowHeight="13.2" x14ac:dyDescent="0.25"/>
  <cols>
    <col min="1" max="1" width="25.33203125" style="3" customWidth="1"/>
    <col min="2" max="4" width="12" style="1" customWidth="1"/>
    <col min="5" max="8" width="11.33203125" style="1" customWidth="1"/>
    <col min="9" max="10" width="9.5546875" style="1" customWidth="1"/>
    <col min="11" max="12" width="11.33203125" style="1" customWidth="1"/>
    <col min="13" max="13" width="12" style="1" customWidth="1"/>
    <col min="14" max="16" width="12" style="2" customWidth="1"/>
    <col min="17" max="19" width="12" style="1" customWidth="1"/>
    <col min="20" max="26" width="10" style="1" customWidth="1"/>
    <col min="27" max="32" width="13" style="2" bestFit="1" customWidth="1"/>
    <col min="33" max="33" width="12" style="1" customWidth="1"/>
    <col min="34" max="34" width="13.44140625" style="1" bestFit="1" customWidth="1"/>
    <col min="35" max="35" width="13" style="1" customWidth="1"/>
    <col min="36" max="36" width="13" style="2" customWidth="1"/>
    <col min="37" max="58" width="9.109375" customWidth="1"/>
  </cols>
  <sheetData>
    <row r="1" spans="1:37" ht="12.75" customHeight="1" x14ac:dyDescent="0.25">
      <c r="A1" s="163" t="s">
        <v>93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AI1" s="164"/>
      <c r="AJ1" s="164"/>
    </row>
    <row r="3" spans="1:37" x14ac:dyDescent="0.25">
      <c r="A3" s="165" t="s">
        <v>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</row>
    <row r="5" spans="1:37" x14ac:dyDescent="0.25">
      <c r="AJ5" s="4" t="s">
        <v>1</v>
      </c>
    </row>
    <row r="6" spans="1:37" s="13" customFormat="1" ht="78.75" customHeight="1" x14ac:dyDescent="0.25">
      <c r="A6" s="5" t="s">
        <v>2</v>
      </c>
      <c r="B6" s="6" t="s">
        <v>3</v>
      </c>
      <c r="C6" s="7" t="s">
        <v>4</v>
      </c>
      <c r="D6" s="8" t="s">
        <v>5</v>
      </c>
      <c r="E6" s="6" t="s">
        <v>6</v>
      </c>
      <c r="F6" s="7" t="s">
        <v>7</v>
      </c>
      <c r="G6" s="8" t="s">
        <v>8</v>
      </c>
      <c r="H6" s="6" t="s">
        <v>9</v>
      </c>
      <c r="I6" s="7" t="s">
        <v>10</v>
      </c>
      <c r="J6" s="8" t="s">
        <v>11</v>
      </c>
      <c r="K6" s="6" t="s">
        <v>12</v>
      </c>
      <c r="L6" s="7" t="s">
        <v>13</v>
      </c>
      <c r="M6" s="8" t="s">
        <v>14</v>
      </c>
      <c r="N6" s="6" t="s">
        <v>15</v>
      </c>
      <c r="O6" s="7" t="s">
        <v>16</v>
      </c>
      <c r="P6" s="8" t="s">
        <v>17</v>
      </c>
      <c r="Q6" s="6" t="s">
        <v>18</v>
      </c>
      <c r="R6" s="7" t="s">
        <v>19</v>
      </c>
      <c r="S6" s="8" t="s">
        <v>20</v>
      </c>
      <c r="T6" s="6" t="s">
        <v>21</v>
      </c>
      <c r="U6" s="7" t="s">
        <v>22</v>
      </c>
      <c r="V6" s="8" t="s">
        <v>23</v>
      </c>
      <c r="W6" s="6" t="s">
        <v>24</v>
      </c>
      <c r="X6" s="7" t="s">
        <v>25</v>
      </c>
      <c r="Y6" s="8" t="s">
        <v>26</v>
      </c>
      <c r="Z6" s="9" t="s">
        <v>27</v>
      </c>
      <c r="AA6" s="6" t="s">
        <v>28</v>
      </c>
      <c r="AB6" s="7" t="s">
        <v>29</v>
      </c>
      <c r="AC6" s="8" t="s">
        <v>30</v>
      </c>
      <c r="AD6" s="10" t="s">
        <v>31</v>
      </c>
      <c r="AE6" s="6" t="s">
        <v>32</v>
      </c>
      <c r="AF6" s="11" t="s">
        <v>33</v>
      </c>
      <c r="AG6" s="12" t="s">
        <v>34</v>
      </c>
      <c r="AH6" s="7" t="s">
        <v>35</v>
      </c>
      <c r="AI6" s="8" t="s">
        <v>36</v>
      </c>
      <c r="AJ6" s="9" t="s">
        <v>37</v>
      </c>
    </row>
    <row r="7" spans="1:37" s="25" customFormat="1" ht="35.25" customHeight="1" x14ac:dyDescent="0.25">
      <c r="A7" s="14" t="s">
        <v>38</v>
      </c>
      <c r="B7" s="15">
        <v>1206950</v>
      </c>
      <c r="C7" s="16"/>
      <c r="D7" s="17"/>
      <c r="E7" s="15"/>
      <c r="F7" s="16"/>
      <c r="G7" s="17"/>
      <c r="H7" s="15"/>
      <c r="I7" s="16"/>
      <c r="J7" s="17">
        <f>93250+1935068+239206+1700</f>
        <v>2269224</v>
      </c>
      <c r="K7" s="15"/>
      <c r="L7" s="16"/>
      <c r="M7" s="17"/>
      <c r="N7" s="15">
        <f t="shared" ref="N7:P22" si="0">B7+E7+H7+K7</f>
        <v>1206950</v>
      </c>
      <c r="O7" s="16">
        <f t="shared" si="0"/>
        <v>0</v>
      </c>
      <c r="P7" s="17">
        <f t="shared" si="0"/>
        <v>2269224</v>
      </c>
      <c r="Q7" s="15"/>
      <c r="R7" s="16"/>
      <c r="S7" s="17"/>
      <c r="T7" s="15"/>
      <c r="U7" s="16"/>
      <c r="V7" s="17"/>
      <c r="W7" s="15"/>
      <c r="X7" s="16"/>
      <c r="Y7" s="17"/>
      <c r="Z7" s="18"/>
      <c r="AA7" s="19">
        <f t="shared" ref="AA7:AA51" si="1">Q7+T7+W7+Z7</f>
        <v>0</v>
      </c>
      <c r="AB7" s="20" t="e">
        <f>AA7+#REF!</f>
        <v>#REF!</v>
      </c>
      <c r="AC7" s="21">
        <f t="shared" ref="AC7:AC21" si="2">S7+V7+Y7</f>
        <v>0</v>
      </c>
      <c r="AD7" s="19">
        <f t="shared" ref="AD7:AF22" si="3">N7+AA7</f>
        <v>1206950</v>
      </c>
      <c r="AE7" s="20" t="e">
        <f t="shared" si="3"/>
        <v>#REF!</v>
      </c>
      <c r="AF7" s="22">
        <f t="shared" si="3"/>
        <v>2269224</v>
      </c>
      <c r="AG7" s="23"/>
      <c r="AH7" s="20">
        <v>2269224</v>
      </c>
      <c r="AI7" s="21"/>
      <c r="AJ7" s="24">
        <f t="shared" ref="AJ7:AJ16" si="4">SUM(AG7:AI7)</f>
        <v>2269224</v>
      </c>
    </row>
    <row r="8" spans="1:37" s="44" customFormat="1" ht="46.5" customHeight="1" x14ac:dyDescent="0.25">
      <c r="A8" s="26" t="s">
        <v>39</v>
      </c>
      <c r="B8" s="27"/>
      <c r="C8" s="28"/>
      <c r="D8" s="29"/>
      <c r="E8" s="27"/>
      <c r="F8" s="28"/>
      <c r="G8" s="29"/>
      <c r="H8" s="27"/>
      <c r="I8" s="30"/>
      <c r="J8" s="29"/>
      <c r="K8" s="27"/>
      <c r="L8" s="28"/>
      <c r="M8" s="29"/>
      <c r="N8" s="31">
        <f t="shared" si="0"/>
        <v>0</v>
      </c>
      <c r="O8" s="30">
        <f t="shared" si="0"/>
        <v>0</v>
      </c>
      <c r="P8" s="32">
        <f t="shared" si="0"/>
        <v>0</v>
      </c>
      <c r="Q8" s="27"/>
      <c r="R8" s="28"/>
      <c r="S8" s="29"/>
      <c r="T8" s="27"/>
      <c r="U8" s="28"/>
      <c r="V8" s="29"/>
      <c r="W8" s="27"/>
      <c r="X8" s="28"/>
      <c r="Y8" s="29"/>
      <c r="Z8" s="33"/>
      <c r="AA8" s="34">
        <f t="shared" si="1"/>
        <v>0</v>
      </c>
      <c r="AB8" s="35" t="e">
        <f>AA8+#REF!</f>
        <v>#REF!</v>
      </c>
      <c r="AC8" s="36">
        <f t="shared" si="2"/>
        <v>0</v>
      </c>
      <c r="AD8" s="34">
        <f t="shared" si="3"/>
        <v>0</v>
      </c>
      <c r="AE8" s="37" t="e">
        <f t="shared" si="3"/>
        <v>#REF!</v>
      </c>
      <c r="AF8" s="38">
        <f t="shared" si="3"/>
        <v>0</v>
      </c>
      <c r="AG8" s="39"/>
      <c r="AH8" s="40"/>
      <c r="AI8" s="41"/>
      <c r="AJ8" s="42">
        <f t="shared" si="4"/>
        <v>0</v>
      </c>
      <c r="AK8" s="43"/>
    </row>
    <row r="9" spans="1:37" s="44" customFormat="1" ht="27.75" customHeight="1" x14ac:dyDescent="0.25">
      <c r="A9" s="26" t="s">
        <v>40</v>
      </c>
      <c r="B9" s="27"/>
      <c r="C9" s="28"/>
      <c r="D9" s="29"/>
      <c r="E9" s="27"/>
      <c r="F9" s="28"/>
      <c r="G9" s="29"/>
      <c r="H9" s="27"/>
      <c r="I9" s="30"/>
      <c r="J9" s="29"/>
      <c r="K9" s="27"/>
      <c r="L9" s="28"/>
      <c r="M9" s="29"/>
      <c r="N9" s="31">
        <f t="shared" si="0"/>
        <v>0</v>
      </c>
      <c r="O9" s="30">
        <f t="shared" si="0"/>
        <v>0</v>
      </c>
      <c r="P9" s="32">
        <f t="shared" si="0"/>
        <v>0</v>
      </c>
      <c r="Q9" s="27"/>
      <c r="R9" s="28"/>
      <c r="S9" s="29"/>
      <c r="T9" s="27"/>
      <c r="U9" s="28"/>
      <c r="V9" s="29"/>
      <c r="W9" s="27"/>
      <c r="X9" s="28"/>
      <c r="Y9" s="29"/>
      <c r="Z9" s="33"/>
      <c r="AA9" s="34">
        <f t="shared" si="1"/>
        <v>0</v>
      </c>
      <c r="AB9" s="35" t="e">
        <f>AA9+#REF!</f>
        <v>#REF!</v>
      </c>
      <c r="AC9" s="36">
        <f t="shared" si="2"/>
        <v>0</v>
      </c>
      <c r="AD9" s="34">
        <f t="shared" si="3"/>
        <v>0</v>
      </c>
      <c r="AE9" s="37" t="e">
        <f t="shared" si="3"/>
        <v>#REF!</v>
      </c>
      <c r="AF9" s="38">
        <f t="shared" si="3"/>
        <v>0</v>
      </c>
      <c r="AG9" s="39"/>
      <c r="AH9" s="40"/>
      <c r="AI9" s="41"/>
      <c r="AJ9" s="42">
        <f t="shared" si="4"/>
        <v>0</v>
      </c>
      <c r="AK9" s="43"/>
    </row>
    <row r="10" spans="1:37" s="44" customFormat="1" ht="40.5" customHeight="1" x14ac:dyDescent="0.25">
      <c r="A10" s="26" t="s">
        <v>41</v>
      </c>
      <c r="B10" s="27"/>
      <c r="C10" s="28"/>
      <c r="D10" s="29"/>
      <c r="E10" s="27"/>
      <c r="F10" s="28"/>
      <c r="G10" s="29"/>
      <c r="H10" s="27"/>
      <c r="I10" s="30"/>
      <c r="J10" s="29"/>
      <c r="K10" s="27"/>
      <c r="L10" s="28"/>
      <c r="M10" s="29"/>
      <c r="N10" s="31">
        <f t="shared" si="0"/>
        <v>0</v>
      </c>
      <c r="O10" s="30">
        <f t="shared" si="0"/>
        <v>0</v>
      </c>
      <c r="P10" s="32">
        <f t="shared" si="0"/>
        <v>0</v>
      </c>
      <c r="Q10" s="27"/>
      <c r="R10" s="28"/>
      <c r="S10" s="29"/>
      <c r="T10" s="27"/>
      <c r="U10" s="28"/>
      <c r="V10" s="29"/>
      <c r="W10" s="27"/>
      <c r="X10" s="28"/>
      <c r="Y10" s="29"/>
      <c r="Z10" s="33"/>
      <c r="AA10" s="34">
        <f t="shared" si="1"/>
        <v>0</v>
      </c>
      <c r="AB10" s="35">
        <f t="shared" ref="AB10:AB16" si="5">R10+U10+X10</f>
        <v>0</v>
      </c>
      <c r="AC10" s="36">
        <f t="shared" si="2"/>
        <v>0</v>
      </c>
      <c r="AD10" s="34">
        <f t="shared" si="3"/>
        <v>0</v>
      </c>
      <c r="AE10" s="37">
        <f t="shared" si="3"/>
        <v>0</v>
      </c>
      <c r="AF10" s="38">
        <f t="shared" si="3"/>
        <v>0</v>
      </c>
      <c r="AG10" s="39"/>
      <c r="AH10" s="40"/>
      <c r="AI10" s="41"/>
      <c r="AJ10" s="42">
        <f t="shared" si="4"/>
        <v>0</v>
      </c>
      <c r="AK10" s="43"/>
    </row>
    <row r="11" spans="1:37" s="44" customFormat="1" ht="40.5" customHeight="1" x14ac:dyDescent="0.25">
      <c r="A11" s="26" t="s">
        <v>42</v>
      </c>
      <c r="B11" s="27"/>
      <c r="C11" s="28"/>
      <c r="D11" s="29"/>
      <c r="E11" s="27"/>
      <c r="F11" s="28"/>
      <c r="G11" s="29"/>
      <c r="H11" s="27">
        <v>30000</v>
      </c>
      <c r="I11" s="30">
        <v>30000</v>
      </c>
      <c r="J11" s="29">
        <v>38100</v>
      </c>
      <c r="K11" s="27"/>
      <c r="L11" s="28"/>
      <c r="M11" s="29"/>
      <c r="N11" s="31">
        <f t="shared" si="0"/>
        <v>30000</v>
      </c>
      <c r="O11" s="30">
        <f t="shared" si="0"/>
        <v>30000</v>
      </c>
      <c r="P11" s="32">
        <f t="shared" si="0"/>
        <v>38100</v>
      </c>
      <c r="Q11" s="27"/>
      <c r="R11" s="28"/>
      <c r="S11" s="29"/>
      <c r="T11" s="27"/>
      <c r="U11" s="28"/>
      <c r="V11" s="29"/>
      <c r="W11" s="27"/>
      <c r="X11" s="28"/>
      <c r="Y11" s="29"/>
      <c r="Z11" s="33"/>
      <c r="AA11" s="34">
        <f t="shared" si="1"/>
        <v>0</v>
      </c>
      <c r="AB11" s="35">
        <f t="shared" si="5"/>
        <v>0</v>
      </c>
      <c r="AC11" s="36">
        <f t="shared" si="2"/>
        <v>0</v>
      </c>
      <c r="AD11" s="34">
        <f t="shared" si="3"/>
        <v>30000</v>
      </c>
      <c r="AE11" s="37">
        <f t="shared" si="3"/>
        <v>30000</v>
      </c>
      <c r="AF11" s="45">
        <f t="shared" si="3"/>
        <v>38100</v>
      </c>
      <c r="AG11" s="39"/>
      <c r="AH11" s="40">
        <v>38100</v>
      </c>
      <c r="AI11" s="41"/>
      <c r="AJ11" s="42">
        <f t="shared" si="4"/>
        <v>38100</v>
      </c>
      <c r="AK11" s="43"/>
    </row>
    <row r="12" spans="1:37" s="44" customFormat="1" ht="40.5" customHeight="1" x14ac:dyDescent="0.25">
      <c r="A12" s="46" t="s">
        <v>43</v>
      </c>
      <c r="B12" s="27"/>
      <c r="C12" s="28"/>
      <c r="D12" s="29">
        <v>234379</v>
      </c>
      <c r="E12" s="27"/>
      <c r="F12" s="28"/>
      <c r="G12" s="29"/>
      <c r="H12" s="27"/>
      <c r="I12" s="30">
        <v>612000</v>
      </c>
      <c r="J12" s="29">
        <v>919247</v>
      </c>
      <c r="K12" s="27"/>
      <c r="L12" s="28"/>
      <c r="M12" s="29"/>
      <c r="N12" s="31">
        <f t="shared" si="0"/>
        <v>0</v>
      </c>
      <c r="O12" s="30">
        <f t="shared" si="0"/>
        <v>612000</v>
      </c>
      <c r="P12" s="32">
        <f t="shared" si="0"/>
        <v>1153626</v>
      </c>
      <c r="Q12" s="27"/>
      <c r="R12" s="28"/>
      <c r="S12" s="29"/>
      <c r="T12" s="27"/>
      <c r="U12" s="28"/>
      <c r="V12" s="29"/>
      <c r="W12" s="27"/>
      <c r="X12" s="28"/>
      <c r="Y12" s="29"/>
      <c r="Z12" s="33"/>
      <c r="AA12" s="34">
        <f t="shared" si="1"/>
        <v>0</v>
      </c>
      <c r="AB12" s="35">
        <f t="shared" si="5"/>
        <v>0</v>
      </c>
      <c r="AC12" s="36">
        <f t="shared" si="2"/>
        <v>0</v>
      </c>
      <c r="AD12" s="34">
        <f t="shared" si="3"/>
        <v>0</v>
      </c>
      <c r="AE12" s="37">
        <f t="shared" si="3"/>
        <v>612000</v>
      </c>
      <c r="AF12" s="45">
        <f t="shared" si="3"/>
        <v>1153626</v>
      </c>
      <c r="AG12" s="39"/>
      <c r="AH12" s="40"/>
      <c r="AI12" s="41">
        <v>1153626</v>
      </c>
      <c r="AJ12" s="42">
        <f t="shared" si="4"/>
        <v>1153626</v>
      </c>
      <c r="AK12" s="43"/>
    </row>
    <row r="13" spans="1:37" s="44" customFormat="1" ht="54.75" customHeight="1" x14ac:dyDescent="0.25">
      <c r="A13" s="26" t="s">
        <v>44</v>
      </c>
      <c r="B13" s="27"/>
      <c r="C13" s="30"/>
      <c r="D13" s="29"/>
      <c r="E13" s="27"/>
      <c r="F13" s="30"/>
      <c r="G13" s="29"/>
      <c r="H13" s="27">
        <v>400000</v>
      </c>
      <c r="I13" s="30">
        <v>400000</v>
      </c>
      <c r="J13" s="29">
        <v>286955</v>
      </c>
      <c r="K13" s="27"/>
      <c r="L13" s="30"/>
      <c r="M13" s="29"/>
      <c r="N13" s="47">
        <f t="shared" si="0"/>
        <v>400000</v>
      </c>
      <c r="O13" s="30">
        <f t="shared" si="0"/>
        <v>400000</v>
      </c>
      <c r="P13" s="48">
        <f t="shared" si="0"/>
        <v>286955</v>
      </c>
      <c r="Q13" s="27"/>
      <c r="R13" s="30"/>
      <c r="S13" s="29"/>
      <c r="T13" s="27"/>
      <c r="U13" s="30"/>
      <c r="V13" s="29"/>
      <c r="W13" s="27"/>
      <c r="X13" s="30"/>
      <c r="Y13" s="29"/>
      <c r="Z13" s="33"/>
      <c r="AA13" s="34">
        <f t="shared" si="1"/>
        <v>0</v>
      </c>
      <c r="AB13" s="35">
        <f t="shared" si="5"/>
        <v>0</v>
      </c>
      <c r="AC13" s="49">
        <f t="shared" si="2"/>
        <v>0</v>
      </c>
      <c r="AD13" s="34">
        <f t="shared" si="3"/>
        <v>400000</v>
      </c>
      <c r="AE13" s="37">
        <f t="shared" si="3"/>
        <v>400000</v>
      </c>
      <c r="AF13" s="45">
        <f t="shared" si="3"/>
        <v>286955</v>
      </c>
      <c r="AG13" s="39"/>
      <c r="AH13" s="40"/>
      <c r="AI13" s="41">
        <v>286955</v>
      </c>
      <c r="AJ13" s="42">
        <f t="shared" si="4"/>
        <v>286955</v>
      </c>
      <c r="AK13" s="43"/>
    </row>
    <row r="14" spans="1:37" s="44" customFormat="1" ht="40.5" customHeight="1" x14ac:dyDescent="0.25">
      <c r="A14" s="26" t="s">
        <v>45</v>
      </c>
      <c r="B14" s="27"/>
      <c r="C14" s="30"/>
      <c r="D14" s="29"/>
      <c r="E14" s="27"/>
      <c r="F14" s="30"/>
      <c r="G14" s="29"/>
      <c r="H14" s="27">
        <v>200000</v>
      </c>
      <c r="I14" s="30">
        <v>200000</v>
      </c>
      <c r="J14" s="29"/>
      <c r="K14" s="27"/>
      <c r="L14" s="30"/>
      <c r="M14" s="29"/>
      <c r="N14" s="47">
        <f t="shared" si="0"/>
        <v>200000</v>
      </c>
      <c r="O14" s="30">
        <f t="shared" si="0"/>
        <v>200000</v>
      </c>
      <c r="P14" s="48">
        <f t="shared" si="0"/>
        <v>0</v>
      </c>
      <c r="Q14" s="27"/>
      <c r="R14" s="30"/>
      <c r="S14" s="29"/>
      <c r="T14" s="27"/>
      <c r="U14" s="30"/>
      <c r="V14" s="29"/>
      <c r="W14" s="27"/>
      <c r="X14" s="30"/>
      <c r="Y14" s="29"/>
      <c r="Z14" s="33"/>
      <c r="AA14" s="34">
        <f t="shared" si="1"/>
        <v>0</v>
      </c>
      <c r="AB14" s="35">
        <f t="shared" si="5"/>
        <v>0</v>
      </c>
      <c r="AC14" s="49">
        <f t="shared" si="2"/>
        <v>0</v>
      </c>
      <c r="AD14" s="34">
        <f t="shared" si="3"/>
        <v>200000</v>
      </c>
      <c r="AE14" s="37">
        <f t="shared" si="3"/>
        <v>200000</v>
      </c>
      <c r="AF14" s="45">
        <f t="shared" si="3"/>
        <v>0</v>
      </c>
      <c r="AG14" s="39"/>
      <c r="AH14" s="40"/>
      <c r="AI14" s="41"/>
      <c r="AJ14" s="42">
        <f t="shared" si="4"/>
        <v>0</v>
      </c>
      <c r="AK14" s="43"/>
    </row>
    <row r="15" spans="1:37" s="44" customFormat="1" ht="40.5" customHeight="1" x14ac:dyDescent="0.25">
      <c r="A15" s="50" t="s">
        <v>46</v>
      </c>
      <c r="B15" s="27"/>
      <c r="C15" s="30"/>
      <c r="D15" s="29"/>
      <c r="E15" s="27"/>
      <c r="F15" s="30"/>
      <c r="G15" s="29"/>
      <c r="H15" s="27"/>
      <c r="I15" s="30"/>
      <c r="J15" s="29"/>
      <c r="K15" s="27"/>
      <c r="L15" s="30"/>
      <c r="M15" s="29"/>
      <c r="N15" s="47"/>
      <c r="O15" s="30">
        <f t="shared" si="0"/>
        <v>0</v>
      </c>
      <c r="P15" s="48"/>
      <c r="Q15" s="27"/>
      <c r="R15" s="30"/>
      <c r="S15" s="29"/>
      <c r="T15" s="27"/>
      <c r="U15" s="30"/>
      <c r="V15" s="29">
        <v>485200</v>
      </c>
      <c r="W15" s="27"/>
      <c r="X15" s="30"/>
      <c r="Y15" s="29"/>
      <c r="Z15" s="33"/>
      <c r="AA15" s="34">
        <f t="shared" si="1"/>
        <v>0</v>
      </c>
      <c r="AB15" s="35">
        <f t="shared" si="5"/>
        <v>0</v>
      </c>
      <c r="AC15" s="49">
        <f t="shared" si="2"/>
        <v>485200</v>
      </c>
      <c r="AD15" s="34">
        <f t="shared" si="3"/>
        <v>0</v>
      </c>
      <c r="AE15" s="37">
        <f t="shared" si="3"/>
        <v>0</v>
      </c>
      <c r="AF15" s="45">
        <f t="shared" si="3"/>
        <v>485200</v>
      </c>
      <c r="AG15" s="39"/>
      <c r="AH15" s="40"/>
      <c r="AI15" s="41">
        <v>485200</v>
      </c>
      <c r="AJ15" s="42">
        <f t="shared" si="4"/>
        <v>485200</v>
      </c>
      <c r="AK15" s="43"/>
    </row>
    <row r="16" spans="1:37" s="44" customFormat="1" ht="36" customHeight="1" x14ac:dyDescent="0.25">
      <c r="A16" s="51" t="s">
        <v>47</v>
      </c>
      <c r="B16" s="52"/>
      <c r="C16" s="30">
        <v>7276100</v>
      </c>
      <c r="D16" s="29">
        <f>6640000+627453</f>
        <v>7267453</v>
      </c>
      <c r="E16" s="27"/>
      <c r="F16" s="30"/>
      <c r="G16" s="29"/>
      <c r="H16" s="27">
        <v>4808630</v>
      </c>
      <c r="I16" s="30">
        <v>5689630</v>
      </c>
      <c r="J16" s="29">
        <v>4681381</v>
      </c>
      <c r="K16" s="27"/>
      <c r="L16" s="30"/>
      <c r="M16" s="29"/>
      <c r="N16" s="47">
        <f t="shared" ref="N16:P47" si="6">B16+E16+H16+K16</f>
        <v>4808630</v>
      </c>
      <c r="O16" s="30">
        <f t="shared" si="0"/>
        <v>12965730</v>
      </c>
      <c r="P16" s="48">
        <f t="shared" si="0"/>
        <v>11948834</v>
      </c>
      <c r="Q16" s="27"/>
      <c r="R16" s="30"/>
      <c r="S16" s="29"/>
      <c r="T16" s="27"/>
      <c r="U16" s="30"/>
      <c r="V16" s="29">
        <v>20000</v>
      </c>
      <c r="W16" s="27"/>
      <c r="X16" s="30"/>
      <c r="Y16" s="29"/>
      <c r="Z16" s="33"/>
      <c r="AA16" s="34">
        <f t="shared" si="1"/>
        <v>0</v>
      </c>
      <c r="AB16" s="35">
        <f t="shared" si="5"/>
        <v>0</v>
      </c>
      <c r="AC16" s="49">
        <f t="shared" si="2"/>
        <v>20000</v>
      </c>
      <c r="AD16" s="34">
        <f t="shared" si="3"/>
        <v>4808630</v>
      </c>
      <c r="AE16" s="37">
        <f t="shared" si="3"/>
        <v>12965730</v>
      </c>
      <c r="AF16" s="45">
        <f t="shared" si="3"/>
        <v>11968834</v>
      </c>
      <c r="AG16" s="39"/>
      <c r="AH16" s="40">
        <v>11968834</v>
      </c>
      <c r="AI16" s="41"/>
      <c r="AJ16" s="42">
        <f t="shared" si="4"/>
        <v>11968834</v>
      </c>
      <c r="AK16" s="43"/>
    </row>
    <row r="17" spans="1:37" s="68" customFormat="1" ht="39" customHeight="1" x14ac:dyDescent="0.25">
      <c r="A17" s="53" t="s">
        <v>48</v>
      </c>
      <c r="B17" s="54">
        <f t="shared" ref="B17:M17" si="7">SUM(B8:B16)</f>
        <v>0</v>
      </c>
      <c r="C17" s="55">
        <f t="shared" si="7"/>
        <v>7276100</v>
      </c>
      <c r="D17" s="56">
        <f t="shared" si="7"/>
        <v>7501832</v>
      </c>
      <c r="E17" s="54">
        <v>0</v>
      </c>
      <c r="F17" s="55">
        <v>0</v>
      </c>
      <c r="G17" s="56">
        <v>0</v>
      </c>
      <c r="H17" s="54">
        <f>SUM(H8:H16)</f>
        <v>5438630</v>
      </c>
      <c r="I17" s="54">
        <f t="shared" ref="I17:J17" si="8">SUM(I8:I16)</f>
        <v>6931630</v>
      </c>
      <c r="J17" s="54">
        <f t="shared" si="8"/>
        <v>5925683</v>
      </c>
      <c r="K17" s="54">
        <f t="shared" si="7"/>
        <v>0</v>
      </c>
      <c r="L17" s="54">
        <f t="shared" si="7"/>
        <v>0</v>
      </c>
      <c r="M17" s="56">
        <f t="shared" si="7"/>
        <v>0</v>
      </c>
      <c r="N17" s="57">
        <f t="shared" si="6"/>
        <v>5438630</v>
      </c>
      <c r="O17" s="16">
        <f t="shared" si="0"/>
        <v>14207730</v>
      </c>
      <c r="P17" s="58">
        <f t="shared" si="0"/>
        <v>13427515</v>
      </c>
      <c r="Q17" s="54">
        <v>0</v>
      </c>
      <c r="R17" s="54">
        <v>0</v>
      </c>
      <c r="S17" s="54">
        <v>0</v>
      </c>
      <c r="T17" s="54">
        <f t="shared" ref="T17:Z17" si="9">SUM(T8:T16)</f>
        <v>0</v>
      </c>
      <c r="U17" s="54">
        <f t="shared" si="9"/>
        <v>0</v>
      </c>
      <c r="V17" s="56">
        <f t="shared" si="9"/>
        <v>505200</v>
      </c>
      <c r="W17" s="54">
        <f t="shared" si="9"/>
        <v>0</v>
      </c>
      <c r="X17" s="54">
        <f t="shared" si="9"/>
        <v>0</v>
      </c>
      <c r="Y17" s="56">
        <f t="shared" si="9"/>
        <v>0</v>
      </c>
      <c r="Z17" s="59">
        <f t="shared" si="9"/>
        <v>0</v>
      </c>
      <c r="AA17" s="19">
        <f t="shared" si="1"/>
        <v>0</v>
      </c>
      <c r="AB17" s="60" t="e">
        <f>S17+V17+Y17+#REF!</f>
        <v>#REF!</v>
      </c>
      <c r="AC17" s="61">
        <f t="shared" si="2"/>
        <v>505200</v>
      </c>
      <c r="AD17" s="19">
        <f t="shared" si="3"/>
        <v>5438630</v>
      </c>
      <c r="AE17" s="20" t="e">
        <f t="shared" si="3"/>
        <v>#REF!</v>
      </c>
      <c r="AF17" s="62">
        <f t="shared" si="3"/>
        <v>13932715</v>
      </c>
      <c r="AG17" s="63">
        <f>SUM(AG8:AG16)</f>
        <v>0</v>
      </c>
      <c r="AH17" s="64">
        <f>SUM(AH8:AH16)</f>
        <v>12006934</v>
      </c>
      <c r="AI17" s="65">
        <f>SUM(AI8:AI16)</f>
        <v>1925781</v>
      </c>
      <c r="AJ17" s="66">
        <f>SUM(AJ8:AJ16)</f>
        <v>13932715</v>
      </c>
      <c r="AK17" s="67"/>
    </row>
    <row r="18" spans="1:37" s="44" customFormat="1" ht="41.25" customHeight="1" x14ac:dyDescent="0.25">
      <c r="A18" s="51" t="s">
        <v>49</v>
      </c>
      <c r="B18" s="27">
        <v>6151200</v>
      </c>
      <c r="C18" s="30">
        <v>7387700</v>
      </c>
      <c r="D18" s="29">
        <v>7460100</v>
      </c>
      <c r="E18" s="27"/>
      <c r="F18" s="30"/>
      <c r="G18" s="29"/>
      <c r="H18" s="27"/>
      <c r="I18" s="30"/>
      <c r="J18" s="29">
        <v>11624</v>
      </c>
      <c r="K18" s="27"/>
      <c r="L18" s="30"/>
      <c r="M18" s="29"/>
      <c r="N18" s="47">
        <f t="shared" si="6"/>
        <v>6151200</v>
      </c>
      <c r="O18" s="30">
        <f t="shared" si="0"/>
        <v>7387700</v>
      </c>
      <c r="P18" s="48">
        <f t="shared" si="0"/>
        <v>7471724</v>
      </c>
      <c r="Q18" s="27"/>
      <c r="R18" s="30"/>
      <c r="S18" s="29"/>
      <c r="T18" s="27"/>
      <c r="U18" s="30"/>
      <c r="V18" s="29"/>
      <c r="W18" s="27"/>
      <c r="X18" s="30"/>
      <c r="Y18" s="29"/>
      <c r="Z18" s="33"/>
      <c r="AA18" s="34">
        <f t="shared" si="1"/>
        <v>0</v>
      </c>
      <c r="AB18" s="35">
        <f>R18+U18+X18</f>
        <v>0</v>
      </c>
      <c r="AC18" s="49">
        <f t="shared" si="2"/>
        <v>0</v>
      </c>
      <c r="AD18" s="34">
        <f t="shared" si="3"/>
        <v>6151200</v>
      </c>
      <c r="AE18" s="37">
        <f t="shared" si="3"/>
        <v>7387700</v>
      </c>
      <c r="AF18" s="45">
        <f t="shared" si="3"/>
        <v>7471724</v>
      </c>
      <c r="AG18" s="39"/>
      <c r="AH18" s="40">
        <v>7471724</v>
      </c>
      <c r="AI18" s="41"/>
      <c r="AJ18" s="42">
        <f>SUM(AG18:AI18)</f>
        <v>7471724</v>
      </c>
      <c r="AK18" s="43"/>
    </row>
    <row r="19" spans="1:37" s="44" customFormat="1" ht="36" customHeight="1" x14ac:dyDescent="0.25">
      <c r="A19" s="51" t="s">
        <v>50</v>
      </c>
      <c r="B19" s="27">
        <v>145200</v>
      </c>
      <c r="C19" s="30">
        <v>145200</v>
      </c>
      <c r="D19" s="29">
        <v>145200</v>
      </c>
      <c r="E19" s="27"/>
      <c r="F19" s="30"/>
      <c r="G19" s="29"/>
      <c r="H19" s="27"/>
      <c r="I19" s="30"/>
      <c r="J19" s="29"/>
      <c r="K19" s="27"/>
      <c r="L19" s="30"/>
      <c r="M19" s="29"/>
      <c r="N19" s="47">
        <f t="shared" si="6"/>
        <v>145200</v>
      </c>
      <c r="O19" s="30">
        <f t="shared" si="0"/>
        <v>145200</v>
      </c>
      <c r="P19" s="48">
        <f t="shared" si="0"/>
        <v>145200</v>
      </c>
      <c r="Q19" s="27"/>
      <c r="R19" s="30"/>
      <c r="S19" s="29"/>
      <c r="T19" s="27"/>
      <c r="U19" s="30"/>
      <c r="V19" s="29"/>
      <c r="W19" s="27"/>
      <c r="X19" s="30"/>
      <c r="Y19" s="29"/>
      <c r="Z19" s="33"/>
      <c r="AA19" s="34">
        <f t="shared" si="1"/>
        <v>0</v>
      </c>
      <c r="AB19" s="35">
        <f>R19+U19+X19</f>
        <v>0</v>
      </c>
      <c r="AC19" s="49">
        <f t="shared" si="2"/>
        <v>0</v>
      </c>
      <c r="AD19" s="34">
        <f t="shared" si="3"/>
        <v>145200</v>
      </c>
      <c r="AE19" s="37">
        <f t="shared" si="3"/>
        <v>145200</v>
      </c>
      <c r="AF19" s="45">
        <f t="shared" si="3"/>
        <v>145200</v>
      </c>
      <c r="AG19" s="39"/>
      <c r="AH19" s="40">
        <v>145200</v>
      </c>
      <c r="AI19" s="41"/>
      <c r="AJ19" s="42">
        <f>SUM(AG19:AI19)</f>
        <v>145200</v>
      </c>
      <c r="AK19" s="43"/>
    </row>
    <row r="20" spans="1:37" s="44" customFormat="1" ht="36" customHeight="1" x14ac:dyDescent="0.25">
      <c r="A20" s="51" t="s">
        <v>51</v>
      </c>
      <c r="B20" s="27"/>
      <c r="C20" s="28"/>
      <c r="D20" s="29"/>
      <c r="E20" s="27"/>
      <c r="F20" s="28"/>
      <c r="G20" s="29"/>
      <c r="H20" s="27"/>
      <c r="I20" s="30"/>
      <c r="J20" s="29"/>
      <c r="K20" s="27"/>
      <c r="L20" s="28"/>
      <c r="M20" s="29"/>
      <c r="N20" s="31">
        <f t="shared" si="6"/>
        <v>0</v>
      </c>
      <c r="O20" s="30">
        <f t="shared" si="0"/>
        <v>0</v>
      </c>
      <c r="P20" s="32">
        <f t="shared" si="0"/>
        <v>0</v>
      </c>
      <c r="Q20" s="27"/>
      <c r="R20" s="28"/>
      <c r="S20" s="29"/>
      <c r="T20" s="27"/>
      <c r="U20" s="28"/>
      <c r="V20" s="29"/>
      <c r="W20" s="27"/>
      <c r="X20" s="28"/>
      <c r="Y20" s="29"/>
      <c r="Z20" s="33"/>
      <c r="AA20" s="34">
        <f t="shared" si="1"/>
        <v>0</v>
      </c>
      <c r="AB20" s="35">
        <f>R20+U20+X20</f>
        <v>0</v>
      </c>
      <c r="AC20" s="36">
        <f t="shared" si="2"/>
        <v>0</v>
      </c>
      <c r="AD20" s="34">
        <f t="shared" si="3"/>
        <v>0</v>
      </c>
      <c r="AE20" s="37">
        <f t="shared" si="3"/>
        <v>0</v>
      </c>
      <c r="AF20" s="38">
        <f t="shared" si="3"/>
        <v>0</v>
      </c>
      <c r="AG20" s="39"/>
      <c r="AH20" s="40"/>
      <c r="AI20" s="41"/>
      <c r="AJ20" s="69">
        <f>SUM(AG20:AI20)</f>
        <v>0</v>
      </c>
      <c r="AK20" s="43"/>
    </row>
    <row r="21" spans="1:37" s="44" customFormat="1" ht="43.5" customHeight="1" x14ac:dyDescent="0.25">
      <c r="A21" s="51" t="s">
        <v>52</v>
      </c>
      <c r="B21" s="27"/>
      <c r="C21" s="28"/>
      <c r="D21" s="29"/>
      <c r="E21" s="27"/>
      <c r="F21" s="28"/>
      <c r="G21" s="29"/>
      <c r="H21" s="27"/>
      <c r="I21" s="30"/>
      <c r="J21" s="29"/>
      <c r="K21" s="27"/>
      <c r="L21" s="28"/>
      <c r="M21" s="29"/>
      <c r="N21" s="31">
        <f t="shared" si="6"/>
        <v>0</v>
      </c>
      <c r="O21" s="30">
        <f t="shared" si="0"/>
        <v>0</v>
      </c>
      <c r="P21" s="32">
        <f t="shared" si="0"/>
        <v>0</v>
      </c>
      <c r="Q21" s="27"/>
      <c r="R21" s="28"/>
      <c r="S21" s="29"/>
      <c r="T21" s="27"/>
      <c r="U21" s="28"/>
      <c r="V21" s="29"/>
      <c r="W21" s="27"/>
      <c r="X21" s="28"/>
      <c r="Y21" s="29"/>
      <c r="Z21" s="33"/>
      <c r="AA21" s="34">
        <f t="shared" si="1"/>
        <v>0</v>
      </c>
      <c r="AB21" s="35">
        <f>R21+U21+X21</f>
        <v>0</v>
      </c>
      <c r="AC21" s="36">
        <f t="shared" si="2"/>
        <v>0</v>
      </c>
      <c r="AD21" s="34">
        <f t="shared" si="3"/>
        <v>0</v>
      </c>
      <c r="AE21" s="37">
        <f t="shared" si="3"/>
        <v>0</v>
      </c>
      <c r="AF21" s="38">
        <f>AC21+P21</f>
        <v>0</v>
      </c>
      <c r="AG21" s="39"/>
      <c r="AH21" s="40"/>
      <c r="AI21" s="41"/>
      <c r="AJ21" s="69">
        <f>SUM(AG21:AI21)</f>
        <v>0</v>
      </c>
      <c r="AK21" s="43"/>
    </row>
    <row r="22" spans="1:37" s="68" customFormat="1" ht="43.5" customHeight="1" x14ac:dyDescent="0.25">
      <c r="A22" s="53" t="s">
        <v>53</v>
      </c>
      <c r="B22" s="54">
        <f t="shared" ref="B22:AJ22" si="10">SUM(B18:B21)</f>
        <v>6296400</v>
      </c>
      <c r="C22" s="55">
        <f t="shared" si="10"/>
        <v>7532900</v>
      </c>
      <c r="D22" s="56">
        <f t="shared" si="10"/>
        <v>7605300</v>
      </c>
      <c r="E22" s="54">
        <v>0</v>
      </c>
      <c r="F22" s="55">
        <v>0</v>
      </c>
      <c r="G22" s="56">
        <v>0</v>
      </c>
      <c r="H22" s="54">
        <v>0</v>
      </c>
      <c r="I22" s="55">
        <v>0</v>
      </c>
      <c r="J22" s="56">
        <f t="shared" si="10"/>
        <v>11624</v>
      </c>
      <c r="K22" s="54">
        <f t="shared" si="10"/>
        <v>0</v>
      </c>
      <c r="L22" s="55">
        <f t="shared" si="10"/>
        <v>0</v>
      </c>
      <c r="M22" s="56">
        <f t="shared" si="10"/>
        <v>0</v>
      </c>
      <c r="N22" s="57">
        <f t="shared" si="6"/>
        <v>6296400</v>
      </c>
      <c r="O22" s="16">
        <f t="shared" si="0"/>
        <v>7532900</v>
      </c>
      <c r="P22" s="56">
        <f t="shared" si="10"/>
        <v>7616924</v>
      </c>
      <c r="Q22" s="54">
        <v>0</v>
      </c>
      <c r="R22" s="54">
        <v>0</v>
      </c>
      <c r="S22" s="56">
        <v>0</v>
      </c>
      <c r="T22" s="54">
        <f t="shared" si="10"/>
        <v>0</v>
      </c>
      <c r="U22" s="55">
        <f t="shared" si="10"/>
        <v>0</v>
      </c>
      <c r="V22" s="56">
        <f t="shared" si="10"/>
        <v>0</v>
      </c>
      <c r="W22" s="54">
        <f t="shared" si="10"/>
        <v>0</v>
      </c>
      <c r="X22" s="55">
        <f t="shared" si="10"/>
        <v>0</v>
      </c>
      <c r="Y22" s="56">
        <f t="shared" si="10"/>
        <v>0</v>
      </c>
      <c r="Z22" s="59">
        <f t="shared" si="10"/>
        <v>0</v>
      </c>
      <c r="AA22" s="19">
        <f t="shared" si="1"/>
        <v>0</v>
      </c>
      <c r="AB22" s="19" t="e">
        <f>S22+V22+Y22+#REF!</f>
        <v>#REF!</v>
      </c>
      <c r="AC22" s="65">
        <f t="shared" si="10"/>
        <v>0</v>
      </c>
      <c r="AD22" s="19">
        <f t="shared" si="3"/>
        <v>6296400</v>
      </c>
      <c r="AE22" s="20" t="e">
        <f t="shared" si="3"/>
        <v>#REF!</v>
      </c>
      <c r="AF22" s="70">
        <f t="shared" si="10"/>
        <v>7616924</v>
      </c>
      <c r="AG22" s="63">
        <f t="shared" si="10"/>
        <v>0</v>
      </c>
      <c r="AH22" s="64">
        <f t="shared" si="10"/>
        <v>7616924</v>
      </c>
      <c r="AI22" s="65">
        <f t="shared" si="10"/>
        <v>0</v>
      </c>
      <c r="AJ22" s="66">
        <f t="shared" si="10"/>
        <v>7616924</v>
      </c>
      <c r="AK22" s="67"/>
    </row>
    <row r="23" spans="1:37" s="44" customFormat="1" ht="43.5" customHeight="1" x14ac:dyDescent="0.25">
      <c r="A23" s="51" t="s">
        <v>54</v>
      </c>
      <c r="B23" s="27"/>
      <c r="C23" s="28"/>
      <c r="D23" s="29"/>
      <c r="E23" s="27"/>
      <c r="F23" s="28"/>
      <c r="G23" s="29"/>
      <c r="H23" s="27"/>
      <c r="I23" s="30"/>
      <c r="J23" s="29"/>
      <c r="K23" s="27"/>
      <c r="L23" s="28"/>
      <c r="M23" s="29"/>
      <c r="N23" s="31">
        <f t="shared" si="6"/>
        <v>0</v>
      </c>
      <c r="O23" s="30">
        <f t="shared" si="6"/>
        <v>0</v>
      </c>
      <c r="P23" s="32">
        <f t="shared" si="6"/>
        <v>0</v>
      </c>
      <c r="Q23" s="27"/>
      <c r="R23" s="28"/>
      <c r="S23" s="29"/>
      <c r="T23" s="27"/>
      <c r="U23" s="28"/>
      <c r="V23" s="29"/>
      <c r="W23" s="27"/>
      <c r="X23" s="28"/>
      <c r="Y23" s="29"/>
      <c r="Z23" s="33"/>
      <c r="AA23" s="71">
        <f t="shared" si="1"/>
        <v>0</v>
      </c>
      <c r="AB23" s="35">
        <f t="shared" ref="AB23:AC47" si="11">R23+U23+X23</f>
        <v>0</v>
      </c>
      <c r="AC23" s="36">
        <f t="shared" si="11"/>
        <v>0</v>
      </c>
      <c r="AD23" s="71">
        <f t="shared" ref="AD23:AE51" si="12">N23+AA23</f>
        <v>0</v>
      </c>
      <c r="AE23" s="35">
        <f t="shared" si="12"/>
        <v>0</v>
      </c>
      <c r="AF23" s="38">
        <f t="shared" ref="AF23:AF31" si="13">AC23+P23</f>
        <v>0</v>
      </c>
      <c r="AG23" s="39"/>
      <c r="AH23" s="40"/>
      <c r="AI23" s="41"/>
      <c r="AJ23" s="69">
        <f>SUM(AG23:AI23)</f>
        <v>0</v>
      </c>
      <c r="AK23" s="43"/>
    </row>
    <row r="24" spans="1:37" s="44" customFormat="1" ht="56.25" customHeight="1" x14ac:dyDescent="0.25">
      <c r="A24" s="51" t="s">
        <v>55</v>
      </c>
      <c r="B24" s="27"/>
      <c r="C24" s="28"/>
      <c r="D24" s="29"/>
      <c r="E24" s="27"/>
      <c r="F24" s="28"/>
      <c r="G24" s="29"/>
      <c r="H24" s="27"/>
      <c r="I24" s="30"/>
      <c r="J24" s="29"/>
      <c r="K24" s="27"/>
      <c r="L24" s="28"/>
      <c r="M24" s="29"/>
      <c r="N24" s="31">
        <f t="shared" si="6"/>
        <v>0</v>
      </c>
      <c r="O24" s="30">
        <f t="shared" si="6"/>
        <v>0</v>
      </c>
      <c r="P24" s="32">
        <f t="shared" si="6"/>
        <v>0</v>
      </c>
      <c r="Q24" s="27"/>
      <c r="R24" s="28"/>
      <c r="S24" s="29"/>
      <c r="T24" s="27"/>
      <c r="U24" s="28"/>
      <c r="V24" s="29"/>
      <c r="W24" s="27"/>
      <c r="X24" s="28"/>
      <c r="Y24" s="29"/>
      <c r="Z24" s="33"/>
      <c r="AA24" s="71">
        <f t="shared" si="1"/>
        <v>0</v>
      </c>
      <c r="AB24" s="35">
        <f t="shared" si="11"/>
        <v>0</v>
      </c>
      <c r="AC24" s="36">
        <f t="shared" si="11"/>
        <v>0</v>
      </c>
      <c r="AD24" s="71">
        <f t="shared" si="12"/>
        <v>0</v>
      </c>
      <c r="AE24" s="35">
        <f t="shared" si="12"/>
        <v>0</v>
      </c>
      <c r="AF24" s="38">
        <f t="shared" si="13"/>
        <v>0</v>
      </c>
      <c r="AG24" s="39"/>
      <c r="AH24" s="40"/>
      <c r="AI24" s="41"/>
      <c r="AJ24" s="69">
        <f>SUM(AG24:AI24)</f>
        <v>0</v>
      </c>
      <c r="AK24" s="43"/>
    </row>
    <row r="25" spans="1:37" s="44" customFormat="1" ht="56.25" customHeight="1" x14ac:dyDescent="0.25">
      <c r="A25" s="51" t="s">
        <v>56</v>
      </c>
      <c r="B25" s="27"/>
      <c r="C25" s="28"/>
      <c r="D25" s="29"/>
      <c r="E25" s="27"/>
      <c r="F25" s="28"/>
      <c r="G25" s="29"/>
      <c r="H25" s="27"/>
      <c r="I25" s="30"/>
      <c r="J25" s="29"/>
      <c r="K25" s="27"/>
      <c r="L25" s="28"/>
      <c r="M25" s="29"/>
      <c r="N25" s="31">
        <f t="shared" si="6"/>
        <v>0</v>
      </c>
      <c r="O25" s="30">
        <f t="shared" si="6"/>
        <v>0</v>
      </c>
      <c r="P25" s="32">
        <f t="shared" si="6"/>
        <v>0</v>
      </c>
      <c r="Q25" s="27"/>
      <c r="R25" s="28"/>
      <c r="S25" s="29"/>
      <c r="T25" s="27"/>
      <c r="U25" s="28"/>
      <c r="V25" s="29"/>
      <c r="W25" s="27"/>
      <c r="X25" s="28"/>
      <c r="Y25" s="29"/>
      <c r="Z25" s="33"/>
      <c r="AA25" s="34">
        <f t="shared" si="1"/>
        <v>0</v>
      </c>
      <c r="AB25" s="35">
        <f t="shared" si="11"/>
        <v>0</v>
      </c>
      <c r="AC25" s="36">
        <f t="shared" si="11"/>
        <v>0</v>
      </c>
      <c r="AD25" s="34">
        <f t="shared" si="12"/>
        <v>0</v>
      </c>
      <c r="AE25" s="37">
        <f t="shared" si="12"/>
        <v>0</v>
      </c>
      <c r="AF25" s="38">
        <f t="shared" si="13"/>
        <v>0</v>
      </c>
      <c r="AG25" s="39"/>
      <c r="AH25" s="40"/>
      <c r="AI25" s="41"/>
      <c r="AJ25" s="69">
        <f>SUM(AG25:AI25)</f>
        <v>0</v>
      </c>
      <c r="AK25" s="43"/>
    </row>
    <row r="26" spans="1:37" s="44" customFormat="1" ht="56.25" customHeight="1" x14ac:dyDescent="0.25">
      <c r="A26" s="51" t="s">
        <v>57</v>
      </c>
      <c r="B26" s="27"/>
      <c r="C26" s="30"/>
      <c r="D26" s="29">
        <v>70000</v>
      </c>
      <c r="E26" s="27"/>
      <c r="F26" s="30"/>
      <c r="G26" s="29"/>
      <c r="H26" s="27"/>
      <c r="I26" s="30"/>
      <c r="J26" s="29"/>
      <c r="K26" s="27"/>
      <c r="L26" s="30"/>
      <c r="M26" s="29"/>
      <c r="N26" s="47">
        <f t="shared" si="6"/>
        <v>0</v>
      </c>
      <c r="O26" s="30">
        <f t="shared" si="6"/>
        <v>0</v>
      </c>
      <c r="P26" s="48">
        <f t="shared" si="6"/>
        <v>70000</v>
      </c>
      <c r="Q26" s="27"/>
      <c r="R26" s="30"/>
      <c r="S26" s="29"/>
      <c r="T26" s="27"/>
      <c r="U26" s="30"/>
      <c r="V26" s="29"/>
      <c r="W26" s="27"/>
      <c r="X26" s="30"/>
      <c r="Y26" s="29"/>
      <c r="Z26" s="33"/>
      <c r="AA26" s="34">
        <f t="shared" si="1"/>
        <v>0</v>
      </c>
      <c r="AB26" s="35">
        <f t="shared" si="11"/>
        <v>0</v>
      </c>
      <c r="AC26" s="49">
        <f t="shared" si="11"/>
        <v>0</v>
      </c>
      <c r="AD26" s="34">
        <f t="shared" si="12"/>
        <v>0</v>
      </c>
      <c r="AE26" s="37">
        <f t="shared" si="12"/>
        <v>0</v>
      </c>
      <c r="AF26" s="45">
        <f t="shared" si="13"/>
        <v>70000</v>
      </c>
      <c r="AG26" s="39"/>
      <c r="AH26" s="40"/>
      <c r="AI26" s="41"/>
      <c r="AJ26" s="42">
        <f>SUM(AG26:AI26)</f>
        <v>0</v>
      </c>
      <c r="AK26" s="43"/>
    </row>
    <row r="27" spans="1:37" s="44" customFormat="1" ht="56.25" customHeight="1" x14ac:dyDescent="0.25">
      <c r="A27" s="51" t="s">
        <v>58</v>
      </c>
      <c r="B27" s="27"/>
      <c r="C27" s="28"/>
      <c r="D27" s="29"/>
      <c r="E27" s="27"/>
      <c r="F27" s="28"/>
      <c r="G27" s="29"/>
      <c r="H27" s="27"/>
      <c r="I27" s="30"/>
      <c r="J27" s="29"/>
      <c r="K27" s="27"/>
      <c r="L27" s="28"/>
      <c r="M27" s="29"/>
      <c r="N27" s="31">
        <f t="shared" si="6"/>
        <v>0</v>
      </c>
      <c r="O27" s="30">
        <f t="shared" si="6"/>
        <v>0</v>
      </c>
      <c r="P27" s="32">
        <f t="shared" si="6"/>
        <v>0</v>
      </c>
      <c r="Q27" s="27"/>
      <c r="R27" s="28"/>
      <c r="S27" s="29"/>
      <c r="T27" s="27"/>
      <c r="U27" s="28"/>
      <c r="V27" s="29"/>
      <c r="W27" s="27"/>
      <c r="X27" s="28"/>
      <c r="Y27" s="29"/>
      <c r="Z27" s="33"/>
      <c r="AA27" s="34">
        <f t="shared" si="1"/>
        <v>0</v>
      </c>
      <c r="AB27" s="35">
        <f t="shared" si="11"/>
        <v>0</v>
      </c>
      <c r="AC27" s="36">
        <f t="shared" si="11"/>
        <v>0</v>
      </c>
      <c r="AD27" s="34">
        <f t="shared" si="12"/>
        <v>0</v>
      </c>
      <c r="AE27" s="37">
        <f t="shared" si="12"/>
        <v>0</v>
      </c>
      <c r="AF27" s="38">
        <f t="shared" si="13"/>
        <v>0</v>
      </c>
      <c r="AG27" s="39"/>
      <c r="AH27" s="40"/>
      <c r="AI27" s="41"/>
      <c r="AJ27" s="69"/>
      <c r="AK27" s="43"/>
    </row>
    <row r="28" spans="1:37" s="44" customFormat="1" ht="24" customHeight="1" x14ac:dyDescent="0.25">
      <c r="A28" s="14" t="s">
        <v>59</v>
      </c>
      <c r="B28" s="15">
        <f t="shared" ref="B28:L28" si="14">SUM(B23:B26)</f>
        <v>0</v>
      </c>
      <c r="C28" s="15">
        <f t="shared" si="14"/>
        <v>0</v>
      </c>
      <c r="D28" s="17">
        <f t="shared" si="14"/>
        <v>70000</v>
      </c>
      <c r="E28" s="15">
        <v>0</v>
      </c>
      <c r="F28" s="16">
        <v>0</v>
      </c>
      <c r="G28" s="17">
        <v>0</v>
      </c>
      <c r="H28" s="15">
        <v>0</v>
      </c>
      <c r="I28" s="16">
        <v>0</v>
      </c>
      <c r="J28" s="17">
        <f t="shared" si="14"/>
        <v>0</v>
      </c>
      <c r="K28" s="15">
        <f t="shared" si="14"/>
        <v>0</v>
      </c>
      <c r="L28" s="15">
        <f t="shared" si="14"/>
        <v>0</v>
      </c>
      <c r="M28" s="16">
        <f>SUM(M23:M27)</f>
        <v>0</v>
      </c>
      <c r="N28" s="15">
        <f t="shared" si="6"/>
        <v>0</v>
      </c>
      <c r="O28" s="16">
        <f t="shared" si="6"/>
        <v>0</v>
      </c>
      <c r="P28" s="17">
        <f t="shared" si="6"/>
        <v>70000</v>
      </c>
      <c r="Q28" s="15">
        <v>0</v>
      </c>
      <c r="R28" s="15">
        <v>0</v>
      </c>
      <c r="S28" s="17">
        <v>0</v>
      </c>
      <c r="T28" s="15">
        <f t="shared" ref="T28:Z28" si="15">SUM(T23:T26)</f>
        <v>0</v>
      </c>
      <c r="U28" s="15">
        <f t="shared" si="15"/>
        <v>0</v>
      </c>
      <c r="V28" s="17">
        <f t="shared" si="15"/>
        <v>0</v>
      </c>
      <c r="W28" s="15">
        <f t="shared" si="15"/>
        <v>0</v>
      </c>
      <c r="X28" s="15">
        <f t="shared" si="15"/>
        <v>0</v>
      </c>
      <c r="Y28" s="17">
        <f t="shared" si="15"/>
        <v>0</v>
      </c>
      <c r="Z28" s="18">
        <f t="shared" si="15"/>
        <v>0</v>
      </c>
      <c r="AA28" s="19">
        <f t="shared" si="1"/>
        <v>0</v>
      </c>
      <c r="AB28" s="20">
        <f t="shared" si="11"/>
        <v>0</v>
      </c>
      <c r="AC28" s="21">
        <f t="shared" si="11"/>
        <v>0</v>
      </c>
      <c r="AD28" s="19">
        <f t="shared" si="12"/>
        <v>0</v>
      </c>
      <c r="AE28" s="20">
        <f t="shared" si="12"/>
        <v>0</v>
      </c>
      <c r="AF28" s="22">
        <f t="shared" si="13"/>
        <v>70000</v>
      </c>
      <c r="AG28" s="23">
        <f>SUM(AG23:AG26)</f>
        <v>0</v>
      </c>
      <c r="AH28" s="20">
        <f>SUM(AH23:AH26)</f>
        <v>0</v>
      </c>
      <c r="AI28" s="21">
        <f>SUM(AI23:AI26)</f>
        <v>0</v>
      </c>
      <c r="AJ28" s="72">
        <f>SUM(AJ23:AJ26)</f>
        <v>0</v>
      </c>
      <c r="AK28" s="43"/>
    </row>
    <row r="29" spans="1:37" s="44" customFormat="1" ht="37.5" customHeight="1" x14ac:dyDescent="0.25">
      <c r="A29" s="51" t="s">
        <v>60</v>
      </c>
      <c r="B29" s="27">
        <v>2579562</v>
      </c>
      <c r="C29" s="28">
        <v>2579562</v>
      </c>
      <c r="D29" s="29">
        <v>2022086</v>
      </c>
      <c r="E29" s="27"/>
      <c r="F29" s="28"/>
      <c r="G29" s="29"/>
      <c r="H29" s="27"/>
      <c r="I29" s="30"/>
      <c r="J29" s="29"/>
      <c r="K29" s="27"/>
      <c r="L29" s="28"/>
      <c r="M29" s="29"/>
      <c r="N29" s="31">
        <f t="shared" si="6"/>
        <v>2579562</v>
      </c>
      <c r="O29" s="30">
        <f t="shared" si="6"/>
        <v>2579562</v>
      </c>
      <c r="P29" s="32">
        <f t="shared" si="6"/>
        <v>2022086</v>
      </c>
      <c r="Q29" s="27"/>
      <c r="R29" s="28"/>
      <c r="S29" s="29"/>
      <c r="T29" s="27"/>
      <c r="U29" s="28"/>
      <c r="V29" s="29"/>
      <c r="W29" s="27"/>
      <c r="X29" s="28"/>
      <c r="Y29" s="29"/>
      <c r="Z29" s="33"/>
      <c r="AA29" s="34">
        <f t="shared" si="1"/>
        <v>0</v>
      </c>
      <c r="AB29" s="35">
        <f t="shared" si="11"/>
        <v>0</v>
      </c>
      <c r="AC29" s="36">
        <f t="shared" si="11"/>
        <v>0</v>
      </c>
      <c r="AD29" s="34">
        <f t="shared" si="12"/>
        <v>2579562</v>
      </c>
      <c r="AE29" s="37">
        <f t="shared" si="12"/>
        <v>2579562</v>
      </c>
      <c r="AF29" s="38">
        <f t="shared" si="13"/>
        <v>2022086</v>
      </c>
      <c r="AG29" s="39"/>
      <c r="AH29" s="40">
        <v>2022086</v>
      </c>
      <c r="AI29" s="41"/>
      <c r="AJ29" s="69">
        <f>SUM(AG29:AI29)</f>
        <v>2022086</v>
      </c>
      <c r="AK29" s="43"/>
    </row>
    <row r="30" spans="1:37" s="44" customFormat="1" ht="24" customHeight="1" x14ac:dyDescent="0.25">
      <c r="A30" s="51" t="s">
        <v>61</v>
      </c>
      <c r="B30" s="27"/>
      <c r="C30" s="30"/>
      <c r="D30" s="29"/>
      <c r="E30" s="27"/>
      <c r="F30" s="30"/>
      <c r="G30" s="29"/>
      <c r="H30" s="27"/>
      <c r="I30" s="30"/>
      <c r="J30" s="29"/>
      <c r="K30" s="27"/>
      <c r="L30" s="30"/>
      <c r="M30" s="29"/>
      <c r="N30" s="47">
        <f t="shared" si="6"/>
        <v>0</v>
      </c>
      <c r="O30" s="30">
        <f t="shared" si="6"/>
        <v>0</v>
      </c>
      <c r="P30" s="48">
        <f t="shared" si="6"/>
        <v>0</v>
      </c>
      <c r="Q30" s="27"/>
      <c r="R30" s="30"/>
      <c r="S30" s="29"/>
      <c r="T30" s="27"/>
      <c r="U30" s="30"/>
      <c r="V30" s="29"/>
      <c r="W30" s="27"/>
      <c r="X30" s="30"/>
      <c r="Y30" s="29"/>
      <c r="Z30" s="33"/>
      <c r="AA30" s="34">
        <f t="shared" si="1"/>
        <v>0</v>
      </c>
      <c r="AB30" s="35">
        <f t="shared" si="11"/>
        <v>0</v>
      </c>
      <c r="AC30" s="49">
        <f t="shared" si="11"/>
        <v>0</v>
      </c>
      <c r="AD30" s="34">
        <f t="shared" si="12"/>
        <v>0</v>
      </c>
      <c r="AE30" s="37">
        <f t="shared" si="12"/>
        <v>0</v>
      </c>
      <c r="AF30" s="45">
        <f t="shared" si="13"/>
        <v>0</v>
      </c>
      <c r="AG30" s="39"/>
      <c r="AH30" s="40"/>
      <c r="AI30" s="41"/>
      <c r="AJ30" s="42">
        <f>SUM(AG30:AI30)</f>
        <v>0</v>
      </c>
      <c r="AK30" s="43"/>
    </row>
    <row r="31" spans="1:37" s="44" customFormat="1" ht="24" customHeight="1" x14ac:dyDescent="0.25">
      <c r="A31" s="51" t="s">
        <v>62</v>
      </c>
      <c r="B31" s="27"/>
      <c r="C31" s="28"/>
      <c r="D31" s="29"/>
      <c r="E31" s="27"/>
      <c r="F31" s="28"/>
      <c r="G31" s="29"/>
      <c r="H31" s="27"/>
      <c r="I31" s="30"/>
      <c r="J31" s="29"/>
      <c r="K31" s="27"/>
      <c r="L31" s="28"/>
      <c r="M31" s="29"/>
      <c r="N31" s="31">
        <f t="shared" si="6"/>
        <v>0</v>
      </c>
      <c r="O31" s="30">
        <f t="shared" si="6"/>
        <v>0</v>
      </c>
      <c r="P31" s="32">
        <f t="shared" si="6"/>
        <v>0</v>
      </c>
      <c r="Q31" s="27"/>
      <c r="R31" s="28"/>
      <c r="S31" s="29"/>
      <c r="T31" s="27"/>
      <c r="U31" s="28"/>
      <c r="V31" s="29"/>
      <c r="W31" s="27"/>
      <c r="X31" s="28"/>
      <c r="Y31" s="29"/>
      <c r="Z31" s="33"/>
      <c r="AA31" s="34">
        <f t="shared" si="1"/>
        <v>0</v>
      </c>
      <c r="AB31" s="35">
        <f t="shared" si="11"/>
        <v>0</v>
      </c>
      <c r="AC31" s="36">
        <f t="shared" si="11"/>
        <v>0</v>
      </c>
      <c r="AD31" s="34">
        <f t="shared" si="12"/>
        <v>0</v>
      </c>
      <c r="AE31" s="37">
        <f t="shared" si="12"/>
        <v>0</v>
      </c>
      <c r="AF31" s="38">
        <f t="shared" si="13"/>
        <v>0</v>
      </c>
      <c r="AG31" s="39"/>
      <c r="AH31" s="40"/>
      <c r="AI31" s="41"/>
      <c r="AJ31" s="69">
        <f>SUM(AG31:AI31)</f>
        <v>0</v>
      </c>
      <c r="AK31" s="43"/>
    </row>
    <row r="32" spans="1:37" s="44" customFormat="1" ht="13.8" x14ac:dyDescent="0.25">
      <c r="A32" s="14" t="s">
        <v>63</v>
      </c>
      <c r="B32" s="73">
        <f>SUM(B29:B31)</f>
        <v>2579562</v>
      </c>
      <c r="C32" s="73">
        <f>SUM(C29:C31)</f>
        <v>2579562</v>
      </c>
      <c r="D32" s="74">
        <f>SUM(D29:D31)</f>
        <v>2022086</v>
      </c>
      <c r="E32" s="73">
        <v>0</v>
      </c>
      <c r="F32" s="75">
        <v>0</v>
      </c>
      <c r="G32" s="74">
        <v>0</v>
      </c>
      <c r="H32" s="73">
        <v>0</v>
      </c>
      <c r="I32" s="16">
        <v>0</v>
      </c>
      <c r="J32" s="74">
        <f t="shared" ref="J32:M32" si="16">SUM(J29:J31)</f>
        <v>0</v>
      </c>
      <c r="K32" s="73">
        <f t="shared" si="16"/>
        <v>0</v>
      </c>
      <c r="L32" s="73">
        <f t="shared" si="16"/>
        <v>0</v>
      </c>
      <c r="M32" s="74">
        <f t="shared" si="16"/>
        <v>0</v>
      </c>
      <c r="N32" s="15">
        <f t="shared" si="6"/>
        <v>2579562</v>
      </c>
      <c r="O32" s="16">
        <f t="shared" si="6"/>
        <v>2579562</v>
      </c>
      <c r="P32" s="17">
        <f t="shared" si="6"/>
        <v>2022086</v>
      </c>
      <c r="Q32" s="73">
        <v>0</v>
      </c>
      <c r="R32" s="73">
        <v>0</v>
      </c>
      <c r="S32" s="74">
        <v>0</v>
      </c>
      <c r="T32" s="73">
        <f t="shared" ref="T32:Z32" si="17">SUM(T29:T31)</f>
        <v>0</v>
      </c>
      <c r="U32" s="73">
        <f t="shared" si="17"/>
        <v>0</v>
      </c>
      <c r="V32" s="74">
        <f t="shared" si="17"/>
        <v>0</v>
      </c>
      <c r="W32" s="73">
        <f t="shared" si="17"/>
        <v>0</v>
      </c>
      <c r="X32" s="16"/>
      <c r="Y32" s="74">
        <f t="shared" si="17"/>
        <v>0</v>
      </c>
      <c r="Z32" s="76">
        <f t="shared" si="17"/>
        <v>0</v>
      </c>
      <c r="AA32" s="19">
        <f t="shared" si="1"/>
        <v>0</v>
      </c>
      <c r="AB32" s="20">
        <f t="shared" si="11"/>
        <v>0</v>
      </c>
      <c r="AC32" s="21">
        <f t="shared" si="11"/>
        <v>0</v>
      </c>
      <c r="AD32" s="19">
        <f t="shared" si="12"/>
        <v>2579562</v>
      </c>
      <c r="AE32" s="20">
        <f t="shared" si="12"/>
        <v>2579562</v>
      </c>
      <c r="AF32" s="77">
        <f t="shared" ref="AF32" si="18">SUM(AF29:AF31)</f>
        <v>2022086</v>
      </c>
      <c r="AG32" s="78">
        <f>SUM(AG29:AG31)</f>
        <v>0</v>
      </c>
      <c r="AH32" s="79">
        <f>SUM(AH29:AH31)</f>
        <v>2022086</v>
      </c>
      <c r="AI32" s="80">
        <f>SUM(AI29:AI31)</f>
        <v>0</v>
      </c>
      <c r="AJ32" s="81">
        <f>SUM(AJ29:AJ31)</f>
        <v>2022086</v>
      </c>
      <c r="AK32" s="43"/>
    </row>
    <row r="33" spans="1:37" s="44" customFormat="1" ht="26.4" x14ac:dyDescent="0.25">
      <c r="A33" s="14" t="s">
        <v>64</v>
      </c>
      <c r="B33" s="73"/>
      <c r="C33" s="16"/>
      <c r="D33" s="74"/>
      <c r="E33" s="73"/>
      <c r="F33" s="16"/>
      <c r="G33" s="74"/>
      <c r="H33" s="73"/>
      <c r="I33" s="16"/>
      <c r="J33" s="74"/>
      <c r="K33" s="73"/>
      <c r="L33" s="16"/>
      <c r="M33" s="74"/>
      <c r="N33" s="15">
        <f t="shared" si="6"/>
        <v>0</v>
      </c>
      <c r="O33" s="16">
        <f t="shared" si="6"/>
        <v>0</v>
      </c>
      <c r="P33" s="17">
        <f t="shared" si="6"/>
        <v>0</v>
      </c>
      <c r="Q33" s="73"/>
      <c r="R33" s="16"/>
      <c r="S33" s="74"/>
      <c r="T33" s="73"/>
      <c r="U33" s="16"/>
      <c r="V33" s="74"/>
      <c r="W33" s="73"/>
      <c r="X33" s="16"/>
      <c r="Y33" s="74"/>
      <c r="Z33" s="76"/>
      <c r="AA33" s="19">
        <f t="shared" si="1"/>
        <v>0</v>
      </c>
      <c r="AB33" s="20">
        <f t="shared" si="11"/>
        <v>0</v>
      </c>
      <c r="AC33" s="21">
        <f t="shared" si="11"/>
        <v>0</v>
      </c>
      <c r="AD33" s="19">
        <f t="shared" si="12"/>
        <v>0</v>
      </c>
      <c r="AE33" s="20">
        <f t="shared" si="12"/>
        <v>0</v>
      </c>
      <c r="AF33" s="22">
        <f t="shared" ref="AF33:AF47" si="19">AC33+P33</f>
        <v>0</v>
      </c>
      <c r="AG33" s="78"/>
      <c r="AH33" s="79"/>
      <c r="AI33" s="80"/>
      <c r="AJ33" s="72">
        <f t="shared" ref="AJ33:AJ47" si="20">SUM(AG33:AI33)</f>
        <v>0</v>
      </c>
      <c r="AK33" s="43"/>
    </row>
    <row r="34" spans="1:37" s="44" customFormat="1" ht="13.8" x14ac:dyDescent="0.25">
      <c r="A34" s="14" t="s">
        <v>65</v>
      </c>
      <c r="B34" s="73">
        <v>37203203</v>
      </c>
      <c r="C34" s="73">
        <v>34623681</v>
      </c>
      <c r="D34" s="74">
        <v>26803459</v>
      </c>
      <c r="E34" s="73"/>
      <c r="F34" s="16"/>
      <c r="G34" s="74"/>
      <c r="H34" s="73"/>
      <c r="I34" s="16"/>
      <c r="J34" s="74">
        <v>29</v>
      </c>
      <c r="K34" s="73"/>
      <c r="L34" s="16"/>
      <c r="M34" s="74"/>
      <c r="N34" s="15">
        <f t="shared" si="6"/>
        <v>37203203</v>
      </c>
      <c r="O34" s="16">
        <f t="shared" si="6"/>
        <v>34623681</v>
      </c>
      <c r="P34" s="17">
        <f t="shared" si="6"/>
        <v>26803488</v>
      </c>
      <c r="Q34" s="73"/>
      <c r="R34" s="16"/>
      <c r="S34" s="74"/>
      <c r="T34" s="73"/>
      <c r="U34" s="16"/>
      <c r="V34" s="74"/>
      <c r="W34" s="73"/>
      <c r="X34" s="16"/>
      <c r="Y34" s="74"/>
      <c r="Z34" s="76"/>
      <c r="AA34" s="19">
        <f t="shared" si="1"/>
        <v>0</v>
      </c>
      <c r="AB34" s="20">
        <f t="shared" si="11"/>
        <v>0</v>
      </c>
      <c r="AC34" s="21">
        <f t="shared" si="11"/>
        <v>0</v>
      </c>
      <c r="AD34" s="19">
        <f t="shared" si="12"/>
        <v>37203203</v>
      </c>
      <c r="AE34" s="20">
        <f t="shared" si="12"/>
        <v>34623681</v>
      </c>
      <c r="AF34" s="22">
        <f t="shared" si="19"/>
        <v>26803488</v>
      </c>
      <c r="AG34" s="78"/>
      <c r="AH34" s="79">
        <v>26803488</v>
      </c>
      <c r="AI34" s="80"/>
      <c r="AJ34" s="72">
        <f t="shared" si="20"/>
        <v>26803488</v>
      </c>
      <c r="AK34" s="43"/>
    </row>
    <row r="35" spans="1:37" s="44" customFormat="1" ht="21" x14ac:dyDescent="0.25">
      <c r="A35" s="82" t="s">
        <v>66</v>
      </c>
      <c r="B35" s="73">
        <v>170525938</v>
      </c>
      <c r="C35" s="16">
        <v>186505118</v>
      </c>
      <c r="D35" s="74">
        <f>186482031+23087</f>
        <v>186505118</v>
      </c>
      <c r="E35" s="73"/>
      <c r="F35" s="16">
        <v>33203250</v>
      </c>
      <c r="G35" s="74">
        <v>36770657</v>
      </c>
      <c r="H35" s="73"/>
      <c r="I35" s="16"/>
      <c r="J35" s="74"/>
      <c r="K35" s="73"/>
      <c r="L35" s="16"/>
      <c r="M35" s="74"/>
      <c r="N35" s="15">
        <f t="shared" si="6"/>
        <v>170525938</v>
      </c>
      <c r="O35" s="16">
        <f t="shared" si="6"/>
        <v>219708368</v>
      </c>
      <c r="P35" s="17">
        <f t="shared" si="6"/>
        <v>223275775</v>
      </c>
      <c r="Q35" s="73"/>
      <c r="R35" s="16"/>
      <c r="S35" s="74"/>
      <c r="T35" s="73"/>
      <c r="U35" s="16"/>
      <c r="V35" s="74"/>
      <c r="W35" s="73"/>
      <c r="X35" s="16"/>
      <c r="Y35" s="74"/>
      <c r="Z35" s="76"/>
      <c r="AA35" s="19">
        <f t="shared" si="1"/>
        <v>0</v>
      </c>
      <c r="AB35" s="20">
        <f t="shared" si="11"/>
        <v>0</v>
      </c>
      <c r="AC35" s="21">
        <f t="shared" si="11"/>
        <v>0</v>
      </c>
      <c r="AD35" s="19">
        <f t="shared" si="12"/>
        <v>170525938</v>
      </c>
      <c r="AE35" s="20">
        <f t="shared" si="12"/>
        <v>219708368</v>
      </c>
      <c r="AF35" s="22">
        <f t="shared" si="19"/>
        <v>223275775</v>
      </c>
      <c r="AG35" s="78"/>
      <c r="AH35" s="79">
        <v>223345775</v>
      </c>
      <c r="AI35" s="80"/>
      <c r="AJ35" s="72">
        <f t="shared" si="20"/>
        <v>223345775</v>
      </c>
      <c r="AK35" s="43"/>
    </row>
    <row r="36" spans="1:37" s="68" customFormat="1" ht="13.8" x14ac:dyDescent="0.25">
      <c r="A36" s="83" t="s">
        <v>67</v>
      </c>
      <c r="B36" s="27"/>
      <c r="C36" s="30"/>
      <c r="D36" s="29"/>
      <c r="E36" s="27"/>
      <c r="F36" s="30"/>
      <c r="G36" s="29"/>
      <c r="H36" s="27"/>
      <c r="I36" s="30"/>
      <c r="J36" s="29"/>
      <c r="K36" s="27"/>
      <c r="L36" s="30"/>
      <c r="M36" s="29"/>
      <c r="N36" s="47">
        <f t="shared" si="6"/>
        <v>0</v>
      </c>
      <c r="O36" s="30"/>
      <c r="P36" s="48">
        <f t="shared" si="6"/>
        <v>0</v>
      </c>
      <c r="Q36" s="27"/>
      <c r="R36" s="30"/>
      <c r="S36" s="29"/>
      <c r="T36" s="27"/>
      <c r="U36" s="30"/>
      <c r="V36" s="29"/>
      <c r="W36" s="27"/>
      <c r="X36" s="30"/>
      <c r="Y36" s="29"/>
      <c r="Z36" s="33"/>
      <c r="AA36" s="84">
        <f t="shared" si="1"/>
        <v>0</v>
      </c>
      <c r="AB36" s="35">
        <f t="shared" si="11"/>
        <v>0</v>
      </c>
      <c r="AC36" s="49">
        <f t="shared" si="11"/>
        <v>0</v>
      </c>
      <c r="AD36" s="34">
        <f t="shared" si="12"/>
        <v>0</v>
      </c>
      <c r="AE36" s="37">
        <f t="shared" si="12"/>
        <v>0</v>
      </c>
      <c r="AF36" s="45">
        <f t="shared" si="19"/>
        <v>0</v>
      </c>
      <c r="AG36" s="39"/>
      <c r="AH36" s="40"/>
      <c r="AI36" s="41"/>
      <c r="AJ36" s="42">
        <f t="shared" si="20"/>
        <v>0</v>
      </c>
      <c r="AK36" s="67"/>
    </row>
    <row r="37" spans="1:37" s="68" customFormat="1" ht="13.8" x14ac:dyDescent="0.25">
      <c r="A37" s="83" t="s">
        <v>68</v>
      </c>
      <c r="B37" s="27"/>
      <c r="C37" s="30"/>
      <c r="D37" s="29"/>
      <c r="E37" s="27"/>
      <c r="F37" s="30"/>
      <c r="G37" s="29"/>
      <c r="H37" s="27"/>
      <c r="I37" s="30"/>
      <c r="J37" s="29"/>
      <c r="K37" s="27"/>
      <c r="L37" s="30"/>
      <c r="M37" s="29"/>
      <c r="N37" s="47">
        <f t="shared" si="6"/>
        <v>0</v>
      </c>
      <c r="O37" s="30"/>
      <c r="P37" s="48">
        <f t="shared" si="6"/>
        <v>0</v>
      </c>
      <c r="Q37" s="27">
        <v>26189532</v>
      </c>
      <c r="R37" s="30">
        <v>26189532</v>
      </c>
      <c r="S37" s="29"/>
      <c r="T37" s="27"/>
      <c r="U37" s="30"/>
      <c r="V37" s="29"/>
      <c r="W37" s="27"/>
      <c r="X37" s="30"/>
      <c r="Y37" s="29"/>
      <c r="Z37" s="33"/>
      <c r="AA37" s="84">
        <f t="shared" si="1"/>
        <v>26189532</v>
      </c>
      <c r="AB37" s="35">
        <f t="shared" si="11"/>
        <v>26189532</v>
      </c>
      <c r="AC37" s="49">
        <f t="shared" si="11"/>
        <v>0</v>
      </c>
      <c r="AD37" s="34">
        <f t="shared" si="12"/>
        <v>26189532</v>
      </c>
      <c r="AE37" s="37">
        <f t="shared" si="12"/>
        <v>26189532</v>
      </c>
      <c r="AF37" s="45">
        <f t="shared" si="19"/>
        <v>0</v>
      </c>
      <c r="AG37" s="39"/>
      <c r="AH37" s="40"/>
      <c r="AI37" s="41"/>
      <c r="AJ37" s="42">
        <f t="shared" si="20"/>
        <v>0</v>
      </c>
      <c r="AK37" s="67"/>
    </row>
    <row r="38" spans="1:37" s="68" customFormat="1" ht="13.8" x14ac:dyDescent="0.25">
      <c r="A38" s="83" t="s">
        <v>69</v>
      </c>
      <c r="B38" s="27">
        <v>518224</v>
      </c>
      <c r="C38" s="30">
        <v>518224</v>
      </c>
      <c r="D38" s="29">
        <v>775823</v>
      </c>
      <c r="E38" s="27"/>
      <c r="F38" s="30"/>
      <c r="G38" s="29"/>
      <c r="H38" s="27"/>
      <c r="I38" s="30"/>
      <c r="J38" s="29">
        <v>272000</v>
      </c>
      <c r="K38" s="27"/>
      <c r="L38" s="30"/>
      <c r="M38" s="29"/>
      <c r="N38" s="47">
        <f t="shared" si="6"/>
        <v>518224</v>
      </c>
      <c r="O38" s="30"/>
      <c r="P38" s="48">
        <f t="shared" si="6"/>
        <v>1047823</v>
      </c>
      <c r="Q38" s="27"/>
      <c r="R38" s="30"/>
      <c r="S38" s="29"/>
      <c r="T38" s="27"/>
      <c r="U38" s="30"/>
      <c r="V38" s="29"/>
      <c r="W38" s="27"/>
      <c r="X38" s="30"/>
      <c r="Y38" s="29"/>
      <c r="Z38" s="33"/>
      <c r="AA38" s="84">
        <f t="shared" si="1"/>
        <v>0</v>
      </c>
      <c r="AB38" s="35">
        <f t="shared" si="11"/>
        <v>0</v>
      </c>
      <c r="AC38" s="49">
        <f t="shared" si="11"/>
        <v>0</v>
      </c>
      <c r="AD38" s="34">
        <f t="shared" si="12"/>
        <v>518224</v>
      </c>
      <c r="AE38" s="37">
        <f t="shared" si="12"/>
        <v>0</v>
      </c>
      <c r="AF38" s="45">
        <f t="shared" si="19"/>
        <v>1047823</v>
      </c>
      <c r="AG38" s="39"/>
      <c r="AH38" s="40"/>
      <c r="AI38" s="41">
        <v>1047823</v>
      </c>
      <c r="AJ38" s="42">
        <f t="shared" si="20"/>
        <v>1047823</v>
      </c>
      <c r="AK38" s="67"/>
    </row>
    <row r="39" spans="1:37" s="68" customFormat="1" ht="13.8" x14ac:dyDescent="0.25">
      <c r="A39" s="83" t="s">
        <v>70</v>
      </c>
      <c r="B39" s="27"/>
      <c r="C39" s="30"/>
      <c r="D39" s="29"/>
      <c r="E39" s="27"/>
      <c r="F39" s="30"/>
      <c r="G39" s="29"/>
      <c r="H39" s="27"/>
      <c r="I39" s="30"/>
      <c r="J39" s="29"/>
      <c r="K39" s="27"/>
      <c r="L39" s="30"/>
      <c r="M39" s="29"/>
      <c r="N39" s="47">
        <f t="shared" si="6"/>
        <v>0</v>
      </c>
      <c r="O39" s="30"/>
      <c r="P39" s="48">
        <f t="shared" si="6"/>
        <v>0</v>
      </c>
      <c r="Q39" s="27"/>
      <c r="R39" s="30"/>
      <c r="S39" s="29"/>
      <c r="T39" s="27"/>
      <c r="U39" s="30"/>
      <c r="V39" s="29"/>
      <c r="W39" s="27"/>
      <c r="X39" s="30"/>
      <c r="Y39" s="29"/>
      <c r="Z39" s="33"/>
      <c r="AA39" s="84">
        <f t="shared" si="1"/>
        <v>0</v>
      </c>
      <c r="AB39" s="35">
        <f t="shared" si="11"/>
        <v>0</v>
      </c>
      <c r="AC39" s="49">
        <f t="shared" si="11"/>
        <v>0</v>
      </c>
      <c r="AD39" s="34">
        <f t="shared" si="12"/>
        <v>0</v>
      </c>
      <c r="AE39" s="37">
        <f t="shared" si="12"/>
        <v>0</v>
      </c>
      <c r="AF39" s="45">
        <f t="shared" si="19"/>
        <v>0</v>
      </c>
      <c r="AG39" s="39"/>
      <c r="AH39" s="40"/>
      <c r="AI39" s="41"/>
      <c r="AJ39" s="42">
        <f t="shared" si="20"/>
        <v>0</v>
      </c>
      <c r="AK39" s="67"/>
    </row>
    <row r="40" spans="1:37" s="68" customFormat="1" ht="13.8" x14ac:dyDescent="0.25">
      <c r="A40" s="83" t="s">
        <v>71</v>
      </c>
      <c r="B40" s="27"/>
      <c r="C40" s="30"/>
      <c r="D40" s="29"/>
      <c r="E40" s="27"/>
      <c r="F40" s="30"/>
      <c r="G40" s="29"/>
      <c r="H40" s="27"/>
      <c r="I40" s="30"/>
      <c r="J40" s="29"/>
      <c r="K40" s="27"/>
      <c r="L40" s="30"/>
      <c r="M40" s="29"/>
      <c r="N40" s="47">
        <f t="shared" si="6"/>
        <v>0</v>
      </c>
      <c r="O40" s="30"/>
      <c r="P40" s="48">
        <f t="shared" si="6"/>
        <v>0</v>
      </c>
      <c r="Q40" s="27"/>
      <c r="R40" s="30"/>
      <c r="S40" s="29"/>
      <c r="T40" s="27"/>
      <c r="U40" s="30"/>
      <c r="V40" s="29"/>
      <c r="W40" s="27"/>
      <c r="X40" s="30"/>
      <c r="Y40" s="29"/>
      <c r="Z40" s="33"/>
      <c r="AA40" s="84">
        <f t="shared" si="1"/>
        <v>0</v>
      </c>
      <c r="AB40" s="35">
        <f t="shared" si="11"/>
        <v>0</v>
      </c>
      <c r="AC40" s="49">
        <f t="shared" si="11"/>
        <v>0</v>
      </c>
      <c r="AD40" s="34">
        <f t="shared" si="12"/>
        <v>0</v>
      </c>
      <c r="AE40" s="37">
        <f t="shared" si="12"/>
        <v>0</v>
      </c>
      <c r="AF40" s="45">
        <f t="shared" si="19"/>
        <v>0</v>
      </c>
      <c r="AG40" s="39"/>
      <c r="AH40" s="40"/>
      <c r="AI40" s="41"/>
      <c r="AJ40" s="42">
        <f t="shared" si="20"/>
        <v>0</v>
      </c>
      <c r="AK40" s="67"/>
    </row>
    <row r="41" spans="1:37" s="68" customFormat="1" ht="13.8" x14ac:dyDescent="0.25">
      <c r="A41" s="83" t="s">
        <v>72</v>
      </c>
      <c r="B41" s="27"/>
      <c r="C41" s="30"/>
      <c r="D41" s="29"/>
      <c r="E41" s="27"/>
      <c r="F41" s="30"/>
      <c r="G41" s="29"/>
      <c r="H41" s="27"/>
      <c r="I41" s="30"/>
      <c r="J41" s="29"/>
      <c r="K41" s="27"/>
      <c r="L41" s="30"/>
      <c r="M41" s="29"/>
      <c r="N41" s="47">
        <f t="shared" si="6"/>
        <v>0</v>
      </c>
      <c r="O41" s="30"/>
      <c r="P41" s="48">
        <f t="shared" si="6"/>
        <v>0</v>
      </c>
      <c r="Q41" s="27"/>
      <c r="R41" s="30"/>
      <c r="S41" s="29"/>
      <c r="T41" s="27"/>
      <c r="U41" s="30"/>
      <c r="V41" s="29"/>
      <c r="W41" s="27"/>
      <c r="X41" s="30"/>
      <c r="Y41" s="29"/>
      <c r="Z41" s="33"/>
      <c r="AA41" s="84">
        <f t="shared" si="1"/>
        <v>0</v>
      </c>
      <c r="AB41" s="35">
        <f t="shared" si="11"/>
        <v>0</v>
      </c>
      <c r="AC41" s="49">
        <f t="shared" si="11"/>
        <v>0</v>
      </c>
      <c r="AD41" s="34">
        <f t="shared" si="12"/>
        <v>0</v>
      </c>
      <c r="AE41" s="37">
        <f t="shared" si="12"/>
        <v>0</v>
      </c>
      <c r="AF41" s="45">
        <f t="shared" si="19"/>
        <v>0</v>
      </c>
      <c r="AG41" s="39"/>
      <c r="AH41" s="40"/>
      <c r="AI41" s="41"/>
      <c r="AJ41" s="42">
        <f t="shared" si="20"/>
        <v>0</v>
      </c>
      <c r="AK41" s="67"/>
    </row>
    <row r="42" spans="1:37" s="68" customFormat="1" ht="14.25" customHeight="1" x14ac:dyDescent="0.25">
      <c r="A42" s="83" t="s">
        <v>73</v>
      </c>
      <c r="B42" s="27">
        <v>18101169</v>
      </c>
      <c r="C42" s="30">
        <v>18101169</v>
      </c>
      <c r="D42" s="29">
        <v>9048795</v>
      </c>
      <c r="E42" s="27"/>
      <c r="F42" s="30"/>
      <c r="G42" s="29"/>
      <c r="H42" s="27"/>
      <c r="I42" s="30"/>
      <c r="J42" s="29"/>
      <c r="K42" s="27"/>
      <c r="L42" s="30"/>
      <c r="M42" s="29"/>
      <c r="N42" s="47">
        <f t="shared" si="6"/>
        <v>18101169</v>
      </c>
      <c r="O42" s="30"/>
      <c r="P42" s="48">
        <f t="shared" si="6"/>
        <v>9048795</v>
      </c>
      <c r="Q42" s="27"/>
      <c r="R42" s="30"/>
      <c r="S42" s="29"/>
      <c r="T42" s="27"/>
      <c r="U42" s="30"/>
      <c r="V42" s="29"/>
      <c r="W42" s="27"/>
      <c r="X42" s="30"/>
      <c r="Y42" s="29"/>
      <c r="Z42" s="33"/>
      <c r="AA42" s="84">
        <f t="shared" si="1"/>
        <v>0</v>
      </c>
      <c r="AB42" s="35">
        <f t="shared" si="11"/>
        <v>0</v>
      </c>
      <c r="AC42" s="49">
        <f t="shared" si="11"/>
        <v>0</v>
      </c>
      <c r="AD42" s="34">
        <f t="shared" si="12"/>
        <v>18101169</v>
      </c>
      <c r="AE42" s="37">
        <f t="shared" si="12"/>
        <v>0</v>
      </c>
      <c r="AF42" s="45">
        <f t="shared" si="19"/>
        <v>9048795</v>
      </c>
      <c r="AG42" s="39"/>
      <c r="AH42" s="40"/>
      <c r="AI42" s="41">
        <v>9048795</v>
      </c>
      <c r="AJ42" s="42">
        <f t="shared" si="20"/>
        <v>9048795</v>
      </c>
      <c r="AK42" s="67"/>
    </row>
    <row r="43" spans="1:37" s="68" customFormat="1" ht="13.8" x14ac:dyDescent="0.25">
      <c r="A43" s="85" t="s">
        <v>74</v>
      </c>
      <c r="B43" s="27">
        <v>12866396</v>
      </c>
      <c r="C43" s="30">
        <v>12866396</v>
      </c>
      <c r="D43" s="29"/>
      <c r="E43" s="27"/>
      <c r="F43" s="30"/>
      <c r="G43" s="29"/>
      <c r="H43" s="27"/>
      <c r="I43" s="30"/>
      <c r="J43" s="29"/>
      <c r="K43" s="27"/>
      <c r="L43" s="30"/>
      <c r="M43" s="29"/>
      <c r="N43" s="47">
        <f t="shared" si="6"/>
        <v>12866396</v>
      </c>
      <c r="O43" s="30"/>
      <c r="P43" s="48">
        <f t="shared" si="6"/>
        <v>0</v>
      </c>
      <c r="Q43" s="27"/>
      <c r="R43" s="30"/>
      <c r="S43" s="29"/>
      <c r="T43" s="27"/>
      <c r="U43" s="30"/>
      <c r="V43" s="29"/>
      <c r="W43" s="27"/>
      <c r="X43" s="30"/>
      <c r="Y43" s="29"/>
      <c r="Z43" s="33"/>
      <c r="AA43" s="84">
        <f t="shared" si="1"/>
        <v>0</v>
      </c>
      <c r="AB43" s="35">
        <f t="shared" si="11"/>
        <v>0</v>
      </c>
      <c r="AC43" s="49">
        <f t="shared" si="11"/>
        <v>0</v>
      </c>
      <c r="AD43" s="34">
        <f t="shared" si="12"/>
        <v>12866396</v>
      </c>
      <c r="AE43" s="37">
        <f t="shared" si="12"/>
        <v>0</v>
      </c>
      <c r="AF43" s="45">
        <f t="shared" si="19"/>
        <v>0</v>
      </c>
      <c r="AG43" s="39"/>
      <c r="AH43" s="40"/>
      <c r="AI43" s="41"/>
      <c r="AJ43" s="42">
        <f t="shared" si="20"/>
        <v>0</v>
      </c>
      <c r="AK43" s="67"/>
    </row>
    <row r="44" spans="1:37" s="68" customFormat="1" ht="13.8" x14ac:dyDescent="0.25">
      <c r="A44" s="86" t="s">
        <v>75</v>
      </c>
      <c r="B44" s="27"/>
      <c r="C44" s="30"/>
      <c r="D44" s="29"/>
      <c r="E44" s="27"/>
      <c r="F44" s="30"/>
      <c r="G44" s="29"/>
      <c r="H44" s="27"/>
      <c r="I44" s="30"/>
      <c r="J44" s="29"/>
      <c r="K44" s="27"/>
      <c r="L44" s="30"/>
      <c r="M44" s="29"/>
      <c r="N44" s="47">
        <f t="shared" si="6"/>
        <v>0</v>
      </c>
      <c r="O44" s="30"/>
      <c r="P44" s="48">
        <f t="shared" si="6"/>
        <v>0</v>
      </c>
      <c r="Q44" s="27"/>
      <c r="R44" s="30"/>
      <c r="S44" s="29"/>
      <c r="T44" s="27"/>
      <c r="U44" s="30"/>
      <c r="V44" s="29"/>
      <c r="W44" s="27"/>
      <c r="X44" s="30"/>
      <c r="Y44" s="29"/>
      <c r="Z44" s="33"/>
      <c r="AA44" s="84">
        <f t="shared" si="1"/>
        <v>0</v>
      </c>
      <c r="AB44" s="35">
        <f t="shared" si="11"/>
        <v>0</v>
      </c>
      <c r="AC44" s="49">
        <f t="shared" si="11"/>
        <v>0</v>
      </c>
      <c r="AD44" s="34">
        <f t="shared" si="12"/>
        <v>0</v>
      </c>
      <c r="AE44" s="37">
        <f t="shared" si="12"/>
        <v>0</v>
      </c>
      <c r="AF44" s="45">
        <f t="shared" si="19"/>
        <v>0</v>
      </c>
      <c r="AG44" s="39"/>
      <c r="AH44" s="40"/>
      <c r="AI44" s="41"/>
      <c r="AJ44" s="42">
        <f t="shared" si="20"/>
        <v>0</v>
      </c>
      <c r="AK44" s="67"/>
    </row>
    <row r="45" spans="1:37" s="68" customFormat="1" ht="17.25" customHeight="1" x14ac:dyDescent="0.25">
      <c r="A45" s="85" t="s">
        <v>76</v>
      </c>
      <c r="B45" s="27">
        <v>27421502</v>
      </c>
      <c r="C45" s="30">
        <v>27421502</v>
      </c>
      <c r="D45" s="29">
        <v>29072542</v>
      </c>
      <c r="E45" s="27"/>
      <c r="F45" s="30"/>
      <c r="G45" s="29"/>
      <c r="H45" s="27"/>
      <c r="I45" s="30"/>
      <c r="J45" s="29"/>
      <c r="K45" s="27"/>
      <c r="L45" s="30"/>
      <c r="M45" s="29"/>
      <c r="N45" s="47">
        <f t="shared" si="6"/>
        <v>27421502</v>
      </c>
      <c r="O45" s="30"/>
      <c r="P45" s="48">
        <f t="shared" si="6"/>
        <v>29072542</v>
      </c>
      <c r="Q45" s="27"/>
      <c r="R45" s="30"/>
      <c r="S45" s="29"/>
      <c r="T45" s="27"/>
      <c r="U45" s="30"/>
      <c r="V45" s="29"/>
      <c r="W45" s="27"/>
      <c r="X45" s="30"/>
      <c r="Y45" s="29"/>
      <c r="Z45" s="33"/>
      <c r="AA45" s="84">
        <f t="shared" si="1"/>
        <v>0</v>
      </c>
      <c r="AB45" s="35">
        <f t="shared" si="11"/>
        <v>0</v>
      </c>
      <c r="AC45" s="49">
        <f t="shared" si="11"/>
        <v>0</v>
      </c>
      <c r="AD45" s="34">
        <f t="shared" si="12"/>
        <v>27421502</v>
      </c>
      <c r="AE45" s="37">
        <f t="shared" si="12"/>
        <v>0</v>
      </c>
      <c r="AF45" s="45">
        <f t="shared" si="19"/>
        <v>29072542</v>
      </c>
      <c r="AG45" s="39"/>
      <c r="AH45" s="40"/>
      <c r="AI45" s="41">
        <v>29072542</v>
      </c>
      <c r="AJ45" s="42">
        <f t="shared" si="20"/>
        <v>29072542</v>
      </c>
      <c r="AK45" s="67"/>
    </row>
    <row r="46" spans="1:37" s="68" customFormat="1" ht="21" customHeight="1" x14ac:dyDescent="0.25">
      <c r="A46" s="83" t="s">
        <v>77</v>
      </c>
      <c r="B46" s="27"/>
      <c r="C46" s="30"/>
      <c r="D46" s="29"/>
      <c r="E46" s="27"/>
      <c r="F46" s="30"/>
      <c r="G46" s="29"/>
      <c r="H46" s="27"/>
      <c r="I46" s="30"/>
      <c r="J46" s="29"/>
      <c r="K46" s="27"/>
      <c r="L46" s="30"/>
      <c r="M46" s="29"/>
      <c r="N46" s="47">
        <f t="shared" si="6"/>
        <v>0</v>
      </c>
      <c r="O46" s="30"/>
      <c r="P46" s="48">
        <f t="shared" si="6"/>
        <v>0</v>
      </c>
      <c r="Q46" s="27"/>
      <c r="R46" s="30"/>
      <c r="S46" s="29"/>
      <c r="T46" s="27"/>
      <c r="U46" s="30"/>
      <c r="V46" s="29"/>
      <c r="W46" s="27"/>
      <c r="X46" s="30"/>
      <c r="Y46" s="29"/>
      <c r="Z46" s="33"/>
      <c r="AA46" s="84">
        <f t="shared" si="1"/>
        <v>0</v>
      </c>
      <c r="AB46" s="35">
        <f t="shared" si="11"/>
        <v>0</v>
      </c>
      <c r="AC46" s="49">
        <f t="shared" si="11"/>
        <v>0</v>
      </c>
      <c r="AD46" s="34">
        <f t="shared" si="12"/>
        <v>0</v>
      </c>
      <c r="AE46" s="37">
        <f t="shared" si="12"/>
        <v>0</v>
      </c>
      <c r="AF46" s="45">
        <f t="shared" si="19"/>
        <v>0</v>
      </c>
      <c r="AG46" s="39"/>
      <c r="AH46" s="40"/>
      <c r="AI46" s="41"/>
      <c r="AJ46" s="42">
        <f t="shared" si="20"/>
        <v>0</v>
      </c>
      <c r="AK46" s="67"/>
    </row>
    <row r="47" spans="1:37" s="68" customFormat="1" ht="25.5" customHeight="1" x14ac:dyDescent="0.25">
      <c r="A47" s="83" t="s">
        <v>78</v>
      </c>
      <c r="B47" s="27"/>
      <c r="C47" s="30">
        <v>4270952</v>
      </c>
      <c r="D47" s="29">
        <v>4270952</v>
      </c>
      <c r="E47" s="27"/>
      <c r="F47" s="30"/>
      <c r="G47" s="29"/>
      <c r="H47" s="27"/>
      <c r="I47" s="30"/>
      <c r="J47" s="29"/>
      <c r="K47" s="27"/>
      <c r="L47" s="30"/>
      <c r="M47" s="29"/>
      <c r="N47" s="47">
        <f t="shared" si="6"/>
        <v>0</v>
      </c>
      <c r="O47" s="30"/>
      <c r="P47" s="48">
        <f t="shared" si="6"/>
        <v>4270952</v>
      </c>
      <c r="Q47" s="27"/>
      <c r="R47" s="30"/>
      <c r="S47" s="29"/>
      <c r="T47" s="27"/>
      <c r="U47" s="30"/>
      <c r="V47" s="29"/>
      <c r="W47" s="27"/>
      <c r="X47" s="30"/>
      <c r="Y47" s="29"/>
      <c r="Z47" s="33"/>
      <c r="AA47" s="84">
        <f t="shared" si="1"/>
        <v>0</v>
      </c>
      <c r="AB47" s="35">
        <f t="shared" si="11"/>
        <v>0</v>
      </c>
      <c r="AC47" s="49">
        <f t="shared" si="11"/>
        <v>0</v>
      </c>
      <c r="AD47" s="34">
        <f t="shared" si="12"/>
        <v>0</v>
      </c>
      <c r="AE47" s="37">
        <f t="shared" si="12"/>
        <v>0</v>
      </c>
      <c r="AF47" s="45">
        <f t="shared" si="19"/>
        <v>4270952</v>
      </c>
      <c r="AG47" s="39"/>
      <c r="AH47" s="40"/>
      <c r="AI47" s="41">
        <v>4270952</v>
      </c>
      <c r="AJ47" s="42">
        <f t="shared" si="20"/>
        <v>4270952</v>
      </c>
      <c r="AK47" s="67"/>
    </row>
    <row r="48" spans="1:37" s="89" customFormat="1" ht="32.25" customHeight="1" x14ac:dyDescent="0.3">
      <c r="A48" s="82" t="s">
        <v>79</v>
      </c>
      <c r="B48" s="73">
        <f t="shared" ref="B48:AJ48" si="21">SUM(B36:B47)</f>
        <v>58907291</v>
      </c>
      <c r="C48" s="75">
        <f t="shared" si="21"/>
        <v>63178243</v>
      </c>
      <c r="D48" s="74">
        <f t="shared" si="21"/>
        <v>43168112</v>
      </c>
      <c r="E48" s="73">
        <v>0</v>
      </c>
      <c r="F48" s="75">
        <v>0</v>
      </c>
      <c r="G48" s="74">
        <v>0</v>
      </c>
      <c r="H48" s="87">
        <f>SUM(H36:H47)</f>
        <v>0</v>
      </c>
      <c r="I48" s="73">
        <f t="shared" ref="I48" si="22">SUM(I36:I47)</f>
        <v>0</v>
      </c>
      <c r="J48" s="74">
        <f t="shared" si="21"/>
        <v>272000</v>
      </c>
      <c r="K48" s="73">
        <f t="shared" si="21"/>
        <v>0</v>
      </c>
      <c r="L48" s="75">
        <f t="shared" si="21"/>
        <v>0</v>
      </c>
      <c r="M48" s="74">
        <f t="shared" si="21"/>
        <v>0</v>
      </c>
      <c r="N48" s="73">
        <f t="shared" si="21"/>
        <v>58907291</v>
      </c>
      <c r="O48" s="75">
        <f t="shared" si="21"/>
        <v>0</v>
      </c>
      <c r="P48" s="74">
        <f t="shared" si="21"/>
        <v>43440112</v>
      </c>
      <c r="Q48" s="73">
        <f t="shared" si="21"/>
        <v>26189532</v>
      </c>
      <c r="R48" s="75">
        <f t="shared" si="21"/>
        <v>26189532</v>
      </c>
      <c r="S48" s="74">
        <f t="shared" si="21"/>
        <v>0</v>
      </c>
      <c r="T48" s="73">
        <f t="shared" si="21"/>
        <v>0</v>
      </c>
      <c r="U48" s="75">
        <f t="shared" si="21"/>
        <v>0</v>
      </c>
      <c r="V48" s="74">
        <f t="shared" si="21"/>
        <v>0</v>
      </c>
      <c r="W48" s="73">
        <f t="shared" si="21"/>
        <v>0</v>
      </c>
      <c r="X48" s="75">
        <f t="shared" si="21"/>
        <v>0</v>
      </c>
      <c r="Y48" s="74">
        <f t="shared" si="21"/>
        <v>0</v>
      </c>
      <c r="Z48" s="76">
        <f t="shared" si="21"/>
        <v>0</v>
      </c>
      <c r="AA48" s="19">
        <f t="shared" si="1"/>
        <v>26189532</v>
      </c>
      <c r="AB48" s="20">
        <f>R48+U48+X48</f>
        <v>26189532</v>
      </c>
      <c r="AC48" s="80">
        <f t="shared" si="21"/>
        <v>0</v>
      </c>
      <c r="AD48" s="19">
        <f t="shared" si="12"/>
        <v>85096823</v>
      </c>
      <c r="AE48" s="20">
        <f t="shared" si="12"/>
        <v>26189532</v>
      </c>
      <c r="AF48" s="77">
        <f t="shared" si="21"/>
        <v>43440112</v>
      </c>
      <c r="AG48" s="78">
        <f t="shared" si="21"/>
        <v>0</v>
      </c>
      <c r="AH48" s="79">
        <f t="shared" si="21"/>
        <v>0</v>
      </c>
      <c r="AI48" s="80">
        <f t="shared" si="21"/>
        <v>43440112</v>
      </c>
      <c r="AJ48" s="81">
        <f t="shared" si="21"/>
        <v>43440112</v>
      </c>
      <c r="AK48" s="88"/>
    </row>
    <row r="49" spans="1:73" s="104" customFormat="1" ht="21.6" x14ac:dyDescent="0.3">
      <c r="A49" s="90" t="s">
        <v>80</v>
      </c>
      <c r="B49" s="52"/>
      <c r="C49" s="91">
        <v>63336</v>
      </c>
      <c r="D49" s="92">
        <v>63336</v>
      </c>
      <c r="E49" s="52"/>
      <c r="F49" s="91"/>
      <c r="G49" s="93"/>
      <c r="H49" s="94"/>
      <c r="I49" s="95"/>
      <c r="J49" s="96"/>
      <c r="K49" s="52"/>
      <c r="L49" s="91"/>
      <c r="M49" s="92"/>
      <c r="N49" s="52">
        <f t="shared" ref="N49:P51" si="23">B49+E49+H49+K49</f>
        <v>0</v>
      </c>
      <c r="O49" s="91">
        <f t="shared" si="23"/>
        <v>63336</v>
      </c>
      <c r="P49" s="92">
        <f t="shared" si="23"/>
        <v>63336</v>
      </c>
      <c r="Q49" s="52"/>
      <c r="R49" s="91">
        <v>1823827</v>
      </c>
      <c r="S49" s="92">
        <v>1823827</v>
      </c>
      <c r="T49" s="52"/>
      <c r="U49" s="91"/>
      <c r="V49" s="92">
        <f>+Y49</f>
        <v>0</v>
      </c>
      <c r="W49" s="52"/>
      <c r="X49" s="91"/>
      <c r="Y49" s="92"/>
      <c r="Z49" s="97"/>
      <c r="AA49" s="34">
        <f t="shared" si="1"/>
        <v>0</v>
      </c>
      <c r="AB49" s="37">
        <f>R49+U49+X49</f>
        <v>1823827</v>
      </c>
      <c r="AC49" s="98">
        <f>S49</f>
        <v>1823827</v>
      </c>
      <c r="AD49" s="34">
        <f t="shared" si="12"/>
        <v>0</v>
      </c>
      <c r="AE49" s="37">
        <f t="shared" si="12"/>
        <v>1887163</v>
      </c>
      <c r="AF49" s="99">
        <f>P49+AC49</f>
        <v>1887163</v>
      </c>
      <c r="AG49" s="100"/>
      <c r="AH49" s="101">
        <v>1887163</v>
      </c>
      <c r="AI49" s="98"/>
      <c r="AJ49" s="102">
        <f>SUM(AG49:AI49)</f>
        <v>1887163</v>
      </c>
      <c r="AK49" s="103"/>
    </row>
    <row r="50" spans="1:73" s="104" customFormat="1" ht="21.6" x14ac:dyDescent="0.3">
      <c r="A50" s="90" t="s">
        <v>81</v>
      </c>
      <c r="B50" s="52"/>
      <c r="C50" s="91"/>
      <c r="D50" s="92">
        <v>-1</v>
      </c>
      <c r="E50" s="52"/>
      <c r="F50" s="91"/>
      <c r="G50" s="93"/>
      <c r="H50" s="105"/>
      <c r="I50" s="91"/>
      <c r="J50" s="106"/>
      <c r="K50" s="52"/>
      <c r="L50" s="91"/>
      <c r="M50" s="92"/>
      <c r="N50" s="52">
        <f t="shared" si="23"/>
        <v>0</v>
      </c>
      <c r="O50" s="91">
        <f t="shared" si="23"/>
        <v>0</v>
      </c>
      <c r="P50" s="92">
        <f t="shared" si="23"/>
        <v>-1</v>
      </c>
      <c r="Q50" s="52"/>
      <c r="R50" s="91"/>
      <c r="S50" s="92">
        <v>-1</v>
      </c>
      <c r="T50" s="52"/>
      <c r="U50" s="91"/>
      <c r="V50" s="92"/>
      <c r="W50" s="52"/>
      <c r="X50" s="91"/>
      <c r="Y50" s="92"/>
      <c r="Z50" s="97"/>
      <c r="AA50" s="34">
        <f t="shared" si="1"/>
        <v>0</v>
      </c>
      <c r="AB50" s="37">
        <f>R50+U50+X50</f>
        <v>0</v>
      </c>
      <c r="AC50" s="98">
        <f>S50</f>
        <v>-1</v>
      </c>
      <c r="AD50" s="34">
        <f t="shared" si="12"/>
        <v>0</v>
      </c>
      <c r="AE50" s="37">
        <f t="shared" si="12"/>
        <v>0</v>
      </c>
      <c r="AF50" s="99">
        <f>P50+AC50</f>
        <v>-2</v>
      </c>
      <c r="AG50" s="100"/>
      <c r="AH50" s="101">
        <v>-2</v>
      </c>
      <c r="AI50" s="98"/>
      <c r="AJ50" s="102">
        <f t="shared" ref="AJ50:AJ52" si="24">SUM(AG50:AI50)</f>
        <v>-2</v>
      </c>
      <c r="AK50" s="103"/>
    </row>
    <row r="51" spans="1:73" s="104" customFormat="1" ht="32.25" customHeight="1" x14ac:dyDescent="0.3">
      <c r="A51" s="90" t="s">
        <v>82</v>
      </c>
      <c r="B51" s="52"/>
      <c r="C51" s="91"/>
      <c r="D51" s="92"/>
      <c r="E51" s="107"/>
      <c r="F51" s="108"/>
      <c r="G51" s="109"/>
      <c r="H51" s="105"/>
      <c r="I51" s="91"/>
      <c r="J51" s="110"/>
      <c r="K51" s="107"/>
      <c r="L51" s="108"/>
      <c r="M51" s="111"/>
      <c r="N51" s="107">
        <f t="shared" si="23"/>
        <v>0</v>
      </c>
      <c r="O51" s="108">
        <f t="shared" si="23"/>
        <v>0</v>
      </c>
      <c r="P51" s="111">
        <f t="shared" si="23"/>
        <v>0</v>
      </c>
      <c r="Q51" s="107"/>
      <c r="R51" s="108"/>
      <c r="S51" s="111"/>
      <c r="T51" s="107"/>
      <c r="U51" s="108"/>
      <c r="V51" s="111"/>
      <c r="W51" s="107"/>
      <c r="X51" s="108"/>
      <c r="Y51" s="111"/>
      <c r="Z51" s="112"/>
      <c r="AA51" s="34">
        <f t="shared" si="1"/>
        <v>0</v>
      </c>
      <c r="AB51" s="37">
        <f>R51+U51+X51</f>
        <v>0</v>
      </c>
      <c r="AC51" s="98">
        <f>S51</f>
        <v>0</v>
      </c>
      <c r="AD51" s="34">
        <f t="shared" si="12"/>
        <v>0</v>
      </c>
      <c r="AE51" s="37">
        <f t="shared" si="12"/>
        <v>0</v>
      </c>
      <c r="AF51" s="99">
        <f>P51+AC51</f>
        <v>0</v>
      </c>
      <c r="AG51" s="100"/>
      <c r="AH51" s="101">
        <v>0</v>
      </c>
      <c r="AI51" s="98"/>
      <c r="AJ51" s="102">
        <f t="shared" si="24"/>
        <v>0</v>
      </c>
      <c r="AK51" s="103"/>
    </row>
    <row r="52" spans="1:73" s="104" customFormat="1" ht="32.25" customHeight="1" x14ac:dyDescent="0.3">
      <c r="A52" s="90" t="s">
        <v>83</v>
      </c>
      <c r="B52" s="52"/>
      <c r="C52" s="52"/>
      <c r="D52" s="92">
        <v>906160</v>
      </c>
      <c r="E52" s="107"/>
      <c r="F52" s="108"/>
      <c r="G52" s="109"/>
      <c r="H52" s="105"/>
      <c r="I52" s="91"/>
      <c r="J52" s="110"/>
      <c r="K52" s="107"/>
      <c r="L52" s="108"/>
      <c r="M52" s="111"/>
      <c r="N52" s="107"/>
      <c r="O52" s="108"/>
      <c r="P52" s="111">
        <f>D52+G52+J52+M52</f>
        <v>906160</v>
      </c>
      <c r="Q52" s="107"/>
      <c r="R52" s="108"/>
      <c r="S52" s="111">
        <v>29075247</v>
      </c>
      <c r="T52" s="107"/>
      <c r="U52" s="108"/>
      <c r="V52" s="111"/>
      <c r="W52" s="107"/>
      <c r="X52" s="108"/>
      <c r="Y52" s="111"/>
      <c r="Z52" s="112"/>
      <c r="AA52" s="34"/>
      <c r="AB52" s="34"/>
      <c r="AC52" s="98">
        <f>S52</f>
        <v>29075247</v>
      </c>
      <c r="AD52" s="34"/>
      <c r="AE52" s="37"/>
      <c r="AF52" s="99">
        <f>P52+AC52</f>
        <v>29981407</v>
      </c>
      <c r="AG52" s="100"/>
      <c r="AH52" s="101">
        <v>29981407</v>
      </c>
      <c r="AI52" s="98"/>
      <c r="AJ52" s="102">
        <f t="shared" si="24"/>
        <v>29981407</v>
      </c>
      <c r="AK52" s="103"/>
    </row>
    <row r="53" spans="1:73" s="89" customFormat="1" ht="32.25" customHeight="1" x14ac:dyDescent="0.3">
      <c r="A53" s="82" t="s">
        <v>84</v>
      </c>
      <c r="B53" s="73">
        <f>SUM(B49:B52)</f>
        <v>0</v>
      </c>
      <c r="C53" s="73">
        <f>SUM(C49:C52)</f>
        <v>63336</v>
      </c>
      <c r="D53" s="113">
        <f>SUM(D49:D52)</f>
        <v>969495</v>
      </c>
      <c r="E53" s="114"/>
      <c r="F53" s="115"/>
      <c r="G53" s="116"/>
      <c r="H53" s="117"/>
      <c r="I53" s="75"/>
      <c r="J53" s="118"/>
      <c r="K53" s="114"/>
      <c r="L53" s="115">
        <f>SUM(L49:L51)</f>
        <v>0</v>
      </c>
      <c r="M53" s="116">
        <f t="shared" ref="M53:S53" si="25">SUM(M49:M52)</f>
        <v>0</v>
      </c>
      <c r="N53" s="117">
        <f t="shared" si="25"/>
        <v>0</v>
      </c>
      <c r="O53" s="75">
        <f t="shared" si="25"/>
        <v>63336</v>
      </c>
      <c r="P53" s="118">
        <f t="shared" si="25"/>
        <v>969495</v>
      </c>
      <c r="Q53" s="117">
        <f t="shared" si="25"/>
        <v>0</v>
      </c>
      <c r="R53" s="75">
        <f t="shared" si="25"/>
        <v>1823827</v>
      </c>
      <c r="S53" s="75">
        <f t="shared" si="25"/>
        <v>30899073</v>
      </c>
      <c r="T53" s="117">
        <f t="shared" ref="T53:Z53" si="26">SUM(T49:T51)</f>
        <v>0</v>
      </c>
      <c r="U53" s="75">
        <f t="shared" si="26"/>
        <v>0</v>
      </c>
      <c r="V53" s="118">
        <f t="shared" si="26"/>
        <v>0</v>
      </c>
      <c r="W53" s="117">
        <f t="shared" si="26"/>
        <v>0</v>
      </c>
      <c r="X53" s="75">
        <f t="shared" si="26"/>
        <v>0</v>
      </c>
      <c r="Y53" s="118">
        <f t="shared" si="26"/>
        <v>0</v>
      </c>
      <c r="Z53" s="119">
        <f t="shared" si="26"/>
        <v>0</v>
      </c>
      <c r="AA53" s="19">
        <f t="shared" ref="AA53:AA64" si="27">Q53+T53+W53+Z53</f>
        <v>0</v>
      </c>
      <c r="AB53" s="20">
        <f t="shared" ref="AB53:AB64" si="28">R53+U53+X53</f>
        <v>1823827</v>
      </c>
      <c r="AC53" s="75">
        <f>SUM(AC49:AC52)</f>
        <v>30899073</v>
      </c>
      <c r="AD53" s="19">
        <f t="shared" ref="AD53:AE64" si="29">N53+AA53</f>
        <v>0</v>
      </c>
      <c r="AE53" s="20">
        <f t="shared" si="29"/>
        <v>1887163</v>
      </c>
      <c r="AF53" s="120">
        <f>SUM(AF49:AF52)</f>
        <v>31868568</v>
      </c>
      <c r="AG53" s="87">
        <f>SUM(AG49:AG52)</f>
        <v>0</v>
      </c>
      <c r="AH53" s="75">
        <f>SUM(AH49:AH52)</f>
        <v>31868568</v>
      </c>
      <c r="AI53" s="75">
        <f>SUM(AI49:AI52)</f>
        <v>0</v>
      </c>
      <c r="AJ53" s="120">
        <f>SUM(AJ49:AJ52)</f>
        <v>31868568</v>
      </c>
      <c r="AK53" s="121"/>
    </row>
    <row r="54" spans="1:73" s="68" customFormat="1" ht="26.25" customHeight="1" x14ac:dyDescent="0.25">
      <c r="A54" s="53" t="s">
        <v>85</v>
      </c>
      <c r="B54" s="54">
        <f t="shared" ref="B54:Z54" si="30">B48+B35+B34+B33+B32+B28+B22+B17+B7+B53</f>
        <v>276719344</v>
      </c>
      <c r="C54" s="54">
        <f t="shared" si="30"/>
        <v>301758940</v>
      </c>
      <c r="D54" s="122">
        <f t="shared" si="30"/>
        <v>274645402</v>
      </c>
      <c r="E54" s="123">
        <f t="shared" si="30"/>
        <v>0</v>
      </c>
      <c r="F54" s="123">
        <f t="shared" si="30"/>
        <v>33203250</v>
      </c>
      <c r="G54" s="124">
        <f t="shared" si="30"/>
        <v>36770657</v>
      </c>
      <c r="H54" s="123">
        <f t="shared" si="30"/>
        <v>5438630</v>
      </c>
      <c r="I54" s="54">
        <f t="shared" si="30"/>
        <v>6931630</v>
      </c>
      <c r="J54" s="124">
        <f t="shared" si="30"/>
        <v>8478560</v>
      </c>
      <c r="K54" s="123">
        <f t="shared" si="30"/>
        <v>0</v>
      </c>
      <c r="L54" s="54">
        <f t="shared" si="30"/>
        <v>0</v>
      </c>
      <c r="M54" s="124">
        <f t="shared" si="30"/>
        <v>0</v>
      </c>
      <c r="N54" s="123">
        <f t="shared" si="30"/>
        <v>282157974</v>
      </c>
      <c r="O54" s="54">
        <f t="shared" si="30"/>
        <v>278715577</v>
      </c>
      <c r="P54" s="124">
        <f t="shared" si="30"/>
        <v>319894619</v>
      </c>
      <c r="Q54" s="123">
        <f t="shared" si="30"/>
        <v>26189532</v>
      </c>
      <c r="R54" s="54">
        <f t="shared" si="30"/>
        <v>28013359</v>
      </c>
      <c r="S54" s="124">
        <f t="shared" si="30"/>
        <v>30899073</v>
      </c>
      <c r="T54" s="123">
        <f t="shared" si="30"/>
        <v>0</v>
      </c>
      <c r="U54" s="54">
        <f t="shared" si="30"/>
        <v>0</v>
      </c>
      <c r="V54" s="124">
        <f t="shared" si="30"/>
        <v>505200</v>
      </c>
      <c r="W54" s="123">
        <f t="shared" si="30"/>
        <v>0</v>
      </c>
      <c r="X54" s="54">
        <f t="shared" si="30"/>
        <v>0</v>
      </c>
      <c r="Y54" s="124">
        <f t="shared" si="30"/>
        <v>0</v>
      </c>
      <c r="Z54" s="124">
        <f t="shared" si="30"/>
        <v>0</v>
      </c>
      <c r="AA54" s="60">
        <f t="shared" si="27"/>
        <v>26189532</v>
      </c>
      <c r="AB54" s="125">
        <f t="shared" si="28"/>
        <v>28013359</v>
      </c>
      <c r="AC54" s="54">
        <f>AC48+AC35+AC34+AC33+AC32+AC28+AC22+AC17+AC7+AC53</f>
        <v>31404273</v>
      </c>
      <c r="AD54" s="60">
        <f t="shared" si="29"/>
        <v>308347506</v>
      </c>
      <c r="AE54" s="125">
        <f t="shared" si="29"/>
        <v>306728936</v>
      </c>
      <c r="AF54" s="122">
        <f>AF48+AF35+AF34+AF33+AF32+AF28+AF22+AF17+AF7+AF53</f>
        <v>351298892</v>
      </c>
      <c r="AG54" s="126">
        <f t="shared" ref="AG54:AJ54" si="31">AG48+AG35+AG34+AG33+AG32+AG28+AG22+AG17+AG7+AG53</f>
        <v>0</v>
      </c>
      <c r="AH54" s="54">
        <f t="shared" si="31"/>
        <v>305932999</v>
      </c>
      <c r="AI54" s="54">
        <f t="shared" si="31"/>
        <v>45365893</v>
      </c>
      <c r="AJ54" s="54">
        <f t="shared" si="31"/>
        <v>351298892</v>
      </c>
      <c r="AK54" s="127"/>
    </row>
    <row r="55" spans="1:73" s="44" customFormat="1" ht="13.8" x14ac:dyDescent="0.25">
      <c r="A55" s="51" t="s">
        <v>86</v>
      </c>
      <c r="B55" s="27"/>
      <c r="C55" s="128"/>
      <c r="D55" s="129"/>
      <c r="E55" s="130">
        <v>37550000</v>
      </c>
      <c r="F55" s="131">
        <v>250000</v>
      </c>
      <c r="G55" s="132">
        <v>90000</v>
      </c>
      <c r="H55" s="130">
        <v>132000</v>
      </c>
      <c r="I55" s="131">
        <v>132000</v>
      </c>
      <c r="J55" s="132">
        <f>211598+40560+105184+295</f>
        <v>357637</v>
      </c>
      <c r="K55" s="130"/>
      <c r="L55" s="131"/>
      <c r="M55" s="132"/>
      <c r="N55" s="133">
        <f xml:space="preserve"> 250000+132000</f>
        <v>382000</v>
      </c>
      <c r="O55" s="131">
        <f xml:space="preserve"> 250000+132000</f>
        <v>382000</v>
      </c>
      <c r="P55" s="134">
        <f xml:space="preserve"> 90000+357637</f>
        <v>447637</v>
      </c>
      <c r="Q55" s="130"/>
      <c r="R55" s="131"/>
      <c r="S55" s="132"/>
      <c r="T55" s="130"/>
      <c r="U55" s="131"/>
      <c r="V55" s="132"/>
      <c r="W55" s="130"/>
      <c r="X55" s="131"/>
      <c r="Y55" s="132"/>
      <c r="Z55" s="135"/>
      <c r="AA55" s="34">
        <f t="shared" si="27"/>
        <v>0</v>
      </c>
      <c r="AB55" s="136">
        <f t="shared" si="28"/>
        <v>0</v>
      </c>
      <c r="AC55" s="49">
        <f>S55+V55+Y55</f>
        <v>0</v>
      </c>
      <c r="AD55" s="34">
        <f t="shared" si="29"/>
        <v>382000</v>
      </c>
      <c r="AE55" s="37">
        <f t="shared" si="29"/>
        <v>382000</v>
      </c>
      <c r="AF55" s="45">
        <f>AC55+P55</f>
        <v>447637</v>
      </c>
      <c r="AG55" s="39">
        <v>447637</v>
      </c>
      <c r="AH55" s="40"/>
      <c r="AI55" s="41"/>
      <c r="AJ55" s="137">
        <f>SUM(AG55:AI55)</f>
        <v>447637</v>
      </c>
      <c r="AK55" s="43"/>
    </row>
    <row r="56" spans="1:73" s="44" customFormat="1" ht="30" customHeight="1" x14ac:dyDescent="0.25">
      <c r="A56" s="83" t="s">
        <v>87</v>
      </c>
      <c r="B56" s="27">
        <v>1131846</v>
      </c>
      <c r="C56" s="30">
        <v>1155967</v>
      </c>
      <c r="D56" s="29">
        <v>1155967</v>
      </c>
      <c r="E56" s="138"/>
      <c r="F56" s="139"/>
      <c r="G56" s="140"/>
      <c r="H56" s="138"/>
      <c r="I56" s="139"/>
      <c r="J56" s="140"/>
      <c r="K56" s="27"/>
      <c r="L56" s="30"/>
      <c r="M56" s="29"/>
      <c r="N56" s="47">
        <f xml:space="preserve"> 1131846</f>
        <v>1131846</v>
      </c>
      <c r="O56" s="30">
        <f xml:space="preserve"> 1155967</f>
        <v>1155967</v>
      </c>
      <c r="P56" s="141">
        <f xml:space="preserve"> 1155967</f>
        <v>1155967</v>
      </c>
      <c r="Q56" s="142"/>
      <c r="R56" s="30"/>
      <c r="S56" s="143"/>
      <c r="T56" s="27"/>
      <c r="U56" s="30"/>
      <c r="V56" s="29"/>
      <c r="W56" s="27"/>
      <c r="X56" s="30"/>
      <c r="Y56" s="29"/>
      <c r="Z56" s="33"/>
      <c r="AA56" s="34">
        <f t="shared" si="27"/>
        <v>0</v>
      </c>
      <c r="AB56" s="136">
        <f t="shared" si="28"/>
        <v>0</v>
      </c>
      <c r="AC56" s="49">
        <f>S56+V56+Y56</f>
        <v>0</v>
      </c>
      <c r="AD56" s="34">
        <f t="shared" si="29"/>
        <v>1131846</v>
      </c>
      <c r="AE56" s="37">
        <f t="shared" si="29"/>
        <v>1155967</v>
      </c>
      <c r="AF56" s="45">
        <f>AC56+P56</f>
        <v>1155967</v>
      </c>
      <c r="AG56" s="39"/>
      <c r="AH56" s="40">
        <v>1155967</v>
      </c>
      <c r="AI56" s="41"/>
      <c r="AJ56" s="137">
        <f>SUM(AG56:AI56)</f>
        <v>1155967</v>
      </c>
      <c r="AK56" s="43"/>
    </row>
    <row r="57" spans="1:73" s="68" customFormat="1" ht="29.25" customHeight="1" x14ac:dyDescent="0.25">
      <c r="A57" s="53" t="s">
        <v>88</v>
      </c>
      <c r="B57" s="54">
        <f t="shared" ref="B57:J57" si="32">SUM(B55:B56)</f>
        <v>1131846</v>
      </c>
      <c r="C57" s="54">
        <f t="shared" si="32"/>
        <v>1155967</v>
      </c>
      <c r="D57" s="122">
        <f t="shared" si="32"/>
        <v>1155967</v>
      </c>
      <c r="E57" s="123">
        <f t="shared" si="32"/>
        <v>37550000</v>
      </c>
      <c r="F57" s="54">
        <f t="shared" si="32"/>
        <v>250000</v>
      </c>
      <c r="G57" s="124">
        <f t="shared" si="32"/>
        <v>90000</v>
      </c>
      <c r="H57" s="123">
        <f t="shared" si="32"/>
        <v>132000</v>
      </c>
      <c r="I57" s="54">
        <f t="shared" si="32"/>
        <v>132000</v>
      </c>
      <c r="J57" s="124">
        <f t="shared" si="32"/>
        <v>357637</v>
      </c>
      <c r="K57" s="54">
        <f t="shared" ref="K57:AC57" si="33">SUM(K56)</f>
        <v>0</v>
      </c>
      <c r="L57" s="55">
        <f t="shared" si="33"/>
        <v>0</v>
      </c>
      <c r="M57" s="56">
        <f t="shared" si="33"/>
        <v>0</v>
      </c>
      <c r="N57" s="54">
        <f>SUM(N55:N56)</f>
        <v>1513846</v>
      </c>
      <c r="O57" s="54">
        <f>SUM(O55:O56)</f>
        <v>1537967</v>
      </c>
      <c r="P57" s="54">
        <f>SUM(P55:P56)</f>
        <v>1603604</v>
      </c>
      <c r="Q57" s="144">
        <f t="shared" si="33"/>
        <v>0</v>
      </c>
      <c r="R57" s="145">
        <f t="shared" si="33"/>
        <v>0</v>
      </c>
      <c r="S57" s="146">
        <f t="shared" si="33"/>
        <v>0</v>
      </c>
      <c r="T57" s="54">
        <f t="shared" si="33"/>
        <v>0</v>
      </c>
      <c r="U57" s="55">
        <f t="shared" si="33"/>
        <v>0</v>
      </c>
      <c r="V57" s="56">
        <f t="shared" si="33"/>
        <v>0</v>
      </c>
      <c r="W57" s="54">
        <f t="shared" si="33"/>
        <v>0</v>
      </c>
      <c r="X57" s="55">
        <f t="shared" si="33"/>
        <v>0</v>
      </c>
      <c r="Y57" s="56">
        <f t="shared" si="33"/>
        <v>0</v>
      </c>
      <c r="Z57" s="59">
        <f t="shared" si="33"/>
        <v>0</v>
      </c>
      <c r="AA57" s="19">
        <f t="shared" si="27"/>
        <v>0</v>
      </c>
      <c r="AB57" s="147">
        <f t="shared" si="28"/>
        <v>0</v>
      </c>
      <c r="AC57" s="65">
        <f t="shared" si="33"/>
        <v>0</v>
      </c>
      <c r="AD57" s="19">
        <f t="shared" si="29"/>
        <v>1513846</v>
      </c>
      <c r="AE57" s="20">
        <f t="shared" si="29"/>
        <v>1537967</v>
      </c>
      <c r="AF57" s="148">
        <f>SUM(AF55:AF56)</f>
        <v>1603604</v>
      </c>
      <c r="AG57" s="63">
        <f>SUM(AG55:AG56)</f>
        <v>447637</v>
      </c>
      <c r="AH57" s="149">
        <f>SUM(AH55:AH56)</f>
        <v>1155967</v>
      </c>
      <c r="AI57" s="149">
        <f>SUM(AI55:AI56)</f>
        <v>0</v>
      </c>
      <c r="AJ57" s="148">
        <f>SUM(AJ55:AJ56)</f>
        <v>1603604</v>
      </c>
      <c r="AK57" s="150"/>
    </row>
    <row r="58" spans="1:73" s="44" customFormat="1" ht="13.8" x14ac:dyDescent="0.25">
      <c r="A58" s="51" t="s">
        <v>89</v>
      </c>
      <c r="B58" s="27"/>
      <c r="C58" s="28"/>
      <c r="D58" s="29"/>
      <c r="E58" s="130"/>
      <c r="F58" s="151"/>
      <c r="G58" s="132"/>
      <c r="H58" s="130"/>
      <c r="I58" s="131"/>
      <c r="J58" s="132">
        <v>66405</v>
      </c>
      <c r="K58" s="27"/>
      <c r="L58" s="28"/>
      <c r="M58" s="29"/>
      <c r="N58" s="47">
        <f t="shared" ref="N58:P60" si="34">B58+E58+H58+K58</f>
        <v>0</v>
      </c>
      <c r="O58" s="47">
        <f t="shared" si="34"/>
        <v>0</v>
      </c>
      <c r="P58" s="48">
        <f t="shared" si="34"/>
        <v>66405</v>
      </c>
      <c r="Q58" s="27"/>
      <c r="R58" s="28"/>
      <c r="S58" s="29"/>
      <c r="T58" s="27"/>
      <c r="U58" s="28"/>
      <c r="V58" s="29"/>
      <c r="W58" s="27"/>
      <c r="X58" s="28"/>
      <c r="Y58" s="29"/>
      <c r="Z58" s="33"/>
      <c r="AA58" s="34">
        <f t="shared" si="27"/>
        <v>0</v>
      </c>
      <c r="AB58" s="136">
        <f t="shared" si="28"/>
        <v>0</v>
      </c>
      <c r="AC58" s="36">
        <f>S58+V58+Y58</f>
        <v>0</v>
      </c>
      <c r="AD58" s="34">
        <f t="shared" si="29"/>
        <v>0</v>
      </c>
      <c r="AE58" s="37">
        <f t="shared" si="29"/>
        <v>0</v>
      </c>
      <c r="AF58" s="38">
        <f>AC58+P58</f>
        <v>66405</v>
      </c>
      <c r="AG58" s="39"/>
      <c r="AH58" s="40">
        <v>66405</v>
      </c>
      <c r="AI58" s="41"/>
      <c r="AJ58" s="69">
        <f>SUM(AG58:AI58)</f>
        <v>66405</v>
      </c>
      <c r="AK58" s="43"/>
    </row>
    <row r="59" spans="1:73" s="44" customFormat="1" ht="13.8" x14ac:dyDescent="0.25">
      <c r="A59" s="51" t="s">
        <v>90</v>
      </c>
      <c r="B59" s="27"/>
      <c r="C59" s="28"/>
      <c r="D59" s="29"/>
      <c r="E59" s="27"/>
      <c r="F59" s="28"/>
      <c r="G59" s="29"/>
      <c r="H59" s="27">
        <v>18354000</v>
      </c>
      <c r="I59" s="30">
        <v>18354000</v>
      </c>
      <c r="J59" s="29">
        <v>15069386</v>
      </c>
      <c r="K59" s="27"/>
      <c r="L59" s="28"/>
      <c r="M59" s="29"/>
      <c r="N59" s="47">
        <f t="shared" si="34"/>
        <v>18354000</v>
      </c>
      <c r="O59" s="47">
        <f t="shared" si="34"/>
        <v>18354000</v>
      </c>
      <c r="P59" s="48">
        <f t="shared" si="34"/>
        <v>15069386</v>
      </c>
      <c r="Q59" s="27"/>
      <c r="R59" s="28"/>
      <c r="S59" s="29"/>
      <c r="T59" s="27"/>
      <c r="U59" s="28"/>
      <c r="V59" s="29"/>
      <c r="W59" s="27"/>
      <c r="X59" s="28"/>
      <c r="Y59" s="29"/>
      <c r="Z59" s="33"/>
      <c r="AA59" s="34">
        <f t="shared" si="27"/>
        <v>0</v>
      </c>
      <c r="AB59" s="136">
        <f t="shared" si="28"/>
        <v>0</v>
      </c>
      <c r="AC59" s="36">
        <f>S59+V59+Y59</f>
        <v>0</v>
      </c>
      <c r="AD59" s="34">
        <f t="shared" si="29"/>
        <v>18354000</v>
      </c>
      <c r="AE59" s="37">
        <f t="shared" si="29"/>
        <v>18354000</v>
      </c>
      <c r="AF59" s="38">
        <f>AC59+P59</f>
        <v>15069386</v>
      </c>
      <c r="AG59" s="39"/>
      <c r="AH59" s="40">
        <v>10899320</v>
      </c>
      <c r="AI59" s="41">
        <v>4170066</v>
      </c>
      <c r="AJ59" s="69">
        <f>SUM(AG59:AI59)</f>
        <v>15069386</v>
      </c>
      <c r="AK59" s="43"/>
    </row>
    <row r="60" spans="1:73" s="155" customFormat="1" ht="26.4" x14ac:dyDescent="0.25">
      <c r="A60" s="53" t="s">
        <v>91</v>
      </c>
      <c r="B60" s="54">
        <f>SUM(B58:B59)</f>
        <v>0</v>
      </c>
      <c r="C60" s="54">
        <f>SUM(C58:C59)</f>
        <v>0</v>
      </c>
      <c r="D60" s="56">
        <f>SUM(D58:D59)</f>
        <v>0</v>
      </c>
      <c r="E60" s="54">
        <v>0</v>
      </c>
      <c r="F60" s="55">
        <v>0</v>
      </c>
      <c r="G60" s="56">
        <v>0</v>
      </c>
      <c r="H60" s="54">
        <f t="shared" ref="H60:M60" si="35">SUM(H58:H59)</f>
        <v>18354000</v>
      </c>
      <c r="I60" s="152">
        <f t="shared" si="35"/>
        <v>18354000</v>
      </c>
      <c r="J60" s="56">
        <f t="shared" si="35"/>
        <v>15135791</v>
      </c>
      <c r="K60" s="54">
        <f t="shared" si="35"/>
        <v>0</v>
      </c>
      <c r="L60" s="54">
        <f t="shared" si="35"/>
        <v>0</v>
      </c>
      <c r="M60" s="56">
        <f t="shared" si="35"/>
        <v>0</v>
      </c>
      <c r="N60" s="57">
        <f t="shared" si="34"/>
        <v>18354000</v>
      </c>
      <c r="O60" s="57">
        <f t="shared" si="34"/>
        <v>18354000</v>
      </c>
      <c r="P60" s="58">
        <f t="shared" si="34"/>
        <v>15135791</v>
      </c>
      <c r="Q60" s="54">
        <v>0</v>
      </c>
      <c r="R60" s="54">
        <v>0</v>
      </c>
      <c r="S60" s="56"/>
      <c r="T60" s="54">
        <f t="shared" ref="T60:Z60" si="36">SUM(T58:T59)</f>
        <v>0</v>
      </c>
      <c r="U60" s="54">
        <f t="shared" si="36"/>
        <v>0</v>
      </c>
      <c r="V60" s="56">
        <f t="shared" si="36"/>
        <v>0</v>
      </c>
      <c r="W60" s="54">
        <f t="shared" si="36"/>
        <v>0</v>
      </c>
      <c r="X60" s="54">
        <f t="shared" si="36"/>
        <v>0</v>
      </c>
      <c r="Y60" s="56">
        <f t="shared" si="36"/>
        <v>0</v>
      </c>
      <c r="Z60" s="59">
        <f t="shared" si="36"/>
        <v>0</v>
      </c>
      <c r="AA60" s="19">
        <f t="shared" si="27"/>
        <v>0</v>
      </c>
      <c r="AB60" s="147">
        <f t="shared" si="28"/>
        <v>0</v>
      </c>
      <c r="AC60" s="61">
        <f>S60+V60+Y60</f>
        <v>0</v>
      </c>
      <c r="AD60" s="19">
        <f t="shared" si="29"/>
        <v>18354000</v>
      </c>
      <c r="AE60" s="20">
        <f t="shared" si="29"/>
        <v>18354000</v>
      </c>
      <c r="AF60" s="62">
        <f>AC60+P60</f>
        <v>15135791</v>
      </c>
      <c r="AG60" s="63">
        <f>SUM(AG58:AG59)</f>
        <v>0</v>
      </c>
      <c r="AH60" s="64">
        <f>SUM(AH58:AH59)</f>
        <v>10965725</v>
      </c>
      <c r="AI60" s="65">
        <f>SUM(AI58:AI59)</f>
        <v>4170066</v>
      </c>
      <c r="AJ60" s="66">
        <f>SUM(AJ58:AJ59)</f>
        <v>15135791</v>
      </c>
      <c r="AK60" s="153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</row>
    <row r="61" spans="1:73" s="44" customFormat="1" ht="14.25" customHeight="1" x14ac:dyDescent="0.25">
      <c r="A61" s="51"/>
      <c r="B61" s="27"/>
      <c r="C61" s="28"/>
      <c r="D61" s="29"/>
      <c r="E61" s="27"/>
      <c r="F61" s="28"/>
      <c r="G61" s="29"/>
      <c r="H61" s="27"/>
      <c r="I61" s="30"/>
      <c r="J61" s="29">
        <v>0</v>
      </c>
      <c r="K61" s="27"/>
      <c r="L61" s="28"/>
      <c r="M61" s="29"/>
      <c r="N61" s="31">
        <f>B61+E61+H61+K61</f>
        <v>0</v>
      </c>
      <c r="O61" s="28"/>
      <c r="P61" s="32">
        <f>D61+G61+J61+M61</f>
        <v>0</v>
      </c>
      <c r="Q61" s="27"/>
      <c r="R61" s="28"/>
      <c r="S61" s="29"/>
      <c r="T61" s="27"/>
      <c r="U61" s="28"/>
      <c r="V61" s="29"/>
      <c r="W61" s="27"/>
      <c r="X61" s="28"/>
      <c r="Y61" s="29"/>
      <c r="Z61" s="33"/>
      <c r="AA61" s="34">
        <f t="shared" si="27"/>
        <v>0</v>
      </c>
      <c r="AB61" s="136">
        <f t="shared" si="28"/>
        <v>0</v>
      </c>
      <c r="AC61" s="36">
        <f>S61+V61+Y61</f>
        <v>0</v>
      </c>
      <c r="AD61" s="34">
        <f t="shared" si="29"/>
        <v>0</v>
      </c>
      <c r="AE61" s="37">
        <f t="shared" si="29"/>
        <v>0</v>
      </c>
      <c r="AF61" s="38">
        <f>AC61+P61</f>
        <v>0</v>
      </c>
      <c r="AG61" s="39"/>
      <c r="AH61" s="40"/>
      <c r="AI61" s="41"/>
      <c r="AJ61" s="69">
        <f>SUM(AG61:AI61)</f>
        <v>0</v>
      </c>
      <c r="AK61" s="43"/>
    </row>
    <row r="62" spans="1:73" s="68" customFormat="1" ht="18" customHeight="1" x14ac:dyDescent="0.25">
      <c r="A62" s="53"/>
      <c r="B62" s="54">
        <f>SUM(B61)</f>
        <v>0</v>
      </c>
      <c r="C62" s="55">
        <f t="shared" ref="C62:AI62" si="37">SUM(C61)</f>
        <v>0</v>
      </c>
      <c r="D62" s="56">
        <f t="shared" si="37"/>
        <v>0</v>
      </c>
      <c r="E62" s="54">
        <v>0</v>
      </c>
      <c r="F62" s="55">
        <v>0</v>
      </c>
      <c r="G62" s="56">
        <v>0</v>
      </c>
      <c r="H62" s="54">
        <v>0</v>
      </c>
      <c r="I62" s="75">
        <v>0</v>
      </c>
      <c r="J62" s="74">
        <f t="shared" si="37"/>
        <v>0</v>
      </c>
      <c r="K62" s="54">
        <f t="shared" si="37"/>
        <v>0</v>
      </c>
      <c r="L62" s="55">
        <f t="shared" si="37"/>
        <v>0</v>
      </c>
      <c r="M62" s="56">
        <f t="shared" si="37"/>
        <v>0</v>
      </c>
      <c r="N62" s="54">
        <f t="shared" si="37"/>
        <v>0</v>
      </c>
      <c r="O62" s="55">
        <f t="shared" si="37"/>
        <v>0</v>
      </c>
      <c r="P62" s="56">
        <f t="shared" si="37"/>
        <v>0</v>
      </c>
      <c r="Q62" s="54">
        <f t="shared" si="37"/>
        <v>0</v>
      </c>
      <c r="R62" s="55">
        <f t="shared" si="37"/>
        <v>0</v>
      </c>
      <c r="S62" s="56">
        <f t="shared" si="37"/>
        <v>0</v>
      </c>
      <c r="T62" s="54">
        <f t="shared" si="37"/>
        <v>0</v>
      </c>
      <c r="U62" s="55">
        <f t="shared" si="37"/>
        <v>0</v>
      </c>
      <c r="V62" s="56">
        <f t="shared" si="37"/>
        <v>0</v>
      </c>
      <c r="W62" s="54">
        <f t="shared" si="37"/>
        <v>0</v>
      </c>
      <c r="X62" s="55">
        <f t="shared" si="37"/>
        <v>0</v>
      </c>
      <c r="Y62" s="56">
        <f t="shared" si="37"/>
        <v>0</v>
      </c>
      <c r="Z62" s="59">
        <f t="shared" si="37"/>
        <v>0</v>
      </c>
      <c r="AA62" s="19">
        <f t="shared" si="27"/>
        <v>0</v>
      </c>
      <c r="AB62" s="147">
        <f t="shared" si="28"/>
        <v>0</v>
      </c>
      <c r="AC62" s="65">
        <f t="shared" si="37"/>
        <v>0</v>
      </c>
      <c r="AD62" s="19">
        <f t="shared" si="29"/>
        <v>0</v>
      </c>
      <c r="AE62" s="20">
        <f t="shared" si="29"/>
        <v>0</v>
      </c>
      <c r="AF62" s="70">
        <f t="shared" si="37"/>
        <v>0</v>
      </c>
      <c r="AG62" s="63">
        <f t="shared" si="37"/>
        <v>0</v>
      </c>
      <c r="AH62" s="64">
        <f t="shared" si="37"/>
        <v>0</v>
      </c>
      <c r="AI62" s="65">
        <f t="shared" si="37"/>
        <v>0</v>
      </c>
      <c r="AJ62" s="66">
        <f>SUM(AJ61)</f>
        <v>0</v>
      </c>
      <c r="AK62" s="67"/>
    </row>
    <row r="63" spans="1:73" s="44" customFormat="1" ht="13.8" x14ac:dyDescent="0.25">
      <c r="A63" s="51"/>
      <c r="B63" s="27"/>
      <c r="C63" s="28"/>
      <c r="D63" s="29"/>
      <c r="E63" s="138"/>
      <c r="F63" s="156"/>
      <c r="G63" s="140"/>
      <c r="H63" s="138"/>
      <c r="I63" s="139"/>
      <c r="J63" s="140"/>
      <c r="K63" s="138"/>
      <c r="L63" s="156"/>
      <c r="M63" s="140"/>
      <c r="N63" s="157">
        <f>B63+E63+H63+K63</f>
        <v>0</v>
      </c>
      <c r="O63" s="156"/>
      <c r="P63" s="158">
        <f>D63+G63+J63+M63</f>
        <v>0</v>
      </c>
      <c r="Q63" s="138"/>
      <c r="R63" s="156"/>
      <c r="S63" s="140"/>
      <c r="T63" s="138"/>
      <c r="U63" s="156"/>
      <c r="V63" s="140"/>
      <c r="W63" s="138"/>
      <c r="X63" s="156"/>
      <c r="Y63" s="140"/>
      <c r="Z63" s="33"/>
      <c r="AA63" s="34">
        <f t="shared" si="27"/>
        <v>0</v>
      </c>
      <c r="AB63" s="136">
        <f t="shared" si="28"/>
        <v>0</v>
      </c>
      <c r="AC63" s="159">
        <f>S63+V63+Y63</f>
        <v>0</v>
      </c>
      <c r="AD63" s="34">
        <f t="shared" si="29"/>
        <v>0</v>
      </c>
      <c r="AE63" s="37">
        <f t="shared" si="29"/>
        <v>0</v>
      </c>
      <c r="AF63" s="38">
        <f>AC63+P63</f>
        <v>0</v>
      </c>
      <c r="AG63" s="39"/>
      <c r="AH63" s="40"/>
      <c r="AI63" s="41"/>
      <c r="AJ63" s="69">
        <f>SUM(AG63:AI63)</f>
        <v>0</v>
      </c>
      <c r="AK63" s="43"/>
    </row>
    <row r="64" spans="1:73" s="68" customFormat="1" ht="19.5" customHeight="1" x14ac:dyDescent="0.25">
      <c r="A64" s="53" t="s">
        <v>92</v>
      </c>
      <c r="B64" s="54">
        <f>B54+B57+B60+B62</f>
        <v>277851190</v>
      </c>
      <c r="C64" s="55">
        <f>C54+C57+C60+C62</f>
        <v>302914907</v>
      </c>
      <c r="D64" s="160">
        <f>D54+D57+D60+D62</f>
        <v>275801369</v>
      </c>
      <c r="E64" s="123">
        <v>31300000</v>
      </c>
      <c r="F64" s="54">
        <f t="shared" ref="F64:Z64" si="38">F54+F57+F60+F62</f>
        <v>33453250</v>
      </c>
      <c r="G64" s="124">
        <f t="shared" si="38"/>
        <v>36860657</v>
      </c>
      <c r="H64" s="123">
        <f t="shared" si="38"/>
        <v>23924630</v>
      </c>
      <c r="I64" s="54">
        <f t="shared" si="38"/>
        <v>25417630</v>
      </c>
      <c r="J64" s="124">
        <f t="shared" si="38"/>
        <v>23971988</v>
      </c>
      <c r="K64" s="123">
        <f t="shared" si="38"/>
        <v>0</v>
      </c>
      <c r="L64" s="54">
        <f t="shared" si="38"/>
        <v>0</v>
      </c>
      <c r="M64" s="124">
        <f t="shared" si="38"/>
        <v>0</v>
      </c>
      <c r="N64" s="123">
        <f t="shared" si="38"/>
        <v>302025820</v>
      </c>
      <c r="O64" s="54">
        <f t="shared" si="38"/>
        <v>298607544</v>
      </c>
      <c r="P64" s="124">
        <f t="shared" si="38"/>
        <v>336634014</v>
      </c>
      <c r="Q64" s="123">
        <f t="shared" si="38"/>
        <v>26189532</v>
      </c>
      <c r="R64" s="54">
        <f t="shared" si="38"/>
        <v>28013359</v>
      </c>
      <c r="S64" s="124">
        <f t="shared" si="38"/>
        <v>30899073</v>
      </c>
      <c r="T64" s="123">
        <f t="shared" si="38"/>
        <v>0</v>
      </c>
      <c r="U64" s="54">
        <f t="shared" si="38"/>
        <v>0</v>
      </c>
      <c r="V64" s="124">
        <f t="shared" si="38"/>
        <v>505200</v>
      </c>
      <c r="W64" s="123">
        <f t="shared" si="38"/>
        <v>0</v>
      </c>
      <c r="X64" s="54">
        <f t="shared" si="38"/>
        <v>0</v>
      </c>
      <c r="Y64" s="124">
        <f t="shared" si="38"/>
        <v>0</v>
      </c>
      <c r="Z64" s="122">
        <f t="shared" si="38"/>
        <v>0</v>
      </c>
      <c r="AA64" s="19">
        <f t="shared" si="27"/>
        <v>26189532</v>
      </c>
      <c r="AB64" s="147">
        <f t="shared" si="28"/>
        <v>28013359</v>
      </c>
      <c r="AC64" s="161">
        <f>AC54+AC57+AC60+AC62</f>
        <v>31404273</v>
      </c>
      <c r="AD64" s="19">
        <f t="shared" si="29"/>
        <v>328215352</v>
      </c>
      <c r="AE64" s="20">
        <f t="shared" si="29"/>
        <v>326620903</v>
      </c>
      <c r="AF64" s="148">
        <f>AF54+AF57+AF60+AF62</f>
        <v>368038287</v>
      </c>
      <c r="AG64" s="63">
        <f>AG54+AG57+AG60+AG62</f>
        <v>447637</v>
      </c>
      <c r="AH64" s="149">
        <f>AH54+AH57+AH60+AH62</f>
        <v>318054691</v>
      </c>
      <c r="AI64" s="149">
        <f>AI54+AI57+AI60+AI62</f>
        <v>49535959</v>
      </c>
      <c r="AJ64" s="149">
        <f>AJ54+AJ57+AJ60+AJ62</f>
        <v>368038287</v>
      </c>
      <c r="AK64" s="67"/>
    </row>
    <row r="66" spans="30:30" x14ac:dyDescent="0.25">
      <c r="AD66" s="162"/>
    </row>
  </sheetData>
  <sheetProtection selectLockedCells="1" selectUnlockedCells="1"/>
  <mergeCells count="3">
    <mergeCell ref="A1:K1"/>
    <mergeCell ref="AI1:AJ1"/>
    <mergeCell ref="A3:AJ3"/>
  </mergeCells>
  <pageMargins left="0.23622047244094491" right="0.11811023622047245" top="0.51181102362204722" bottom="0.74803149606299213" header="0.31496062992125984" footer="0.51181102362204722"/>
  <pageSetup paperSize="8" scale="38" firstPageNumber="0" orientation="landscape" r:id="rId1"/>
  <headerFooter alignWithMargins="0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4</vt:i4>
      </vt:variant>
    </vt:vector>
  </HeadingPairs>
  <TitlesOfParts>
    <vt:vector size="5" baseType="lpstr">
      <vt:lpstr>4. melléklet</vt:lpstr>
      <vt:lpstr>'4. melléklet'!_Hlk501090860</vt:lpstr>
      <vt:lpstr>'4. melléklet'!_Hlk505704241</vt:lpstr>
      <vt:lpstr>'4. melléklet'!Nyomtatási_cím</vt:lpstr>
      <vt:lpstr>'4.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2021-05-26T12:25:55Z</dcterms:created>
  <dcterms:modified xsi:type="dcterms:W3CDTF">2021-05-26T15:16:59Z</dcterms:modified>
</cp:coreProperties>
</file>