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  <c r="H92" i="1"/>
  <c r="G92" i="1"/>
  <c r="F92" i="1"/>
  <c r="E92" i="1"/>
  <c r="D92" i="1"/>
  <c r="C92" i="1"/>
  <c r="B84" i="1"/>
  <c r="B83" i="1"/>
  <c r="B82" i="1"/>
  <c r="B81" i="1"/>
  <c r="B76" i="1"/>
  <c r="B75" i="1"/>
  <c r="B74" i="1"/>
  <c r="B92" i="1" s="1"/>
  <c r="H71" i="1"/>
  <c r="G71" i="1"/>
  <c r="D71" i="1"/>
  <c r="D93" i="1" s="1"/>
  <c r="E52" i="1" s="1"/>
  <c r="C71" i="1"/>
  <c r="B57" i="1"/>
  <c r="E56" i="1"/>
  <c r="E71" i="1" s="1"/>
  <c r="F53" i="1"/>
  <c r="F71" i="1" s="1"/>
  <c r="B53" i="1"/>
  <c r="C93" i="1"/>
  <c r="G47" i="1"/>
  <c r="F47" i="1"/>
  <c r="E47" i="1"/>
  <c r="D47" i="1"/>
  <c r="C46" i="1"/>
  <c r="B46" i="1" s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G26" i="1"/>
  <c r="F26" i="1"/>
  <c r="E26" i="1"/>
  <c r="D26" i="1"/>
  <c r="B25" i="1"/>
  <c r="B24" i="1"/>
  <c r="C23" i="1"/>
  <c r="C26" i="1" s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E93" i="1" l="1"/>
  <c r="F52" i="1" s="1"/>
  <c r="F93" i="1" s="1"/>
  <c r="G52" i="1" s="1"/>
  <c r="G93" i="1" s="1"/>
  <c r="H52" i="1" s="1"/>
  <c r="H93" i="1" s="1"/>
  <c r="B71" i="1"/>
  <c r="B23" i="1"/>
  <c r="B26" i="1"/>
  <c r="C47" i="1"/>
  <c r="C48" i="1" s="1"/>
  <c r="D7" i="1" s="1"/>
  <c r="D48" i="1" s="1"/>
  <c r="E7" i="1" s="1"/>
  <c r="E48" i="1" s="1"/>
  <c r="F7" i="1" s="1"/>
  <c r="F48" i="1" s="1"/>
  <c r="G7" i="1" s="1"/>
  <c r="G48" i="1" s="1"/>
  <c r="B52" i="1" s="1"/>
  <c r="B29" i="1"/>
  <c r="B47" i="1" s="1"/>
  <c r="B93" i="1" l="1"/>
</calcChain>
</file>

<file path=xl/sharedStrings.xml><?xml version="1.0" encoding="utf-8"?>
<sst xmlns="http://schemas.openxmlformats.org/spreadsheetml/2006/main" count="114" uniqueCount="57">
  <si>
    <t>Felsőörs község Önkormányzata</t>
  </si>
  <si>
    <t>"16. melléklet a 2/2021.(III.02.)önkormányzati rendelethez"</t>
  </si>
  <si>
    <t>2021. évi előirányzat felhasználási ütemterve (Ft-ban)</t>
  </si>
  <si>
    <t>16. melléklet az 5/2021.(VI.28.) önkormányzati rendelethez, hatályos 2021. június 30-tól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</si>
  <si>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</si>
  <si>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</si>
  <si>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</si>
  <si>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</si>
  <si>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</si>
  <si>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</si>
  <si>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</si>
  <si>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</si>
  <si>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</si>
  <si>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</si>
  <si>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</si>
  <si>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</si>
  <si>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</si>
  <si>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</si>
  <si>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</si>
  <si>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</si>
  <si>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>Elvonások és befizetések bevételei</t>
  </si>
  <si>
    <t xml:space="preserve">Egyéb műk.c.tám.bev. áh.n belülről </t>
  </si>
  <si>
    <t xml:space="preserve">Közhatalmi bevételek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</si>
  <si>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</si>
  <si>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</si>
  <si>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</si>
  <si>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</si>
  <si>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</si>
  <si>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Immat. jav.,ingatlanok., egyéb tárgyi e.érték.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</si>
  <si>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</si>
  <si>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</si>
  <si>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</si>
  <si>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</si>
  <si>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Maradvány igénybevétel finanszírozási célra</t>
  </si>
  <si>
    <t>Államháztartáson belüli megelőlegezés</t>
  </si>
  <si>
    <t>Belföldi értékpapírok bevételei</t>
  </si>
  <si>
    <t>Egyéb finanszírozási bevételek</t>
  </si>
  <si>
    <t xml:space="preserve">Önkormányzat összesen: </t>
  </si>
  <si>
    <t xml:space="preserve">Kiadás megnevezése </t>
  </si>
  <si>
    <t>Személyi juttatások</t>
  </si>
  <si>
    <t>Munkáltatót terh.jár. és szoc.hozzáj. adó</t>
  </si>
  <si>
    <t>Dologi kiadás</t>
  </si>
  <si>
    <t>Ellátottak pénzbeli juttatásai</t>
  </si>
  <si>
    <t>Egyéb műk.c.támog.áh.n belülre</t>
  </si>
  <si>
    <t>Műk.c.visszat.támog., kölcs.nyújt.áh.n kívülre</t>
  </si>
  <si>
    <t>Egyéb műk.c.támog.áh.n kívülre</t>
  </si>
  <si>
    <t>Elvonások, befizetések</t>
  </si>
  <si>
    <t>Műk.célú tartalék</t>
  </si>
  <si>
    <t>Beruházások</t>
  </si>
  <si>
    <t>Felújítások</t>
  </si>
  <si>
    <t>Egyéb felhalm.c.támog.áh.n belülre</t>
  </si>
  <si>
    <t>Felhalm.c.visszat.támog.kölcs.,nyújt.áh.n kívülre</t>
  </si>
  <si>
    <t>Egyéb felhalm.c.támog.áh.n kívülre</t>
  </si>
  <si>
    <t>Felh.célú tartalék</t>
  </si>
  <si>
    <t>Hosszú lej.hitelek, kölcsönök törlesztése</t>
  </si>
  <si>
    <t>Belföldi értékpapírok kiadásai</t>
  </si>
  <si>
    <t>Záró pénzeszköz  (ei.felhasználási ütemterv szerint)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</si>
</sst>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8" formatCode="#\ ##0\ ##0"/>
    <numFmt numFmtId="169" formatCode="#\ ##0"/>
    <numFmt numFmtId="170" formatCode="#.00\ ##0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charset val="238"/>
    </font>
    <font>
      <sz val="9"/>
      <name val="Arial CE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sz val="10"/>
      <color rgb="FFFF000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3" fontId="2" fillId="0" borderId="18" xfId="0" applyNumberFormat="1" applyFont="1" applyBorder="1"/>
    <xf numFmtId="0" fontId="1" fillId="0" borderId="0" xfId="0" applyFont="1" applyAlignment="1"/>
    <xf numFmtId="0" fontId="2" fillId="0" borderId="0" xfId="0" applyFont="1"/>
    <xf numFmtId="0" fontId="7" fillId="0" borderId="0" xfId="0" applyFont="1" applyBorder="1" applyAlignment="1"/>
    <xf numFmtId="0" fontId="2" fillId="0" borderId="0" xfId="0" applyFont="1" applyBorder="1"/>
    <xf numFmtId="0" fontId="7" fillId="0" borderId="0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7" xfId="0" applyFont="1" applyBorder="1" applyAlignment="1"/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/>
    <xf numFmtId="3" fontId="10" fillId="0" borderId="5" xfId="0" applyNumberFormat="1" applyFont="1" applyFill="1" applyBorder="1" applyAlignment="1">
      <alignment horizontal="center"/>
    </xf>
    <xf numFmtId="3" fontId="11" fillId="0" borderId="7" xfId="0" applyNumberFormat="1" applyFont="1" applyFill="1" applyBorder="1" applyAlignment="1">
      <alignment horizontal="center"/>
    </xf>
    <xf numFmtId="0" fontId="5" fillId="0" borderId="9" xfId="0" applyFont="1" applyBorder="1"/>
    <xf numFmtId="3" fontId="12" fillId="0" borderId="8" xfId="0" applyNumberFormat="1" applyFont="1" applyFill="1" applyBorder="1"/>
    <xf numFmtId="3" fontId="13" fillId="0" borderId="12" xfId="0" applyNumberFormat="1" applyFont="1" applyFill="1" applyBorder="1"/>
    <xf numFmtId="3" fontId="13" fillId="0" borderId="13" xfId="0" applyNumberFormat="1" applyFont="1" applyFill="1" applyBorder="1"/>
    <xf numFmtId="3" fontId="13" fillId="0" borderId="11" xfId="0" applyNumberFormat="1" applyFont="1" applyFill="1" applyBorder="1"/>
    <xf numFmtId="3" fontId="2" fillId="0" borderId="0" xfId="0" applyNumberFormat="1" applyFont="1"/>
    <xf numFmtId="3" fontId="2" fillId="0" borderId="0" xfId="0" applyNumberFormat="1" applyFont="1" applyBorder="1"/>
    <xf numFmtId="169" fontId="14" fillId="0" borderId="0" xfId="0" applyNumberFormat="1" applyFont="1" applyFill="1" applyBorder="1"/>
    <xf numFmtId="0" fontId="5" fillId="0" borderId="31" xfId="0" applyFont="1" applyBorder="1"/>
    <xf numFmtId="3" fontId="12" fillId="0" borderId="15" xfId="0" applyNumberFormat="1" applyFont="1" applyFill="1" applyBorder="1"/>
    <xf numFmtId="3" fontId="13" fillId="0" borderId="17" xfId="0" applyNumberFormat="1" applyFont="1" applyFill="1" applyBorder="1"/>
    <xf numFmtId="3" fontId="13" fillId="0" borderId="18" xfId="0" applyNumberFormat="1" applyFont="1" applyFill="1" applyBorder="1"/>
    <xf numFmtId="3" fontId="13" fillId="0" borderId="21" xfId="0" applyNumberFormat="1" applyFont="1" applyFill="1" applyBorder="1"/>
    <xf numFmtId="0" fontId="5" fillId="0" borderId="16" xfId="0" applyFont="1" applyBorder="1"/>
    <xf numFmtId="3" fontId="15" fillId="0" borderId="17" xfId="0" applyNumberFormat="1" applyFont="1" applyFill="1" applyBorder="1"/>
    <xf numFmtId="3" fontId="15" fillId="0" borderId="18" xfId="0" applyNumberFormat="1" applyFont="1" applyFill="1" applyBorder="1"/>
    <xf numFmtId="3" fontId="15" fillId="0" borderId="21" xfId="0" applyNumberFormat="1" applyFont="1" applyFill="1" applyBorder="1"/>
    <xf numFmtId="3" fontId="15" fillId="0" borderId="0" xfId="0" applyNumberFormat="1" applyFont="1" applyFill="1" applyBorder="1"/>
    <xf numFmtId="0" fontId="5" fillId="0" borderId="31" xfId="0" applyFont="1" applyFill="1" applyBorder="1"/>
    <xf numFmtId="3" fontId="15" fillId="0" borderId="15" xfId="0" applyNumberFormat="1" applyFont="1" applyFill="1" applyBorder="1"/>
    <xf numFmtId="3" fontId="15" fillId="0" borderId="19" xfId="0" applyNumberFormat="1" applyFont="1" applyFill="1" applyBorder="1"/>
    <xf numFmtId="3" fontId="15" fillId="0" borderId="20" xfId="0" applyNumberFormat="1" applyFont="1" applyFill="1" applyBorder="1"/>
    <xf numFmtId="3" fontId="2" fillId="0" borderId="0" xfId="0" applyNumberFormat="1" applyFont="1" applyFill="1" applyBorder="1"/>
    <xf numFmtId="3" fontId="13" fillId="0" borderId="15" xfId="0" applyNumberFormat="1" applyFont="1" applyFill="1" applyBorder="1"/>
    <xf numFmtId="0" fontId="5" fillId="0" borderId="30" xfId="0" applyFont="1" applyFill="1" applyBorder="1"/>
    <xf numFmtId="0" fontId="5" fillId="0" borderId="15" xfId="0" applyFont="1" applyFill="1" applyBorder="1"/>
    <xf numFmtId="0" fontId="5" fillId="0" borderId="17" xfId="0" applyFont="1" applyBorder="1" applyAlignment="1">
      <alignment horizontal="left"/>
    </xf>
    <xf numFmtId="3" fontId="15" fillId="0" borderId="23" xfId="0" applyNumberFormat="1" applyFont="1" applyFill="1" applyBorder="1"/>
    <xf numFmtId="3" fontId="15" fillId="0" borderId="24" xfId="0" applyNumberFormat="1" applyFont="1" applyFill="1" applyBorder="1"/>
    <xf numFmtId="3" fontId="15" fillId="0" borderId="22" xfId="0" applyNumberFormat="1" applyFont="1" applyFill="1" applyBorder="1"/>
    <xf numFmtId="0" fontId="5" fillId="0" borderId="15" xfId="0" applyFont="1" applyBorder="1" applyAlignment="1">
      <alignment horizontal="left"/>
    </xf>
    <xf numFmtId="3" fontId="16" fillId="0" borderId="24" xfId="0" applyNumberFormat="1" applyFont="1" applyFill="1" applyBorder="1"/>
    <xf numFmtId="3" fontId="16" fillId="0" borderId="22" xfId="0" applyNumberFormat="1" applyFont="1" applyFill="1" applyBorder="1"/>
    <xf numFmtId="0" fontId="5" fillId="0" borderId="15" xfId="0" applyFont="1" applyFill="1" applyBorder="1" applyAlignment="1">
      <alignment horizontal="left"/>
    </xf>
    <xf numFmtId="3" fontId="15" fillId="0" borderId="27" xfId="0" applyNumberFormat="1" applyFont="1" applyFill="1" applyBorder="1"/>
    <xf numFmtId="3" fontId="15" fillId="0" borderId="28" xfId="0" applyNumberFormat="1" applyFont="1" applyFill="1" applyBorder="1"/>
    <xf numFmtId="3" fontId="13" fillId="0" borderId="28" xfId="0" applyNumberFormat="1" applyFont="1" applyFill="1" applyBorder="1"/>
    <xf numFmtId="3" fontId="13" fillId="0" borderId="29" xfId="0" applyNumberFormat="1" applyFont="1" applyFill="1" applyBorder="1"/>
    <xf numFmtId="0" fontId="10" fillId="0" borderId="3" xfId="0" applyFont="1" applyBorder="1"/>
    <xf numFmtId="3" fontId="12" fillId="0" borderId="7" xfId="0" applyNumberFormat="1" applyFont="1" applyBorder="1"/>
    <xf numFmtId="3" fontId="12" fillId="0" borderId="6" xfId="0" applyNumberFormat="1" applyFont="1" applyBorder="1"/>
    <xf numFmtId="3" fontId="12" fillId="0" borderId="2" xfId="0" applyNumberFormat="1" applyFont="1" applyBorder="1"/>
    <xf numFmtId="0" fontId="17" fillId="2" borderId="0" xfId="0" applyFont="1" applyFill="1"/>
    <xf numFmtId="0" fontId="2" fillId="2" borderId="0" xfId="0" applyFont="1" applyFill="1"/>
    <xf numFmtId="0" fontId="10" fillId="0" borderId="5" xfId="0" applyFont="1" applyBorder="1" applyAlignment="1">
      <alignment horizontal="center"/>
    </xf>
    <xf numFmtId="0" fontId="5" fillId="0" borderId="30" xfId="0" applyFont="1" applyBorder="1" applyAlignment="1">
      <alignment horizontal="left"/>
    </xf>
    <xf numFmtId="3" fontId="14" fillId="0" borderId="9" xfId="0" applyNumberFormat="1" applyFont="1" applyFill="1" applyBorder="1"/>
    <xf numFmtId="3" fontId="15" fillId="0" borderId="10" xfId="0" applyNumberFormat="1" applyFont="1" applyFill="1" applyBorder="1"/>
    <xf numFmtId="3" fontId="15" fillId="0" borderId="31" xfId="0" applyNumberFormat="1" applyFont="1" applyFill="1" applyBorder="1"/>
    <xf numFmtId="3" fontId="14" fillId="0" borderId="16" xfId="0" applyNumberFormat="1" applyFont="1" applyFill="1" applyBorder="1"/>
    <xf numFmtId="170" fontId="14" fillId="0" borderId="0" xfId="0" applyNumberFormat="1" applyFont="1" applyFill="1" applyBorder="1"/>
    <xf numFmtId="3" fontId="15" fillId="0" borderId="16" xfId="0" applyNumberFormat="1" applyFont="1" applyFill="1" applyBorder="1"/>
    <xf numFmtId="0" fontId="5" fillId="0" borderId="15" xfId="0" applyFont="1" applyBorder="1"/>
    <xf numFmtId="0" fontId="17" fillId="0" borderId="15" xfId="0" applyFont="1" applyFill="1" applyBorder="1"/>
    <xf numFmtId="3" fontId="14" fillId="0" borderId="26" xfId="0" applyNumberFormat="1" applyFont="1" applyFill="1" applyBorder="1"/>
    <xf numFmtId="0" fontId="18" fillId="0" borderId="7" xfId="0" applyFont="1" applyBorder="1"/>
    <xf numFmtId="168" fontId="14" fillId="0" borderId="3" xfId="0" applyNumberFormat="1" applyFont="1" applyBorder="1"/>
    <xf numFmtId="168" fontId="14" fillId="0" borderId="7" xfId="0" applyNumberFormat="1" applyFont="1" applyBorder="1"/>
    <xf numFmtId="3" fontId="1" fillId="0" borderId="0" xfId="0" applyNumberFormat="1" applyFont="1" applyBorder="1"/>
    <xf numFmtId="0" fontId="18" fillId="0" borderId="3" xfId="0" applyFont="1" applyBorder="1" applyAlignment="1">
      <alignment wrapText="1"/>
    </xf>
    <xf numFmtId="168" fontId="12" fillId="0" borderId="6" xfId="0" applyNumberFormat="1" applyFont="1" applyBorder="1"/>
    <xf numFmtId="0" fontId="17" fillId="0" borderId="0" xfId="0" applyFont="1"/>
    <xf numFmtId="168" fontId="2" fillId="0" borderId="0" xfId="0" applyNumberFormat="1" applyFont="1"/>
    <xf numFmtId="0" fontId="8" fillId="0" borderId="0" xfId="0" applyFont="1" applyBorder="1" applyAlignment="1"/>
    <xf numFmtId="3" fontId="13" fillId="0" borderId="14" xfId="0" applyNumberFormat="1" applyFont="1" applyFill="1" applyBorder="1"/>
    <xf numFmtId="3" fontId="13" fillId="0" borderId="20" xfId="0" applyNumberFormat="1" applyFont="1" applyFill="1" applyBorder="1"/>
    <xf numFmtId="3" fontId="15" fillId="0" borderId="25" xfId="0" applyNumberFormat="1" applyFont="1" applyFill="1" applyBorder="1"/>
    <xf numFmtId="3" fontId="15" fillId="0" borderId="29" xfId="0" applyNumberFormat="1" applyFont="1" applyFill="1" applyBorder="1"/>
    <xf numFmtId="3" fontId="3" fillId="0" borderId="0" xfId="0" applyNumberFormat="1" applyFont="1" applyFill="1" applyBorder="1"/>
    <xf numFmtId="3" fontId="3" fillId="0" borderId="0" xfId="0" applyNumberFormat="1" applyFont="1" applyBorder="1"/>
    <xf numFmtId="3" fontId="15" fillId="0" borderId="12" xfId="0" applyNumberFormat="1" applyFont="1" applyFill="1" applyBorder="1"/>
    <xf numFmtId="3" fontId="15" fillId="0" borderId="9" xfId="0" applyNumberFormat="1" applyFont="1" applyFill="1" applyBorder="1"/>
  </cellXfs>
  <cellStyles count="8">
    <cellStyle name="Ezres 2" xfId="6"/>
    <cellStyle name="Ezres 3" xfId="5"/>
    <cellStyle name="Normál" xfId="0" builtinId="0"/>
    <cellStyle name="Normál 2 2" xfId="1"/>
    <cellStyle name="Normál 6" xfId="2"/>
    <cellStyle name="Normál 7" xfId="4"/>
    <cellStyle name="Normál 8" xfId="7"/>
    <cellStyle name="Százalék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topLeftCell="A37" workbookViewId="0">
      <selection activeCell="L75" sqref="L75"/>
    </sheetView>
  </sheetViews>
  <sheetFormatPr defaultRowHeight="12.75" x14ac:dyDescent="0.2"/>
  <cols>
    <col min="1" max="1" width="35" style="4" bestFit="1" customWidth="1"/>
    <col min="2" max="7" width="12" style="4" customWidth="1"/>
    <col min="8" max="8" width="16.85546875" style="4" customWidth="1"/>
    <col min="9" max="14" width="12" style="4" customWidth="1"/>
    <col min="15" max="15" width="13.85546875" style="4" customWidth="1"/>
    <col min="16" max="16" width="14" style="4" bestFit="1" customWidth="1"/>
    <col min="17" max="17" width="12" style="4" bestFit="1" customWidth="1"/>
    <col min="18" max="18" width="10.140625" style="4" bestFit="1" customWidth="1"/>
    <col min="19" max="16384" width="9.140625" style="4"/>
  </cols>
  <sheetData>
    <row r="1" spans="1:16" x14ac:dyDescent="0.2">
      <c r="A1" s="1" t="s">
        <v>1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  <c r="N1" s="3"/>
    </row>
    <row r="2" spans="1:16" x14ac:dyDescent="0.2">
      <c r="A2" s="1" t="s">
        <v>0</v>
      </c>
      <c r="B2" s="1"/>
      <c r="C2" s="1"/>
      <c r="D2" s="1"/>
      <c r="E2" s="1"/>
      <c r="F2" s="1"/>
      <c r="G2" s="1"/>
      <c r="H2" s="3"/>
      <c r="I2" s="3"/>
      <c r="J2" s="3"/>
      <c r="K2" s="3"/>
      <c r="L2" s="3"/>
      <c r="M2" s="3"/>
      <c r="N2" s="3"/>
      <c r="O2" s="5"/>
      <c r="P2" s="5"/>
    </row>
    <row r="3" spans="1:16" x14ac:dyDescent="0.2">
      <c r="A3" s="1" t="s">
        <v>2</v>
      </c>
      <c r="B3" s="1"/>
      <c r="C3" s="1"/>
      <c r="D3" s="1"/>
      <c r="E3" s="1"/>
      <c r="F3" s="1"/>
      <c r="G3" s="1"/>
      <c r="H3" s="3"/>
      <c r="I3" s="3"/>
      <c r="J3" s="3"/>
      <c r="K3" s="3"/>
      <c r="L3" s="3"/>
      <c r="M3" s="3"/>
      <c r="N3" s="3"/>
      <c r="O3" s="6"/>
      <c r="P3" s="6"/>
    </row>
    <row r="4" spans="1:16" x14ac:dyDescent="0.2">
      <c r="K4" s="7"/>
      <c r="L4" s="7"/>
      <c r="M4" s="7"/>
      <c r="N4" s="7"/>
      <c r="O4" s="6"/>
      <c r="P4" s="6"/>
    </row>
    <row r="5" spans="1:16" ht="15.75" customHeight="1" thickBot="1" x14ac:dyDescent="0.25">
      <c r="A5" s="8" t="s">
        <v>3</v>
      </c>
      <c r="B5" s="8"/>
      <c r="C5" s="8"/>
      <c r="D5" s="8"/>
      <c r="E5" s="8"/>
      <c r="F5" s="8"/>
      <c r="G5" s="8"/>
      <c r="H5" s="79"/>
      <c r="I5" s="79"/>
      <c r="J5" s="79"/>
      <c r="K5" s="79"/>
      <c r="L5" s="79"/>
      <c r="M5" s="79"/>
      <c r="N5" s="79"/>
    </row>
    <row r="6" spans="1:16" ht="13.5" thickBot="1" x14ac:dyDescent="0.25">
      <c r="A6" s="9" t="s">
        <v>4</v>
      </c>
      <c r="B6" s="10" t="s">
        <v>5</v>
      </c>
      <c r="C6" s="11" t="s">
        <v>6</v>
      </c>
      <c r="D6" s="10" t="s">
        <v>7</v>
      </c>
      <c r="E6" s="10" t="s">
        <v>8</v>
      </c>
      <c r="F6" s="10" t="s">
        <v>9</v>
      </c>
      <c r="G6" s="10" t="s">
        <v>10</v>
      </c>
    </row>
    <row r="7" spans="1:16" ht="13.5" thickBot="1" x14ac:dyDescent="0.25">
      <c r="A7" s="13" t="s">
        <v>18</v>
      </c>
      <c r="B7" s="14"/>
      <c r="C7" s="15">
        <v>465155198</v>
      </c>
      <c r="D7" s="15">
        <f>C$48</f>
        <v>454872696</v>
      </c>
      <c r="E7" s="15">
        <f>D$48</f>
        <v>433537388</v>
      </c>
      <c r="F7" s="15">
        <f t="shared" ref="F7:G7" si="0">E$48</f>
        <v>309753412</v>
      </c>
      <c r="G7" s="15">
        <f t="shared" si="0"/>
        <v>268733678</v>
      </c>
    </row>
    <row r="8" spans="1:16" x14ac:dyDescent="0.2">
      <c r="A8" s="16" t="s">
        <v>19</v>
      </c>
      <c r="B8" s="17">
        <f>SUM(C8:G8)</f>
        <v>61233020</v>
      </c>
      <c r="C8" s="18">
        <v>12246604</v>
      </c>
      <c r="D8" s="19">
        <v>12246604</v>
      </c>
      <c r="E8" s="19">
        <v>12246604</v>
      </c>
      <c r="F8" s="19">
        <v>12246604</v>
      </c>
      <c r="G8" s="80">
        <v>12246604</v>
      </c>
      <c r="H8" s="21"/>
      <c r="I8" s="22"/>
      <c r="J8" s="23"/>
      <c r="K8" s="22"/>
    </row>
    <row r="9" spans="1:16" x14ac:dyDescent="0.2">
      <c r="A9" s="24" t="s">
        <v>20</v>
      </c>
      <c r="B9" s="25">
        <f>SUM(C9:G9)</f>
        <v>0</v>
      </c>
      <c r="C9" s="26"/>
      <c r="D9" s="27"/>
      <c r="E9" s="27"/>
      <c r="F9" s="27"/>
      <c r="G9" s="81"/>
      <c r="H9" s="21"/>
      <c r="I9" s="22"/>
      <c r="J9" s="23"/>
      <c r="K9" s="22"/>
    </row>
    <row r="10" spans="1:16" x14ac:dyDescent="0.2">
      <c r="A10" s="29" t="s">
        <v>21</v>
      </c>
      <c r="B10" s="25">
        <f>SUM(C10:G10)</f>
        <v>1178000</v>
      </c>
      <c r="C10" s="30">
        <v>215600</v>
      </c>
      <c r="D10" s="31">
        <v>215600</v>
      </c>
      <c r="E10" s="31">
        <v>315600</v>
      </c>
      <c r="F10" s="31">
        <v>215600</v>
      </c>
      <c r="G10" s="37">
        <v>215600</v>
      </c>
      <c r="H10" s="33"/>
      <c r="I10" s="22"/>
      <c r="J10" s="23"/>
      <c r="K10" s="22"/>
    </row>
    <row r="11" spans="1:16" x14ac:dyDescent="0.2">
      <c r="A11" s="34" t="s">
        <v>22</v>
      </c>
      <c r="B11" s="25">
        <f>SUM(C11:G11)</f>
        <v>26703000</v>
      </c>
      <c r="C11" s="35">
        <v>910000</v>
      </c>
      <c r="D11" s="31">
        <v>820000</v>
      </c>
      <c r="E11" s="31">
        <v>23800000</v>
      </c>
      <c r="F11" s="31">
        <v>653000</v>
      </c>
      <c r="G11" s="37">
        <v>520000</v>
      </c>
      <c r="H11" s="33"/>
      <c r="I11" s="22"/>
      <c r="J11" s="23"/>
      <c r="K11" s="22"/>
    </row>
    <row r="12" spans="1:16" x14ac:dyDescent="0.2">
      <c r="A12" s="34" t="s">
        <v>23</v>
      </c>
      <c r="B12" s="25">
        <f>SUM(C12:G12)</f>
        <v>9410654</v>
      </c>
      <c r="C12" s="30">
        <v>1786000</v>
      </c>
      <c r="D12" s="31">
        <v>1766000</v>
      </c>
      <c r="E12" s="31">
        <v>1997256</v>
      </c>
      <c r="F12" s="31">
        <v>1936398</v>
      </c>
      <c r="G12" s="37">
        <v>1925000</v>
      </c>
      <c r="H12" s="33"/>
      <c r="I12" s="22"/>
      <c r="J12" s="23"/>
      <c r="K12" s="22"/>
    </row>
    <row r="13" spans="1:16" x14ac:dyDescent="0.2">
      <c r="A13" s="34" t="s">
        <v>24</v>
      </c>
      <c r="B13" s="25">
        <f>SUM(C13:G13)</f>
        <v>0</v>
      </c>
      <c r="C13" s="30"/>
      <c r="D13" s="31"/>
      <c r="E13" s="31"/>
      <c r="F13" s="2"/>
      <c r="G13" s="37"/>
      <c r="I13" s="22"/>
      <c r="J13" s="23"/>
      <c r="K13" s="22"/>
    </row>
    <row r="14" spans="1:16" x14ac:dyDescent="0.2">
      <c r="A14" s="34" t="s">
        <v>25</v>
      </c>
      <c r="B14" s="25">
        <f>SUM(C14:G14)</f>
        <v>0</v>
      </c>
      <c r="C14" s="30"/>
      <c r="D14" s="31"/>
      <c r="E14" s="31"/>
      <c r="F14" s="2"/>
      <c r="G14" s="37"/>
      <c r="I14" s="22"/>
      <c r="J14" s="23"/>
      <c r="K14" s="22"/>
    </row>
    <row r="15" spans="1:16" x14ac:dyDescent="0.2">
      <c r="A15" s="24" t="s">
        <v>26</v>
      </c>
      <c r="B15" s="25">
        <f>SUM(C15:G15)</f>
        <v>0</v>
      </c>
      <c r="C15" s="30"/>
      <c r="D15" s="31"/>
      <c r="E15" s="31"/>
      <c r="F15" s="2"/>
      <c r="G15" s="37"/>
      <c r="H15" s="21"/>
      <c r="I15" s="22"/>
      <c r="J15" s="23"/>
      <c r="K15" s="22"/>
      <c r="L15" s="38"/>
    </row>
    <row r="16" spans="1:16" x14ac:dyDescent="0.2">
      <c r="A16" s="29" t="s">
        <v>27</v>
      </c>
      <c r="B16" s="25">
        <f>SUM(C16:G16)</f>
        <v>5466999</v>
      </c>
      <c r="C16" s="30"/>
      <c r="D16" s="31"/>
      <c r="E16" s="31"/>
      <c r="F16" s="2"/>
      <c r="G16" s="37">
        <v>5466999</v>
      </c>
      <c r="H16" s="21"/>
      <c r="I16" s="22"/>
      <c r="J16" s="23"/>
      <c r="K16" s="22"/>
    </row>
    <row r="17" spans="1:20" x14ac:dyDescent="0.2">
      <c r="A17" s="24" t="s">
        <v>28</v>
      </c>
      <c r="B17" s="25">
        <f>SUM(C17:G17)</f>
        <v>0</v>
      </c>
      <c r="C17" s="39"/>
      <c r="D17" s="27"/>
      <c r="E17" s="27"/>
      <c r="F17" s="27"/>
      <c r="G17" s="81"/>
      <c r="H17" s="21"/>
      <c r="I17" s="22"/>
      <c r="J17" s="23"/>
      <c r="K17" s="22"/>
    </row>
    <row r="18" spans="1:20" x14ac:dyDescent="0.2">
      <c r="A18" s="34" t="s">
        <v>29</v>
      </c>
      <c r="B18" s="25">
        <f>SUM(C18:G18)</f>
        <v>0</v>
      </c>
      <c r="C18" s="30"/>
      <c r="D18" s="31"/>
      <c r="E18" s="31"/>
      <c r="F18" s="31"/>
      <c r="G18" s="37"/>
      <c r="H18" s="21"/>
      <c r="I18" s="22"/>
      <c r="J18" s="23"/>
      <c r="K18" s="22"/>
    </row>
    <row r="19" spans="1:20" x14ac:dyDescent="0.2">
      <c r="A19" s="34" t="s">
        <v>30</v>
      </c>
      <c r="B19" s="25">
        <f>SUM(C19:G19)</f>
        <v>0</v>
      </c>
      <c r="C19" s="30"/>
      <c r="D19" s="31"/>
      <c r="E19" s="31"/>
      <c r="F19" s="31"/>
      <c r="G19" s="37"/>
      <c r="H19" s="21"/>
      <c r="I19" s="22"/>
      <c r="J19" s="23"/>
      <c r="K19" s="22"/>
    </row>
    <row r="20" spans="1:20" x14ac:dyDescent="0.2">
      <c r="A20" s="40" t="s">
        <v>31</v>
      </c>
      <c r="B20" s="25">
        <f>SUM(C20:G20)</f>
        <v>0</v>
      </c>
      <c r="C20" s="30"/>
      <c r="D20" s="31"/>
      <c r="E20" s="31"/>
      <c r="F20" s="31"/>
      <c r="G20" s="37"/>
      <c r="H20" s="21"/>
      <c r="I20" s="22"/>
      <c r="J20" s="23"/>
      <c r="K20" s="22"/>
    </row>
    <row r="21" spans="1:20" x14ac:dyDescent="0.2">
      <c r="A21" s="41" t="s">
        <v>32</v>
      </c>
      <c r="B21" s="25">
        <f>SUM(C21:G21)</f>
        <v>0</v>
      </c>
      <c r="C21" s="30"/>
      <c r="D21" s="31"/>
      <c r="E21" s="31"/>
      <c r="F21" s="31"/>
      <c r="G21" s="37"/>
      <c r="H21" s="21"/>
      <c r="I21" s="22"/>
      <c r="J21" s="23"/>
      <c r="K21" s="22"/>
    </row>
    <row r="22" spans="1:20" x14ac:dyDescent="0.2">
      <c r="A22" s="42" t="s">
        <v>33</v>
      </c>
      <c r="B22" s="25">
        <f>SUM(C22:G22)</f>
        <v>0</v>
      </c>
      <c r="C22" s="43"/>
      <c r="D22" s="44"/>
      <c r="E22" s="44"/>
      <c r="F22" s="44"/>
      <c r="G22" s="37"/>
      <c r="H22" s="21"/>
      <c r="I22" s="22"/>
      <c r="J22" s="23"/>
      <c r="K22" s="22"/>
    </row>
    <row r="23" spans="1:20" x14ac:dyDescent="0.2">
      <c r="A23" s="46" t="s">
        <v>34</v>
      </c>
      <c r="B23" s="25">
        <f>SUM(C23:G23)</f>
        <v>291094</v>
      </c>
      <c r="C23" s="30">
        <f>57261</f>
        <v>57261</v>
      </c>
      <c r="D23" s="30">
        <v>57261</v>
      </c>
      <c r="E23" s="30">
        <v>57261</v>
      </c>
      <c r="F23" s="30">
        <v>54882</v>
      </c>
      <c r="G23" s="67">
        <v>64429</v>
      </c>
      <c r="H23" s="21"/>
      <c r="I23" s="22"/>
      <c r="J23" s="23"/>
      <c r="K23" s="22"/>
    </row>
    <row r="24" spans="1:20" x14ac:dyDescent="0.2">
      <c r="A24" s="46" t="s">
        <v>35</v>
      </c>
      <c r="B24" s="25">
        <f>SUM(C24:G24)</f>
        <v>20000000</v>
      </c>
      <c r="C24" s="43"/>
      <c r="D24" s="44"/>
      <c r="E24" s="44"/>
      <c r="F24" s="44"/>
      <c r="G24" s="82">
        <v>20000000</v>
      </c>
      <c r="H24" s="21"/>
      <c r="I24" s="22"/>
      <c r="J24" s="23"/>
      <c r="K24" s="22"/>
    </row>
    <row r="25" spans="1:20" ht="13.5" thickBot="1" x14ac:dyDescent="0.25">
      <c r="A25" s="49" t="s">
        <v>36</v>
      </c>
      <c r="B25" s="25">
        <f>SUM(C25:G25)</f>
        <v>0</v>
      </c>
      <c r="C25" s="50"/>
      <c r="D25" s="51"/>
      <c r="E25" s="51"/>
      <c r="F25" s="51"/>
      <c r="G25" s="83"/>
      <c r="H25" s="21"/>
      <c r="I25" s="22"/>
      <c r="J25" s="23"/>
      <c r="K25" s="22"/>
    </row>
    <row r="26" spans="1:20" ht="13.5" thickBot="1" x14ac:dyDescent="0.25">
      <c r="A26" s="54" t="s">
        <v>37</v>
      </c>
      <c r="B26" s="55">
        <f>SUM(B8:B25)</f>
        <v>124282767</v>
      </c>
      <c r="C26" s="56">
        <f>SUM(C8:C25)</f>
        <v>15215465</v>
      </c>
      <c r="D26" s="57">
        <f t="shared" ref="D26:G26" si="1">SUM(D8:D25)</f>
        <v>15105465</v>
      </c>
      <c r="E26" s="57">
        <f t="shared" si="1"/>
        <v>38416721</v>
      </c>
      <c r="F26" s="57">
        <f t="shared" si="1"/>
        <v>15106484</v>
      </c>
      <c r="G26" s="57">
        <f t="shared" si="1"/>
        <v>40438632</v>
      </c>
      <c r="H26" s="21"/>
      <c r="I26" s="21"/>
    </row>
    <row r="27" spans="1:20" ht="21.75" customHeight="1" thickBot="1" x14ac:dyDescent="0.25">
      <c r="A27" s="58"/>
      <c r="B27" s="59"/>
      <c r="C27" s="59"/>
      <c r="D27" s="59"/>
      <c r="E27" s="59"/>
      <c r="F27" s="59"/>
      <c r="G27" s="59"/>
      <c r="H27" s="21"/>
    </row>
    <row r="28" spans="1:20" ht="17.25" customHeight="1" thickBot="1" x14ac:dyDescent="0.25">
      <c r="A28" s="9" t="s">
        <v>38</v>
      </c>
      <c r="B28" s="60" t="s">
        <v>5</v>
      </c>
      <c r="C28" s="10" t="s">
        <v>6</v>
      </c>
      <c r="D28" s="10" t="s">
        <v>7</v>
      </c>
      <c r="E28" s="10" t="s">
        <v>8</v>
      </c>
      <c r="F28" s="10" t="s">
        <v>9</v>
      </c>
      <c r="G28" s="10" t="s">
        <v>10</v>
      </c>
      <c r="H28" s="21"/>
    </row>
    <row r="29" spans="1:20" x14ac:dyDescent="0.2">
      <c r="A29" s="61" t="s">
        <v>39</v>
      </c>
      <c r="B29" s="62">
        <f>SUM(C29:G29)</f>
        <v>40820250</v>
      </c>
      <c r="C29" s="86">
        <v>7882850</v>
      </c>
      <c r="D29" s="86">
        <v>7882850</v>
      </c>
      <c r="E29" s="86">
        <v>8282850</v>
      </c>
      <c r="F29" s="86">
        <v>8288850</v>
      </c>
      <c r="G29" s="87">
        <v>8482850</v>
      </c>
      <c r="H29" s="84"/>
      <c r="I29" s="22"/>
      <c r="J29" s="23"/>
      <c r="K29" s="22"/>
      <c r="L29" s="22"/>
      <c r="M29" s="21"/>
      <c r="N29" s="21"/>
      <c r="O29" s="21"/>
      <c r="P29" s="21"/>
      <c r="Q29" s="21"/>
      <c r="R29" s="21"/>
      <c r="S29" s="21"/>
      <c r="T29" s="21"/>
    </row>
    <row r="30" spans="1:20" x14ac:dyDescent="0.2">
      <c r="A30" s="46" t="s">
        <v>40</v>
      </c>
      <c r="B30" s="65">
        <f>SUM(C30:G30)</f>
        <v>6569355</v>
      </c>
      <c r="C30" s="30">
        <v>1314486</v>
      </c>
      <c r="D30" s="30">
        <v>1314486</v>
      </c>
      <c r="E30" s="30">
        <v>1311411</v>
      </c>
      <c r="F30" s="30">
        <v>1314486</v>
      </c>
      <c r="G30" s="67">
        <v>1314486</v>
      </c>
      <c r="H30" s="84"/>
      <c r="I30" s="22"/>
      <c r="J30" s="66"/>
      <c r="K30" s="22"/>
      <c r="L30" s="6"/>
    </row>
    <row r="31" spans="1:20" x14ac:dyDescent="0.2">
      <c r="A31" s="46" t="s">
        <v>41</v>
      </c>
      <c r="B31" s="65">
        <f>SUM(C31:G31)</f>
        <v>77960000</v>
      </c>
      <c r="C31" s="30">
        <v>10300000</v>
      </c>
      <c r="D31" s="30">
        <v>19500000</v>
      </c>
      <c r="E31" s="30">
        <v>18760000</v>
      </c>
      <c r="F31" s="30">
        <v>15600000</v>
      </c>
      <c r="G31" s="67">
        <v>13800000</v>
      </c>
      <c r="H31" s="85"/>
      <c r="I31" s="22"/>
      <c r="J31" s="23"/>
      <c r="K31" s="22"/>
      <c r="L31" s="6"/>
    </row>
    <row r="32" spans="1:20" x14ac:dyDescent="0.2">
      <c r="A32" s="49" t="s">
        <v>42</v>
      </c>
      <c r="B32" s="65">
        <f>SUM(C32:G32)</f>
        <v>727000</v>
      </c>
      <c r="C32" s="30">
        <v>65000</v>
      </c>
      <c r="D32" s="30">
        <v>133000</v>
      </c>
      <c r="E32" s="30">
        <v>162000</v>
      </c>
      <c r="F32" s="30">
        <v>184000</v>
      </c>
      <c r="G32" s="67">
        <v>183000</v>
      </c>
      <c r="H32" s="22"/>
      <c r="I32" s="22"/>
      <c r="J32" s="23"/>
      <c r="K32" s="22"/>
      <c r="L32" s="6"/>
    </row>
    <row r="33" spans="1:12" x14ac:dyDescent="0.2">
      <c r="A33" s="49" t="s">
        <v>43</v>
      </c>
      <c r="B33" s="65">
        <f>SUM(C33:G33)</f>
        <v>4783174</v>
      </c>
      <c r="C33" s="30"/>
      <c r="D33" s="30">
        <v>250000</v>
      </c>
      <c r="E33" s="30">
        <v>2613174</v>
      </c>
      <c r="F33" s="30">
        <v>960000</v>
      </c>
      <c r="G33" s="67">
        <v>960000</v>
      </c>
      <c r="H33" s="84"/>
      <c r="I33" s="22"/>
      <c r="J33" s="23"/>
      <c r="K33" s="22"/>
      <c r="L33" s="6"/>
    </row>
    <row r="34" spans="1:12" x14ac:dyDescent="0.2">
      <c r="A34" s="68" t="s">
        <v>44</v>
      </c>
      <c r="B34" s="65">
        <f>SUM(C34:G34)</f>
        <v>0</v>
      </c>
      <c r="C34" s="30"/>
      <c r="D34" s="30"/>
      <c r="E34" s="30"/>
      <c r="F34" s="30"/>
      <c r="G34" s="67"/>
      <c r="H34" s="85"/>
      <c r="I34" s="22"/>
      <c r="J34" s="23"/>
      <c r="K34" s="22"/>
      <c r="L34" s="6"/>
    </row>
    <row r="35" spans="1:12" x14ac:dyDescent="0.2">
      <c r="A35" s="49" t="s">
        <v>45</v>
      </c>
      <c r="B35" s="65">
        <f>SUM(C35:G35)</f>
        <v>1914992</v>
      </c>
      <c r="C35" s="30"/>
      <c r="D35" s="30"/>
      <c r="E35" s="30">
        <v>1314992</v>
      </c>
      <c r="F35" s="30">
        <v>500000</v>
      </c>
      <c r="G35" s="67">
        <v>100000</v>
      </c>
      <c r="H35" s="85"/>
      <c r="I35" s="22"/>
      <c r="J35" s="23"/>
      <c r="K35" s="22"/>
      <c r="L35" s="6"/>
    </row>
    <row r="36" spans="1:12" x14ac:dyDescent="0.2">
      <c r="A36" s="49" t="s">
        <v>46</v>
      </c>
      <c r="B36" s="65">
        <f>SUM(C36:G36)</f>
        <v>0</v>
      </c>
      <c r="C36" s="30"/>
      <c r="D36" s="30"/>
      <c r="E36" s="30"/>
      <c r="F36" s="30"/>
      <c r="G36" s="67"/>
      <c r="H36" s="85"/>
      <c r="I36" s="22"/>
      <c r="J36" s="23"/>
      <c r="K36" s="22"/>
      <c r="L36" s="6"/>
    </row>
    <row r="37" spans="1:12" x14ac:dyDescent="0.2">
      <c r="A37" s="69" t="s">
        <v>47</v>
      </c>
      <c r="B37" s="65">
        <f>SUM(C37:G37)</f>
        <v>2028163</v>
      </c>
      <c r="C37" s="30"/>
      <c r="D37" s="30"/>
      <c r="E37" s="30">
        <v>1228163</v>
      </c>
      <c r="F37" s="30">
        <v>120000</v>
      </c>
      <c r="G37" s="67">
        <v>680000</v>
      </c>
      <c r="H37" s="22"/>
      <c r="I37" s="22"/>
      <c r="J37" s="23"/>
      <c r="K37" s="22"/>
      <c r="L37" s="6"/>
    </row>
    <row r="38" spans="1:12" x14ac:dyDescent="0.2">
      <c r="A38" s="49" t="s">
        <v>48</v>
      </c>
      <c r="B38" s="65">
        <f>SUM(C38:G38)</f>
        <v>78244412</v>
      </c>
      <c r="C38" s="30"/>
      <c r="D38" s="30">
        <v>3500000</v>
      </c>
      <c r="E38" s="30">
        <v>23500000</v>
      </c>
      <c r="F38" s="30">
        <v>23244000</v>
      </c>
      <c r="G38" s="67">
        <v>28000412</v>
      </c>
      <c r="H38" s="84"/>
      <c r="I38" s="22"/>
      <c r="J38" s="23"/>
      <c r="K38" s="22"/>
      <c r="L38" s="6"/>
    </row>
    <row r="39" spans="1:12" x14ac:dyDescent="0.2">
      <c r="A39" s="41" t="s">
        <v>49</v>
      </c>
      <c r="B39" s="65">
        <f>SUM(C39:G39)</f>
        <v>21506022</v>
      </c>
      <c r="C39" s="30"/>
      <c r="D39" s="30">
        <v>3803176</v>
      </c>
      <c r="E39" s="30">
        <v>4970846</v>
      </c>
      <c r="F39" s="30">
        <v>5860000</v>
      </c>
      <c r="G39" s="67">
        <v>6872000</v>
      </c>
      <c r="H39" s="84"/>
      <c r="I39" s="22"/>
      <c r="J39" s="23"/>
      <c r="K39" s="22"/>
      <c r="L39" s="6"/>
    </row>
    <row r="40" spans="1:12" x14ac:dyDescent="0.2">
      <c r="A40" s="49" t="s">
        <v>50</v>
      </c>
      <c r="B40" s="65">
        <f>SUM(C40:G40)</f>
        <v>0</v>
      </c>
      <c r="C40" s="30"/>
      <c r="D40" s="30"/>
      <c r="E40" s="30"/>
      <c r="F40" s="30"/>
      <c r="G40" s="67"/>
      <c r="H40" s="22"/>
      <c r="I40" s="22"/>
      <c r="J40" s="23"/>
      <c r="K40" s="22"/>
      <c r="L40" s="6"/>
    </row>
    <row r="41" spans="1:12" x14ac:dyDescent="0.2">
      <c r="A41" s="49" t="s">
        <v>51</v>
      </c>
      <c r="B41" s="65">
        <f>SUM(C41:G41)</f>
        <v>0</v>
      </c>
      <c r="C41" s="30"/>
      <c r="D41" s="30"/>
      <c r="E41" s="30"/>
      <c r="F41" s="30"/>
      <c r="G41" s="67"/>
      <c r="H41" s="84"/>
      <c r="I41" s="22"/>
      <c r="J41" s="23"/>
      <c r="K41" s="22"/>
      <c r="L41" s="6"/>
    </row>
    <row r="42" spans="1:12" x14ac:dyDescent="0.2">
      <c r="A42" s="49" t="s">
        <v>52</v>
      </c>
      <c r="B42" s="65">
        <f>SUM(C42:G42)</f>
        <v>865000</v>
      </c>
      <c r="C42" s="30"/>
      <c r="D42" s="30"/>
      <c r="E42" s="30"/>
      <c r="F42" s="30"/>
      <c r="G42" s="67">
        <v>865000</v>
      </c>
      <c r="H42" s="84"/>
      <c r="I42" s="22"/>
      <c r="J42" s="23"/>
      <c r="K42" s="22"/>
      <c r="L42" s="6"/>
    </row>
    <row r="43" spans="1:12" x14ac:dyDescent="0.2">
      <c r="A43" s="69" t="s">
        <v>53</v>
      </c>
      <c r="B43" s="65">
        <f>SUM(C43:G43)</f>
        <v>0</v>
      </c>
      <c r="C43" s="30"/>
      <c r="D43" s="30"/>
      <c r="E43" s="30"/>
      <c r="F43" s="30"/>
      <c r="G43" s="67"/>
      <c r="H43" s="22"/>
      <c r="I43" s="22"/>
      <c r="J43" s="23"/>
      <c r="K43" s="22"/>
      <c r="L43" s="6"/>
    </row>
    <row r="44" spans="1:12" x14ac:dyDescent="0.2">
      <c r="A44" s="49" t="s">
        <v>54</v>
      </c>
      <c r="B44" s="65">
        <f>SUM(C44:G44)</f>
        <v>0</v>
      </c>
      <c r="C44" s="30"/>
      <c r="D44" s="30"/>
      <c r="E44" s="30"/>
      <c r="F44" s="30"/>
      <c r="G44" s="67"/>
      <c r="H44" s="21"/>
      <c r="I44" s="22"/>
      <c r="J44" s="23"/>
      <c r="K44" s="22"/>
      <c r="L44" s="6"/>
    </row>
    <row r="45" spans="1:12" x14ac:dyDescent="0.2">
      <c r="A45" s="46" t="s">
        <v>55</v>
      </c>
      <c r="B45" s="65">
        <f>SUM(C45:G45)</f>
        <v>100000000</v>
      </c>
      <c r="C45" s="30"/>
      <c r="D45" s="30"/>
      <c r="E45" s="30">
        <v>100000000</v>
      </c>
      <c r="F45" s="30"/>
      <c r="G45" s="67"/>
      <c r="H45" s="21"/>
      <c r="I45" s="22"/>
      <c r="J45" s="23"/>
      <c r="K45" s="22"/>
      <c r="L45" s="6"/>
    </row>
    <row r="46" spans="1:12" ht="13.5" thickBot="1" x14ac:dyDescent="0.25">
      <c r="A46" s="46" t="s">
        <v>34</v>
      </c>
      <c r="B46" s="70">
        <f>SUM(C46:G46)</f>
        <v>6169464</v>
      </c>
      <c r="C46" s="30">
        <f>5878370+57261</f>
        <v>5935631</v>
      </c>
      <c r="D46" s="30">
        <v>57261</v>
      </c>
      <c r="E46" s="30">
        <v>57261</v>
      </c>
      <c r="F46" s="30">
        <v>54882</v>
      </c>
      <c r="G46" s="67">
        <v>64429</v>
      </c>
      <c r="H46" s="21"/>
      <c r="I46" s="22"/>
      <c r="J46" s="23"/>
      <c r="K46" s="22"/>
      <c r="L46" s="6"/>
    </row>
    <row r="47" spans="1:12" ht="13.5" thickBot="1" x14ac:dyDescent="0.25">
      <c r="A47" s="71" t="s">
        <v>37</v>
      </c>
      <c r="B47" s="55">
        <f>SUM(B29:B46)</f>
        <v>341587832</v>
      </c>
      <c r="C47" s="72">
        <f t="shared" ref="C47:G47" si="2">SUM(C29:C46)</f>
        <v>25497967</v>
      </c>
      <c r="D47" s="72">
        <f t="shared" si="2"/>
        <v>36440773</v>
      </c>
      <c r="E47" s="72">
        <f t="shared" si="2"/>
        <v>162200697</v>
      </c>
      <c r="F47" s="72">
        <f t="shared" si="2"/>
        <v>56126218</v>
      </c>
      <c r="G47" s="73">
        <f t="shared" si="2"/>
        <v>61322177</v>
      </c>
      <c r="I47" s="74"/>
    </row>
    <row r="48" spans="1:12" ht="25.5" customHeight="1" thickBot="1" x14ac:dyDescent="0.25">
      <c r="A48" s="75" t="s">
        <v>56</v>
      </c>
      <c r="B48" s="76"/>
      <c r="C48" s="76">
        <f>C7+C26-C47-C20-C21-C22</f>
        <v>454872696</v>
      </c>
      <c r="D48" s="76">
        <f t="shared" ref="D48:G48" si="3">D7+D26-D47-D20-D21-D22</f>
        <v>433537388</v>
      </c>
      <c r="E48" s="76">
        <f t="shared" si="3"/>
        <v>309753412</v>
      </c>
      <c r="F48" s="76">
        <f t="shared" si="3"/>
        <v>268733678</v>
      </c>
      <c r="G48" s="76">
        <f t="shared" si="3"/>
        <v>247850133</v>
      </c>
      <c r="I48" s="21"/>
    </row>
    <row r="49" spans="1:15" x14ac:dyDescent="0.2">
      <c r="A49" s="77"/>
    </row>
    <row r="50" spans="1:15" ht="13.5" thickBot="1" x14ac:dyDescent="0.25">
      <c r="N50" s="78"/>
      <c r="O50" s="21"/>
    </row>
    <row r="51" spans="1:15" ht="13.5" thickBot="1" x14ac:dyDescent="0.25">
      <c r="A51" s="9" t="s">
        <v>4</v>
      </c>
      <c r="B51" s="10" t="s">
        <v>11</v>
      </c>
      <c r="C51" s="10" t="s">
        <v>12</v>
      </c>
      <c r="D51" s="10" t="s">
        <v>13</v>
      </c>
      <c r="E51" s="10" t="s">
        <v>14</v>
      </c>
      <c r="F51" s="10" t="s">
        <v>15</v>
      </c>
      <c r="G51" s="12" t="s">
        <v>16</v>
      </c>
      <c r="H51" s="12" t="s">
        <v>17</v>
      </c>
      <c r="O51" s="78"/>
    </row>
    <row r="52" spans="1:15" ht="13.5" thickBot="1" x14ac:dyDescent="0.25">
      <c r="A52" s="13" t="s">
        <v>18</v>
      </c>
      <c r="B52" s="15">
        <f>G48</f>
        <v>247850133</v>
      </c>
      <c r="C52" s="15">
        <f>B93</f>
        <v>171329402</v>
      </c>
      <c r="D52" s="15">
        <f t="shared" ref="D52:H52" si="4">C93</f>
        <v>117758464</v>
      </c>
      <c r="E52" s="15">
        <f t="shared" si="4"/>
        <v>84592855</v>
      </c>
      <c r="F52" s="15">
        <f t="shared" si="4"/>
        <v>36194807</v>
      </c>
      <c r="G52" s="15">
        <f t="shared" si="4"/>
        <v>-2781333</v>
      </c>
      <c r="H52" s="15">
        <f t="shared" si="4"/>
        <v>-45723673</v>
      </c>
    </row>
    <row r="53" spans="1:15" x14ac:dyDescent="0.2">
      <c r="A53" s="16" t="s">
        <v>19</v>
      </c>
      <c r="B53" s="19">
        <f>12246604+2355076+4225591</f>
        <v>18827271</v>
      </c>
      <c r="C53" s="19">
        <v>12246606</v>
      </c>
      <c r="D53" s="19">
        <v>12246604</v>
      </c>
      <c r="E53" s="19">
        <v>12246604</v>
      </c>
      <c r="F53" s="19">
        <f>12246604+4225591</f>
        <v>16472195</v>
      </c>
      <c r="G53" s="19">
        <v>12246604</v>
      </c>
      <c r="H53" s="20">
        <v>12246604</v>
      </c>
    </row>
    <row r="54" spans="1:15" x14ac:dyDescent="0.2">
      <c r="A54" s="24" t="s">
        <v>20</v>
      </c>
      <c r="B54" s="27">
        <v>5533175</v>
      </c>
      <c r="C54" s="27"/>
      <c r="D54" s="27"/>
      <c r="E54" s="27"/>
      <c r="F54" s="27"/>
      <c r="G54" s="27"/>
      <c r="H54" s="28"/>
    </row>
    <row r="55" spans="1:15" x14ac:dyDescent="0.2">
      <c r="A55" s="29" t="s">
        <v>21</v>
      </c>
      <c r="B55" s="31">
        <v>215600</v>
      </c>
      <c r="C55" s="31">
        <v>438792</v>
      </c>
      <c r="D55" s="31">
        <v>4702390</v>
      </c>
      <c r="E55" s="31">
        <v>215600</v>
      </c>
      <c r="F55" s="31">
        <v>11645600</v>
      </c>
      <c r="G55" s="31">
        <v>215600</v>
      </c>
      <c r="H55" s="32">
        <v>215600</v>
      </c>
    </row>
    <row r="56" spans="1:15" x14ac:dyDescent="0.2">
      <c r="A56" s="34" t="s">
        <v>22</v>
      </c>
      <c r="B56" s="31">
        <v>670000</v>
      </c>
      <c r="C56" s="31">
        <v>565000</v>
      </c>
      <c r="D56" s="31">
        <v>730000</v>
      </c>
      <c r="E56" s="31">
        <f>21970000-8451182</f>
        <v>13518818</v>
      </c>
      <c r="F56" s="31">
        <v>765000</v>
      </c>
      <c r="G56" s="31">
        <v>690000</v>
      </c>
      <c r="H56" s="32">
        <v>2457000</v>
      </c>
    </row>
    <row r="57" spans="1:15" x14ac:dyDescent="0.2">
      <c r="A57" s="34" t="s">
        <v>23</v>
      </c>
      <c r="B57" s="31">
        <f>1546000+3141</f>
        <v>1549141</v>
      </c>
      <c r="C57" s="31">
        <v>1546000</v>
      </c>
      <c r="D57" s="31">
        <v>1546000</v>
      </c>
      <c r="E57" s="31">
        <v>2310390</v>
      </c>
      <c r="F57" s="36">
        <v>2255000</v>
      </c>
      <c r="G57" s="31">
        <v>1966580</v>
      </c>
      <c r="H57" s="32">
        <v>1551030</v>
      </c>
    </row>
    <row r="58" spans="1:15" x14ac:dyDescent="0.2">
      <c r="A58" s="34" t="s">
        <v>24</v>
      </c>
      <c r="B58" s="31"/>
      <c r="C58" s="31"/>
      <c r="D58" s="31"/>
      <c r="E58" s="31"/>
      <c r="F58" s="31"/>
      <c r="G58" s="31"/>
      <c r="H58" s="37"/>
    </row>
    <row r="59" spans="1:15" x14ac:dyDescent="0.2">
      <c r="A59" s="34" t="s">
        <v>25</v>
      </c>
      <c r="B59" s="31">
        <v>625500</v>
      </c>
      <c r="C59" s="31"/>
      <c r="D59" s="31"/>
      <c r="E59" s="31"/>
      <c r="F59" s="31"/>
      <c r="G59" s="31"/>
      <c r="H59" s="32"/>
    </row>
    <row r="60" spans="1:15" x14ac:dyDescent="0.2">
      <c r="A60" s="24" t="s">
        <v>26</v>
      </c>
      <c r="B60" s="31"/>
      <c r="C60" s="31"/>
      <c r="D60" s="31"/>
      <c r="E60" s="31"/>
      <c r="F60" s="31"/>
      <c r="G60" s="31"/>
      <c r="H60" s="37"/>
    </row>
    <row r="61" spans="1:15" x14ac:dyDescent="0.2">
      <c r="A61" s="29" t="s">
        <v>27</v>
      </c>
      <c r="B61" s="31">
        <v>5820270</v>
      </c>
      <c r="C61" s="31"/>
      <c r="D61" s="31"/>
      <c r="E61" s="31">
        <v>11822108</v>
      </c>
      <c r="F61" s="31"/>
      <c r="G61" s="31"/>
      <c r="H61" s="32"/>
    </row>
    <row r="62" spans="1:15" x14ac:dyDescent="0.2">
      <c r="A62" s="24" t="s">
        <v>28</v>
      </c>
      <c r="B62" s="27"/>
      <c r="C62" s="27"/>
      <c r="D62" s="27"/>
      <c r="E62" s="27"/>
      <c r="F62" s="27"/>
      <c r="G62" s="27"/>
      <c r="H62" s="28"/>
    </row>
    <row r="63" spans="1:15" x14ac:dyDescent="0.2">
      <c r="A63" s="34" t="s">
        <v>29</v>
      </c>
      <c r="B63" s="31"/>
      <c r="C63" s="31"/>
      <c r="D63" s="31"/>
      <c r="E63" s="31"/>
      <c r="F63" s="31"/>
      <c r="G63" s="31"/>
      <c r="H63" s="32"/>
    </row>
    <row r="64" spans="1:15" x14ac:dyDescent="0.2">
      <c r="A64" s="34" t="s">
        <v>30</v>
      </c>
      <c r="B64" s="31"/>
      <c r="C64" s="31"/>
      <c r="D64" s="31"/>
      <c r="E64" s="31"/>
      <c r="F64" s="31"/>
      <c r="G64" s="31"/>
      <c r="H64" s="32"/>
    </row>
    <row r="65" spans="1:8" x14ac:dyDescent="0.2">
      <c r="A65" s="40" t="s">
        <v>31</v>
      </c>
      <c r="B65" s="31">
        <v>420222621</v>
      </c>
      <c r="C65" s="31"/>
      <c r="D65" s="31"/>
      <c r="E65" s="31"/>
      <c r="F65" s="31"/>
      <c r="G65" s="31"/>
      <c r="H65" s="32"/>
    </row>
    <row r="66" spans="1:8" x14ac:dyDescent="0.2">
      <c r="A66" s="41" t="s">
        <v>32</v>
      </c>
      <c r="B66" s="31">
        <v>70805501</v>
      </c>
      <c r="C66" s="31"/>
      <c r="D66" s="31"/>
      <c r="E66" s="31"/>
      <c r="F66" s="31"/>
      <c r="G66" s="31"/>
      <c r="H66" s="32"/>
    </row>
    <row r="67" spans="1:8" x14ac:dyDescent="0.2">
      <c r="A67" s="42" t="s">
        <v>33</v>
      </c>
      <c r="B67" s="31">
        <v>5878370</v>
      </c>
      <c r="C67" s="44"/>
      <c r="D67" s="44"/>
      <c r="E67" s="44"/>
      <c r="F67" s="44"/>
      <c r="G67" s="44"/>
      <c r="H67" s="45"/>
    </row>
    <row r="68" spans="1:8" x14ac:dyDescent="0.2">
      <c r="A68" s="46" t="s">
        <v>34</v>
      </c>
      <c r="B68" s="47"/>
      <c r="C68" s="47"/>
      <c r="D68" s="47"/>
      <c r="E68" s="47"/>
      <c r="F68" s="47"/>
      <c r="G68" s="47"/>
      <c r="H68" s="48"/>
    </row>
    <row r="69" spans="1:8" x14ac:dyDescent="0.2">
      <c r="A69" s="46" t="s">
        <v>35</v>
      </c>
      <c r="B69" s="44"/>
      <c r="C69" s="44"/>
      <c r="D69" s="44"/>
      <c r="E69" s="44"/>
      <c r="F69" s="44"/>
      <c r="G69" s="44">
        <v>30000000</v>
      </c>
      <c r="H69" s="45">
        <v>50000000</v>
      </c>
    </row>
    <row r="70" spans="1:8" ht="13.5" thickBot="1" x14ac:dyDescent="0.25">
      <c r="A70" s="49" t="s">
        <v>36</v>
      </c>
      <c r="B70" s="52"/>
      <c r="C70" s="52"/>
      <c r="D70" s="52"/>
      <c r="E70" s="52"/>
      <c r="F70" s="52"/>
      <c r="G70" s="52"/>
      <c r="H70" s="53"/>
    </row>
    <row r="71" spans="1:8" ht="13.5" thickBot="1" x14ac:dyDescent="0.25">
      <c r="A71" s="54" t="s">
        <v>37</v>
      </c>
      <c r="B71" s="57">
        <f t="shared" ref="B71:H71" si="5">SUM(B53:B70)</f>
        <v>530147449</v>
      </c>
      <c r="C71" s="57">
        <f>SUM(C53:C70)</f>
        <v>14796398</v>
      </c>
      <c r="D71" s="57">
        <f t="shared" ref="D71:H71" si="6">SUM(D53:D70)</f>
        <v>19224994</v>
      </c>
      <c r="E71" s="57">
        <f t="shared" si="6"/>
        <v>40113520</v>
      </c>
      <c r="F71" s="57">
        <f t="shared" si="6"/>
        <v>31137795</v>
      </c>
      <c r="G71" s="57">
        <f t="shared" si="6"/>
        <v>45118784</v>
      </c>
      <c r="H71" s="57">
        <f t="shared" si="6"/>
        <v>66470234</v>
      </c>
    </row>
    <row r="72" spans="1:8" ht="13.5" thickBot="1" x14ac:dyDescent="0.25">
      <c r="A72" s="58"/>
      <c r="B72" s="59"/>
      <c r="C72" s="59"/>
      <c r="D72" s="59"/>
      <c r="E72" s="59"/>
      <c r="F72" s="59"/>
      <c r="G72" s="59"/>
      <c r="H72" s="59"/>
    </row>
    <row r="73" spans="1:8" ht="13.5" thickBot="1" x14ac:dyDescent="0.25">
      <c r="A73" s="9" t="s">
        <v>38</v>
      </c>
      <c r="B73" s="10" t="s">
        <v>11</v>
      </c>
      <c r="C73" s="10" t="s">
        <v>12</v>
      </c>
      <c r="D73" s="10" t="s">
        <v>13</v>
      </c>
      <c r="E73" s="10" t="s">
        <v>14</v>
      </c>
      <c r="F73" s="10" t="s">
        <v>15</v>
      </c>
      <c r="G73" s="10" t="s">
        <v>16</v>
      </c>
      <c r="H73" s="10" t="s">
        <v>17</v>
      </c>
    </row>
    <row r="74" spans="1:8" x14ac:dyDescent="0.2">
      <c r="A74" s="61" t="s">
        <v>39</v>
      </c>
      <c r="B74" s="63">
        <f>8332850+95760+169094+502200</f>
        <v>9099904</v>
      </c>
      <c r="C74" s="63">
        <v>8642850</v>
      </c>
      <c r="D74" s="63">
        <v>8883254</v>
      </c>
      <c r="E74" s="63">
        <v>8882850</v>
      </c>
      <c r="F74" s="63">
        <v>8882850</v>
      </c>
      <c r="G74" s="63">
        <v>8882850</v>
      </c>
      <c r="H74" s="64">
        <v>8882850</v>
      </c>
    </row>
    <row r="75" spans="1:8" x14ac:dyDescent="0.2">
      <c r="A75" s="46" t="s">
        <v>40</v>
      </c>
      <c r="B75" s="30">
        <f>1314486+26209+77840</f>
        <v>1418535</v>
      </c>
      <c r="C75" s="30">
        <v>1314486</v>
      </c>
      <c r="D75" s="30">
        <v>1314486</v>
      </c>
      <c r="E75" s="30">
        <v>1314486</v>
      </c>
      <c r="F75" s="30">
        <v>1314486</v>
      </c>
      <c r="G75" s="30">
        <v>1314486</v>
      </c>
      <c r="H75" s="67">
        <v>1314486</v>
      </c>
    </row>
    <row r="76" spans="1:8" x14ac:dyDescent="0.2">
      <c r="A76" s="46" t="s">
        <v>41</v>
      </c>
      <c r="B76" s="30">
        <f>12150000+950165+640000+1000000</f>
        <v>14740165</v>
      </c>
      <c r="C76" s="30">
        <v>13643000</v>
      </c>
      <c r="D76" s="30">
        <v>11922863</v>
      </c>
      <c r="E76" s="30">
        <v>12429000</v>
      </c>
      <c r="F76" s="30">
        <v>12660000</v>
      </c>
      <c r="G76" s="30">
        <v>13980000</v>
      </c>
      <c r="H76" s="67">
        <v>15561464</v>
      </c>
    </row>
    <row r="77" spans="1:8" x14ac:dyDescent="0.2">
      <c r="A77" s="49" t="s">
        <v>42</v>
      </c>
      <c r="B77" s="30">
        <v>258000</v>
      </c>
      <c r="C77" s="30">
        <v>308000</v>
      </c>
      <c r="D77" s="30">
        <v>306000</v>
      </c>
      <c r="E77" s="30">
        <v>259000</v>
      </c>
      <c r="F77" s="30">
        <v>319000</v>
      </c>
      <c r="G77" s="30">
        <v>360000</v>
      </c>
      <c r="H77" s="67">
        <v>463000</v>
      </c>
    </row>
    <row r="78" spans="1:8" x14ac:dyDescent="0.2">
      <c r="A78" s="49" t="s">
        <v>43</v>
      </c>
      <c r="B78" s="30">
        <v>960000</v>
      </c>
      <c r="C78" s="30">
        <v>960000</v>
      </c>
      <c r="D78" s="30">
        <v>960000</v>
      </c>
      <c r="E78" s="30">
        <v>960000</v>
      </c>
      <c r="F78" s="30">
        <v>960000</v>
      </c>
      <c r="G78" s="30">
        <v>960000</v>
      </c>
      <c r="H78" s="67">
        <v>960000</v>
      </c>
    </row>
    <row r="79" spans="1:8" x14ac:dyDescent="0.2">
      <c r="A79" s="68" t="s">
        <v>44</v>
      </c>
      <c r="B79" s="30"/>
      <c r="C79" s="30"/>
      <c r="D79" s="30"/>
      <c r="E79" s="30"/>
      <c r="F79" s="30"/>
      <c r="G79" s="30"/>
      <c r="H79" s="67"/>
    </row>
    <row r="80" spans="1:8" x14ac:dyDescent="0.2">
      <c r="A80" s="49" t="s">
        <v>45</v>
      </c>
      <c r="B80" s="30">
        <v>1007891</v>
      </c>
      <c r="C80" s="30"/>
      <c r="D80" s="30"/>
      <c r="E80" s="30"/>
      <c r="F80" s="30"/>
      <c r="G80" s="30"/>
      <c r="H80" s="67"/>
    </row>
    <row r="81" spans="1:8" x14ac:dyDescent="0.2">
      <c r="A81" s="49" t="s">
        <v>46</v>
      </c>
      <c r="B81" s="30">
        <f>6195083+679479</f>
        <v>6874562</v>
      </c>
      <c r="C81" s="30"/>
      <c r="D81" s="30"/>
      <c r="E81" s="30"/>
      <c r="F81" s="30"/>
      <c r="G81" s="30"/>
      <c r="H81" s="67"/>
    </row>
    <row r="82" spans="1:8" x14ac:dyDescent="0.2">
      <c r="A82" s="69" t="s">
        <v>47</v>
      </c>
      <c r="B82" s="30">
        <f>145000+531561+696165-696165-200000+1559773-50838-580040-1000000</f>
        <v>405456</v>
      </c>
      <c r="C82" s="30">
        <v>575000</v>
      </c>
      <c r="D82" s="30">
        <v>215000</v>
      </c>
      <c r="E82" s="30">
        <v>890000</v>
      </c>
      <c r="F82" s="30">
        <v>360000</v>
      </c>
      <c r="G82" s="30">
        <v>248000</v>
      </c>
      <c r="H82" s="67">
        <v>308000</v>
      </c>
    </row>
    <row r="83" spans="1:8" x14ac:dyDescent="0.2">
      <c r="A83" s="49" t="s">
        <v>48</v>
      </c>
      <c r="B83" s="30">
        <f>15500000+45262905+2794087-3000000</f>
        <v>60556992</v>
      </c>
      <c r="C83" s="30">
        <v>31270000</v>
      </c>
      <c r="D83" s="30">
        <v>21170000</v>
      </c>
      <c r="E83" s="30">
        <v>51119192</v>
      </c>
      <c r="F83" s="30">
        <v>33929928</v>
      </c>
      <c r="G83" s="30">
        <v>41500000</v>
      </c>
      <c r="H83" s="67">
        <v>23040055</v>
      </c>
    </row>
    <row r="84" spans="1:8" x14ac:dyDescent="0.2">
      <c r="A84" s="41" t="s">
        <v>49</v>
      </c>
      <c r="B84" s="30">
        <f>8254000+2986183+3000000</f>
        <v>14240183</v>
      </c>
      <c r="C84" s="30">
        <v>11654000</v>
      </c>
      <c r="D84" s="30">
        <v>7619000</v>
      </c>
      <c r="E84" s="30">
        <v>12657040</v>
      </c>
      <c r="F84" s="30">
        <v>11687671</v>
      </c>
      <c r="G84" s="30">
        <v>20815788</v>
      </c>
      <c r="H84" s="67">
        <v>1968000</v>
      </c>
    </row>
    <row r="85" spans="1:8" x14ac:dyDescent="0.2">
      <c r="A85" s="49" t="s">
        <v>50</v>
      </c>
      <c r="B85" s="30"/>
      <c r="C85" s="30"/>
      <c r="D85" s="30"/>
      <c r="E85" s="30"/>
      <c r="F85" s="30"/>
      <c r="G85" s="30"/>
      <c r="H85" s="67"/>
    </row>
    <row r="86" spans="1:8" x14ac:dyDescent="0.2">
      <c r="A86" s="49" t="s">
        <v>51</v>
      </c>
      <c r="B86" s="30"/>
      <c r="C86" s="30"/>
      <c r="D86" s="30"/>
      <c r="E86" s="30"/>
      <c r="F86" s="30"/>
      <c r="G86" s="30"/>
      <c r="H86" s="67"/>
    </row>
    <row r="87" spans="1:8" x14ac:dyDescent="0.2">
      <c r="A87" s="49" t="s">
        <v>52</v>
      </c>
      <c r="B87" s="30">
        <v>200000</v>
      </c>
      <c r="C87" s="30"/>
      <c r="D87" s="30"/>
      <c r="E87" s="30"/>
      <c r="F87" s="30"/>
      <c r="G87" s="30"/>
      <c r="H87" s="67"/>
    </row>
    <row r="88" spans="1:8" x14ac:dyDescent="0.2">
      <c r="A88" s="69" t="s">
        <v>53</v>
      </c>
      <c r="B88" s="30"/>
      <c r="C88" s="30"/>
      <c r="D88" s="30"/>
      <c r="E88" s="30"/>
      <c r="F88" s="30"/>
      <c r="G88" s="30"/>
      <c r="H88" s="67"/>
    </row>
    <row r="89" spans="1:8" x14ac:dyDescent="0.2">
      <c r="A89" s="49" t="s">
        <v>54</v>
      </c>
      <c r="B89" s="30"/>
      <c r="C89" s="30"/>
      <c r="D89" s="30"/>
      <c r="E89" s="30"/>
      <c r="F89" s="30"/>
      <c r="G89" s="30"/>
      <c r="H89" s="67"/>
    </row>
    <row r="90" spans="1:8" x14ac:dyDescent="0.2">
      <c r="A90" s="46" t="s">
        <v>55</v>
      </c>
      <c r="B90" s="30"/>
      <c r="C90" s="30"/>
      <c r="D90" s="30"/>
      <c r="E90" s="30"/>
      <c r="F90" s="30"/>
      <c r="G90" s="30"/>
      <c r="H90" s="67"/>
    </row>
    <row r="91" spans="1:8" ht="13.5" thickBot="1" x14ac:dyDescent="0.25">
      <c r="A91" s="46" t="s">
        <v>34</v>
      </c>
      <c r="B91" s="30"/>
      <c r="C91" s="30"/>
      <c r="D91" s="30"/>
      <c r="E91" s="30"/>
      <c r="F91" s="30"/>
      <c r="G91" s="30"/>
      <c r="H91" s="67"/>
    </row>
    <row r="92" spans="1:8" ht="13.5" thickBot="1" x14ac:dyDescent="0.25">
      <c r="A92" s="71" t="s">
        <v>37</v>
      </c>
      <c r="B92" s="72">
        <f t="shared" ref="B92:H92" si="7">SUM(B74:B91)</f>
        <v>109761688</v>
      </c>
      <c r="C92" s="72">
        <f t="shared" si="7"/>
        <v>68367336</v>
      </c>
      <c r="D92" s="72">
        <f t="shared" si="7"/>
        <v>52390603</v>
      </c>
      <c r="E92" s="72">
        <f t="shared" si="7"/>
        <v>88511568</v>
      </c>
      <c r="F92" s="72">
        <f t="shared" si="7"/>
        <v>70113935</v>
      </c>
      <c r="G92" s="72">
        <f t="shared" si="7"/>
        <v>88061124</v>
      </c>
      <c r="H92" s="73">
        <f t="shared" si="7"/>
        <v>52497855</v>
      </c>
    </row>
    <row r="93" spans="1:8" ht="24.75" thickBot="1" x14ac:dyDescent="0.25">
      <c r="A93" s="75" t="s">
        <v>56</v>
      </c>
      <c r="B93" s="76">
        <f>B52+B71-B92-B65-B66-B67</f>
        <v>171329402</v>
      </c>
      <c r="C93" s="76">
        <f t="shared" ref="C93:H93" si="8">C52+C71-C92-C65-C66-C67</f>
        <v>117758464</v>
      </c>
      <c r="D93" s="76">
        <f t="shared" si="8"/>
        <v>84592855</v>
      </c>
      <c r="E93" s="76">
        <f t="shared" si="8"/>
        <v>36194807</v>
      </c>
      <c r="F93" s="76">
        <f t="shared" si="8"/>
        <v>-2781333</v>
      </c>
      <c r="G93" s="76">
        <f t="shared" si="8"/>
        <v>-45723673</v>
      </c>
      <c r="H93" s="76">
        <f t="shared" si="8"/>
        <v>-31751294</v>
      </c>
    </row>
  </sheetData>
  <mergeCells count="5">
    <mergeCell ref="K4:N4"/>
    <mergeCell ref="A1:G1"/>
    <mergeCell ref="A2:G2"/>
    <mergeCell ref="A3:G3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2021-06-25T10:10:50Z</dcterms:created>
  <dcterms:modified xsi:type="dcterms:W3CDTF">2021-06-25T10:35:12Z</dcterms:modified>
</cp:coreProperties>
</file>