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13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J18" i="1" s="1"/>
  <c r="L17" i="1"/>
  <c r="I17" i="1"/>
  <c r="J17" i="1" s="1"/>
  <c r="J16" i="1"/>
  <c r="I16" i="1"/>
  <c r="G16" i="1"/>
  <c r="E16" i="1"/>
  <c r="J15" i="1"/>
  <c r="G15" i="1"/>
  <c r="F15" i="1"/>
  <c r="E15" i="1"/>
  <c r="J14" i="1"/>
  <c r="I14" i="1"/>
  <c r="E14" i="1"/>
  <c r="G12" i="1"/>
  <c r="K11" i="1"/>
  <c r="K19" i="1" s="1"/>
  <c r="I11" i="1"/>
  <c r="F11" i="1"/>
  <c r="G11" i="1" s="1"/>
  <c r="J10" i="1"/>
  <c r="J19" i="1" s="1"/>
  <c r="I10" i="1"/>
  <c r="I9" i="1"/>
  <c r="I19" i="1" s="1"/>
  <c r="F19" i="1" l="1"/>
  <c r="G10" i="1"/>
  <c r="E9" i="1" s="1"/>
  <c r="L18" i="1"/>
  <c r="L19" i="1" s="1"/>
  <c r="G9" i="1" l="1"/>
  <c r="G19" i="1" s="1"/>
  <c r="E19" i="1"/>
</calcChain>
</file>

<file path=xl/sharedStrings.xml><?xml version="1.0" encoding="utf-8"?>
<sst xmlns="http://schemas.openxmlformats.org/spreadsheetml/2006/main" count="68" uniqueCount="62">
  <si>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</si>
  <si>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</si>
  <si>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</si>
  <si>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</si>
  <si>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</si>
  <si>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</si>
  <si>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</si>
  <si>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</si>
  <si>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</si>
  <si>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</si>
  <si>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Kiadások</t>
  </si>
  <si>
    <t>13. melléklet az  5/2019.(II.28.)önkormányzati rendelethez</t>
  </si>
  <si>
    <t>2019.évi költségvetés</t>
  </si>
  <si>
    <t>EU-s támogatással megvalósuló projektek bevételeinek- kiadásainak kimutatása</t>
  </si>
  <si>
    <t>Elfogadott pályázatok (aláírt támogatási szerződéssel)/ benyújtott pályázatok</t>
  </si>
  <si>
    <t>13. melléklet a 3/2020.(II.27.) önkormányzati rendelethez, hatályos 2020. február 28-tól</t>
  </si>
  <si>
    <t>Kiadások - Bevételek   Ft (tény adatok alapján)</t>
  </si>
  <si>
    <t>Megvalósítás időtartama</t>
  </si>
  <si>
    <t>sorsz.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</si>
  <si>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</si>
  <si>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</si>
  <si>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</si>
  <si>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</si>
  <si>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</si>
  <si>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</si>
  <si>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</si>
  <si>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Bevételek (támogatások)</t>
  </si>
  <si>
    <t>Kezdés</t>
  </si>
  <si>
    <t>Befejezés</t>
  </si>
  <si>
    <t>Projekt pénzügyi zárás dátuma</t>
  </si>
  <si>
    <t>Projekt fenntartási időszak záró időpont</t>
  </si>
  <si>
    <t>2019.01.01. előtti kiadás</t>
  </si>
  <si>
    <t xml:space="preserve">2019.01.01-től várható </t>
  </si>
  <si>
    <t>2019.01.01. előtti bevétel</t>
  </si>
  <si>
    <t>2019.01.01-től várható</t>
  </si>
  <si>
    <t xml:space="preserve">KEOP-4.10.0/N/14-2014-0107 </t>
  </si>
  <si>
    <t xml:space="preserve">„Felsőörs Község Önkormányzata napelemes beruházása” </t>
  </si>
  <si>
    <t>elfogadott</t>
  </si>
  <si>
    <t>KEOP-4.10.0/N/14-2014-0108</t>
  </si>
  <si>
    <t>„Felsőörs Község Önkormányzata napelemes beruházása” önerő Projekt fenntartási jelentés Z-16-104+záró audit</t>
  </si>
  <si>
    <t>KDOP 4.1.1/E-11-2012-0007</t>
  </si>
  <si>
    <t>Felsőörs csapadékvíz elvezetés</t>
  </si>
  <si>
    <t>TÁMOP-3.1.11-12/2-2012-0091</t>
  </si>
  <si>
    <t>Eszközfejlesztés a Miske Óvodában</t>
  </si>
  <si>
    <t>fenntartási időszakban</t>
  </si>
  <si>
    <t>TOP-1.4.1-15</t>
  </si>
  <si>
    <t>Bölcsőde építés *</t>
  </si>
  <si>
    <t xml:space="preserve">sikertelen </t>
  </si>
  <si>
    <t>TOP-3.2.1-15.-VE1-2016-00004</t>
  </si>
  <si>
    <t>Energetikai korszerűsítés támogatás</t>
  </si>
  <si>
    <t>VP-6-7.2.1.-7.4.1.2-16</t>
  </si>
  <si>
    <t xml:space="preserve">Külterületi helyi közutak fejlesztése önkormányzati utak kezeléséhez, állapotjavításához, karbantartásához szülséges erő -és munkagépek beszerzése pályázati </t>
  </si>
  <si>
    <t>benyújtva</t>
  </si>
  <si>
    <t>TOP-2.1.1-6</t>
  </si>
  <si>
    <t>Fenntartható települési közlekedés fejlesztés "Kerékpárút Alsóörs-Felsőörs"</t>
  </si>
  <si>
    <t>támogatott</t>
  </si>
  <si>
    <t>EFOP-1.5.2-16-2017-00016</t>
  </si>
  <si>
    <t>Humán közszolgáltatások fejlesztése térségi szemléletben</t>
  </si>
  <si>
    <t>KEHOP-2.2.1-15-2015-00005</t>
  </si>
  <si>
    <t>Bonyhád és agglomerációs térségének szennyvíztisztítása, új szennyvíztelep megvalósítása</t>
  </si>
  <si>
    <t>ÖSSZESEN:</t>
  </si>
  <si>
    <t>* Elutasítva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</si>
</sst>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\ &quot;Ft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2" fillId="0" borderId="0" xfId="0" applyFont="1" applyFill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169" fontId="2" fillId="0" borderId="0" xfId="0" applyNumberFormat="1" applyFont="1"/>
    <xf numFmtId="0" fontId="2" fillId="0" borderId="1" xfId="0" applyFont="1" applyBorder="1" applyAlignment="1">
      <alignment horizontal="right"/>
    </xf>
    <xf numFmtId="0" fontId="2" fillId="0" borderId="8" xfId="0" applyFont="1" applyBorder="1"/>
    <xf numFmtId="0" fontId="3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textRotation="90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169" fontId="2" fillId="0" borderId="8" xfId="0" applyNumberFormat="1" applyFont="1" applyFill="1" applyBorder="1" applyAlignment="1">
      <alignment horizontal="center" vertical="center" wrapText="1"/>
    </xf>
    <xf numFmtId="169" fontId="2" fillId="0" borderId="8" xfId="0" applyNumberFormat="1" applyFont="1" applyFill="1" applyBorder="1" applyAlignment="1">
      <alignment horizontal="center" vertical="center"/>
    </xf>
    <xf numFmtId="10" fontId="2" fillId="0" borderId="8" xfId="0" applyNumberFormat="1" applyFont="1" applyFill="1" applyBorder="1" applyAlignment="1">
      <alignment horizontal="center" vertical="center"/>
    </xf>
    <xf numFmtId="169" fontId="2" fillId="0" borderId="2" xfId="0" applyNumberFormat="1" applyFont="1" applyFill="1" applyBorder="1" applyAlignment="1">
      <alignment horizontal="center" vertical="center"/>
    </xf>
    <xf numFmtId="169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1" fillId="0" borderId="8" xfId="0" applyFont="1" applyFill="1" applyBorder="1" applyAlignment="1">
      <alignment horizontal="center" vertical="center"/>
    </xf>
    <xf numFmtId="169" fontId="1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</cellXfs>
  <cellStyles count="7">
    <cellStyle name="Normál" xfId="0" builtinId="0"/>
    <cellStyle name="Normál 2 2" xfId="1"/>
    <cellStyle name="Normál 3" xfId="3"/>
    <cellStyle name="Normál 3 2" xfId="4"/>
    <cellStyle name="Normál 4" xfId="6"/>
    <cellStyle name="Normál 5" xfId="2"/>
    <cellStyle name="Normá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sqref="A1:XFD1048576"/>
    </sheetView>
  </sheetViews>
  <sheetFormatPr defaultRowHeight="15" x14ac:dyDescent="0.25"/>
  <cols>
    <col min="1" max="1" width="3.7109375" customWidth="1"/>
    <col min="2" max="2" width="26.28515625" customWidth="1"/>
    <col min="3" max="3" width="22.5703125" customWidth="1"/>
    <col min="4" max="4" width="11.5703125" customWidth="1"/>
    <col min="5" max="7" width="16.7109375" customWidth="1"/>
    <col min="8" max="8" width="12.7109375" customWidth="1"/>
    <col min="9" max="16" width="16.7109375" customWidth="1"/>
    <col min="23" max="23" width="15.28515625" customWidth="1"/>
  </cols>
  <sheetData>
    <row r="1" spans="1:16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8" customHeight="1" x14ac:dyDescent="0.2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18" customHeight="1" x14ac:dyDescent="0.25">
      <c r="A3" s="10" t="s">
        <v>13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18" x14ac:dyDescent="0.25">
      <c r="A4" s="2"/>
      <c r="B4" s="11"/>
      <c r="C4" s="2"/>
      <c r="D4" s="12"/>
      <c r="E4" s="2"/>
      <c r="F4" s="2"/>
      <c r="G4" s="2"/>
      <c r="H4" s="2"/>
      <c r="I4" s="2"/>
      <c r="J4" s="13"/>
      <c r="K4" s="13"/>
      <c r="L4" s="13"/>
      <c r="M4" s="2"/>
      <c r="N4" s="2"/>
      <c r="O4" s="2"/>
      <c r="P4" s="2"/>
    </row>
    <row r="5" spans="1:16" ht="15.75" thickBot="1" x14ac:dyDescent="0.3">
      <c r="A5" s="9" t="s">
        <v>14</v>
      </c>
      <c r="B5" s="9"/>
      <c r="C5" s="9"/>
      <c r="D5" s="9"/>
      <c r="E5" s="9"/>
      <c r="F5" s="2"/>
      <c r="G5" s="2"/>
      <c r="H5" s="14" t="s">
        <v>15</v>
      </c>
      <c r="I5" s="14"/>
      <c r="J5" s="14"/>
      <c r="K5" s="14"/>
      <c r="L5" s="14"/>
      <c r="M5" s="14"/>
      <c r="N5" s="14"/>
      <c r="O5" s="14"/>
      <c r="P5" s="14"/>
    </row>
    <row r="6" spans="1:16" ht="16.5" customHeight="1" thickBot="1" x14ac:dyDescent="0.3">
      <c r="A6" s="15"/>
      <c r="B6" s="16"/>
      <c r="C6" s="17" t="s">
        <v>0</v>
      </c>
      <c r="D6" s="17"/>
      <c r="E6" s="17"/>
      <c r="F6" s="17"/>
      <c r="G6" s="17"/>
      <c r="H6" s="17"/>
      <c r="I6" s="18" t="s">
        <v>16</v>
      </c>
      <c r="J6" s="19"/>
      <c r="K6" s="19"/>
      <c r="L6" s="19"/>
      <c r="M6" s="3" t="s">
        <v>17</v>
      </c>
      <c r="N6" s="4"/>
      <c r="O6" s="4"/>
      <c r="P6" s="5"/>
    </row>
    <row r="7" spans="1:16" ht="21.75" customHeight="1" thickBot="1" x14ac:dyDescent="0.3">
      <c r="A7" s="20" t="s">
        <v>18</v>
      </c>
      <c r="B7" s="21" t="s">
        <v>19</v>
      </c>
      <c r="C7" s="22" t="s">
        <v>20</v>
      </c>
      <c r="D7" s="22" t="s">
        <v>21</v>
      </c>
      <c r="E7" s="22" t="s">
        <v>22</v>
      </c>
      <c r="F7" s="23" t="s">
        <v>23</v>
      </c>
      <c r="G7" s="21" t="s">
        <v>24</v>
      </c>
      <c r="H7" s="22" t="s">
        <v>25</v>
      </c>
      <c r="I7" s="24" t="s">
        <v>10</v>
      </c>
      <c r="J7" s="25"/>
      <c r="K7" s="24" t="s">
        <v>26</v>
      </c>
      <c r="L7" s="25"/>
      <c r="M7" s="26" t="s">
        <v>27</v>
      </c>
      <c r="N7" s="23" t="s">
        <v>28</v>
      </c>
      <c r="O7" s="27" t="s">
        <v>29</v>
      </c>
      <c r="P7" s="23" t="s">
        <v>30</v>
      </c>
    </row>
    <row r="8" spans="1:16" ht="33" customHeight="1" thickBot="1" x14ac:dyDescent="0.3">
      <c r="A8" s="20"/>
      <c r="B8" s="21"/>
      <c r="C8" s="22"/>
      <c r="D8" s="22"/>
      <c r="E8" s="22"/>
      <c r="F8" s="28"/>
      <c r="G8" s="21"/>
      <c r="H8" s="22"/>
      <c r="I8" s="29" t="s">
        <v>31</v>
      </c>
      <c r="J8" s="30" t="s">
        <v>32</v>
      </c>
      <c r="K8" s="29" t="s">
        <v>33</v>
      </c>
      <c r="L8" s="30" t="s">
        <v>34</v>
      </c>
      <c r="M8" s="31"/>
      <c r="N8" s="28"/>
      <c r="O8" s="32"/>
      <c r="P8" s="28"/>
    </row>
    <row r="9" spans="1:16" ht="39" thickBot="1" x14ac:dyDescent="0.3">
      <c r="A9" s="33" t="s">
        <v>1</v>
      </c>
      <c r="B9" s="34" t="s">
        <v>35</v>
      </c>
      <c r="C9" s="35" t="s">
        <v>36</v>
      </c>
      <c r="D9" s="35" t="s">
        <v>37</v>
      </c>
      <c r="E9" s="36">
        <f>32010350+454660-81000+G10</f>
        <v>33076160</v>
      </c>
      <c r="F9" s="37">
        <v>22938266</v>
      </c>
      <c r="G9" s="36">
        <f>E9-F9</f>
        <v>10137894</v>
      </c>
      <c r="H9" s="38">
        <v>0.7</v>
      </c>
      <c r="I9" s="39">
        <f>32465010-J9-85000+ 247650</f>
        <v>32627660</v>
      </c>
      <c r="J9" s="37">
        <v>0</v>
      </c>
      <c r="K9" s="37">
        <v>22938266</v>
      </c>
      <c r="L9" s="37">
        <v>0</v>
      </c>
      <c r="M9" s="40"/>
      <c r="N9" s="40"/>
      <c r="O9" s="41"/>
      <c r="P9" s="41"/>
    </row>
    <row r="10" spans="1:16" s="2" customFormat="1" ht="77.25" thickBot="1" x14ac:dyDescent="0.25">
      <c r="A10" s="42"/>
      <c r="B10" s="34" t="s">
        <v>38</v>
      </c>
      <c r="C10" s="35" t="s">
        <v>39</v>
      </c>
      <c r="D10" s="35" t="s">
        <v>37</v>
      </c>
      <c r="E10" s="36"/>
      <c r="F10" s="37"/>
      <c r="G10" s="36">
        <f>SUM(I10:J10)</f>
        <v>692150</v>
      </c>
      <c r="H10" s="38"/>
      <c r="I10" s="39">
        <f>63500+63500+63500+127000</f>
        <v>317500</v>
      </c>
      <c r="J10" s="37">
        <f>63500+63500+247650</f>
        <v>374650</v>
      </c>
      <c r="K10" s="39"/>
      <c r="L10" s="37"/>
      <c r="M10" s="40"/>
      <c r="N10" s="40"/>
      <c r="O10" s="41"/>
      <c r="P10" s="41"/>
    </row>
    <row r="11" spans="1:16" ht="26.25" thickBot="1" x14ac:dyDescent="0.3">
      <c r="A11" s="43" t="s">
        <v>2</v>
      </c>
      <c r="B11" s="44" t="s">
        <v>40</v>
      </c>
      <c r="C11" s="35" t="s">
        <v>41</v>
      </c>
      <c r="D11" s="35" t="s">
        <v>37</v>
      </c>
      <c r="E11" s="36">
        <v>154216311</v>
      </c>
      <c r="F11" s="37">
        <f>E11-1051560</f>
        <v>153164751</v>
      </c>
      <c r="G11" s="37">
        <f>E11-F11</f>
        <v>1051560</v>
      </c>
      <c r="H11" s="38">
        <v>1</v>
      </c>
      <c r="I11" s="39">
        <f>E11-J11</f>
        <v>154216311</v>
      </c>
      <c r="J11" s="37">
        <v>0</v>
      </c>
      <c r="K11" s="39">
        <f>F11-L11+292100</f>
        <v>153456851</v>
      </c>
      <c r="L11" s="37">
        <v>0</v>
      </c>
      <c r="M11" s="41"/>
      <c r="N11" s="41"/>
      <c r="O11" s="41"/>
      <c r="P11" s="41"/>
    </row>
    <row r="12" spans="1:16" ht="26.25" thickBot="1" x14ac:dyDescent="0.3">
      <c r="A12" s="43" t="s">
        <v>3</v>
      </c>
      <c r="B12" s="34" t="s">
        <v>42</v>
      </c>
      <c r="C12" s="35" t="s">
        <v>43</v>
      </c>
      <c r="D12" s="45" t="s">
        <v>44</v>
      </c>
      <c r="E12" s="46">
        <v>10427000</v>
      </c>
      <c r="F12" s="39">
        <v>10427000</v>
      </c>
      <c r="G12" s="37">
        <f>E12-F12</f>
        <v>0</v>
      </c>
      <c r="H12" s="47">
        <v>1</v>
      </c>
      <c r="I12" s="39">
        <v>10427000</v>
      </c>
      <c r="J12" s="39">
        <v>0</v>
      </c>
      <c r="K12" s="39">
        <v>10427000</v>
      </c>
      <c r="L12" s="39">
        <v>0</v>
      </c>
      <c r="M12" s="41"/>
      <c r="N12" s="41"/>
      <c r="O12" s="41"/>
      <c r="P12" s="41"/>
    </row>
    <row r="13" spans="1:16" s="2" customFormat="1" ht="20.25" customHeight="1" thickBot="1" x14ac:dyDescent="0.25">
      <c r="A13" s="43" t="s">
        <v>4</v>
      </c>
      <c r="B13" s="48" t="s">
        <v>45</v>
      </c>
      <c r="C13" s="45" t="s">
        <v>46</v>
      </c>
      <c r="D13" s="45" t="s">
        <v>47</v>
      </c>
      <c r="E13" s="46"/>
      <c r="F13" s="39"/>
      <c r="G13" s="37">
        <v>0</v>
      </c>
      <c r="H13" s="47"/>
      <c r="I13" s="39"/>
      <c r="J13" s="39">
        <v>0</v>
      </c>
      <c r="K13" s="39"/>
      <c r="L13" s="39"/>
      <c r="M13" s="41"/>
      <c r="N13" s="41"/>
      <c r="O13" s="41"/>
      <c r="P13" s="41"/>
    </row>
    <row r="14" spans="1:16" ht="29.1" customHeight="1" thickBot="1" x14ac:dyDescent="0.3">
      <c r="A14" s="49" t="s">
        <v>5</v>
      </c>
      <c r="B14" s="50" t="s">
        <v>48</v>
      </c>
      <c r="C14" s="35" t="s">
        <v>49</v>
      </c>
      <c r="D14" s="35" t="s">
        <v>37</v>
      </c>
      <c r="E14" s="36">
        <f>78058698</f>
        <v>78058698</v>
      </c>
      <c r="F14" s="37">
        <v>44052737</v>
      </c>
      <c r="G14" s="37">
        <v>34005961</v>
      </c>
      <c r="H14" s="38">
        <v>1</v>
      </c>
      <c r="I14" s="37">
        <f>41199876-3550305</f>
        <v>37649571</v>
      </c>
      <c r="J14" s="37">
        <f>E14-I14</f>
        <v>40409127</v>
      </c>
      <c r="K14" s="51">
        <v>44052737</v>
      </c>
      <c r="L14" s="39">
        <v>0</v>
      </c>
      <c r="M14" s="52"/>
      <c r="N14" s="41"/>
      <c r="O14" s="41"/>
      <c r="P14" s="41"/>
    </row>
    <row r="15" spans="1:16" ht="115.5" thickBot="1" x14ac:dyDescent="0.3">
      <c r="A15" s="53" t="s">
        <v>6</v>
      </c>
      <c r="B15" s="50" t="s">
        <v>50</v>
      </c>
      <c r="C15" s="45" t="s">
        <v>51</v>
      </c>
      <c r="D15" s="45" t="s">
        <v>52</v>
      </c>
      <c r="E15" s="36">
        <f>SUM(F15:G15)</f>
        <v>100413302</v>
      </c>
      <c r="F15" s="39">
        <f>73015358</f>
        <v>73015358</v>
      </c>
      <c r="G15" s="39">
        <f>19034726+7973954+104264+285000+2063-2063</f>
        <v>27397944</v>
      </c>
      <c r="H15" s="47">
        <v>0.85</v>
      </c>
      <c r="I15" s="54">
        <v>0</v>
      </c>
      <c r="J15" s="37">
        <f>E15-I15</f>
        <v>100413302</v>
      </c>
      <c r="K15" s="54">
        <v>0</v>
      </c>
      <c r="L15" s="39">
        <v>73015358</v>
      </c>
      <c r="M15" s="55"/>
      <c r="N15" s="56"/>
      <c r="O15" s="56"/>
      <c r="P15" s="56"/>
    </row>
    <row r="16" spans="1:16" ht="51.75" thickBot="1" x14ac:dyDescent="0.3">
      <c r="A16" s="43" t="s">
        <v>7</v>
      </c>
      <c r="B16" s="50" t="s">
        <v>53</v>
      </c>
      <c r="C16" s="45" t="s">
        <v>54</v>
      </c>
      <c r="D16" s="45" t="s">
        <v>55</v>
      </c>
      <c r="E16" s="36">
        <f>F16+G16</f>
        <v>348867013</v>
      </c>
      <c r="F16" s="39">
        <v>334084759</v>
      </c>
      <c r="G16" s="39">
        <f>5096500+523000+5697409+6350+2355995+127000-127000+850000+253000</f>
        <v>14782254</v>
      </c>
      <c r="H16" s="47">
        <v>1</v>
      </c>
      <c r="I16" s="54">
        <f>10944495-8630920</f>
        <v>2313575</v>
      </c>
      <c r="J16" s="37">
        <f>E16-I16</f>
        <v>346553438</v>
      </c>
      <c r="K16" s="54">
        <v>334084759</v>
      </c>
      <c r="L16" s="39">
        <v>0</v>
      </c>
      <c r="M16" s="55"/>
      <c r="N16" s="55"/>
      <c r="O16" s="56"/>
      <c r="P16" s="56"/>
    </row>
    <row r="17" spans="1:16" ht="51.75" thickBot="1" x14ac:dyDescent="0.3">
      <c r="A17" s="43" t="s">
        <v>8</v>
      </c>
      <c r="B17" s="44" t="s">
        <v>56</v>
      </c>
      <c r="C17" s="35" t="s">
        <v>57</v>
      </c>
      <c r="D17" s="35" t="s">
        <v>55</v>
      </c>
      <c r="E17" s="36">
        <v>18865000</v>
      </c>
      <c r="F17" s="37">
        <v>18865000</v>
      </c>
      <c r="G17" s="37">
        <v>0</v>
      </c>
      <c r="H17" s="38">
        <v>1</v>
      </c>
      <c r="I17" s="37">
        <f>4891500-1714000</f>
        <v>3177500</v>
      </c>
      <c r="J17" s="37">
        <f>E17-I17</f>
        <v>15687500</v>
      </c>
      <c r="K17" s="51">
        <v>11040004</v>
      </c>
      <c r="L17" s="39">
        <f>F17-K17</f>
        <v>7824996</v>
      </c>
      <c r="M17" s="52"/>
      <c r="N17" s="41"/>
      <c r="O17" s="41"/>
      <c r="P17" s="41"/>
    </row>
    <row r="18" spans="1:16" s="2" customFormat="1" ht="77.25" thickBot="1" x14ac:dyDescent="0.25">
      <c r="A18" s="53" t="s">
        <v>9</v>
      </c>
      <c r="B18" s="50" t="s">
        <v>58</v>
      </c>
      <c r="C18" s="45" t="s">
        <v>59</v>
      </c>
      <c r="D18" s="45" t="s">
        <v>55</v>
      </c>
      <c r="E18" s="46"/>
      <c r="F18" s="39">
        <f>4817954-4817954</f>
        <v>0</v>
      </c>
      <c r="G18" s="37">
        <v>0</v>
      </c>
      <c r="H18" s="47">
        <v>1</v>
      </c>
      <c r="I18" s="54"/>
      <c r="J18" s="37">
        <f>F18</f>
        <v>0</v>
      </c>
      <c r="K18" s="37"/>
      <c r="L18" s="37">
        <f>F18</f>
        <v>0</v>
      </c>
      <c r="M18" s="41"/>
      <c r="N18" s="41"/>
      <c r="O18" s="41"/>
      <c r="P18" s="41"/>
    </row>
    <row r="19" spans="1:16" ht="15.75" thickBot="1" x14ac:dyDescent="0.3">
      <c r="A19" s="57" t="s">
        <v>60</v>
      </c>
      <c r="B19" s="57"/>
      <c r="C19" s="57"/>
      <c r="D19" s="58"/>
      <c r="E19" s="59">
        <f t="shared" ref="E19:J19" si="0">SUM(E9:E18)</f>
        <v>743923484</v>
      </c>
      <c r="F19" s="59">
        <f t="shared" si="0"/>
        <v>656547871</v>
      </c>
      <c r="G19" s="59">
        <f t="shared" si="0"/>
        <v>88067763</v>
      </c>
      <c r="H19" s="59"/>
      <c r="I19" s="59">
        <f t="shared" si="0"/>
        <v>240729117</v>
      </c>
      <c r="J19" s="59">
        <f t="shared" si="0"/>
        <v>503438017</v>
      </c>
      <c r="K19" s="59">
        <f>SUM(K9:K18)</f>
        <v>575999617</v>
      </c>
      <c r="L19" s="59">
        <f>SUM(L9:L18)</f>
        <v>80840354</v>
      </c>
      <c r="M19" s="60"/>
      <c r="N19" s="60"/>
      <c r="O19" s="60"/>
      <c r="P19" s="60"/>
    </row>
    <row r="20" spans="1:16" x14ac:dyDescent="0.25">
      <c r="A20" s="1"/>
      <c r="B20" s="1" t="s">
        <v>61</v>
      </c>
      <c r="C20" s="1"/>
      <c r="D20" s="61"/>
      <c r="E20" s="1"/>
      <c r="F20" s="1"/>
      <c r="G20" s="8"/>
      <c r="H20" s="8"/>
      <c r="I20" s="8"/>
      <c r="J20" s="8"/>
      <c r="K20" s="1"/>
      <c r="L20" s="1"/>
      <c r="M20" s="2"/>
      <c r="N20" s="2"/>
      <c r="O20" s="2"/>
      <c r="P20" s="2"/>
    </row>
    <row r="21" spans="1:16" x14ac:dyDescent="0.25">
      <c r="A21" s="2"/>
      <c r="B21" s="2" t="s">
        <v>61</v>
      </c>
      <c r="C21" s="2"/>
      <c r="D21" s="12"/>
      <c r="E21" s="2"/>
      <c r="F21" s="2"/>
      <c r="G21" s="6"/>
      <c r="H21" s="6"/>
      <c r="I21" s="6"/>
      <c r="J21" s="6"/>
      <c r="K21" s="2"/>
      <c r="L21" s="2"/>
      <c r="M21" s="2"/>
      <c r="N21" s="2"/>
      <c r="O21" s="2"/>
      <c r="P21" s="2"/>
    </row>
    <row r="22" spans="1:16" s="2" customFormat="1" ht="12.75" x14ac:dyDescent="0.2"/>
    <row r="23" spans="1:16" s="2" customFormat="1" ht="12.75" x14ac:dyDescent="0.2"/>
    <row r="24" spans="1:16" s="2" customFormat="1" ht="12.75" x14ac:dyDescent="0.2"/>
    <row r="25" spans="1:16" s="2" customFormat="1" ht="12.75" x14ac:dyDescent="0.2"/>
    <row r="26" spans="1:16" s="2" customFormat="1" ht="12.75" x14ac:dyDescent="0.2"/>
  </sheetData>
  <mergeCells count="24">
    <mergeCell ref="I7:J7"/>
    <mergeCell ref="K7:L7"/>
    <mergeCell ref="M7:M8"/>
    <mergeCell ref="N7:N8"/>
    <mergeCell ref="O7:O8"/>
    <mergeCell ref="P7:P8"/>
    <mergeCell ref="H5:P5"/>
    <mergeCell ref="C6:H6"/>
    <mergeCell ref="I6:L6"/>
    <mergeCell ref="M6:P6"/>
    <mergeCell ref="B7:B8"/>
    <mergeCell ref="C7:C8"/>
    <mergeCell ref="D7:D8"/>
    <mergeCell ref="E7:E8"/>
    <mergeCell ref="G7:G8"/>
    <mergeCell ref="H7:H8"/>
    <mergeCell ref="A5:E5"/>
    <mergeCell ref="A9:A10"/>
    <mergeCell ref="A19:C19"/>
    <mergeCell ref="A1:P1"/>
    <mergeCell ref="A2:P2"/>
    <mergeCell ref="A3:P3"/>
    <mergeCell ref="A7:A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2020-02-27T09:05:35Z</dcterms:modified>
</cp:coreProperties>
</file>