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0920" tabRatio="775"/>
  </bookViews>
  <sheets>
    <sheet name="Címrend" sheetId="20" r:id="rId1"/>
    <sheet name="2.sz.mell." sheetId="19" r:id="rId2"/>
    <sheet name="3.sz.mell." sheetId="2" r:id="rId3"/>
    <sheet name="4.sz.mell." sheetId="3" r:id="rId4"/>
    <sheet name="5.sz.mell." sheetId="4" r:id="rId5"/>
    <sheet name="6.sz.mell." sheetId="18" r:id="rId6"/>
    <sheet name="7.sz.mell." sheetId="5" r:id="rId7"/>
    <sheet name="8.sz.mell." sheetId="6" r:id="rId8"/>
    <sheet name="9.sz.mell." sheetId="7" r:id="rId9"/>
    <sheet name="10.sz.mell." sheetId="8" r:id="rId10"/>
    <sheet name="11.sz.mell." sheetId="10" r:id="rId11"/>
    <sheet name="12.sz.mell." sheetId="12" r:id="rId12"/>
    <sheet name="13.sz.mell" sheetId="11" r:id="rId13"/>
    <sheet name="14.sz.mell." sheetId="13" r:id="rId14"/>
    <sheet name="15. sz.mell." sheetId="14" r:id="rId15"/>
    <sheet name="16.sz.mell." sheetId="15" r:id="rId16"/>
    <sheet name="17.sz.m" sheetId="16" r:id="rId17"/>
    <sheet name="18.sz.m." sheetId="17" r:id="rId18"/>
    <sheet name="19.sz.m." sheetId="21" r:id="rId19"/>
    <sheet name="20.sz.mell" sheetId="22" r:id="rId20"/>
    <sheet name="Munka1" sheetId="23" r:id="rId21"/>
  </sheets>
  <definedNames>
    <definedName name="_xlnm.Print_Area" localSheetId="11">'12.sz.mell.'!$A$1:$C$13</definedName>
    <definedName name="_xlnm.Print_Area" localSheetId="14">'15. sz.mell.'!$A$1:$N$23</definedName>
    <definedName name="_xlnm.Print_Area" localSheetId="15">'16.sz.mell.'!$A$1:$E$27</definedName>
    <definedName name="_xlnm.Print_Area" localSheetId="16">'17.sz.m'!$A$1:$D$41</definedName>
    <definedName name="_xlnm.Print_Area" localSheetId="17">'18.sz.m.'!$A$1:$G$35</definedName>
    <definedName name="_xlnm.Print_Area" localSheetId="1">'2.sz.mell.'!$A$1:$D$128</definedName>
    <definedName name="_xlnm.Print_Area" localSheetId="19">'20.sz.mell'!$A$1:$H$26</definedName>
    <definedName name="_xlnm.Print_Area" localSheetId="2">'3.sz.mell.'!$A$1:$E$45</definedName>
    <definedName name="_xlnm.Print_Area" localSheetId="3">'4.sz.mell.'!$A$1:$R$26</definedName>
    <definedName name="_xlnm.Print_Area" localSheetId="4">'5.sz.mell.'!$A$1:$N$54</definedName>
    <definedName name="_xlnm.Print_Area" localSheetId="5">'6.sz.mell.'!$A$1:$E$47</definedName>
    <definedName name="_xlnm.Print_Area" localSheetId="7">'8.sz.mell.'!$A$1:$E$31</definedName>
  </definedNames>
  <calcPr calcId="124519"/>
  <fileRecoveryPr repairLoad="1"/>
</workbook>
</file>

<file path=xl/calcChain.xml><?xml version="1.0" encoding="utf-8"?>
<calcChain xmlns="http://schemas.openxmlformats.org/spreadsheetml/2006/main">
  <c r="F11" i="10"/>
  <c r="I11"/>
  <c r="E11" i="2"/>
  <c r="E10"/>
  <c r="B21" i="21"/>
  <c r="B25" s="1"/>
  <c r="G19" i="14"/>
  <c r="J20"/>
  <c r="C7" i="12"/>
  <c r="C13" s="1"/>
  <c r="E24" i="2"/>
  <c r="C20" i="16"/>
  <c r="J27" i="3"/>
  <c r="I20"/>
  <c r="G7"/>
  <c r="M7" s="1"/>
  <c r="M12" s="1"/>
  <c r="E53" i="4"/>
  <c r="E34" i="2"/>
  <c r="C30" i="19"/>
  <c r="C22"/>
  <c r="C60" s="1"/>
  <c r="F8" i="10"/>
  <c r="E20" i="2"/>
  <c r="D7" i="6"/>
  <c r="C13" i="5"/>
  <c r="C16" s="1"/>
  <c r="C15"/>
  <c r="C81" i="19"/>
  <c r="C57"/>
  <c r="M8" i="3"/>
  <c r="H27" i="4"/>
  <c r="H30" s="1"/>
  <c r="H39" s="1"/>
  <c r="H54" s="1"/>
  <c r="M34"/>
  <c r="M35"/>
  <c r="M36"/>
  <c r="E30"/>
  <c r="F30"/>
  <c r="F39" s="1"/>
  <c r="F54" s="1"/>
  <c r="G30"/>
  <c r="I30"/>
  <c r="I39" s="1"/>
  <c r="I54" s="1"/>
  <c r="J30"/>
  <c r="K30"/>
  <c r="L30"/>
  <c r="D30"/>
  <c r="D38"/>
  <c r="M37"/>
  <c r="K38"/>
  <c r="M9"/>
  <c r="M10"/>
  <c r="D19" i="21"/>
  <c r="C19"/>
  <c r="D15"/>
  <c r="E15"/>
  <c r="C15"/>
  <c r="B15"/>
  <c r="F22" i="17"/>
  <c r="D22" i="15"/>
  <c r="I20" i="11"/>
  <c r="H9" i="10"/>
  <c r="H10"/>
  <c r="G10"/>
  <c r="I10" s="1"/>
  <c r="G9"/>
  <c r="E10"/>
  <c r="E9"/>
  <c r="D11" i="6"/>
  <c r="D29" s="1"/>
  <c r="C50" i="19"/>
  <c r="D23" i="18"/>
  <c r="B9" i="11"/>
  <c r="D43" i="2"/>
  <c r="C43"/>
  <c r="D39"/>
  <c r="D44" s="1"/>
  <c r="C39"/>
  <c r="C44"/>
  <c r="D24"/>
  <c r="C24"/>
  <c r="D16"/>
  <c r="D25"/>
  <c r="C16"/>
  <c r="C25" s="1"/>
  <c r="N9" i="14"/>
  <c r="N18"/>
  <c r="M44" i="4"/>
  <c r="M45" s="1"/>
  <c r="M49"/>
  <c r="M50"/>
  <c r="M51"/>
  <c r="N53"/>
  <c r="J53"/>
  <c r="J45"/>
  <c r="J43"/>
  <c r="J41"/>
  <c r="J38"/>
  <c r="M28"/>
  <c r="R21" i="3"/>
  <c r="R22"/>
  <c r="R23"/>
  <c r="R24"/>
  <c r="P21"/>
  <c r="P22"/>
  <c r="P23"/>
  <c r="P24"/>
  <c r="O11"/>
  <c r="O10"/>
  <c r="O9"/>
  <c r="O8"/>
  <c r="O25"/>
  <c r="C59" i="19"/>
  <c r="F25" i="7"/>
  <c r="D26" i="22"/>
  <c r="E26"/>
  <c r="F26"/>
  <c r="G26"/>
  <c r="C26"/>
  <c r="D15"/>
  <c r="E15"/>
  <c r="F15"/>
  <c r="G15"/>
  <c r="C15"/>
  <c r="N14" i="14"/>
  <c r="N15"/>
  <c r="N16"/>
  <c r="N17"/>
  <c r="N19"/>
  <c r="N20"/>
  <c r="N13"/>
  <c r="C21"/>
  <c r="D21"/>
  <c r="E21"/>
  <c r="F21"/>
  <c r="G21"/>
  <c r="H21"/>
  <c r="I21"/>
  <c r="J21"/>
  <c r="K21"/>
  <c r="L21"/>
  <c r="M21"/>
  <c r="N6"/>
  <c r="N7"/>
  <c r="N8"/>
  <c r="N10"/>
  <c r="B11"/>
  <c r="C11"/>
  <c r="C22" s="1"/>
  <c r="D11"/>
  <c r="E11"/>
  <c r="E22" s="1"/>
  <c r="F11"/>
  <c r="F22" s="1"/>
  <c r="G11"/>
  <c r="G22" s="1"/>
  <c r="H11"/>
  <c r="H22" s="1"/>
  <c r="I11"/>
  <c r="I22"/>
  <c r="J11"/>
  <c r="J22" s="1"/>
  <c r="K11"/>
  <c r="L11"/>
  <c r="L22" s="1"/>
  <c r="M11"/>
  <c r="N5"/>
  <c r="I17" i="11"/>
  <c r="I18"/>
  <c r="I16"/>
  <c r="D32" i="18"/>
  <c r="D42"/>
  <c r="D44"/>
  <c r="E39" i="2"/>
  <c r="E43"/>
  <c r="E16"/>
  <c r="E25" s="1"/>
  <c r="E38" i="4"/>
  <c r="F38"/>
  <c r="G38"/>
  <c r="H38"/>
  <c r="I38"/>
  <c r="L38"/>
  <c r="L39"/>
  <c r="L54" s="1"/>
  <c r="M33"/>
  <c r="M32"/>
  <c r="M31"/>
  <c r="M38" s="1"/>
  <c r="N30"/>
  <c r="N39" s="1"/>
  <c r="N54" s="1"/>
  <c r="F53"/>
  <c r="G53"/>
  <c r="H53"/>
  <c r="I53"/>
  <c r="K53"/>
  <c r="L53"/>
  <c r="M46"/>
  <c r="M47"/>
  <c r="M53" s="1"/>
  <c r="M48"/>
  <c r="M52"/>
  <c r="D53"/>
  <c r="G45"/>
  <c r="H45"/>
  <c r="I45"/>
  <c r="K45"/>
  <c r="L45"/>
  <c r="G41"/>
  <c r="H41"/>
  <c r="I41"/>
  <c r="K41"/>
  <c r="K54" s="1"/>
  <c r="G43"/>
  <c r="H43"/>
  <c r="I43"/>
  <c r="K43"/>
  <c r="L43"/>
  <c r="M42"/>
  <c r="M43" s="1"/>
  <c r="M40"/>
  <c r="M41" s="1"/>
  <c r="M6"/>
  <c r="M7"/>
  <c r="M8"/>
  <c r="M11"/>
  <c r="M12"/>
  <c r="M13"/>
  <c r="M14"/>
  <c r="M15"/>
  <c r="M16"/>
  <c r="M17"/>
  <c r="M18"/>
  <c r="M19"/>
  <c r="M20"/>
  <c r="M21"/>
  <c r="M22"/>
  <c r="M23"/>
  <c r="M24"/>
  <c r="M25"/>
  <c r="M26"/>
  <c r="M27"/>
  <c r="M29"/>
  <c r="D43"/>
  <c r="E43"/>
  <c r="F43"/>
  <c r="M9" i="3"/>
  <c r="M10"/>
  <c r="M11"/>
  <c r="J12"/>
  <c r="J20" s="1"/>
  <c r="F16" i="17"/>
  <c r="F18"/>
  <c r="E25" i="21"/>
  <c r="D25"/>
  <c r="D22" i="14"/>
  <c r="B21"/>
  <c r="B22" s="1"/>
  <c r="F17" i="7"/>
  <c r="F15"/>
  <c r="F13"/>
  <c r="F26"/>
  <c r="F45" i="4"/>
  <c r="E45"/>
  <c r="D45"/>
  <c r="L41"/>
  <c r="F41"/>
  <c r="E41"/>
  <c r="D41"/>
  <c r="D39"/>
  <c r="D54" s="1"/>
  <c r="M25" i="3"/>
  <c r="K25"/>
  <c r="I25"/>
  <c r="R25" s="1"/>
  <c r="G25"/>
  <c r="E25"/>
  <c r="C25"/>
  <c r="K12"/>
  <c r="I12"/>
  <c r="E12"/>
  <c r="C12"/>
  <c r="C74" i="19"/>
  <c r="C82" s="1"/>
  <c r="C77"/>
  <c r="C48"/>
  <c r="C37"/>
  <c r="C12" i="16"/>
  <c r="C39" s="1"/>
  <c r="D27" i="15"/>
  <c r="H19" i="11"/>
  <c r="G19"/>
  <c r="F19"/>
  <c r="E19"/>
  <c r="D19"/>
  <c r="C19"/>
  <c r="B19"/>
  <c r="N9"/>
  <c r="M9"/>
  <c r="L9"/>
  <c r="K9"/>
  <c r="J9"/>
  <c r="I9"/>
  <c r="H9"/>
  <c r="G9"/>
  <c r="F9"/>
  <c r="E9"/>
  <c r="I19" s="1"/>
  <c r="D9"/>
  <c r="C9"/>
  <c r="D47" i="18"/>
  <c r="J39" i="4"/>
  <c r="J54" s="1"/>
  <c r="K39"/>
  <c r="E39"/>
  <c r="E54" s="1"/>
  <c r="E44" i="2"/>
  <c r="K22" i="14"/>
  <c r="M22"/>
  <c r="C25" i="21"/>
  <c r="N21" i="14"/>
  <c r="H11" i="10" l="1"/>
  <c r="J28" i="3"/>
  <c r="I28" s="1"/>
  <c r="J25"/>
  <c r="P25" s="1"/>
  <c r="P20"/>
  <c r="R20" s="1"/>
  <c r="O7"/>
  <c r="O12" s="1"/>
  <c r="P12" s="1"/>
  <c r="M30" i="4"/>
  <c r="M39" s="1"/>
  <c r="M54" s="1"/>
  <c r="G12" i="3"/>
  <c r="N11" i="14"/>
  <c r="N22" s="1"/>
  <c r="G39" i="4"/>
  <c r="G54" s="1"/>
</calcChain>
</file>

<file path=xl/sharedStrings.xml><?xml version="1.0" encoding="utf-8"?>
<sst xmlns="http://schemas.openxmlformats.org/spreadsheetml/2006/main" count="710" uniqueCount="532">
  <si>
    <t xml:space="preserve">Bevételi előirányzatok </t>
  </si>
  <si>
    <t>Kiemelt előirányzatok</t>
  </si>
  <si>
    <t>Működési célú saját bevétel</t>
  </si>
  <si>
    <t xml:space="preserve">               -ebből OEP-től átvett</t>
  </si>
  <si>
    <t>Működési célú pénzmaradvány</t>
  </si>
  <si>
    <t>Működési célú hitelfelvétel</t>
  </si>
  <si>
    <t>Működési célú bevételek összesen:</t>
  </si>
  <si>
    <t>Felhalmozási és tőkejellegű bevétel</t>
  </si>
  <si>
    <t>Sajátos felhalmozási és tőkejellegű bevétel</t>
  </si>
  <si>
    <t>Felhalmozási célú átvett pénzeszköz</t>
  </si>
  <si>
    <t>Felhalmozási célú költségvetési támogatás</t>
  </si>
  <si>
    <t>Felhalmozási célú kölcsöntörlesztés</t>
  </si>
  <si>
    <t>Fejlesztési hitel</t>
  </si>
  <si>
    <t>Felhalmozási pénzmaradvány</t>
  </si>
  <si>
    <t>Felhalmozási célú bevételek összesen:</t>
  </si>
  <si>
    <t>BEVÉTELI ELŐIRÁNYZAT MINDÖSSZESEN:</t>
  </si>
  <si>
    <t>Kiadási előirányzatok</t>
  </si>
  <si>
    <t>Személyi juttatások</t>
  </si>
  <si>
    <t>Munkaadókat terhelő járulékok</t>
  </si>
  <si>
    <t>Dologi kiadások</t>
  </si>
  <si>
    <t>Működési célú pénzeszközátadás, támogatás</t>
  </si>
  <si>
    <t>Általános tartalék</t>
  </si>
  <si>
    <t>Céltartalék</t>
  </si>
  <si>
    <t>Működési célú kiadások összesen:</t>
  </si>
  <si>
    <t>Felújítás - áfával</t>
  </si>
  <si>
    <t>Felhalmozási célú kiadások összesen:</t>
  </si>
  <si>
    <t>KIADÁSI ELŐIRÁNYZAT MINDÖSSZESEN:</t>
  </si>
  <si>
    <t>BEVÉTEL</t>
  </si>
  <si>
    <t>KIADÁS</t>
  </si>
  <si>
    <t>Intézmény</t>
  </si>
  <si>
    <t>MŰKÖDÉSI BEVÉTEL</t>
  </si>
  <si>
    <t>KÖZHATALMI BEVÉTEL</t>
  </si>
  <si>
    <t>MŰKÖDÉSI  TÁMOGATÁSOK</t>
  </si>
  <si>
    <t>HITELFELVÉTEL</t>
  </si>
  <si>
    <t>ÖSSZES        BEVÉTEL</t>
  </si>
  <si>
    <t>EGYÉB MŰKÖDÉSI KIADÁSOK</t>
  </si>
  <si>
    <t>ELLÁTOTTAK PÉNZBENI JUTTATÁSAI</t>
  </si>
  <si>
    <t>TARTALÉK</t>
  </si>
  <si>
    <t>ÖSSZES KIADÁS</t>
  </si>
  <si>
    <t>Cím</t>
  </si>
  <si>
    <t xml:space="preserve">Eredeti ei. </t>
  </si>
  <si>
    <t>I.</t>
  </si>
  <si>
    <t>II.</t>
  </si>
  <si>
    <t>Kadarkúti Közös Önkormányzati  Hivatal</t>
  </si>
  <si>
    <t>III.</t>
  </si>
  <si>
    <t>id.Kapoli Antal Művelődési Ház</t>
  </si>
  <si>
    <t>IV.</t>
  </si>
  <si>
    <t>ÖSSZESEN</t>
  </si>
  <si>
    <t>3.sz. melléklet</t>
  </si>
  <si>
    <t>CÍM</t>
  </si>
  <si>
    <t>MEGNEVEZÉS</t>
  </si>
  <si>
    <t>LÉTSZÁM (FŐ)</t>
  </si>
  <si>
    <t>Közvilágítás</t>
  </si>
  <si>
    <t>Védőnői szolgálat</t>
  </si>
  <si>
    <t>Temetési segély</t>
  </si>
  <si>
    <t>Köztemetés</t>
  </si>
  <si>
    <t>KÖTELEZŐ FELADATOK ÖSSZESEN</t>
  </si>
  <si>
    <t>NEM KÖTELEZŐ FELADATOK ÖSSZESEN</t>
  </si>
  <si>
    <t>ÖNKORMÁNYZAT</t>
  </si>
  <si>
    <t>KÖZÖS ÖNKORMÁNYZATI HIVATAL</t>
  </si>
  <si>
    <t>MINDÖSSZESEN</t>
  </si>
  <si>
    <t>Saját bevételek</t>
  </si>
  <si>
    <t>Összesen:</t>
  </si>
  <si>
    <t>MINDÖSSZESEN:</t>
  </si>
  <si>
    <t>Felhalmozási kiadások</t>
  </si>
  <si>
    <t>Európai Uniós forrásból</t>
  </si>
  <si>
    <t>Nem Európai Uniós forrásból</t>
  </si>
  <si>
    <t>KIMUTATÁS</t>
  </si>
  <si>
    <t>Szakfeladat</t>
  </si>
  <si>
    <t>Megnevezés</t>
  </si>
  <si>
    <t>Igazgatás (polgármester)</t>
  </si>
  <si>
    <t>Étkeztetés</t>
  </si>
  <si>
    <t>LÉTSZÁMKERET ÖSSZESEN</t>
  </si>
  <si>
    <t>Kadarkút Város Önkormányzat Európai Uniós támogatással megvalósuló programok, projektek bevételeiről és kiadásairól</t>
  </si>
  <si>
    <t>Kadarkút Város Önkormányzata által tervezett saját bevételek összegei és kezességvállalásokból származó kötelezettségei</t>
  </si>
  <si>
    <t>Bevétel megnevezése</t>
  </si>
  <si>
    <t>Mindösszesen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</si>
  <si>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</si>
  <si>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</si>
  <si>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</si>
  <si>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</si>
  <si>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</si>
  <si>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</si>
  <si>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</si>
  <si>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</si>
  <si>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</si>
  <si>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</si>
  <si>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</si>
  <si>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</si>
  <si>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</si>
  <si>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</si>
  <si>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</si>
  <si>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</si>
  <si>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</si>
  <si>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Helyi adókból származó bevétel</t>
  </si>
  <si>
    <t>Bírság, pótlék- és díjbevétel</t>
  </si>
  <si>
    <t>Összesen</t>
  </si>
  <si>
    <r>
      <t>Kezességvállalásokból fennálló  kötelezettségek</t>
    </r>
    <r>
      <rPr>
        <b/>
        <u/>
        <sz val="11"/>
        <rFont val="Arial"/>
        <family val="2"/>
        <charset val="238"/>
      </rPr>
      <t>:</t>
    </r>
    <r>
      <rPr>
        <b/>
        <sz val="11"/>
        <rFont val="Arial"/>
        <family val="2"/>
        <charset val="238"/>
      </rPr>
      <t xml:space="preserve">
A Kaposmenti Hulladékgazdálkodási Önkormányzati Társulás által a "Sikeres Magyarországért" Önkormányzati Infrastruktúrafejlesztési Hitelprogram keretén belül felvett hitelhez való önkormányzati készfizető kezességvállalás</t>
    </r>
  </si>
  <si>
    <t>Céltartalék összesen</t>
  </si>
  <si>
    <t>Kadarkút Város Önkormányzatának 
többéves kihatással járó kiadásairól</t>
  </si>
  <si>
    <t>Nemleges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</si>
  <si>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</si>
  <si>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</si>
  <si>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</si>
  <si>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</si>
  <si>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</si>
  <si>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</si>
  <si>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</si>
  <si>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</si>
  <si>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</si>
  <si>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</si>
  <si>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</si>
  <si>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</si>
  <si>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Közhatalmi bevételek</t>
  </si>
  <si>
    <t>Működési bevételek</t>
  </si>
  <si>
    <t>Felh.c.átvett pénzeszközök</t>
  </si>
  <si>
    <t>BEVÉTELEK ÖSSZESEN</t>
  </si>
  <si>
    <t>Munkaadói járulék</t>
  </si>
  <si>
    <t>Dologi kiadás</t>
  </si>
  <si>
    <t>Egyéb működési kiadások</t>
  </si>
  <si>
    <t>Tartalékok</t>
  </si>
  <si>
    <t>KIADÁSOK ÖSSZESEN</t>
  </si>
  <si>
    <t>BEV-KIAD. EGYENLEGE</t>
  </si>
  <si>
    <t>Ellátottak pénzbeni juttatása</t>
  </si>
  <si>
    <t>Működési c.támogatások Áht.belülről</t>
  </si>
  <si>
    <t>MŰKÖDÉSI ÁTADÁS</t>
  </si>
  <si>
    <t>Kötelező feladatokhoz támogatás</t>
  </si>
  <si>
    <t>Fogászati  és hétvégi ügyelet</t>
  </si>
  <si>
    <t>Hulladékkezelési rekultivációs program</t>
  </si>
  <si>
    <t>Vizitársulatoknak átadás</t>
  </si>
  <si>
    <t>Nem kötelező feladatokhoz támogatás</t>
  </si>
  <si>
    <t>MINDÖSSZESEN :</t>
  </si>
  <si>
    <t>Ellátottak térítési díjának, ill. kártérítésének méltányossági alapon történő elengedése:</t>
  </si>
  <si>
    <t xml:space="preserve">Intézményi ellátási díjak </t>
  </si>
  <si>
    <t>Tervezett bevétel összesen:</t>
  </si>
  <si>
    <t>Térítési díj támogatás</t>
  </si>
  <si>
    <t>Közvetett támogatás összesen:</t>
  </si>
  <si>
    <t>Lakosság részére lakásépítéshez, lakásfelújításhoz nyújtott kölcsönök elengedése:</t>
  </si>
  <si>
    <t>Helyi adónál, gépjárműadónál biztosított kedvezmény, mentesség összege adónemenként:</t>
  </si>
  <si>
    <t>Kedvezmények miatti csökkentés:</t>
  </si>
  <si>
    <t>Gépjárműadó</t>
  </si>
  <si>
    <t>Kedvezmények miatti csökkentés</t>
  </si>
  <si>
    <t>Mentességek miatti csökkentés:</t>
  </si>
  <si>
    <t>Helyiségek, eszközök hasznosításából származó bevételből nyújtott kedvezmény, mentesség:</t>
  </si>
  <si>
    <t>Helyiségek bérbeadása, hasznosítása (………... ingatlanok):</t>
  </si>
  <si>
    <t>Ingyenes használatba adott ingatlanok éves bérleti díja:</t>
  </si>
  <si>
    <t>Egyéb nyújtott kedvezmény vagy kölcsön elengedés:</t>
  </si>
  <si>
    <t>Ingatlan értékesítés (lakások) vételára:</t>
  </si>
  <si>
    <t>KÖZVETETT TÁMOGATÁSOK MINDÖSSZESEN:</t>
  </si>
  <si>
    <t>Jogszabály alapján alanyi jogon járó, illetve normatív támogatások:</t>
  </si>
  <si>
    <t>Jogszabály alapján folyósított támogatás összesen:</t>
  </si>
  <si>
    <t>Helyi önkormányzati rendelet alapján folyósított támogatások:</t>
  </si>
  <si>
    <t>Helyi önkormányzati rendelet alapján folyósított tám. összesen:</t>
  </si>
  <si>
    <t>I.+II.MINDÖSSZESEN:</t>
  </si>
  <si>
    <t>A fentiekből:</t>
  </si>
  <si>
    <t xml:space="preserve"> - állami (államigazgatási) feladatok kiadása:                              </t>
  </si>
  <si>
    <t xml:space="preserve"> - önként vállalt feladatok kiadása:                                                     </t>
  </si>
  <si>
    <t>"ÖSSZESÍTŐ"</t>
  </si>
  <si>
    <t>KSH kód:</t>
  </si>
  <si>
    <t>Helyi önkormányzat: Kadarkút</t>
  </si>
  <si>
    <t>Többcélú kistérségi társulás:</t>
  </si>
  <si>
    <t>Jogcím</t>
  </si>
  <si>
    <t>Összeg</t>
  </si>
  <si>
    <t>száma</t>
  </si>
  <si>
    <t>Támogatás (Ft)</t>
  </si>
  <si>
    <t>I.1.a)</t>
  </si>
  <si>
    <t>I.1.b)</t>
  </si>
  <si>
    <t>I.1.b) Település-üzemeltetéshez kapcsolódó feladatellátás támogatása összesen</t>
  </si>
  <si>
    <t>I.1.ba)</t>
  </si>
  <si>
    <t>I.1.ba) A zöldterület-gazdálkodással kapcsolatos feladatok ellátásának támogatása</t>
  </si>
  <si>
    <t>I.1.bb)</t>
  </si>
  <si>
    <t>I.1.bb) Közvilágítás fenntartásának támogatása</t>
  </si>
  <si>
    <t>I.1.bc)</t>
  </si>
  <si>
    <t>I.1.bc) Köztemető fentartással kapcsolatos feladatok támogatása</t>
  </si>
  <si>
    <t>I.1.bd)</t>
  </si>
  <si>
    <t>I.1.bd) Közutak fenntartásának támogatása</t>
  </si>
  <si>
    <t>I.1.c)</t>
  </si>
  <si>
    <t>Egyéb önkormányzati feladtok támogatása</t>
  </si>
  <si>
    <t>I.1.d)</t>
  </si>
  <si>
    <t>Lakott külterület támogatás</t>
  </si>
  <si>
    <t>kiegészítés I.1. jogcímekhez kapcsolódó kiegészítés</t>
  </si>
  <si>
    <t>I. ÁLTALÁNOS FELADATOK TÁMOGATÁSA ÖSSZESEN</t>
  </si>
  <si>
    <t>Gyerekétkeztetés üzemeltetési támogatása</t>
  </si>
  <si>
    <t>III.3.</t>
  </si>
  <si>
    <t>III.3. Egyes szociális és gyermekjóléti feladatok támogatása</t>
  </si>
  <si>
    <r>
      <t xml:space="preserve">Könyvtári, közművelődési és múzeumi feladatok támogatása </t>
    </r>
    <r>
      <rPr>
        <i/>
        <sz val="10"/>
        <rFont val="Times New Roman CE"/>
        <family val="1"/>
        <charset val="238"/>
      </rPr>
      <t>(2.sz. melléklet IV.1. pontja)</t>
    </r>
  </si>
  <si>
    <t>IV. A TELEPÜLÉSI ÖNKORMÁNYZATOK KULTURÁLIS FELADATAINAK TÁMOGATÁSA ÖSSZESEN</t>
  </si>
  <si>
    <t>BEVÉTELEK</t>
  </si>
  <si>
    <t>Kiegészítés I. jogcímekhez</t>
  </si>
  <si>
    <t>Szociális és gyerekjóléti feladatok</t>
  </si>
  <si>
    <t>Gyermekétkeztetési feladatok támogatása</t>
  </si>
  <si>
    <t>Gyermekétkeztetés üzemeltetési támogatása</t>
  </si>
  <si>
    <t>Közművelődési feladatok támogatása</t>
  </si>
  <si>
    <t>Önkormányzatok működési támogatása:</t>
  </si>
  <si>
    <t>Működési bevétel TB alapoktól</t>
  </si>
  <si>
    <t>Működési bevétel Munkaügyi Központtól</t>
  </si>
  <si>
    <t>Működési bevétel Megyei Könyvtártól</t>
  </si>
  <si>
    <t>Működési célú támogatás Áht.-n belülről:</t>
  </si>
  <si>
    <t>Pótlékok és bírságok</t>
  </si>
  <si>
    <t>Gépjárműadó 40%</t>
  </si>
  <si>
    <t>Egyéb közhatalmi bevételek (ig.szolg.-i díj)</t>
  </si>
  <si>
    <t>Közhatalmi bevételek összesen:</t>
  </si>
  <si>
    <t>Készletértékesítés</t>
  </si>
  <si>
    <t>Szolgáltatások bevétele</t>
  </si>
  <si>
    <t>Intézményi ellátási díjak</t>
  </si>
  <si>
    <t>Egyéb működési bevétel</t>
  </si>
  <si>
    <t>Tulajdonosi bevételek</t>
  </si>
  <si>
    <t>Kiszámlázott áfa bevétel</t>
  </si>
  <si>
    <t>Áfa visszatérítése</t>
  </si>
  <si>
    <t>Kamatbevételek</t>
  </si>
  <si>
    <t>Közvetített szolgáltatások bevétele</t>
  </si>
  <si>
    <t>Működési bevételek összesen:</t>
  </si>
  <si>
    <t>Lakossági kölcsöntörlesztés</t>
  </si>
  <si>
    <t>Költségvetési maradvány összesen:</t>
  </si>
  <si>
    <t>BEVÉTELEK ÖSSZESEN:</t>
  </si>
  <si>
    <t>KIADÁSOK</t>
  </si>
  <si>
    <t>Munkáltatót terhelő járulékok</t>
  </si>
  <si>
    <t>Ellátottak pénzbeni juttatásai</t>
  </si>
  <si>
    <t xml:space="preserve">Műk.célú pénzeszk átadás Áht kivűlre </t>
  </si>
  <si>
    <t xml:space="preserve">Műk.célú pénzeszk átadás Áht belülre </t>
  </si>
  <si>
    <t>Működési kiadások összesen:</t>
  </si>
  <si>
    <t>Tartalékok összesen:</t>
  </si>
  <si>
    <t>Beruházás</t>
  </si>
  <si>
    <t>Felhalmozási kiadások:</t>
  </si>
  <si>
    <t>KIADÁSOK ÖSSZESEN:</t>
  </si>
  <si>
    <t>Kadarkút Város Önkormányzatának címrendje</t>
  </si>
  <si>
    <t>Kadarkút Város Önkormányzata</t>
  </si>
  <si>
    <t>Önkormányzatok működési támogatása</t>
  </si>
  <si>
    <t>Működési célú támogatások 
ÁHT belülről</t>
  </si>
  <si>
    <t>Működési célú átvett pénzeszközök</t>
  </si>
  <si>
    <t>Felhalmozási célú átvett pénzeszközök</t>
  </si>
  <si>
    <t>Maradvány igénybevétel</t>
  </si>
  <si>
    <t>Munkáltatót terhelő járulék</t>
  </si>
  <si>
    <t>Helyi adóból származó bevételek</t>
  </si>
  <si>
    <t>Önkormányzati vagyon és az önk.-ot megillető vagyoni jog értékesitéséből és hasznositásából származó bevétel</t>
  </si>
  <si>
    <t>Osztalék,koncessziós dij és hozambevétel</t>
  </si>
  <si>
    <t>Tárgyi eszközök,imm.javak,részvény,részesedés, vállalat értr.ből vagy privatizációból származó bevétel</t>
  </si>
  <si>
    <t>Bírság-, pótlék- és díjbevétel</t>
  </si>
  <si>
    <t>Kezességvállalással kapcsolatos megtérülés</t>
  </si>
  <si>
    <t xml:space="preserve">Összesen: </t>
  </si>
  <si>
    <t>Adósságot keletkeztető ügyletek</t>
  </si>
  <si>
    <t>Felvett, átvállalt hitel, kölcsön</t>
  </si>
  <si>
    <t>Hitelviszonyt megtestesítő értékpapír</t>
  </si>
  <si>
    <t>Váltó</t>
  </si>
  <si>
    <t>Pénzügyi lízing</t>
  </si>
  <si>
    <t>Adásvételi szerződés megkötése a visszavásárlási kötelezettség kikötésével</t>
  </si>
  <si>
    <t>Halasztott fizetés, részletfizetés, és a még ki nem fizetett ellenérték</t>
  </si>
  <si>
    <t>Kezességvállalásból eredő fizetési kötelezettség</t>
  </si>
  <si>
    <t>V.</t>
  </si>
  <si>
    <t xml:space="preserve">Kadarkút Város Önkormányzatának költségvetési évet követő 3 évre vonatkozó előirányzatai </t>
  </si>
  <si>
    <t>Cím száma</t>
  </si>
  <si>
    <t>Cím megnevezése</t>
  </si>
  <si>
    <t>Id.Kapoli Antal Művelődési Ház</t>
  </si>
  <si>
    <t>Bokor József Városi Könyvtár</t>
  </si>
  <si>
    <t>MUNKAADÓKAT TERHELŐ JÁRULÉK</t>
  </si>
  <si>
    <t>DOLOGI KIADÁSOK</t>
  </si>
  <si>
    <t>KÖLTSÉGVETÉSI MARADVÁNY IGÉNYBEVÉTELE</t>
  </si>
  <si>
    <t>Kadarkúti Szociális Alapszolgáltatási Központ</t>
  </si>
  <si>
    <t>011130</t>
  </si>
  <si>
    <t>Zöldterület-kezelés</t>
  </si>
  <si>
    <t>066010</t>
  </si>
  <si>
    <t>066020</t>
  </si>
  <si>
    <t>Városgazd.egyéb szolg.(brigád)</t>
  </si>
  <si>
    <t>074031</t>
  </si>
  <si>
    <t>096015</t>
  </si>
  <si>
    <t>Biztos Kezdet Gyerekház</t>
  </si>
  <si>
    <t>Id. Kapoli Antal Művelődési Ház összesen:</t>
  </si>
  <si>
    <t>Bokor József Városi Könyvtár összesen:</t>
  </si>
  <si>
    <t>Kadarkúti Közös Önkormányzati Hivatal összesen:</t>
  </si>
  <si>
    <t>Önkormányzat (inzézmények nélkül) összesen:</t>
  </si>
  <si>
    <t>TARTALÉK ÖSSZESEN</t>
  </si>
  <si>
    <t>Ápolási díj</t>
  </si>
  <si>
    <t>BURSA támogatás</t>
  </si>
  <si>
    <t>Kadarkúti Közös Önkormányzati Hivatal</t>
  </si>
  <si>
    <t>2016. évi eredeti előirányzat</t>
  </si>
  <si>
    <t>Id. Kapoli Antal Művelődési Központ</t>
  </si>
  <si>
    <t>IRÁNYÍTÓ SZERVI TÁMOGATÁS</t>
  </si>
  <si>
    <t>IRÁNYÍTÓ SZERVI TÁMOGATÁS FOLYÓSÍTÁSA</t>
  </si>
  <si>
    <t>Eredeti ei.</t>
  </si>
  <si>
    <t>ÖSSZES BEVÉTEL (IRÁNYÍTÓ SZERVI TÁMOGATÁS NÉLKÜL)</t>
  </si>
  <si>
    <t>Eredei ei.</t>
  </si>
  <si>
    <t>ÖSSZES KIADÁS (IRÁNYÍTÓ SZERVI TÁMOGATÁS NÉLKÜL)</t>
  </si>
  <si>
    <t>Felújítás</t>
  </si>
  <si>
    <t>Egyéb felhalmozási célú kiadások</t>
  </si>
  <si>
    <t>Önkormányzati hivatal működési támogatása</t>
  </si>
  <si>
    <t>Zöldterület-gazdálkodással kapcsoaltos feladatok</t>
  </si>
  <si>
    <t>Közvilágítás fenntartásának támogatása</t>
  </si>
  <si>
    <t>Köztemető fenntartással kapcsoaltos feladatok támogatása</t>
  </si>
  <si>
    <t>Közutak fenntartásának támogatása</t>
  </si>
  <si>
    <t>Egyéb önkormányzati feladatok támogatása</t>
  </si>
  <si>
    <t>A rászoruló gyermekek intézményen kívüli szünidei étkeztetésének támogatása</t>
  </si>
  <si>
    <t>Rendkívüli önkormányzati támogatás</t>
  </si>
  <si>
    <t>Magánszemélyek kommunális adója</t>
  </si>
  <si>
    <t>Talajterhelési díj</t>
  </si>
  <si>
    <t>Műk. célú kölcsön törlesztése háztartástól</t>
  </si>
  <si>
    <t>Műk. célú átvett pénzeszközök összesen:</t>
  </si>
  <si>
    <t>013320</t>
  </si>
  <si>
    <t>013350</t>
  </si>
  <si>
    <t>016080</t>
  </si>
  <si>
    <t>041233</t>
  </si>
  <si>
    <t>041237</t>
  </si>
  <si>
    <t>045160</t>
  </si>
  <si>
    <t>051030</t>
  </si>
  <si>
    <t>052080</t>
  </si>
  <si>
    <t>063020</t>
  </si>
  <si>
    <t>064010</t>
  </si>
  <si>
    <t>072111</t>
  </si>
  <si>
    <t>072311</t>
  </si>
  <si>
    <t>072450</t>
  </si>
  <si>
    <t>081045</t>
  </si>
  <si>
    <t>096025</t>
  </si>
  <si>
    <t>104037</t>
  </si>
  <si>
    <t>104044</t>
  </si>
  <si>
    <t>106010</t>
  </si>
  <si>
    <t>107060</t>
  </si>
  <si>
    <t>Önk.jogalkotó és ált.igazgat.tev.</t>
  </si>
  <si>
    <t>Vagyongazdálkodás</t>
  </si>
  <si>
    <t>Kiemelt önkormányzati rendezvények</t>
  </si>
  <si>
    <t>Hosszabb időtartamú közfoglalkoztatás</t>
  </si>
  <si>
    <t>Közfoglalkoztatási mintaprogram</t>
  </si>
  <si>
    <t>Szennyvízcsatorna fenntartása, üzemeltetése</t>
  </si>
  <si>
    <t>Víztermelés,- kezelés,- ellátás</t>
  </si>
  <si>
    <t>Városgazd. egyéb szolg.</t>
  </si>
  <si>
    <t>Háziorvosi alapellátás</t>
  </si>
  <si>
    <t>Fogorvosi alapellátás</t>
  </si>
  <si>
    <t>Fizikoterápiás szolg. (labor)</t>
  </si>
  <si>
    <t>Szabadidő- sporttevékenység támogatás</t>
  </si>
  <si>
    <t>Óvodatársulás támogatása</t>
  </si>
  <si>
    <t>Gyermekétkeztetés köznevelési intézményben</t>
  </si>
  <si>
    <t>Lakóing. szoc. célú bérbead., üzemelt.</t>
  </si>
  <si>
    <t>Egyéb szoc. pénzbeli és term. ellátások</t>
  </si>
  <si>
    <t>BERUHÁZÁS</t>
  </si>
  <si>
    <t>FELÚJÍTÁS</t>
  </si>
  <si>
    <t>SZEMÉLYI JUTTATÁS</t>
  </si>
  <si>
    <t xml:space="preserve"> MUNK. TERH. JÁRULÉK</t>
  </si>
  <si>
    <t xml:space="preserve"> DOLOGI KIADÁS</t>
  </si>
  <si>
    <t>MŰKÖDÉSI C. ÁTADOTT PÉNZESZK.</t>
  </si>
  <si>
    <t>ELLÁTOTTAK PÉNZBENI PÉNZBENI  JUTTATÁSAI</t>
  </si>
  <si>
    <t>Házi segítségnyújtás</t>
  </si>
  <si>
    <t>Család és gyermekjóléti szolgáltatások</t>
  </si>
  <si>
    <t>Idősek nappali ellátása</t>
  </si>
  <si>
    <t>Szociális étkeztetés</t>
  </si>
  <si>
    <t>082091</t>
  </si>
  <si>
    <t>Id. KAPOLI ANTAL MŰVELŐDÉSI HÁZ</t>
  </si>
  <si>
    <t>Közművelődés-közösségi és társ.tev.részv.fejl.</t>
  </si>
  <si>
    <t>Könyvtári szolgáltatások</t>
  </si>
  <si>
    <t>BOKOR JÓZSEF VÁROSI KÖNYVTÁR</t>
  </si>
  <si>
    <t>082044</t>
  </si>
  <si>
    <t>107052</t>
  </si>
  <si>
    <t>104042</t>
  </si>
  <si>
    <t>102031</t>
  </si>
  <si>
    <t>107051</t>
  </si>
  <si>
    <t>KADARKÚTI SZOCIÁLIS ALAPSZOLGÁLTATÁSI KÖZPONT</t>
  </si>
  <si>
    <t>KIEMELT ELŐIRÁNYZATOK</t>
  </si>
  <si>
    <t>Egyéb szoc. pénzbeli és term. ellátások (BURSA)</t>
  </si>
  <si>
    <t>Felhalmozási célúpénzeszközátadás</t>
  </si>
  <si>
    <t>Beruházás - áfával</t>
  </si>
  <si>
    <t>II. TELEPÜLÉSI ÖNKORMÁNYZATOK EGYES KÖZNEVELÉSI FELADATAINAK TÁMOGATÁSA ÖSSZESEN</t>
  </si>
  <si>
    <t>A települési önkormányzatok szociális feladatainak egyéb támogatása</t>
  </si>
  <si>
    <t>Család- és gyermekjóléti szolgálat</t>
  </si>
  <si>
    <t>Működési célú költségvetési támogatások és kiegészítő támogatások</t>
  </si>
  <si>
    <t>ÖSSZEG</t>
  </si>
  <si>
    <t>Kadarkúti Közös Önkormányzati Hivatal eszközbeszerzés</t>
  </si>
  <si>
    <t>Kiemelt előir. megnevezése</t>
  </si>
  <si>
    <t>beruházás</t>
  </si>
  <si>
    <t>felújítás</t>
  </si>
  <si>
    <t>2035.</t>
  </si>
  <si>
    <t>Osztalék, koncessziós díj, hozambevétel</t>
  </si>
  <si>
    <t>Költségvetési maradvány</t>
  </si>
  <si>
    <t>Tűzoltóegyesület támogatása</t>
  </si>
  <si>
    <t>Lakosság részére kamatmentes kölcsön nyújtása</t>
  </si>
  <si>
    <t>Óvoda társulás támogatása</t>
  </si>
  <si>
    <t>Id. Kapoli Antal Művelődési Ház</t>
  </si>
  <si>
    <t>Kadarkúti Szociális Alapszolgáltatási Központ összesen:</t>
  </si>
  <si>
    <t>Fejlesztési cél megnevezése</t>
  </si>
  <si>
    <t>Id. Kapoli Antal Művelődési Ház  eszközbeszerzés</t>
  </si>
  <si>
    <t>Kormányzati funkció</t>
  </si>
  <si>
    <t>Működési célú költségvetési támogatás</t>
  </si>
  <si>
    <t xml:space="preserve"> Ft-ban</t>
  </si>
  <si>
    <t>ÁHT-n belüli megelőlegezés visszafizetése</t>
  </si>
  <si>
    <t>A települési önkormányzatok egyes köznevelési feladatainak támogatása</t>
  </si>
  <si>
    <t>Működési célú önkormányzati támogatás (REKI)</t>
  </si>
  <si>
    <t>Biztos Kezdet Gyerekház támogatása</t>
  </si>
  <si>
    <t>Állandó jelleggel végzett tevékenység után fizetendő iparűzési adó</t>
  </si>
  <si>
    <t>Útfelújítás támogatás (ÁHT-n belül)</t>
  </si>
  <si>
    <t>Építési telek értékesítése</t>
  </si>
  <si>
    <t>2017. évi
 eredeti előirányzat</t>
  </si>
  <si>
    <t>Ellátottak pénzbeli juttatásai</t>
  </si>
  <si>
    <t>Államháztartáson belüli megelőlegezés visszafizetése</t>
  </si>
  <si>
    <t>Közhatalmi bevétel</t>
  </si>
  <si>
    <t>Ft-ban</t>
  </si>
  <si>
    <t>Működési célú átvett pénzeszköz, kölcsöntörl.</t>
  </si>
  <si>
    <t>Útfelújítás támogatása</t>
  </si>
  <si>
    <t>Bokor József Városi könyvtár eszközbeszerzése</t>
  </si>
  <si>
    <t>Kadarkúti Szociális Alapszolgáltatási Központ eszközbeszerzése</t>
  </si>
  <si>
    <t>Közművelődési érdekeltségnövelő pályázat 2017.</t>
  </si>
  <si>
    <t>2036.</t>
  </si>
  <si>
    <t xml:space="preserve"> Forintban</t>
  </si>
  <si>
    <t>Felhalmozási költségvetési maradvány igénybevétele</t>
  </si>
  <si>
    <t>ÁLLAMHÁZTAR- TÁSON BELÜLI MEGELŐLEGEZÉS VISSZAFIZETÉSE</t>
  </si>
  <si>
    <t>Köztemető fenntartás</t>
  </si>
  <si>
    <t>Közutak üzemeltetése</t>
  </si>
  <si>
    <t>Települési hulladékkezelés</t>
  </si>
  <si>
    <t>018030</t>
  </si>
  <si>
    <t>018010</t>
  </si>
  <si>
    <t>Áht-n belüli megelőlegezés visszafiz.</t>
  </si>
  <si>
    <t>Munkahelyi vendéglátás</t>
  </si>
  <si>
    <t>Köznevelési intézményen kívüli gyermekétk.</t>
  </si>
  <si>
    <t>A hozzájárulások és támogatások összesítése:</t>
  </si>
  <si>
    <t>Segítők 8 havi támogatása5 fő</t>
  </si>
  <si>
    <t>Segítők 4 havi támogatása 5 fő</t>
  </si>
  <si>
    <t>A rászoruló gyermekek  szünidei étkeztetésének támogatása</t>
  </si>
  <si>
    <t>Helyi önkormányzatok és többcélú kistérségi társulások egyes költségvetési kapcsolatokból számított bevételei összesen</t>
  </si>
  <si>
    <t>Sportegyesület támogatása (labdarúgó,kézilabda)</t>
  </si>
  <si>
    <t>Zselici Lámpások támogatása</t>
  </si>
  <si>
    <t>TÖOSZ támogatása</t>
  </si>
  <si>
    <t>Kisvárosok Szövetségének támogatása</t>
  </si>
  <si>
    <t>Polgárőrség támogatása</t>
  </si>
  <si>
    <t>Települési támogatás</t>
  </si>
  <si>
    <t xml:space="preserve">Államháztartáson belüli megelőlegezés </t>
  </si>
  <si>
    <t>SZASZK munka-és tűzvédelmi társulás tám.</t>
  </si>
  <si>
    <t xml:space="preserve">Járási startmunka mintaprogram </t>
  </si>
  <si>
    <t>Felh. és tőkejellegű bevétel</t>
  </si>
  <si>
    <t>Áht-n belüli megelőleg.visszafiz.</t>
  </si>
  <si>
    <t>Saját bevételek és az adósságot keletkeztető ügyletekből és kezességvállalásokból fennálló kötelezettségek aránya</t>
  </si>
  <si>
    <t>2018. évi eredeti előirányzat</t>
  </si>
  <si>
    <t>Kadarkút Város Önkormányzat 2018 . évi bevételei és kiadásai alakulásáról</t>
  </si>
  <si>
    <t>Kadarkút Város Önkormányzat 2018. évi bevételei és kiadásai alakulásáról</t>
  </si>
  <si>
    <t>Kadarkút Város Önkormányzatának 
összevont mérlege  2016., 2017., 2018 években</t>
  </si>
  <si>
    <t>2018. évi
 eredeti előirányzat</t>
  </si>
  <si>
    <t>Kadarkút Város Önkormányzatának működési bevételei és kiadásai 2018. évben</t>
  </si>
  <si>
    <t>Kadarkút Város Önkormányzat 2018. évi kiadásai kormányzati funkciók szerinti bontásban</t>
  </si>
  <si>
    <t>Lakos 2017. jan.1.</t>
  </si>
  <si>
    <t xml:space="preserve">          Kadarkút Város Önkormányzatának 2018. évi felhalmozási bevételei</t>
  </si>
  <si>
    <t>A helyi önkormányzatok központilag szabályzott bevételei 2018. évben</t>
  </si>
  <si>
    <t>Kadarkút Város Önkormányzatának 
2018. évi felhalmozási kiadásai</t>
  </si>
  <si>
    <t>2018. évi engedélyezett létszám ( fő)</t>
  </si>
  <si>
    <t>Kadarkút Város Önkormányzat 2018. évi létszámkerete kormányzati funkció szerinti bontásban</t>
  </si>
  <si>
    <t>Kadarkút Város Önkormányzat 2018. évi közfoglalkoztatási létszámkerete</t>
  </si>
  <si>
    <t>Kadarkút Város Önkormányzat 2018. évi tartaléka</t>
  </si>
  <si>
    <t>Kadarkút Város Önkormányzatának előirányzat felhasználási és likviditási ütemterve 2018. évben</t>
  </si>
  <si>
    <t>Kadarkút Város Önkormányzat által biztosított közvetlen támogatások 2018. évben</t>
  </si>
  <si>
    <t>Kadarkút Város Önkormányzata által nyújtott közvetett támogatásokról 2018. évben</t>
  </si>
  <si>
    <r>
      <t>Kadarkút Város</t>
    </r>
    <r>
      <rPr>
        <b/>
        <i/>
        <u/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Önkormányzata által a lakosságnak 2018. évben folyósítandó támogatások, szociális, rászorultság jellegű ellátások</t>
    </r>
    <r>
      <rPr>
        <b/>
        <u/>
        <sz val="14"/>
        <rFont val="Times New Roman"/>
        <family val="1"/>
        <charset val="238"/>
      </rPr>
      <t xml:space="preserve"> </t>
    </r>
  </si>
  <si>
    <t>Polgármesteri illetmény támogatása</t>
  </si>
  <si>
    <t>Óvodapedagógusok 8 havi támogatása 9,2 fő</t>
  </si>
  <si>
    <t>Óvodapedagógusok 4 havi támogatása 9,4 fő</t>
  </si>
  <si>
    <t>Óvodaműködtetési támogatás - 8 hónap 94 fő</t>
  </si>
  <si>
    <t>Óvodaműködtetési támogatás - 4 hónap 97 fő</t>
  </si>
  <si>
    <t xml:space="preserve">Alapfokozatú végzettségű pedagógus II. kategóriába sorolt óvodapedagógus kiegészítő támogatása 2 fő </t>
  </si>
  <si>
    <t xml:space="preserve">Alapfokozatú végzettségű pedagógus II. kategóriába sorolt óvodapedagógus, akik a minősítést  2018.01.01-i átsorolással szerezték meg  3 fő </t>
  </si>
  <si>
    <t>Szociális étkeztetés 90 fő</t>
  </si>
  <si>
    <t>Házi segytségnyújtás-szociális segítés 8 fő</t>
  </si>
  <si>
    <t>Házi segítségnyújtás-személyi gondozás 16 fő</t>
  </si>
  <si>
    <t>Időskorúak nappali intézményi ellátása 18 fő</t>
  </si>
  <si>
    <t>A finanszirozás szemp.elismert dolgozók bértámogatása 10,62 fő</t>
  </si>
  <si>
    <t xml:space="preserve">Polgármesteri illetmény támogatása </t>
  </si>
  <si>
    <t xml:space="preserve">Működési bevétel helyi önkormányzatoktól </t>
  </si>
  <si>
    <t>Központi kezelésű működési támogatás bevétele</t>
  </si>
  <si>
    <t>Tárgyi eszköz bérbeadásából származó bevétel</t>
  </si>
  <si>
    <t>EFOP program támogatása</t>
  </si>
  <si>
    <t>Biztos Kezdet Gyerekház eszköz beszerzés</t>
  </si>
  <si>
    <t>I.1.a) Önkormányzati hivatal működésének támogatása 15,44 fő</t>
  </si>
  <si>
    <t>Közművelődési érdekeltségnövelő pályázat 2018.</t>
  </si>
  <si>
    <t>Önkormányzati bérlakások felújítása</t>
  </si>
  <si>
    <t>Telek vásárlás vízrendezéshez</t>
  </si>
  <si>
    <t>MTZ vásárlás pályázati forrásból</t>
  </si>
  <si>
    <t>Sport utca felújítás</t>
  </si>
  <si>
    <t>Pipacs utca vízrendezés</t>
  </si>
  <si>
    <t>2 db kerékpár vásárlás</t>
  </si>
  <si>
    <t xml:space="preserve">Jelzőtáblák beszerzése </t>
  </si>
  <si>
    <t>Minibölcsőde kialakítás többlet munka</t>
  </si>
  <si>
    <t>EFOP programok támogatása</t>
  </si>
  <si>
    <t>"Együtt a Zsselicben a humán szolgáltatások fejlesztéséért" 
EFOP-1.5.3 pályázat</t>
  </si>
  <si>
    <t>"Térségi összefogás a Zselicben a humán kapacitások fejlesztéséért" EFOP-3.9.2. pályázat</t>
  </si>
  <si>
    <t>Beruházás teljes  költsége
 (2018-2019)</t>
  </si>
  <si>
    <t>2018. évi tervezett kiadás összege</t>
  </si>
  <si>
    <t>2019. évi tervezett kiadás összege</t>
  </si>
  <si>
    <t xml:space="preserve"> összege</t>
  </si>
  <si>
    <t>2018. évi támogatási előleg</t>
  </si>
  <si>
    <t>mértéke</t>
  </si>
  <si>
    <t>2018. évi támogatás</t>
  </si>
  <si>
    <t>"Térségi összefogás a Zselicben a humán kapacitások fejlesztéséért" EFOP-3.9.2.</t>
  </si>
  <si>
    <t>Kiemelt előir. Megnev.</t>
  </si>
  <si>
    <t xml:space="preserve">"Együtt a Zselicben a humán szolgáltatások fejlesztéséért"
EFOP-1.5.3 </t>
  </si>
  <si>
    <t>2037.</t>
  </si>
  <si>
    <t>ASP informatikai fejlesztés támogatás</t>
  </si>
  <si>
    <t>013370</t>
  </si>
  <si>
    <t>Informatikai fejlesztések, szolgáltatások</t>
  </si>
  <si>
    <t>084010</t>
  </si>
  <si>
    <t>084070</t>
  </si>
  <si>
    <t>Társadalmi esélyegy-el összefüggő feladatok</t>
  </si>
  <si>
    <t>Fiatalok társad. Integr. Segítő struktúra fejlesztés</t>
  </si>
  <si>
    <t>104051</t>
  </si>
  <si>
    <t>Gyemekvédelmi, pénzbeli és természetbeli ellátások</t>
  </si>
  <si>
    <t xml:space="preserve">Orvosi rendelő építése </t>
  </si>
  <si>
    <t>13 fő</t>
  </si>
  <si>
    <t>66 fő</t>
  </si>
  <si>
    <t>79 fő</t>
  </si>
  <si>
    <t>Működési bevétel államháztartáson belülről- ASP bevezetés többlet feladat</t>
  </si>
  <si>
    <t>Stúdió bútor beszerzés</t>
  </si>
  <si>
    <t>3 db kandalló beszerzés szociális bérlakásba</t>
  </si>
  <si>
    <t>Koncessziós díj bevétel számla</t>
  </si>
  <si>
    <t>Megszűnt viziközmű társulattól átvett pénzeszköz számla (2017.12.31. napi egyenleg csökkentve a 2018. évi beruházások összegével)</t>
  </si>
  <si>
    <t>Szociális bérlakás számla (2017.12.31. napi egyenleg csökkentve a 2018. évi beruházások összegével)</t>
  </si>
  <si>
    <r>
      <rPr>
        <b/>
        <sz val="14"/>
        <rFont val="Times New Roman"/>
        <family val="1"/>
        <charset val="238"/>
      </rPr>
      <t>Általános tartalék összesen</t>
    </r>
    <r>
      <rPr>
        <sz val="14"/>
        <rFont val="Times New Roman"/>
        <family val="1"/>
        <charset val="238"/>
      </rPr>
      <t xml:space="preserve"> </t>
    </r>
  </si>
  <si>
    <t>ASP többletmunka támogatás</t>
  </si>
  <si>
    <t>Létszám Verától</t>
  </si>
  <si>
    <t>Ilyen kedvezmény nyújtását a 2018. évi költségvetésben nem terveztük.</t>
  </si>
  <si>
    <t>2/1 oldal</t>
  </si>
  <si>
    <t>2/2 oldal</t>
  </si>
  <si>
    <t>Orvosi rendelő építése TOP-4.1.1.</t>
  </si>
  <si>
    <t>1. melléklet a  2/2018.(II.16.) önkormányzati rendelethez</t>
  </si>
  <si>
    <t>2. melléklet a 2/2018.(II.16.) önkormányzati rendelethez</t>
  </si>
  <si>
    <t>3. melléklet 2/2018.(II.16.) önkormányzati rendelethez</t>
  </si>
  <si>
    <t xml:space="preserve">11. melléklet a 2/2018.(II.16.) önkormányzati rendelethez </t>
  </si>
  <si>
    <t>12. melléklet a 2/2018.(II.16.) önkormányzati rendelethez</t>
  </si>
  <si>
    <t xml:space="preserve">13. melléklet a 2/2018.(II.16.) önkormányzati rendelethez </t>
  </si>
  <si>
    <t>14. melléklet a 2/2018.(II.16.) önkormányzati rendelethez</t>
  </si>
  <si>
    <t xml:space="preserve">15. melléklet a 2/2018.(II.16.) önkormányzati rendelethez </t>
  </si>
  <si>
    <t xml:space="preserve">16. melléklet a 2/2018.(II.16.) önkormányzati rendelethez </t>
  </si>
  <si>
    <t xml:space="preserve">18. melléklet a 2/2018.(II.16.) önkormányzati rendelethez </t>
  </si>
  <si>
    <t xml:space="preserve">19. melléklet a 2/2018.(II.16.) önkormányzati rendelethez </t>
  </si>
  <si>
    <t>20. melléklet a 2/2018.(II.16.) önkormányzati rendelethez</t>
  </si>
  <si>
    <t xml:space="preserve">17. melléklet a 2/2018.(II.16.) önkormányzati rendelethez </t>
  </si>
  <si>
    <t>10.  melléklet a 2/2018.(II.16.) önkormányzati rendelethez</t>
  </si>
  <si>
    <t xml:space="preserve">9. melléklet a 2/2018.(II.16.) önkormányzati rendelethez </t>
  </si>
  <si>
    <t xml:space="preserve">8. melléklet a 2/2018.(II.16.) önkormányzati rendelethez </t>
  </si>
  <si>
    <t xml:space="preserve">7.  melléklet a 2/2018.(II.16.) önkormányzati rendelethez </t>
  </si>
  <si>
    <t xml:space="preserve">6. melléklet a 2/2018.(II.16.) önkormányzati rendelethez </t>
  </si>
  <si>
    <t>5.  melléklet a 2/2018.(II.16.) önkormányzati rendelethez</t>
  </si>
  <si>
    <t xml:space="preserve">4. melléklet a 2/2018.(II.16.) önkormányzati rendelethez 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</si>
</sst>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#,##0.000"/>
    <numFmt numFmtId="166" formatCode="#,##0_ ;\-#,##0\ "/>
    <numFmt numFmtId="167" formatCode="_-* #,##0\ [$Ft-40E]_-;\-* #,##0\ [$Ft-40E]_-;_-* &quot;-&quot;??\ [$Ft-40E]_-;_-@_-"/>
  </numFmts>
  <fonts count="8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2"/>
      <name val="Times New Roman"/>
      <family val="1"/>
      <charset val="238"/>
    </font>
    <font>
      <b/>
      <i/>
      <sz val="14"/>
      <name val="Times New Roman CE"/>
      <charset val="238"/>
    </font>
    <font>
      <b/>
      <sz val="12"/>
      <name val="Times New Roman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u/>
      <sz val="12"/>
      <name val="Times New Roman CE"/>
      <family val="1"/>
      <charset val="238"/>
    </font>
    <font>
      <sz val="72"/>
      <name val="Arial CE"/>
      <charset val="238"/>
    </font>
    <font>
      <b/>
      <sz val="18"/>
      <name val="Times New Roman CE"/>
      <family val="1"/>
      <charset val="238"/>
    </font>
    <font>
      <b/>
      <sz val="10"/>
      <name val="Arial"/>
      <family val="2"/>
    </font>
    <font>
      <b/>
      <sz val="2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Cambria"/>
      <family val="1"/>
      <charset val="238"/>
    </font>
    <font>
      <b/>
      <u/>
      <sz val="11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6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8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sz val="16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4"/>
      <name val="Arial CE"/>
      <charset val="238"/>
    </font>
    <font>
      <sz val="16"/>
      <name val="Arial CE"/>
      <charset val="238"/>
    </font>
    <font>
      <sz val="14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rgb="FF0070C0"/>
      <name val="Times New Roman"/>
      <family val="1"/>
      <charset val="238"/>
    </font>
    <font>
      <sz val="10"/>
      <color rgb="FF0070C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0" fontId="1" fillId="0" borderId="0"/>
    <xf numFmtId="0" fontId="36" fillId="0" borderId="0"/>
    <xf numFmtId="9" fontId="6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4">
    <xf numFmtId="0" fontId="0" fillId="0" borderId="0" xfId="0"/>
    <xf numFmtId="0" fontId="2" fillId="0" borderId="0" xfId="2" applyFont="1" applyAlignment="1">
      <alignment horizontal="right"/>
    </xf>
    <xf numFmtId="0" fontId="3" fillId="0" borderId="0" xfId="2" applyFont="1"/>
    <xf numFmtId="0" fontId="4" fillId="0" borderId="0" xfId="2" applyFont="1"/>
    <xf numFmtId="0" fontId="6" fillId="0" borderId="0" xfId="2" applyFont="1"/>
    <xf numFmtId="0" fontId="6" fillId="0" borderId="0" xfId="2" applyFont="1" applyFill="1"/>
    <xf numFmtId="0" fontId="6" fillId="0" borderId="1" xfId="2" applyFont="1" applyFill="1" applyBorder="1"/>
    <xf numFmtId="0" fontId="6" fillId="0" borderId="2" xfId="2" applyFont="1" applyFill="1" applyBorder="1"/>
    <xf numFmtId="0" fontId="6" fillId="0" borderId="3" xfId="2" applyFont="1" applyFill="1" applyBorder="1"/>
    <xf numFmtId="0" fontId="6" fillId="0" borderId="4" xfId="2" applyFont="1" applyFill="1" applyBorder="1"/>
    <xf numFmtId="0" fontId="7" fillId="0" borderId="0" xfId="2" applyFont="1" applyFill="1"/>
    <xf numFmtId="0" fontId="7" fillId="0" borderId="5" xfId="2" applyFont="1" applyFill="1" applyBorder="1"/>
    <xf numFmtId="0" fontId="6" fillId="0" borderId="6" xfId="2" applyFont="1" applyFill="1" applyBorder="1"/>
    <xf numFmtId="0" fontId="7" fillId="0" borderId="7" xfId="2" applyFont="1" applyFill="1" applyBorder="1"/>
    <xf numFmtId="0" fontId="6" fillId="0" borderId="1" xfId="2" applyFont="1" applyBorder="1"/>
    <xf numFmtId="0" fontId="6" fillId="0" borderId="3" xfId="2" applyFont="1" applyBorder="1"/>
    <xf numFmtId="0" fontId="6" fillId="0" borderId="4" xfId="2" applyFont="1" applyBorder="1"/>
    <xf numFmtId="0" fontId="7" fillId="0" borderId="5" xfId="2" applyFont="1" applyBorder="1"/>
    <xf numFmtId="0" fontId="7" fillId="0" borderId="7" xfId="2" applyFont="1" applyBorder="1"/>
    <xf numFmtId="0" fontId="7" fillId="0" borderId="0" xfId="2" applyFont="1"/>
    <xf numFmtId="0" fontId="8" fillId="0" borderId="0" xfId="2" applyFont="1" applyAlignment="1">
      <alignment wrapText="1"/>
    </xf>
    <xf numFmtId="0" fontId="9" fillId="0" borderId="0" xfId="2" applyFont="1"/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/>
    </xf>
    <xf numFmtId="0" fontId="11" fillId="0" borderId="0" xfId="2" applyFont="1" applyFill="1" applyBorder="1" applyAlignment="1"/>
    <xf numFmtId="3" fontId="11" fillId="0" borderId="0" xfId="2" applyNumberFormat="1" applyFont="1" applyFill="1" applyBorder="1" applyAlignment="1"/>
    <xf numFmtId="3" fontId="12" fillId="0" borderId="0" xfId="2" applyNumberFormat="1" applyFont="1"/>
    <xf numFmtId="3" fontId="12" fillId="0" borderId="0" xfId="2" applyNumberFormat="1" applyFont="1" applyFill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center" vertical="center" textRotation="90" wrapText="1"/>
    </xf>
    <xf numFmtId="3" fontId="11" fillId="0" borderId="0" xfId="2" applyNumberFormat="1" applyFont="1" applyBorder="1" applyAlignment="1">
      <alignment vertical="center"/>
    </xf>
    <xf numFmtId="3" fontId="12" fillId="0" borderId="0" xfId="2" applyNumberFormat="1" applyFont="1" applyBorder="1"/>
    <xf numFmtId="3" fontId="11" fillId="0" borderId="0" xfId="2" applyNumberFormat="1" applyFont="1" applyFill="1" applyBorder="1" applyAlignment="1">
      <alignment vertical="center" wrapText="1"/>
    </xf>
    <xf numFmtId="0" fontId="12" fillId="0" borderId="0" xfId="2" applyFont="1"/>
    <xf numFmtId="0" fontId="7" fillId="0" borderId="8" xfId="2" applyFont="1" applyFill="1" applyBorder="1"/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1" fillId="0" borderId="0" xfId="2"/>
    <xf numFmtId="0" fontId="13" fillId="0" borderId="0" xfId="2" applyFont="1" applyAlignment="1">
      <alignment vertical="center"/>
    </xf>
    <xf numFmtId="0" fontId="1" fillId="0" borderId="0" xfId="2" applyAlignment="1">
      <alignment vertical="center"/>
    </xf>
    <xf numFmtId="0" fontId="14" fillId="0" borderId="0" xfId="2" applyFont="1" applyAlignment="1">
      <alignment vertical="center"/>
    </xf>
    <xf numFmtId="3" fontId="14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center" vertical="center"/>
    </xf>
    <xf numFmtId="3" fontId="1" fillId="0" borderId="0" xfId="2" applyNumberFormat="1" applyAlignment="1">
      <alignment vertical="center"/>
    </xf>
    <xf numFmtId="0" fontId="1" fillId="0" borderId="0" xfId="2" applyAlignment="1">
      <alignment horizontal="center" vertical="center"/>
    </xf>
    <xf numFmtId="0" fontId="20" fillId="0" borderId="0" xfId="2" applyFont="1" applyFill="1"/>
    <xf numFmtId="0" fontId="16" fillId="0" borderId="0" xfId="2" applyFont="1" applyFill="1" applyBorder="1" applyAlignment="1">
      <alignment horizontal="center"/>
    </xf>
    <xf numFmtId="0" fontId="16" fillId="0" borderId="0" xfId="2" applyFont="1" applyFill="1" applyAlignment="1">
      <alignment horizontal="center"/>
    </xf>
    <xf numFmtId="0" fontId="10" fillId="2" borderId="9" xfId="2" applyFont="1" applyFill="1" applyBorder="1" applyAlignment="1">
      <alignment horizontal="left"/>
    </xf>
    <xf numFmtId="0" fontId="19" fillId="0" borderId="9" xfId="2" applyFont="1" applyFill="1" applyBorder="1" applyAlignment="1"/>
    <xf numFmtId="0" fontId="16" fillId="0" borderId="0" xfId="2" applyFont="1" applyFill="1"/>
    <xf numFmtId="0" fontId="10" fillId="2" borderId="9" xfId="2" applyFont="1" applyFill="1" applyBorder="1" applyAlignment="1"/>
    <xf numFmtId="0" fontId="19" fillId="0" borderId="9" xfId="2" applyFont="1" applyFill="1" applyBorder="1" applyAlignment="1">
      <alignment horizontal="left"/>
    </xf>
    <xf numFmtId="0" fontId="22" fillId="0" borderId="0" xfId="2" applyFont="1" applyFill="1"/>
    <xf numFmtId="0" fontId="10" fillId="2" borderId="9" xfId="2" applyFont="1" applyFill="1" applyBorder="1"/>
    <xf numFmtId="0" fontId="10" fillId="0" borderId="0" xfId="2" applyFont="1" applyFill="1" applyAlignment="1">
      <alignment horizontal="center"/>
    </xf>
    <xf numFmtId="0" fontId="19" fillId="0" borderId="0" xfId="2" applyFont="1" applyFill="1" applyAlignment="1">
      <alignment horizontal="right"/>
    </xf>
    <xf numFmtId="0" fontId="10" fillId="3" borderId="9" xfId="2" applyFont="1" applyFill="1" applyBorder="1"/>
    <xf numFmtId="0" fontId="10" fillId="0" borderId="9" xfId="2" applyFont="1" applyFill="1" applyBorder="1"/>
    <xf numFmtId="0" fontId="10" fillId="0" borderId="0" xfId="2" applyFont="1" applyFill="1"/>
    <xf numFmtId="3" fontId="10" fillId="0" borderId="0" xfId="2" applyNumberFormat="1" applyFont="1" applyFill="1"/>
    <xf numFmtId="0" fontId="19" fillId="0" borderId="0" xfId="2" applyFont="1" applyFill="1"/>
    <xf numFmtId="0" fontId="19" fillId="0" borderId="0" xfId="2" applyFont="1" applyFill="1" applyAlignment="1"/>
    <xf numFmtId="3" fontId="19" fillId="0" borderId="0" xfId="2" applyNumberFormat="1" applyFont="1" applyFill="1" applyAlignment="1"/>
    <xf numFmtId="0" fontId="26" fillId="0" borderId="0" xfId="2" applyFont="1" applyFill="1"/>
    <xf numFmtId="3" fontId="10" fillId="0" borderId="0" xfId="2" applyNumberFormat="1" applyFont="1" applyFill="1" applyAlignment="1">
      <alignment horizontal="right"/>
    </xf>
    <xf numFmtId="3" fontId="19" fillId="0" borderId="0" xfId="2" applyNumberFormat="1" applyFont="1" applyFill="1" applyAlignment="1">
      <alignment horizontal="right"/>
    </xf>
    <xf numFmtId="3" fontId="19" fillId="0" borderId="0" xfId="2" applyNumberFormat="1" applyFont="1" applyFill="1"/>
    <xf numFmtId="0" fontId="19" fillId="0" borderId="0" xfId="2" applyFont="1" applyFill="1" applyAlignment="1">
      <alignment horizontal="left"/>
    </xf>
    <xf numFmtId="0" fontId="19" fillId="0" borderId="0" xfId="2" applyFont="1" applyAlignment="1"/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horizontal="center"/>
    </xf>
    <xf numFmtId="0" fontId="10" fillId="0" borderId="0" xfId="2" applyFont="1" applyAlignment="1">
      <alignment wrapText="1"/>
    </xf>
    <xf numFmtId="3" fontId="19" fillId="0" borderId="0" xfId="2" applyNumberFormat="1" applyFont="1" applyAlignment="1">
      <alignment horizontal="center"/>
    </xf>
    <xf numFmtId="3" fontId="19" fillId="0" borderId="0" xfId="2" applyNumberFormat="1" applyFont="1"/>
    <xf numFmtId="0" fontId="19" fillId="0" borderId="0" xfId="2" applyFont="1"/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9" fillId="0" borderId="9" xfId="2" applyFont="1" applyBorder="1"/>
    <xf numFmtId="0" fontId="19" fillId="0" borderId="10" xfId="2" applyFont="1" applyBorder="1" applyAlignment="1">
      <alignment horizontal="center"/>
    </xf>
    <xf numFmtId="0" fontId="19" fillId="0" borderId="9" xfId="2" applyFont="1" applyFill="1" applyBorder="1" applyAlignment="1">
      <alignment horizontal="left" vertical="center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vertical="center"/>
    </xf>
    <xf numFmtId="0" fontId="1" fillId="0" borderId="0" xfId="2" applyAlignment="1">
      <alignment horizontal="center"/>
    </xf>
    <xf numFmtId="0" fontId="10" fillId="0" borderId="0" xfId="2" applyFont="1"/>
    <xf numFmtId="0" fontId="20" fillId="0" borderId="0" xfId="2" applyFont="1" applyAlignment="1">
      <alignment vertical="center"/>
    </xf>
    <xf numFmtId="0" fontId="20" fillId="0" borderId="0" xfId="2" applyFont="1"/>
    <xf numFmtId="0" fontId="25" fillId="0" borderId="0" xfId="2" applyFont="1" applyAlignment="1">
      <alignment vertical="center" wrapText="1"/>
    </xf>
    <xf numFmtId="3" fontId="19" fillId="0" borderId="0" xfId="2" applyNumberFormat="1" applyFont="1" applyAlignment="1">
      <alignment vertical="center"/>
    </xf>
    <xf numFmtId="3" fontId="20" fillId="0" borderId="0" xfId="2" applyNumberFormat="1" applyFont="1" applyAlignment="1">
      <alignment vertical="center"/>
    </xf>
    <xf numFmtId="0" fontId="19" fillId="0" borderId="0" xfId="2" applyFont="1" applyAlignment="1">
      <alignment vertical="center" wrapText="1"/>
    </xf>
    <xf numFmtId="3" fontId="10" fillId="0" borderId="0" xfId="2" applyNumberFormat="1" applyFont="1" applyAlignment="1">
      <alignment horizontal="center" vertical="center"/>
    </xf>
    <xf numFmtId="3" fontId="10" fillId="0" borderId="0" xfId="2" applyNumberFormat="1" applyFont="1" applyAlignment="1">
      <alignment horizontal="right" vertical="center"/>
    </xf>
    <xf numFmtId="0" fontId="32" fillId="0" borderId="0" xfId="2" applyFont="1" applyAlignment="1">
      <alignment vertical="center" wrapText="1"/>
    </xf>
    <xf numFmtId="0" fontId="1" fillId="0" borderId="0" xfId="2" applyAlignment="1">
      <alignment vertical="center" wrapText="1"/>
    </xf>
    <xf numFmtId="0" fontId="16" fillId="0" borderId="0" xfId="2" applyFont="1"/>
    <xf numFmtId="0" fontId="33" fillId="0" borderId="0" xfId="2" applyFont="1" applyAlignment="1">
      <alignment horizontal="right"/>
    </xf>
    <xf numFmtId="0" fontId="35" fillId="0" borderId="0" xfId="2" applyFont="1"/>
    <xf numFmtId="0" fontId="36" fillId="0" borderId="0" xfId="2" applyFont="1" applyAlignment="1">
      <alignment horizontal="right"/>
    </xf>
    <xf numFmtId="0" fontId="34" fillId="0" borderId="12" xfId="2" applyFont="1" applyBorder="1" applyAlignment="1">
      <alignment horizontal="center" vertical="center" wrapText="1"/>
    </xf>
    <xf numFmtId="0" fontId="34" fillId="0" borderId="13" xfId="2" applyFont="1" applyBorder="1" applyAlignment="1">
      <alignment horizontal="center" vertical="center" wrapText="1"/>
    </xf>
    <xf numFmtId="0" fontId="34" fillId="0" borderId="14" xfId="2" applyFont="1" applyBorder="1" applyAlignment="1">
      <alignment horizontal="center" vertical="center" wrapText="1"/>
    </xf>
    <xf numFmtId="0" fontId="34" fillId="0" borderId="15" xfId="2" applyFont="1" applyBorder="1" applyAlignment="1">
      <alignment horizontal="center" vertical="center" wrapText="1"/>
    </xf>
    <xf numFmtId="0" fontId="37" fillId="0" borderId="16" xfId="2" applyFont="1" applyBorder="1" applyAlignment="1">
      <alignment horizontal="center" vertical="center" wrapText="1"/>
    </xf>
    <xf numFmtId="0" fontId="40" fillId="0" borderId="0" xfId="2" applyFont="1"/>
    <xf numFmtId="0" fontId="19" fillId="0" borderId="0" xfId="2" applyFont="1" applyAlignment="1">
      <alignment horizontal="right"/>
    </xf>
    <xf numFmtId="0" fontId="19" fillId="0" borderId="0" xfId="2" applyFont="1" applyAlignment="1">
      <alignment vertical="center"/>
    </xf>
    <xf numFmtId="0" fontId="40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9" fillId="0" borderId="0" xfId="2" applyFont="1" applyAlignment="1">
      <alignment horizontal="right" vertical="center"/>
    </xf>
    <xf numFmtId="0" fontId="20" fillId="0" borderId="0" xfId="3" applyFont="1" applyFill="1"/>
    <xf numFmtId="165" fontId="20" fillId="0" borderId="0" xfId="3" applyNumberFormat="1" applyFont="1" applyFill="1"/>
    <xf numFmtId="0" fontId="21" fillId="0" borderId="0" xfId="3" applyFont="1" applyFill="1" applyAlignment="1">
      <alignment horizontal="center" vertical="center"/>
    </xf>
    <xf numFmtId="0" fontId="19" fillId="0" borderId="0" xfId="3" applyFont="1" applyFill="1" applyBorder="1"/>
    <xf numFmtId="165" fontId="19" fillId="0" borderId="0" xfId="3" applyNumberFormat="1" applyFont="1" applyFill="1" applyBorder="1"/>
    <xf numFmtId="0" fontId="19" fillId="0" borderId="0" xfId="3" applyFont="1" applyFill="1" applyAlignment="1">
      <alignment vertical="center"/>
    </xf>
    <xf numFmtId="0" fontId="19" fillId="0" borderId="0" xfId="3" applyFont="1" applyFill="1" applyAlignment="1">
      <alignment horizontal="right" vertical="center"/>
    </xf>
    <xf numFmtId="0" fontId="19" fillId="0" borderId="0" xfId="3" applyFont="1" applyFill="1" applyAlignment="1">
      <alignment horizontal="right"/>
    </xf>
    <xf numFmtId="0" fontId="19" fillId="0" borderId="9" xfId="3" applyFont="1" applyFill="1" applyBorder="1" applyAlignment="1">
      <alignment horizontal="center" vertical="center"/>
    </xf>
    <xf numFmtId="0" fontId="10" fillId="0" borderId="9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20" fillId="0" borderId="0" xfId="3" applyFont="1" applyFill="1" applyAlignment="1">
      <alignment horizontal="center" vertical="center"/>
    </xf>
    <xf numFmtId="165" fontId="20" fillId="0" borderId="0" xfId="3" applyNumberFormat="1" applyFont="1" applyFill="1" applyAlignment="1">
      <alignment horizontal="center" vertical="center"/>
    </xf>
    <xf numFmtId="0" fontId="19" fillId="0" borderId="9" xfId="3" applyFont="1" applyFill="1" applyBorder="1" applyAlignment="1">
      <alignment vertical="center"/>
    </xf>
    <xf numFmtId="3" fontId="10" fillId="0" borderId="0" xfId="3" applyNumberFormat="1" applyFont="1" applyFill="1" applyBorder="1"/>
    <xf numFmtId="3" fontId="20" fillId="0" borderId="0" xfId="3" applyNumberFormat="1" applyFont="1" applyFill="1"/>
    <xf numFmtId="0" fontId="10" fillId="0" borderId="9" xfId="3" applyFont="1" applyFill="1" applyBorder="1" applyAlignment="1">
      <alignment vertical="center"/>
    </xf>
    <xf numFmtId="0" fontId="10" fillId="0" borderId="10" xfId="3" applyFont="1" applyFill="1" applyBorder="1" applyAlignment="1">
      <alignment vertical="center"/>
    </xf>
    <xf numFmtId="0" fontId="16" fillId="0" borderId="0" xfId="3" applyFont="1" applyFill="1"/>
    <xf numFmtId="165" fontId="16" fillId="0" borderId="0" xfId="3" applyNumberFormat="1" applyFont="1" applyFill="1"/>
    <xf numFmtId="0" fontId="10" fillId="0" borderId="0" xfId="3" applyFont="1" applyFill="1" applyAlignment="1">
      <alignment vertical="center"/>
    </xf>
    <xf numFmtId="0" fontId="10" fillId="0" borderId="0" xfId="3" applyFont="1" applyFill="1"/>
    <xf numFmtId="0" fontId="0" fillId="0" borderId="0" xfId="0" applyAlignment="1">
      <alignment horizontal="right"/>
    </xf>
    <xf numFmtId="0" fontId="42" fillId="0" borderId="0" xfId="0" applyFont="1" applyAlignment="1">
      <alignment horizontal="right"/>
    </xf>
    <xf numFmtId="0" fontId="25" fillId="0" borderId="0" xfId="2" applyFont="1" applyAlignment="1">
      <alignment vertical="center"/>
    </xf>
    <xf numFmtId="3" fontId="40" fillId="0" borderId="0" xfId="2" applyNumberFormat="1" applyFont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right" vertical="center"/>
    </xf>
    <xf numFmtId="0" fontId="10" fillId="0" borderId="17" xfId="2" applyFont="1" applyFill="1" applyBorder="1" applyAlignment="1">
      <alignment horizontal="left" vertical="center"/>
    </xf>
    <xf numFmtId="0" fontId="10" fillId="2" borderId="9" xfId="2" applyFont="1" applyFill="1" applyBorder="1" applyAlignment="1">
      <alignment horizontal="left" vertical="center"/>
    </xf>
    <xf numFmtId="0" fontId="40" fillId="0" borderId="18" xfId="2" applyFont="1" applyBorder="1" applyAlignment="1">
      <alignment vertical="center"/>
    </xf>
    <xf numFmtId="0" fontId="10" fillId="2" borderId="9" xfId="2" applyFont="1" applyFill="1" applyBorder="1" applyAlignment="1">
      <alignment vertical="center" wrapText="1"/>
    </xf>
    <xf numFmtId="3" fontId="19" fillId="0" borderId="0" xfId="2" applyNumberFormat="1" applyFont="1" applyAlignment="1">
      <alignment horizontal="right"/>
    </xf>
    <xf numFmtId="0" fontId="43" fillId="0" borderId="0" xfId="2" applyFont="1" applyAlignment="1">
      <alignment wrapText="1"/>
    </xf>
    <xf numFmtId="0" fontId="43" fillId="0" borderId="0" xfId="2" applyFont="1"/>
    <xf numFmtId="3" fontId="10" fillId="0" borderId="0" xfId="2" applyNumberFormat="1" applyFont="1" applyAlignment="1"/>
    <xf numFmtId="3" fontId="10" fillId="0" borderId="0" xfId="2" applyNumberFormat="1" applyFont="1" applyAlignment="1">
      <alignment horizontal="right"/>
    </xf>
    <xf numFmtId="0" fontId="19" fillId="0" borderId="0" xfId="2" applyFont="1" applyAlignment="1">
      <alignment wrapText="1"/>
    </xf>
    <xf numFmtId="0" fontId="20" fillId="0" borderId="0" xfId="2" applyFont="1" applyAlignment="1"/>
    <xf numFmtId="0" fontId="10" fillId="2" borderId="9" xfId="2" applyFont="1" applyFill="1" applyBorder="1" applyAlignment="1">
      <alignment wrapText="1"/>
    </xf>
    <xf numFmtId="0" fontId="10" fillId="2" borderId="9" xfId="2" applyFont="1" applyFill="1" applyBorder="1" applyAlignment="1">
      <alignment horizontal="right"/>
    </xf>
    <xf numFmtId="0" fontId="10" fillId="0" borderId="0" xfId="2" applyFont="1" applyAlignment="1"/>
    <xf numFmtId="0" fontId="19" fillId="0" borderId="9" xfId="2" applyFont="1" applyBorder="1" applyAlignment="1">
      <alignment vertical="center"/>
    </xf>
    <xf numFmtId="3" fontId="19" fillId="0" borderId="0" xfId="2" applyNumberFormat="1" applyFont="1" applyAlignment="1"/>
    <xf numFmtId="0" fontId="19" fillId="0" borderId="9" xfId="2" applyFont="1" applyBorder="1" applyAlignment="1"/>
    <xf numFmtId="0" fontId="10" fillId="0" borderId="9" xfId="2" applyFont="1" applyBorder="1" applyAlignment="1"/>
    <xf numFmtId="0" fontId="25" fillId="0" borderId="0" xfId="2" applyFont="1" applyAlignment="1"/>
    <xf numFmtId="0" fontId="16" fillId="0" borderId="0" xfId="2" applyFont="1" applyAlignment="1"/>
    <xf numFmtId="3" fontId="19" fillId="0" borderId="0" xfId="2" applyNumberFormat="1" applyFont="1" applyBorder="1" applyAlignment="1"/>
    <xf numFmtId="0" fontId="19" fillId="0" borderId="0" xfId="2" applyFont="1" applyBorder="1" applyAlignment="1"/>
    <xf numFmtId="0" fontId="20" fillId="0" borderId="0" xfId="2" applyFont="1" applyBorder="1" applyAlignment="1"/>
    <xf numFmtId="0" fontId="22" fillId="0" borderId="0" xfId="2" applyFont="1" applyAlignment="1"/>
    <xf numFmtId="0" fontId="19" fillId="0" borderId="9" xfId="2" applyFont="1" applyBorder="1" applyAlignment="1">
      <alignment wrapText="1"/>
    </xf>
    <xf numFmtId="3" fontId="10" fillId="0" borderId="0" xfId="2" applyNumberFormat="1" applyFont="1"/>
    <xf numFmtId="3" fontId="1" fillId="0" borderId="0" xfId="2" applyNumberFormat="1"/>
    <xf numFmtId="0" fontId="23" fillId="0" borderId="0" xfId="2" applyFont="1" applyAlignment="1">
      <alignment horizontal="center"/>
    </xf>
    <xf numFmtId="0" fontId="48" fillId="0" borderId="0" xfId="2" applyFont="1" applyAlignment="1">
      <alignment vertical="center"/>
    </xf>
    <xf numFmtId="0" fontId="50" fillId="0" borderId="0" xfId="2" applyFont="1" applyAlignment="1">
      <alignment horizontal="left" vertical="center"/>
    </xf>
    <xf numFmtId="0" fontId="51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9" xfId="2" applyFont="1" applyBorder="1" applyAlignment="1">
      <alignment vertical="center"/>
    </xf>
    <xf numFmtId="0" fontId="47" fillId="0" borderId="0" xfId="2" applyFont="1" applyAlignment="1">
      <alignment horizontal="center" vertical="center"/>
    </xf>
    <xf numFmtId="0" fontId="47" fillId="0" borderId="0" xfId="2" applyFont="1" applyBorder="1" applyAlignment="1">
      <alignment horizontal="center" vertical="center"/>
    </xf>
    <xf numFmtId="0" fontId="52" fillId="0" borderId="17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7" fillId="0" borderId="9" xfId="2" applyFont="1" applyBorder="1" applyAlignment="1">
      <alignment horizontal="left" vertical="center"/>
    </xf>
    <xf numFmtId="0" fontId="6" fillId="0" borderId="18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6" fillId="0" borderId="18" xfId="2" applyFont="1" applyBorder="1" applyAlignment="1">
      <alignment vertical="center"/>
    </xf>
    <xf numFmtId="0" fontId="7" fillId="0" borderId="18" xfId="2" applyFont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7" fillId="0" borderId="18" xfId="2" applyFont="1" applyBorder="1" applyAlignment="1">
      <alignment vertical="center" wrapText="1"/>
    </xf>
    <xf numFmtId="0" fontId="6" fillId="0" borderId="18" xfId="2" applyFont="1" applyBorder="1" applyAlignment="1">
      <alignment vertical="center" wrapText="1"/>
    </xf>
    <xf numFmtId="0" fontId="2" fillId="0" borderId="0" xfId="2" applyFont="1" applyAlignment="1"/>
    <xf numFmtId="0" fontId="55" fillId="0" borderId="0" xfId="2" applyFont="1"/>
    <xf numFmtId="0" fontId="24" fillId="0" borderId="0" xfId="2" applyFont="1" applyBorder="1" applyAlignment="1">
      <alignment vertical="center" wrapText="1"/>
    </xf>
    <xf numFmtId="0" fontId="56" fillId="0" borderId="0" xfId="2" applyFont="1" applyBorder="1" applyAlignment="1">
      <alignment horizontal="center" vertical="center" wrapText="1"/>
    </xf>
    <xf numFmtId="0" fontId="1" fillId="0" borderId="0" xfId="2" applyBorder="1" applyAlignment="1"/>
    <xf numFmtId="3" fontId="16" fillId="0" borderId="19" xfId="2" applyNumberFormat="1" applyFont="1" applyBorder="1" applyAlignment="1">
      <alignment horizontal="center" vertical="center" wrapText="1"/>
    </xf>
    <xf numFmtId="3" fontId="16" fillId="0" borderId="0" xfId="2" applyNumberFormat="1" applyFont="1" applyFill="1" applyBorder="1"/>
    <xf numFmtId="0" fontId="16" fillId="0" borderId="0" xfId="2" applyFont="1" applyBorder="1" applyAlignment="1">
      <alignment horizontal="center" vertical="center" wrapText="1"/>
    </xf>
    <xf numFmtId="0" fontId="20" fillId="0" borderId="0" xfId="2" applyFont="1" applyBorder="1"/>
    <xf numFmtId="0" fontId="20" fillId="0" borderId="2" xfId="2" applyFont="1" applyBorder="1" applyAlignment="1">
      <alignment horizontal="left" vertical="center"/>
    </xf>
    <xf numFmtId="0" fontId="16" fillId="0" borderId="0" xfId="2" applyFont="1" applyBorder="1"/>
    <xf numFmtId="0" fontId="55" fillId="0" borderId="0" xfId="2" applyFont="1" applyBorder="1"/>
    <xf numFmtId="0" fontId="20" fillId="0" borderId="8" xfId="2" applyFont="1" applyBorder="1" applyAlignment="1">
      <alignment horizontal="left" vertical="center"/>
    </xf>
    <xf numFmtId="0" fontId="16" fillId="2" borderId="7" xfId="2" applyFont="1" applyFill="1" applyBorder="1" applyAlignment="1">
      <alignment horizontal="left" vertical="center"/>
    </xf>
    <xf numFmtId="0" fontId="16" fillId="0" borderId="0" xfId="2" applyFont="1" applyBorder="1" applyAlignment="1">
      <alignment horizontal="left"/>
    </xf>
    <xf numFmtId="0" fontId="20" fillId="0" borderId="0" xfId="2" applyFont="1" applyBorder="1" applyAlignment="1">
      <alignment horizontal="left"/>
    </xf>
    <xf numFmtId="0" fontId="26" fillId="0" borderId="0" xfId="2" applyFont="1" applyBorder="1" applyAlignment="1">
      <alignment horizontal="right"/>
    </xf>
    <xf numFmtId="0" fontId="16" fillId="0" borderId="0" xfId="2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right"/>
    </xf>
    <xf numFmtId="9" fontId="20" fillId="0" borderId="0" xfId="5" applyFont="1" applyBorder="1"/>
    <xf numFmtId="0" fontId="16" fillId="0" borderId="0" xfId="2" applyFont="1" applyBorder="1" applyAlignment="1">
      <alignment horizontal="right"/>
    </xf>
    <xf numFmtId="3" fontId="16" fillId="0" borderId="0" xfId="2" applyNumberFormat="1" applyFont="1"/>
    <xf numFmtId="3" fontId="20" fillId="0" borderId="0" xfId="2" applyNumberFormat="1" applyFont="1"/>
    <xf numFmtId="0" fontId="33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 wrapText="1"/>
    </xf>
    <xf numFmtId="0" fontId="5" fillId="0" borderId="0" xfId="2" applyNumberFormat="1" applyFont="1" applyAlignment="1">
      <alignment horizontal="left" vertical="center"/>
    </xf>
    <xf numFmtId="0" fontId="42" fillId="0" borderId="0" xfId="0" applyFont="1" applyAlignment="1">
      <alignment horizontal="center"/>
    </xf>
    <xf numFmtId="0" fontId="1" fillId="0" borderId="0" xfId="2" applyBorder="1"/>
    <xf numFmtId="3" fontId="1" fillId="0" borderId="0" xfId="2" applyNumberFormat="1" applyBorder="1"/>
    <xf numFmtId="0" fontId="23" fillId="0" borderId="0" xfId="2" applyFont="1" applyBorder="1"/>
    <xf numFmtId="3" fontId="23" fillId="0" borderId="0" xfId="2" applyNumberFormat="1" applyFont="1" applyBorder="1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20" xfId="0" applyBorder="1"/>
    <xf numFmtId="0" fontId="0" fillId="0" borderId="5" xfId="0" applyBorder="1"/>
    <xf numFmtId="0" fontId="20" fillId="0" borderId="21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4" fillId="0" borderId="0" xfId="2" applyFont="1" applyBorder="1" applyAlignment="1">
      <alignment horizontal="center" vertical="center" wrapText="1"/>
    </xf>
    <xf numFmtId="3" fontId="20" fillId="0" borderId="0" xfId="2" applyNumberFormat="1" applyFont="1" applyBorder="1" applyAlignment="1">
      <alignment horizontal="right"/>
    </xf>
    <xf numFmtId="0" fontId="20" fillId="0" borderId="4" xfId="2" applyFont="1" applyBorder="1" applyAlignment="1">
      <alignment horizontal="left" vertical="center"/>
    </xf>
    <xf numFmtId="0" fontId="20" fillId="0" borderId="3" xfId="2" applyFont="1" applyBorder="1" applyAlignment="1">
      <alignment horizontal="left" vertical="center"/>
    </xf>
    <xf numFmtId="0" fontId="5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0" fillId="0" borderId="23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6" xfId="2" applyFont="1" applyFill="1" applyBorder="1" applyAlignment="1">
      <alignment horizontal="center" vertical="center" textRotation="90"/>
    </xf>
    <xf numFmtId="0" fontId="11" fillId="0" borderId="16" xfId="2" applyFont="1" applyFill="1" applyBorder="1" applyAlignment="1">
      <alignment horizontal="left" vertical="center"/>
    </xf>
    <xf numFmtId="0" fontId="11" fillId="0" borderId="16" xfId="2" applyFont="1" applyFill="1" applyBorder="1" applyAlignment="1">
      <alignment vertical="center"/>
    </xf>
    <xf numFmtId="0" fontId="12" fillId="0" borderId="16" xfId="2" applyFont="1" applyFill="1" applyBorder="1" applyAlignment="1">
      <alignment horizontal="left" vertical="center"/>
    </xf>
    <xf numFmtId="0" fontId="12" fillId="0" borderId="16" xfId="2" applyFont="1" applyBorder="1" applyAlignment="1">
      <alignment vertical="center"/>
    </xf>
    <xf numFmtId="0" fontId="14" fillId="0" borderId="16" xfId="2" applyFont="1" applyBorder="1" applyAlignment="1">
      <alignment vertical="center"/>
    </xf>
    <xf numFmtId="0" fontId="14" fillId="0" borderId="16" xfId="2" applyFont="1" applyBorder="1" applyAlignment="1">
      <alignment horizontal="left" vertical="center"/>
    </xf>
    <xf numFmtId="0" fontId="10" fillId="2" borderId="16" xfId="2" applyFont="1" applyFill="1" applyBorder="1" applyAlignment="1">
      <alignment vertical="center"/>
    </xf>
    <xf numFmtId="0" fontId="28" fillId="0" borderId="0" xfId="0" applyFont="1"/>
    <xf numFmtId="0" fontId="0" fillId="0" borderId="9" xfId="0" applyBorder="1"/>
    <xf numFmtId="0" fontId="28" fillId="0" borderId="9" xfId="0" applyFont="1" applyBorder="1"/>
    <xf numFmtId="0" fontId="0" fillId="0" borderId="9" xfId="0" applyBorder="1" applyAlignment="1">
      <alignment wrapText="1"/>
    </xf>
    <xf numFmtId="0" fontId="28" fillId="0" borderId="9" xfId="0" applyFont="1" applyBorder="1" applyAlignment="1">
      <alignment wrapText="1"/>
    </xf>
    <xf numFmtId="0" fontId="0" fillId="0" borderId="0" xfId="0" applyAlignment="1">
      <alignment horizont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20" fillId="0" borderId="0" xfId="2" applyFont="1" applyFill="1" applyAlignment="1">
      <alignment horizontal="right"/>
    </xf>
    <xf numFmtId="0" fontId="10" fillId="2" borderId="9" xfId="2" applyFont="1" applyFill="1" applyBorder="1" applyAlignment="1">
      <alignment horizontal="center" vertical="center" wrapText="1"/>
    </xf>
    <xf numFmtId="0" fontId="10" fillId="0" borderId="24" xfId="2" applyFont="1" applyFill="1" applyBorder="1" applyAlignment="1">
      <alignment vertical="center"/>
    </xf>
    <xf numFmtId="0" fontId="10" fillId="0" borderId="25" xfId="2" applyFont="1" applyFill="1" applyBorder="1" applyAlignment="1">
      <alignment vertical="center"/>
    </xf>
    <xf numFmtId="49" fontId="19" fillId="0" borderId="9" xfId="2" applyNumberFormat="1" applyFont="1" applyBorder="1" applyAlignment="1">
      <alignment horizontal="center"/>
    </xf>
    <xf numFmtId="49" fontId="19" fillId="0" borderId="10" xfId="2" applyNumberFormat="1" applyFont="1" applyBorder="1" applyAlignment="1">
      <alignment horizontal="center"/>
    </xf>
    <xf numFmtId="49" fontId="19" fillId="0" borderId="9" xfId="2" applyNumberFormat="1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center" vertical="center" textRotation="90"/>
    </xf>
    <xf numFmtId="3" fontId="10" fillId="0" borderId="0" xfId="2" applyNumberFormat="1" applyFont="1" applyBorder="1" applyAlignment="1">
      <alignment horizontal="center" vertical="center"/>
    </xf>
    <xf numFmtId="3" fontId="19" fillId="0" borderId="0" xfId="2" applyNumberFormat="1" applyFont="1" applyBorder="1" applyAlignment="1">
      <alignment horizontal="center" vertical="center" wrapText="1"/>
    </xf>
    <xf numFmtId="0" fontId="10" fillId="0" borderId="0" xfId="2" applyFont="1" applyBorder="1" applyAlignment="1">
      <alignment vertical="center" wrapText="1"/>
    </xf>
    <xf numFmtId="0" fontId="29" fillId="0" borderId="0" xfId="2" applyFont="1" applyAlignment="1">
      <alignment vertical="center"/>
    </xf>
    <xf numFmtId="3" fontId="11" fillId="0" borderId="26" xfId="2" applyNumberFormat="1" applyFont="1" applyFill="1" applyBorder="1" applyAlignment="1">
      <alignment vertical="center" wrapText="1"/>
    </xf>
    <xf numFmtId="3" fontId="11" fillId="0" borderId="26" xfId="2" applyNumberFormat="1" applyFont="1" applyFill="1" applyBorder="1" applyAlignment="1">
      <alignment horizontal="center" vertical="center" wrapText="1"/>
    </xf>
    <xf numFmtId="3" fontId="12" fillId="0" borderId="26" xfId="2" applyNumberFormat="1" applyFont="1" applyFill="1" applyBorder="1" applyAlignment="1">
      <alignment horizontal="center" vertical="center" wrapText="1"/>
    </xf>
    <xf numFmtId="3" fontId="12" fillId="0" borderId="16" xfId="2" applyNumberFormat="1" applyFont="1" applyBorder="1" applyAlignment="1">
      <alignment horizontal="center" vertical="center"/>
    </xf>
    <xf numFmtId="3" fontId="11" fillId="0" borderId="16" xfId="2" applyNumberFormat="1" applyFont="1" applyBorder="1" applyAlignment="1">
      <alignment horizontal="center" vertical="center" wrapText="1"/>
    </xf>
    <xf numFmtId="0" fontId="20" fillId="0" borderId="20" xfId="2" applyFont="1" applyBorder="1" applyAlignment="1">
      <alignment horizontal="left" vertical="center"/>
    </xf>
    <xf numFmtId="3" fontId="63" fillId="0" borderId="16" xfId="2" applyNumberFormat="1" applyFont="1" applyFill="1" applyBorder="1" applyAlignment="1">
      <alignment horizontal="center" vertical="center" wrapText="1"/>
    </xf>
    <xf numFmtId="3" fontId="64" fillId="0" borderId="16" xfId="2" applyNumberFormat="1" applyFont="1" applyFill="1" applyBorder="1" applyAlignment="1">
      <alignment horizontal="center" vertical="center" wrapText="1"/>
    </xf>
    <xf numFmtId="3" fontId="17" fillId="0" borderId="26" xfId="2" applyNumberFormat="1" applyFont="1" applyBorder="1" applyAlignment="1">
      <alignment horizontal="center" vertical="center" wrapText="1"/>
    </xf>
    <xf numFmtId="49" fontId="14" fillId="0" borderId="16" xfId="2" applyNumberFormat="1" applyFont="1" applyBorder="1" applyAlignment="1">
      <alignment vertical="center"/>
    </xf>
    <xf numFmtId="49" fontId="14" fillId="0" borderId="27" xfId="2" applyNumberFormat="1" applyFont="1" applyBorder="1" applyAlignment="1">
      <alignment vertical="center"/>
    </xf>
    <xf numFmtId="49" fontId="14" fillId="0" borderId="28" xfId="2" applyNumberFormat="1" applyFont="1" applyBorder="1" applyAlignment="1">
      <alignment vertical="center"/>
    </xf>
    <xf numFmtId="49" fontId="14" fillId="0" borderId="16" xfId="2" applyNumberFormat="1" applyFont="1" applyBorder="1" applyAlignment="1">
      <alignment horizontal="left" vertical="center"/>
    </xf>
    <xf numFmtId="49" fontId="19" fillId="3" borderId="16" xfId="2" applyNumberFormat="1" applyFont="1" applyFill="1" applyBorder="1" applyAlignment="1">
      <alignment horizontal="left" vertical="center"/>
    </xf>
    <xf numFmtId="0" fontId="19" fillId="3" borderId="29" xfId="2" applyFont="1" applyFill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top"/>
    </xf>
    <xf numFmtId="0" fontId="53" fillId="0" borderId="18" xfId="2" applyFont="1" applyBorder="1" applyAlignment="1">
      <alignment vertical="center"/>
    </xf>
    <xf numFmtId="0" fontId="21" fillId="0" borderId="0" xfId="2" applyFont="1" applyFill="1" applyBorder="1" applyAlignment="1">
      <alignment vertical="center" wrapText="1"/>
    </xf>
    <xf numFmtId="0" fontId="2" fillId="0" borderId="0" xfId="2" applyFont="1" applyAlignment="1">
      <alignment vertical="top"/>
    </xf>
    <xf numFmtId="0" fontId="10" fillId="0" borderId="29" xfId="2" applyFont="1" applyFill="1" applyBorder="1" applyAlignment="1">
      <alignment horizontal="center" vertical="center"/>
    </xf>
    <xf numFmtId="0" fontId="10" fillId="0" borderId="16" xfId="2" applyFont="1" applyFill="1" applyBorder="1" applyAlignment="1">
      <alignment horizontal="center" vertical="center"/>
    </xf>
    <xf numFmtId="0" fontId="10" fillId="0" borderId="16" xfId="2" applyFont="1" applyFill="1" applyBorder="1" applyAlignment="1">
      <alignment horizontal="center" vertical="center" wrapText="1"/>
    </xf>
    <xf numFmtId="0" fontId="19" fillId="0" borderId="9" xfId="2" applyFont="1" applyFill="1" applyBorder="1" applyAlignment="1">
      <alignment horizontal="center"/>
    </xf>
    <xf numFmtId="3" fontId="10" fillId="3" borderId="9" xfId="2" applyNumberFormat="1" applyFont="1" applyFill="1" applyBorder="1" applyAlignment="1">
      <alignment horizontal="right" indent="2"/>
    </xf>
    <xf numFmtId="0" fontId="58" fillId="0" borderId="0" xfId="2" applyFont="1" applyAlignment="1">
      <alignment wrapText="1"/>
    </xf>
    <xf numFmtId="0" fontId="19" fillId="0" borderId="9" xfId="2" applyFont="1" applyFill="1" applyBorder="1" applyAlignment="1">
      <alignment horizontal="left" vertical="center" wrapText="1"/>
    </xf>
    <xf numFmtId="3" fontId="10" fillId="2" borderId="9" xfId="2" applyNumberFormat="1" applyFont="1" applyFill="1" applyBorder="1" applyAlignment="1">
      <alignment horizontal="right" vertical="center" indent="1"/>
    </xf>
    <xf numFmtId="3" fontId="10" fillId="0" borderId="17" xfId="2" applyNumberFormat="1" applyFont="1" applyFill="1" applyBorder="1" applyAlignment="1">
      <alignment horizontal="right" vertical="center" indent="1"/>
    </xf>
    <xf numFmtId="3" fontId="19" fillId="2" borderId="9" xfId="2" applyNumberFormat="1" applyFont="1" applyFill="1" applyBorder="1" applyAlignment="1">
      <alignment horizontal="right" vertical="center" indent="1"/>
    </xf>
    <xf numFmtId="3" fontId="40" fillId="0" borderId="18" xfId="2" applyNumberFormat="1" applyFont="1" applyBorder="1" applyAlignment="1">
      <alignment horizontal="right" vertical="center" indent="1"/>
    </xf>
    <xf numFmtId="0" fontId="7" fillId="0" borderId="0" xfId="2" applyFont="1" applyFill="1" applyBorder="1"/>
    <xf numFmtId="3" fontId="7" fillId="0" borderId="0" xfId="2" applyNumberFormat="1" applyFont="1" applyFill="1" applyBorder="1" applyAlignment="1">
      <alignment horizontal="right" indent="2"/>
    </xf>
    <xf numFmtId="0" fontId="6" fillId="0" borderId="0" xfId="2" applyFont="1" applyFill="1" applyBorder="1"/>
    <xf numFmtId="0" fontId="7" fillId="0" borderId="7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6" fillId="0" borderId="0" xfId="2" applyFont="1" applyBorder="1"/>
    <xf numFmtId="0" fontId="28" fillId="0" borderId="16" xfId="0" applyFont="1" applyBorder="1" applyAlignment="1">
      <alignment horizontal="center" vertical="center"/>
    </xf>
    <xf numFmtId="0" fontId="19" fillId="2" borderId="9" xfId="2" applyFont="1" applyFill="1" applyBorder="1"/>
    <xf numFmtId="3" fontId="11" fillId="0" borderId="16" xfId="2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3" fontId="11" fillId="0" borderId="0" xfId="2" applyNumberFormat="1" applyFont="1" applyFill="1" applyBorder="1" applyAlignment="1">
      <alignment horizontal="right"/>
    </xf>
    <xf numFmtId="0" fontId="1" fillId="0" borderId="0" xfId="2" applyFont="1" applyAlignment="1">
      <alignment horizontal="right" vertical="center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3" borderId="6" xfId="2" applyFont="1" applyFill="1" applyBorder="1" applyAlignment="1">
      <alignment horizontal="left" vertical="center"/>
    </xf>
    <xf numFmtId="0" fontId="20" fillId="4" borderId="1" xfId="2" applyFont="1" applyFill="1" applyBorder="1" applyAlignment="1">
      <alignment horizontal="left" vertical="center"/>
    </xf>
    <xf numFmtId="0" fontId="20" fillId="4" borderId="3" xfId="2" applyFont="1" applyFill="1" applyBorder="1" applyAlignment="1">
      <alignment horizontal="left" vertical="center"/>
    </xf>
    <xf numFmtId="3" fontId="6" fillId="0" borderId="32" xfId="2" applyNumberFormat="1" applyFont="1" applyFill="1" applyBorder="1" applyAlignment="1">
      <alignment horizontal="right" indent="1"/>
    </xf>
    <xf numFmtId="3" fontId="6" fillId="0" borderId="33" xfId="2" applyNumberFormat="1" applyFont="1" applyFill="1" applyBorder="1" applyAlignment="1">
      <alignment horizontal="right" indent="1"/>
    </xf>
    <xf numFmtId="3" fontId="6" fillId="0" borderId="34" xfId="2" applyNumberFormat="1" applyFont="1" applyFill="1" applyBorder="1" applyAlignment="1">
      <alignment horizontal="right" indent="1"/>
    </xf>
    <xf numFmtId="3" fontId="6" fillId="0" borderId="35" xfId="2" applyNumberFormat="1" applyFont="1" applyFill="1" applyBorder="1" applyAlignment="1">
      <alignment horizontal="right" indent="1"/>
    </xf>
    <xf numFmtId="3" fontId="7" fillId="0" borderId="16" xfId="2" applyNumberFormat="1" applyFont="1" applyFill="1" applyBorder="1" applyAlignment="1">
      <alignment horizontal="right" indent="1"/>
    </xf>
    <xf numFmtId="3" fontId="7" fillId="0" borderId="36" xfId="2" applyNumberFormat="1" applyFont="1" applyFill="1" applyBorder="1" applyAlignment="1">
      <alignment horizontal="right" indent="1"/>
    </xf>
    <xf numFmtId="3" fontId="7" fillId="0" borderId="30" xfId="2" applyNumberFormat="1" applyFont="1" applyFill="1" applyBorder="1" applyAlignment="1">
      <alignment horizontal="right" indent="1"/>
    </xf>
    <xf numFmtId="3" fontId="6" fillId="0" borderId="19" xfId="2" applyNumberFormat="1" applyFont="1" applyBorder="1" applyAlignment="1">
      <alignment horizontal="right" indent="1"/>
    </xf>
    <xf numFmtId="3" fontId="6" fillId="0" borderId="37" xfId="2" applyNumberFormat="1" applyFont="1" applyBorder="1" applyAlignment="1">
      <alignment horizontal="right" indent="1"/>
    </xf>
    <xf numFmtId="3" fontId="6" fillId="0" borderId="38" xfId="2" applyNumberFormat="1" applyFont="1" applyBorder="1" applyAlignment="1">
      <alignment horizontal="right" indent="1"/>
    </xf>
    <xf numFmtId="3" fontId="6" fillId="0" borderId="39" xfId="2" applyNumberFormat="1" applyFont="1" applyBorder="1" applyAlignment="1">
      <alignment horizontal="right" indent="1"/>
    </xf>
    <xf numFmtId="3" fontId="7" fillId="0" borderId="40" xfId="2" applyNumberFormat="1" applyFont="1" applyBorder="1" applyAlignment="1">
      <alignment horizontal="right" indent="1"/>
    </xf>
    <xf numFmtId="3" fontId="7" fillId="0" borderId="30" xfId="2" applyNumberFormat="1" applyFont="1" applyBorder="1" applyAlignment="1">
      <alignment horizontal="right" indent="1"/>
    </xf>
    <xf numFmtId="3" fontId="12" fillId="0" borderId="36" xfId="2" applyNumberFormat="1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vertical="center"/>
    </xf>
    <xf numFmtId="3" fontId="11" fillId="0" borderId="8" xfId="2" applyNumberFormat="1" applyFont="1" applyBorder="1" applyAlignment="1">
      <alignment horizontal="center" vertical="center" wrapText="1"/>
    </xf>
    <xf numFmtId="3" fontId="12" fillId="0" borderId="8" xfId="2" applyNumberFormat="1" applyFont="1" applyBorder="1" applyAlignment="1">
      <alignment horizontal="center" vertical="center"/>
    </xf>
    <xf numFmtId="3" fontId="21" fillId="0" borderId="8" xfId="2" applyNumberFormat="1" applyFont="1" applyBorder="1" applyAlignment="1">
      <alignment horizontal="right" indent="4"/>
    </xf>
    <xf numFmtId="0" fontId="28" fillId="0" borderId="0" xfId="0" applyFont="1" applyAlignment="1">
      <alignment horizontal="right"/>
    </xf>
    <xf numFmtId="0" fontId="16" fillId="2" borderId="26" xfId="2" applyFont="1" applyFill="1" applyBorder="1" applyAlignment="1">
      <alignment horizontal="left" vertical="center"/>
    </xf>
    <xf numFmtId="0" fontId="10" fillId="0" borderId="41" xfId="2" applyFont="1" applyBorder="1" applyAlignment="1">
      <alignment horizontal="center" vertical="center"/>
    </xf>
    <xf numFmtId="0" fontId="16" fillId="2" borderId="5" xfId="2" applyFont="1" applyFill="1" applyBorder="1" applyAlignment="1">
      <alignment horizontal="left" vertical="center"/>
    </xf>
    <xf numFmtId="0" fontId="16" fillId="2" borderId="42" xfId="2" applyFont="1" applyFill="1" applyBorder="1" applyAlignment="1">
      <alignment horizontal="left" vertical="center"/>
    </xf>
    <xf numFmtId="0" fontId="21" fillId="0" borderId="0" xfId="2" applyFont="1" applyAlignment="1">
      <alignment horizontal="center" vertical="center" wrapText="1"/>
    </xf>
    <xf numFmtId="0" fontId="21" fillId="0" borderId="0" xfId="2" applyFont="1" applyAlignment="1">
      <alignment vertical="center" wrapText="1"/>
    </xf>
    <xf numFmtId="0" fontId="66" fillId="0" borderId="43" xfId="2" applyFont="1" applyBorder="1" applyAlignment="1">
      <alignment horizontal="center"/>
    </xf>
    <xf numFmtId="0" fontId="66" fillId="0" borderId="44" xfId="2" applyFont="1" applyBorder="1" applyAlignment="1">
      <alignment horizontal="center"/>
    </xf>
    <xf numFmtId="0" fontId="66" fillId="0" borderId="45" xfId="2" applyFont="1" applyBorder="1" applyAlignment="1">
      <alignment horizontal="center"/>
    </xf>
    <xf numFmtId="166" fontId="35" fillId="0" borderId="46" xfId="1" applyNumberFormat="1" applyFont="1" applyBorder="1" applyAlignment="1">
      <alignment horizontal="right" vertical="center" wrapText="1"/>
    </xf>
    <xf numFmtId="166" fontId="66" fillId="0" borderId="12" xfId="1" applyNumberFormat="1" applyFont="1" applyBorder="1" applyAlignment="1">
      <alignment horizontal="right" vertical="center"/>
    </xf>
    <xf numFmtId="166" fontId="35" fillId="0" borderId="9" xfId="1" applyNumberFormat="1" applyFont="1" applyBorder="1" applyAlignment="1">
      <alignment horizontal="right" vertical="center"/>
    </xf>
    <xf numFmtId="166" fontId="35" fillId="0" borderId="47" xfId="1" applyNumberFormat="1" applyFont="1" applyBorder="1" applyAlignment="1">
      <alignment horizontal="right" vertical="center"/>
    </xf>
    <xf numFmtId="166" fontId="66" fillId="0" borderId="48" xfId="1" applyNumberFormat="1" applyFont="1" applyBorder="1" applyAlignment="1">
      <alignment horizontal="right" vertical="center"/>
    </xf>
    <xf numFmtId="166" fontId="66" fillId="0" borderId="49" xfId="1" applyNumberFormat="1" applyFont="1" applyBorder="1" applyAlignment="1">
      <alignment horizontal="right" vertical="center"/>
    </xf>
    <xf numFmtId="3" fontId="76" fillId="0" borderId="18" xfId="3" applyNumberFormat="1" applyFont="1" applyFill="1" applyBorder="1" applyAlignment="1">
      <alignment horizontal="right" vertical="center" indent="1"/>
    </xf>
    <xf numFmtId="3" fontId="76" fillId="0" borderId="11" xfId="3" applyNumberFormat="1" applyFont="1" applyFill="1" applyBorder="1" applyAlignment="1">
      <alignment horizontal="right" vertical="center" indent="1"/>
    </xf>
    <xf numFmtId="3" fontId="75" fillId="0" borderId="9" xfId="2" applyNumberFormat="1" applyFont="1" applyBorder="1" applyAlignment="1">
      <alignment horizontal="right"/>
    </xf>
    <xf numFmtId="3" fontId="74" fillId="0" borderId="9" xfId="2" applyNumberFormat="1" applyFont="1" applyBorder="1" applyAlignment="1">
      <alignment horizontal="right"/>
    </xf>
    <xf numFmtId="0" fontId="75" fillId="0" borderId="9" xfId="2" applyFont="1" applyBorder="1" applyAlignment="1">
      <alignment horizontal="right"/>
    </xf>
    <xf numFmtId="0" fontId="74" fillId="0" borderId="9" xfId="2" applyFont="1" applyBorder="1" applyAlignment="1">
      <alignment horizontal="right"/>
    </xf>
    <xf numFmtId="0" fontId="77" fillId="2" borderId="9" xfId="2" applyFont="1" applyFill="1" applyBorder="1" applyAlignment="1">
      <alignment horizontal="right"/>
    </xf>
    <xf numFmtId="3" fontId="74" fillId="2" borderId="9" xfId="2" applyNumberFormat="1" applyFont="1" applyFill="1" applyBorder="1" applyAlignment="1">
      <alignment horizontal="right"/>
    </xf>
    <xf numFmtId="0" fontId="73" fillId="0" borderId="0" xfId="0" applyFont="1"/>
    <xf numFmtId="0" fontId="73" fillId="0" borderId="9" xfId="0" applyFont="1" applyBorder="1"/>
    <xf numFmtId="3" fontId="6" fillId="0" borderId="9" xfId="2" applyNumberFormat="1" applyFont="1" applyFill="1" applyBorder="1" applyAlignment="1">
      <alignment horizontal="right" vertical="center" indent="2"/>
    </xf>
    <xf numFmtId="3" fontId="7" fillId="0" borderId="9" xfId="2" applyNumberFormat="1" applyFont="1" applyFill="1" applyBorder="1" applyAlignment="1">
      <alignment horizontal="right" vertical="center" indent="2"/>
    </xf>
    <xf numFmtId="3" fontId="6" fillId="0" borderId="9" xfId="2" applyNumberFormat="1" applyFont="1" applyBorder="1" applyAlignment="1">
      <alignment horizontal="right" vertical="center" indent="2"/>
    </xf>
    <xf numFmtId="3" fontId="7" fillId="0" borderId="9" xfId="2" applyNumberFormat="1" applyFont="1" applyBorder="1" applyAlignment="1">
      <alignment horizontal="right" vertical="center" indent="2"/>
    </xf>
    <xf numFmtId="3" fontId="12" fillId="0" borderId="37" xfId="2" applyNumberFormat="1" applyFont="1" applyBorder="1" applyAlignment="1">
      <alignment horizontal="right" vertical="center" indent="5"/>
    </xf>
    <xf numFmtId="3" fontId="11" fillId="2" borderId="40" xfId="2" applyNumberFormat="1" applyFont="1" applyFill="1" applyBorder="1" applyAlignment="1">
      <alignment horizontal="right" vertical="center" indent="5"/>
    </xf>
    <xf numFmtId="3" fontId="12" fillId="0" borderId="50" xfId="2" applyNumberFormat="1" applyFont="1" applyBorder="1" applyAlignment="1">
      <alignment horizontal="right" vertical="center" indent="5"/>
    </xf>
    <xf numFmtId="3" fontId="12" fillId="0" borderId="38" xfId="2" applyNumberFormat="1" applyFont="1" applyBorder="1" applyAlignment="1">
      <alignment horizontal="right" vertical="center" indent="5"/>
    </xf>
    <xf numFmtId="3" fontId="12" fillId="3" borderId="51" xfId="2" applyNumberFormat="1" applyFont="1" applyFill="1" applyBorder="1" applyAlignment="1">
      <alignment horizontal="right" vertical="center" indent="5"/>
    </xf>
    <xf numFmtId="3" fontId="12" fillId="4" borderId="19" xfId="2" applyNumberFormat="1" applyFont="1" applyFill="1" applyBorder="1" applyAlignment="1">
      <alignment horizontal="right" vertical="center" indent="5"/>
    </xf>
    <xf numFmtId="0" fontId="20" fillId="4" borderId="2" xfId="2" applyFont="1" applyFill="1" applyBorder="1" applyAlignment="1">
      <alignment horizontal="left" vertical="center"/>
    </xf>
    <xf numFmtId="3" fontId="12" fillId="4" borderId="50" xfId="2" applyNumberFormat="1" applyFont="1" applyFill="1" applyBorder="1" applyAlignment="1">
      <alignment horizontal="right" vertical="center" indent="5"/>
    </xf>
    <xf numFmtId="3" fontId="12" fillId="4" borderId="37" xfId="2" applyNumberFormat="1" applyFont="1" applyFill="1" applyBorder="1" applyAlignment="1">
      <alignment horizontal="right" vertical="center" indent="5"/>
    </xf>
    <xf numFmtId="3" fontId="12" fillId="0" borderId="52" xfId="2" applyNumberFormat="1" applyFont="1" applyBorder="1" applyAlignment="1">
      <alignment horizontal="right" vertical="center" indent="5"/>
    </xf>
    <xf numFmtId="3" fontId="10" fillId="2" borderId="30" xfId="2" applyNumberFormat="1" applyFont="1" applyFill="1" applyBorder="1" applyAlignment="1">
      <alignment horizontal="right" vertical="center" indent="5"/>
    </xf>
    <xf numFmtId="3" fontId="12" fillId="0" borderId="37" xfId="2" applyNumberFormat="1" applyFont="1" applyBorder="1" applyAlignment="1">
      <alignment horizontal="right" vertical="center" indent="4"/>
    </xf>
    <xf numFmtId="3" fontId="12" fillId="0" borderId="38" xfId="2" applyNumberFormat="1" applyFont="1" applyFill="1" applyBorder="1" applyAlignment="1">
      <alignment horizontal="right" vertical="center" indent="4"/>
    </xf>
    <xf numFmtId="3" fontId="11" fillId="2" borderId="40" xfId="2" applyNumberFormat="1" applyFont="1" applyFill="1" applyBorder="1" applyAlignment="1">
      <alignment horizontal="right" vertical="center" indent="4"/>
    </xf>
    <xf numFmtId="3" fontId="12" fillId="0" borderId="37" xfId="2" applyNumberFormat="1" applyFont="1" applyFill="1" applyBorder="1" applyAlignment="1">
      <alignment horizontal="right" vertical="center" indent="4"/>
    </xf>
    <xf numFmtId="3" fontId="10" fillId="2" borderId="30" xfId="2" applyNumberFormat="1" applyFont="1" applyFill="1" applyBorder="1" applyAlignment="1">
      <alignment horizontal="right" vertical="center" indent="4"/>
    </xf>
    <xf numFmtId="3" fontId="12" fillId="0" borderId="26" xfId="2" applyNumberFormat="1" applyFont="1" applyFill="1" applyBorder="1" applyAlignment="1">
      <alignment horizontal="right" vertical="center" indent="4"/>
    </xf>
    <xf numFmtId="3" fontId="12" fillId="4" borderId="37" xfId="2" applyNumberFormat="1" applyFont="1" applyFill="1" applyBorder="1" applyAlignment="1">
      <alignment horizontal="right" vertical="center" wrapText="1" indent="5"/>
    </xf>
    <xf numFmtId="3" fontId="19" fillId="0" borderId="9" xfId="2" applyNumberFormat="1" applyFont="1" applyFill="1" applyBorder="1" applyAlignment="1">
      <alignment horizontal="right" indent="1"/>
    </xf>
    <xf numFmtId="3" fontId="10" fillId="2" borderId="9" xfId="2" applyNumberFormat="1" applyFont="1" applyFill="1" applyBorder="1" applyAlignment="1">
      <alignment horizontal="right" indent="1"/>
    </xf>
    <xf numFmtId="0" fontId="19" fillId="0" borderId="9" xfId="2" applyFont="1" applyFill="1" applyBorder="1"/>
    <xf numFmtId="0" fontId="19" fillId="3" borderId="9" xfId="2" applyFont="1" applyFill="1" applyBorder="1" applyAlignment="1">
      <alignment horizontal="center" vertical="center"/>
    </xf>
    <xf numFmtId="3" fontId="19" fillId="3" borderId="9" xfId="2" applyNumberFormat="1" applyFont="1" applyFill="1" applyBorder="1" applyAlignment="1">
      <alignment horizontal="right" vertical="center"/>
    </xf>
    <xf numFmtId="0" fontId="19" fillId="3" borderId="9" xfId="2" applyFont="1" applyFill="1" applyBorder="1" applyAlignment="1">
      <alignment vertical="center" wrapText="1"/>
    </xf>
    <xf numFmtId="0" fontId="30" fillId="0" borderId="0" xfId="2" applyFont="1" applyAlignment="1">
      <alignment vertical="center" wrapText="1"/>
    </xf>
    <xf numFmtId="3" fontId="31" fillId="0" borderId="0" xfId="2" applyNumberFormat="1" applyFont="1" applyAlignment="1">
      <alignment vertical="center"/>
    </xf>
    <xf numFmtId="0" fontId="21" fillId="0" borderId="9" xfId="2" applyFont="1" applyFill="1" applyBorder="1" applyAlignment="1">
      <alignment horizontal="center" vertical="center" wrapText="1"/>
    </xf>
    <xf numFmtId="0" fontId="67" fillId="3" borderId="25" xfId="2" applyFont="1" applyFill="1" applyBorder="1" applyAlignment="1">
      <alignment vertical="center" wrapText="1"/>
    </xf>
    <xf numFmtId="0" fontId="67" fillId="3" borderId="9" xfId="2" applyFont="1" applyFill="1" applyBorder="1" applyAlignment="1">
      <alignment vertical="center" wrapText="1"/>
    </xf>
    <xf numFmtId="0" fontId="43" fillId="3" borderId="25" xfId="2" applyFont="1" applyFill="1" applyBorder="1" applyAlignment="1">
      <alignment horizontal="center" vertical="center"/>
    </xf>
    <xf numFmtId="0" fontId="43" fillId="3" borderId="9" xfId="2" applyFont="1" applyFill="1" applyBorder="1" applyAlignment="1">
      <alignment horizontal="center" vertical="center"/>
    </xf>
    <xf numFmtId="167" fontId="21" fillId="3" borderId="25" xfId="1" applyNumberFormat="1" applyFont="1" applyFill="1" applyBorder="1" applyAlignment="1">
      <alignment horizontal="center" vertical="center"/>
    </xf>
    <xf numFmtId="167" fontId="43" fillId="3" borderId="25" xfId="1" applyNumberFormat="1" applyFont="1" applyFill="1" applyBorder="1" applyAlignment="1">
      <alignment horizontal="center" vertical="center"/>
    </xf>
    <xf numFmtId="9" fontId="43" fillId="3" borderId="25" xfId="4" applyFont="1" applyFill="1" applyBorder="1" applyAlignment="1">
      <alignment horizontal="center" vertical="center"/>
    </xf>
    <xf numFmtId="9" fontId="43" fillId="3" borderId="9" xfId="4" applyFont="1" applyFill="1" applyBorder="1" applyAlignment="1">
      <alignment horizontal="center" vertical="center"/>
    </xf>
    <xf numFmtId="167" fontId="21" fillId="3" borderId="9" xfId="1" applyNumberFormat="1" applyFont="1" applyFill="1" applyBorder="1" applyAlignment="1">
      <alignment horizontal="center" vertical="center"/>
    </xf>
    <xf numFmtId="167" fontId="43" fillId="3" borderId="9" xfId="1" applyNumberFormat="1" applyFont="1" applyFill="1" applyBorder="1" applyAlignment="1">
      <alignment horizontal="center" vertical="center"/>
    </xf>
    <xf numFmtId="3" fontId="19" fillId="0" borderId="9" xfId="2" applyNumberFormat="1" applyFont="1" applyBorder="1"/>
    <xf numFmtId="166" fontId="1" fillId="0" borderId="0" xfId="2" applyNumberFormat="1"/>
    <xf numFmtId="3" fontId="19" fillId="0" borderId="9" xfId="2" applyNumberFormat="1" applyFont="1" applyFill="1" applyBorder="1" applyAlignment="1">
      <alignment horizontal="right" vertical="center" indent="1"/>
    </xf>
    <xf numFmtId="164" fontId="68" fillId="0" borderId="9" xfId="1" applyNumberFormat="1" applyFont="1" applyBorder="1"/>
    <xf numFmtId="164" fontId="68" fillId="0" borderId="45" xfId="1" applyNumberFormat="1" applyFont="1" applyBorder="1"/>
    <xf numFmtId="164" fontId="68" fillId="0" borderId="49" xfId="1" applyNumberFormat="1" applyFont="1" applyBorder="1"/>
    <xf numFmtId="164" fontId="68" fillId="0" borderId="53" xfId="1" applyNumberFormat="1" applyFont="1" applyBorder="1"/>
    <xf numFmtId="0" fontId="69" fillId="0" borderId="16" xfId="0" applyFont="1" applyBorder="1" applyAlignment="1">
      <alignment horizontal="center" vertical="center"/>
    </xf>
    <xf numFmtId="164" fontId="68" fillId="0" borderId="19" xfId="1" applyNumberFormat="1" applyFont="1" applyBorder="1"/>
    <xf numFmtId="164" fontId="68" fillId="0" borderId="37" xfId="1" applyNumberFormat="1" applyFont="1" applyBorder="1"/>
    <xf numFmtId="164" fontId="68" fillId="0" borderId="39" xfId="1" applyNumberFormat="1" applyFont="1" applyBorder="1"/>
    <xf numFmtId="164" fontId="68" fillId="0" borderId="53" xfId="1" applyNumberFormat="1" applyFont="1" applyBorder="1" applyAlignment="1">
      <alignment horizontal="right"/>
    </xf>
    <xf numFmtId="164" fontId="68" fillId="0" borderId="9" xfId="1" applyNumberFormat="1" applyFont="1" applyBorder="1" applyAlignment="1">
      <alignment horizontal="right"/>
    </xf>
    <xf numFmtId="164" fontId="68" fillId="0" borderId="45" xfId="1" applyNumberFormat="1" applyFont="1" applyBorder="1" applyAlignment="1">
      <alignment horizontal="right"/>
    </xf>
    <xf numFmtId="164" fontId="68" fillId="0" borderId="49" xfId="1" applyNumberFormat="1" applyFont="1" applyBorder="1" applyAlignment="1">
      <alignment horizontal="right"/>
    </xf>
    <xf numFmtId="164" fontId="0" fillId="0" borderId="0" xfId="0" applyNumberFormat="1"/>
    <xf numFmtId="164" fontId="68" fillId="0" borderId="53" xfId="1" applyNumberFormat="1" applyFont="1" applyBorder="1" applyAlignment="1">
      <alignment horizontal="left"/>
    </xf>
    <xf numFmtId="164" fontId="68" fillId="0" borderId="53" xfId="1" applyNumberFormat="1" applyFont="1" applyBorder="1" applyAlignment="1">
      <alignment horizontal="left" indent="1"/>
    </xf>
    <xf numFmtId="164" fontId="68" fillId="0" borderId="19" xfId="1" applyNumberFormat="1" applyFont="1" applyBorder="1" applyAlignment="1">
      <alignment horizontal="left" indent="1"/>
    </xf>
    <xf numFmtId="164" fontId="68" fillId="0" borderId="9" xfId="1" applyNumberFormat="1" applyFont="1" applyBorder="1" applyAlignment="1">
      <alignment horizontal="left"/>
    </xf>
    <xf numFmtId="164" fontId="68" fillId="0" borderId="9" xfId="1" applyNumberFormat="1" applyFont="1" applyBorder="1" applyAlignment="1">
      <alignment horizontal="left" indent="1"/>
    </xf>
    <xf numFmtId="164" fontId="68" fillId="0" borderId="37" xfId="1" applyNumberFormat="1" applyFont="1" applyBorder="1" applyAlignment="1">
      <alignment horizontal="left" indent="1"/>
    </xf>
    <xf numFmtId="164" fontId="68" fillId="0" borderId="45" xfId="1" applyNumberFormat="1" applyFont="1" applyBorder="1" applyAlignment="1">
      <alignment horizontal="left"/>
    </xf>
    <xf numFmtId="164" fontId="68" fillId="0" borderId="45" xfId="1" applyNumberFormat="1" applyFont="1" applyBorder="1" applyAlignment="1">
      <alignment horizontal="left" indent="1"/>
    </xf>
    <xf numFmtId="164" fontId="68" fillId="0" borderId="39" xfId="1" applyNumberFormat="1" applyFont="1" applyBorder="1" applyAlignment="1">
      <alignment horizontal="left" indent="1"/>
    </xf>
    <xf numFmtId="164" fontId="68" fillId="0" borderId="49" xfId="1" applyNumberFormat="1" applyFont="1" applyBorder="1" applyAlignment="1">
      <alignment horizontal="left"/>
    </xf>
    <xf numFmtId="164" fontId="68" fillId="0" borderId="49" xfId="1" applyNumberFormat="1" applyFont="1" applyBorder="1" applyAlignment="1">
      <alignment horizontal="left" indent="1"/>
    </xf>
    <xf numFmtId="164" fontId="68" fillId="0" borderId="40" xfId="1" applyNumberFormat="1" applyFont="1" applyBorder="1" applyAlignment="1">
      <alignment horizontal="left" indent="1"/>
    </xf>
    <xf numFmtId="0" fontId="69" fillId="0" borderId="9" xfId="0" applyFont="1" applyBorder="1" applyAlignment="1">
      <alignment horizontal="center"/>
    </xf>
    <xf numFmtId="3" fontId="78" fillId="0" borderId="9" xfId="0" applyNumberFormat="1" applyFont="1" applyBorder="1"/>
    <xf numFmtId="3" fontId="78" fillId="0" borderId="9" xfId="0" applyNumberFormat="1" applyFont="1" applyBorder="1" applyAlignment="1">
      <alignment vertical="center"/>
    </xf>
    <xf numFmtId="0" fontId="78" fillId="0" borderId="9" xfId="0" applyFont="1" applyBorder="1"/>
    <xf numFmtId="164" fontId="20" fillId="0" borderId="0" xfId="1" applyNumberFormat="1" applyFont="1" applyFill="1"/>
    <xf numFmtId="3" fontId="20" fillId="0" borderId="9" xfId="3" applyNumberFormat="1" applyFont="1" applyFill="1" applyBorder="1" applyAlignment="1">
      <alignment horizontal="right" vertical="center"/>
    </xf>
    <xf numFmtId="3" fontId="16" fillId="0" borderId="9" xfId="3" applyNumberFormat="1" applyFont="1" applyFill="1" applyBorder="1" applyAlignment="1">
      <alignment horizontal="right" vertical="center" indent="1"/>
    </xf>
    <xf numFmtId="3" fontId="16" fillId="0" borderId="9" xfId="3" applyNumberFormat="1" applyFont="1" applyFill="1" applyBorder="1" applyAlignment="1">
      <alignment horizontal="right" vertical="center"/>
    </xf>
    <xf numFmtId="0" fontId="20" fillId="0" borderId="9" xfId="3" applyFont="1" applyFill="1" applyBorder="1" applyAlignment="1">
      <alignment horizontal="right" vertical="center"/>
    </xf>
    <xf numFmtId="3" fontId="19" fillId="0" borderId="16" xfId="2" applyNumberFormat="1" applyFont="1" applyBorder="1" applyAlignment="1">
      <alignment horizontal="right" vertical="center" indent="1"/>
    </xf>
    <xf numFmtId="3" fontId="19" fillId="0" borderId="16" xfId="2" applyNumberFormat="1" applyFont="1" applyBorder="1" applyAlignment="1">
      <alignment horizontal="right" vertical="center" indent="2"/>
    </xf>
    <xf numFmtId="3" fontId="10" fillId="2" borderId="16" xfId="2" applyNumberFormat="1" applyFont="1" applyFill="1" applyBorder="1" applyAlignment="1">
      <alignment horizontal="right" vertical="center" indent="1"/>
    </xf>
    <xf numFmtId="3" fontId="10" fillId="3" borderId="16" xfId="2" applyNumberFormat="1" applyFont="1" applyFill="1" applyBorder="1" applyAlignment="1">
      <alignment horizontal="right" vertical="center" indent="1"/>
    </xf>
    <xf numFmtId="3" fontId="10" fillId="2" borderId="16" xfId="2" applyNumberFormat="1" applyFont="1" applyFill="1" applyBorder="1" applyAlignment="1">
      <alignment horizontal="right" vertical="center" indent="2"/>
    </xf>
    <xf numFmtId="0" fontId="19" fillId="0" borderId="16" xfId="2" applyFont="1" applyBorder="1" applyAlignment="1">
      <alignment horizontal="left" vertical="center"/>
    </xf>
    <xf numFmtId="0" fontId="19" fillId="0" borderId="16" xfId="2" applyFont="1" applyBorder="1" applyAlignment="1">
      <alignment vertical="center"/>
    </xf>
    <xf numFmtId="49" fontId="19" fillId="0" borderId="16" xfId="2" applyNumberFormat="1" applyFont="1" applyBorder="1" applyAlignment="1">
      <alignment vertical="center"/>
    </xf>
    <xf numFmtId="3" fontId="19" fillId="0" borderId="16" xfId="2" applyNumberFormat="1" applyFont="1" applyFill="1" applyBorder="1" applyAlignment="1">
      <alignment horizontal="right" vertical="center" indent="1"/>
    </xf>
    <xf numFmtId="3" fontId="64" fillId="0" borderId="26" xfId="2" applyNumberFormat="1" applyFont="1" applyFill="1" applyBorder="1" applyAlignment="1">
      <alignment horizontal="right" vertical="center" indent="4"/>
    </xf>
    <xf numFmtId="3" fontId="12" fillId="0" borderId="26" xfId="2" applyNumberFormat="1" applyFont="1" applyFill="1" applyBorder="1" applyAlignment="1">
      <alignment horizontal="right" vertical="center" indent="3"/>
    </xf>
    <xf numFmtId="3" fontId="12" fillId="0" borderId="36" xfId="2" applyNumberFormat="1" applyFont="1" applyFill="1" applyBorder="1" applyAlignment="1">
      <alignment horizontal="right" vertical="center" indent="3"/>
    </xf>
    <xf numFmtId="3" fontId="64" fillId="0" borderId="16" xfId="2" applyNumberFormat="1" applyFont="1" applyFill="1" applyBorder="1" applyAlignment="1">
      <alignment horizontal="right" vertical="center" indent="3"/>
    </xf>
    <xf numFmtId="3" fontId="21" fillId="0" borderId="16" xfId="2" applyNumberFormat="1" applyFont="1" applyBorder="1" applyAlignment="1">
      <alignment horizontal="right" indent="5"/>
    </xf>
    <xf numFmtId="3" fontId="11" fillId="0" borderId="26" xfId="2" applyNumberFormat="1" applyFont="1" applyFill="1" applyBorder="1" applyAlignment="1">
      <alignment horizontal="right" vertical="center" wrapText="1" indent="3"/>
    </xf>
    <xf numFmtId="3" fontId="63" fillId="0" borderId="26" xfId="2" applyNumberFormat="1" applyFont="1" applyFill="1" applyBorder="1" applyAlignment="1">
      <alignment horizontal="right" vertical="center" wrapText="1" indent="3"/>
    </xf>
    <xf numFmtId="3" fontId="11" fillId="0" borderId="36" xfId="2" applyNumberFormat="1" applyFont="1" applyFill="1" applyBorder="1" applyAlignment="1">
      <alignment horizontal="right" vertical="center" wrapText="1" indent="3"/>
    </xf>
    <xf numFmtId="3" fontId="21" fillId="0" borderId="16" xfId="2" applyNumberFormat="1" applyFont="1" applyFill="1" applyBorder="1" applyAlignment="1">
      <alignment horizontal="right" indent="3"/>
    </xf>
    <xf numFmtId="3" fontId="19" fillId="3" borderId="9" xfId="2" applyNumberFormat="1" applyFont="1" applyFill="1" applyBorder="1" applyAlignment="1"/>
    <xf numFmtId="0" fontId="19" fillId="3" borderId="9" xfId="2" applyFont="1" applyFill="1" applyBorder="1"/>
    <xf numFmtId="3" fontId="19" fillId="4" borderId="9" xfId="2" applyNumberFormat="1" applyFont="1" applyFill="1" applyBorder="1" applyAlignment="1">
      <alignment horizontal="right" indent="1"/>
    </xf>
    <xf numFmtId="0" fontId="19" fillId="0" borderId="9" xfId="2" applyFont="1" applyBorder="1" applyAlignment="1">
      <alignment horizontal="center"/>
    </xf>
    <xf numFmtId="0" fontId="10" fillId="2" borderId="9" xfId="2" applyFont="1" applyFill="1" applyBorder="1" applyAlignment="1">
      <alignment horizontal="center"/>
    </xf>
    <xf numFmtId="0" fontId="19" fillId="0" borderId="9" xfId="2" applyFont="1" applyFill="1" applyBorder="1" applyAlignment="1">
      <alignment horizontal="center" vertical="center" wrapText="1"/>
    </xf>
    <xf numFmtId="0" fontId="21" fillId="2" borderId="9" xfId="2" applyFont="1" applyFill="1" applyBorder="1" applyAlignment="1">
      <alignment horizontal="center" vertical="center"/>
    </xf>
    <xf numFmtId="0" fontId="70" fillId="0" borderId="0" xfId="2" applyFont="1"/>
    <xf numFmtId="0" fontId="71" fillId="0" borderId="0" xfId="2" applyFont="1"/>
    <xf numFmtId="0" fontId="67" fillId="0" borderId="0" xfId="2" applyFont="1"/>
    <xf numFmtId="0" fontId="67" fillId="0" borderId="0" xfId="2" applyFont="1" applyAlignment="1">
      <alignment horizontal="center"/>
    </xf>
    <xf numFmtId="0" fontId="41" fillId="0" borderId="0" xfId="2" applyFont="1" applyAlignment="1">
      <alignment vertical="center"/>
    </xf>
    <xf numFmtId="3" fontId="43" fillId="3" borderId="0" xfId="2" applyNumberFormat="1" applyFont="1" applyFill="1" applyAlignment="1">
      <alignment horizontal="center"/>
    </xf>
    <xf numFmtId="3" fontId="43" fillId="3" borderId="0" xfId="2" applyNumberFormat="1" applyFont="1" applyFill="1" applyAlignment="1">
      <alignment horizontal="right" wrapText="1"/>
    </xf>
    <xf numFmtId="0" fontId="21" fillId="3" borderId="0" xfId="2" applyFont="1" applyFill="1"/>
    <xf numFmtId="3" fontId="21" fillId="3" borderId="0" xfId="2" applyNumberFormat="1" applyFont="1" applyFill="1"/>
    <xf numFmtId="0" fontId="43" fillId="3" borderId="0" xfId="2" applyFont="1" applyFill="1"/>
    <xf numFmtId="3" fontId="43" fillId="3" borderId="0" xfId="2" applyNumberFormat="1" applyFont="1" applyFill="1" applyAlignment="1">
      <alignment horizontal="right"/>
    </xf>
    <xf numFmtId="3" fontId="21" fillId="3" borderId="0" xfId="2" applyNumberFormat="1" applyFont="1" applyFill="1" applyAlignment="1">
      <alignment horizontal="right"/>
    </xf>
    <xf numFmtId="0" fontId="43" fillId="3" borderId="0" xfId="2" applyFont="1" applyFill="1" applyAlignment="1">
      <alignment horizontal="center"/>
    </xf>
    <xf numFmtId="3" fontId="43" fillId="3" borderId="0" xfId="2" applyNumberFormat="1" applyFont="1" applyFill="1"/>
    <xf numFmtId="3" fontId="70" fillId="0" borderId="0" xfId="2" applyNumberFormat="1" applyFont="1"/>
    <xf numFmtId="0" fontId="72" fillId="0" borderId="0" xfId="2" applyFont="1" applyAlignment="1">
      <alignment horizontal="justify"/>
    </xf>
    <xf numFmtId="3" fontId="43" fillId="0" borderId="0" xfId="2" applyNumberFormat="1" applyFont="1" applyAlignment="1">
      <alignment horizontal="right"/>
    </xf>
    <xf numFmtId="0" fontId="72" fillId="0" borderId="0" xfId="2" applyFont="1" applyAlignment="1">
      <alignment horizontal="left"/>
    </xf>
    <xf numFmtId="0" fontId="44" fillId="0" borderId="0" xfId="2" applyFont="1" applyAlignment="1">
      <alignment vertical="center" wrapText="1"/>
    </xf>
    <xf numFmtId="3" fontId="6" fillId="0" borderId="0" xfId="2" applyNumberFormat="1" applyFont="1" applyFill="1"/>
    <xf numFmtId="3" fontId="12" fillId="4" borderId="39" xfId="2" applyNumberFormat="1" applyFont="1" applyFill="1" applyBorder="1" applyAlignment="1">
      <alignment horizontal="right" vertical="center" indent="5"/>
    </xf>
    <xf numFmtId="3" fontId="19" fillId="4" borderId="9" xfId="2" applyNumberFormat="1" applyFont="1" applyFill="1" applyBorder="1" applyAlignment="1">
      <alignment horizontal="right" vertical="center"/>
    </xf>
    <xf numFmtId="3" fontId="10" fillId="4" borderId="9" xfId="2" applyNumberFormat="1" applyFont="1" applyFill="1" applyBorder="1" applyAlignment="1">
      <alignment horizontal="right" indent="2"/>
    </xf>
    <xf numFmtId="0" fontId="41" fillId="0" borderId="9" xfId="2" applyFont="1" applyBorder="1"/>
    <xf numFmtId="3" fontId="41" fillId="0" borderId="9" xfId="2" applyNumberFormat="1" applyFont="1" applyBorder="1"/>
    <xf numFmtId="3" fontId="19" fillId="3" borderId="16" xfId="2" applyNumberFormat="1" applyFont="1" applyFill="1" applyBorder="1" applyAlignment="1">
      <alignment horizontal="right" vertical="center" indent="1"/>
    </xf>
    <xf numFmtId="3" fontId="19" fillId="3" borderId="16" xfId="2" applyNumberFormat="1" applyFont="1" applyFill="1" applyBorder="1" applyAlignment="1">
      <alignment horizontal="right" vertical="center" indent="2"/>
    </xf>
    <xf numFmtId="3" fontId="10" fillId="3" borderId="16" xfId="2" applyNumberFormat="1" applyFont="1" applyFill="1" applyBorder="1" applyAlignment="1">
      <alignment horizontal="center" vertical="center"/>
    </xf>
    <xf numFmtId="3" fontId="10" fillId="2" borderId="16" xfId="2" applyNumberFormat="1" applyFont="1" applyFill="1" applyBorder="1" applyAlignment="1">
      <alignment horizontal="center" vertical="center"/>
    </xf>
    <xf numFmtId="3" fontId="19" fillId="0" borderId="16" xfId="2" applyNumberFormat="1" applyFont="1" applyBorder="1" applyAlignment="1">
      <alignment horizontal="center" vertical="center"/>
    </xf>
    <xf numFmtId="3" fontId="19" fillId="0" borderId="16" xfId="2" applyNumberFormat="1" applyFont="1" applyBorder="1" applyAlignment="1">
      <alignment horizontal="center"/>
    </xf>
    <xf numFmtId="3" fontId="20" fillId="0" borderId="0" xfId="2" applyNumberFormat="1" applyFont="1" applyFill="1"/>
    <xf numFmtId="3" fontId="19" fillId="0" borderId="9" xfId="2" applyNumberFormat="1" applyFont="1" applyBorder="1" applyAlignment="1">
      <alignment horizontal="right"/>
    </xf>
    <xf numFmtId="3" fontId="10" fillId="2" borderId="9" xfId="2" applyNumberFormat="1" applyFont="1" applyFill="1" applyBorder="1" applyAlignment="1">
      <alignment horizontal="right"/>
    </xf>
    <xf numFmtId="0" fontId="19" fillId="2" borderId="9" xfId="2" applyFont="1" applyFill="1" applyBorder="1" applyAlignment="1">
      <alignment horizontal="right"/>
    </xf>
    <xf numFmtId="0" fontId="19" fillId="0" borderId="9" xfId="2" applyFont="1" applyBorder="1" applyAlignment="1">
      <alignment horizontal="right"/>
    </xf>
    <xf numFmtId="0" fontId="25" fillId="2" borderId="9" xfId="2" applyFont="1" applyFill="1" applyBorder="1" applyAlignment="1">
      <alignment horizontal="right"/>
    </xf>
    <xf numFmtId="3" fontId="79" fillId="0" borderId="0" xfId="2" applyNumberFormat="1" applyFont="1" applyAlignment="1"/>
    <xf numFmtId="0" fontId="80" fillId="0" borderId="0" xfId="2" applyFont="1" applyAlignment="1">
      <alignment vertical="center"/>
    </xf>
    <xf numFmtId="0" fontId="20" fillId="4" borderId="0" xfId="2" applyFont="1" applyFill="1" applyBorder="1" applyAlignment="1">
      <alignment horizontal="right" vertical="center"/>
    </xf>
    <xf numFmtId="0" fontId="55" fillId="0" borderId="0" xfId="2" applyFont="1" applyBorder="1" applyAlignment="1">
      <alignment horizontal="right"/>
    </xf>
    <xf numFmtId="3" fontId="6" fillId="4" borderId="34" xfId="2" applyNumberFormat="1" applyFont="1" applyFill="1" applyBorder="1" applyAlignment="1">
      <alignment horizontal="right" indent="1"/>
    </xf>
    <xf numFmtId="3" fontId="19" fillId="4" borderId="16" xfId="2" applyNumberFormat="1" applyFont="1" applyFill="1" applyBorder="1" applyAlignment="1">
      <alignment horizontal="right" vertical="center" indent="1"/>
    </xf>
    <xf numFmtId="3" fontId="10" fillId="2" borderId="16" xfId="2" applyNumberFormat="1" applyFont="1" applyFill="1" applyBorder="1" applyAlignment="1">
      <alignment horizontal="center"/>
    </xf>
    <xf numFmtId="0" fontId="21" fillId="0" borderId="9" xfId="2" applyFont="1" applyBorder="1" applyAlignment="1">
      <alignment vertical="center"/>
    </xf>
    <xf numFmtId="3" fontId="21" fillId="0" borderId="9" xfId="2" applyNumberFormat="1" applyFont="1" applyBorder="1" applyAlignment="1">
      <alignment vertical="center"/>
    </xf>
    <xf numFmtId="0" fontId="43" fillId="0" borderId="9" xfId="2" applyFont="1" applyBorder="1" applyAlignment="1">
      <alignment vertical="center"/>
    </xf>
    <xf numFmtId="0" fontId="42" fillId="0" borderId="0" xfId="0" applyFont="1" applyAlignment="1"/>
    <xf numFmtId="3" fontId="19" fillId="0" borderId="9" xfId="2" applyNumberFormat="1" applyFont="1" applyBorder="1" applyAlignment="1">
      <alignment horizontal="right" vertical="center"/>
    </xf>
    <xf numFmtId="3" fontId="10" fillId="2" borderId="9" xfId="2" applyNumberFormat="1" applyFont="1" applyFill="1" applyBorder="1" applyAlignment="1">
      <alignment horizontal="right" wrapText="1"/>
    </xf>
    <xf numFmtId="0" fontId="10" fillId="0" borderId="9" xfId="2" applyFont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5" fillId="0" borderId="45" xfId="2" applyFont="1" applyBorder="1" applyAlignment="1">
      <alignment horizontal="left" vertical="center"/>
    </xf>
    <xf numFmtId="0" fontId="5" fillId="0" borderId="39" xfId="2" applyFont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57" fillId="0" borderId="0" xfId="2" applyFont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53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5" fillId="0" borderId="37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 wrapText="1"/>
    </xf>
    <xf numFmtId="0" fontId="24" fillId="0" borderId="0" xfId="2" applyFont="1" applyBorder="1" applyAlignment="1">
      <alignment horizontal="center" vertical="center" wrapText="1"/>
    </xf>
    <xf numFmtId="3" fontId="20" fillId="0" borderId="54" xfId="2" applyNumberFormat="1" applyFont="1" applyBorder="1" applyAlignment="1">
      <alignment horizontal="right"/>
    </xf>
    <xf numFmtId="0" fontId="29" fillId="0" borderId="0" xfId="2" applyFont="1" applyAlignment="1">
      <alignment horizontal="center" vertical="center"/>
    </xf>
    <xf numFmtId="3" fontId="19" fillId="0" borderId="54" xfId="2" applyNumberFormat="1" applyFont="1" applyBorder="1" applyAlignment="1">
      <alignment horizontal="right"/>
    </xf>
    <xf numFmtId="0" fontId="7" fillId="0" borderId="26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3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3" fontId="11" fillId="0" borderId="16" xfId="2" applyNumberFormat="1" applyFont="1" applyFill="1" applyBorder="1" applyAlignment="1">
      <alignment horizontal="right" vertical="center" indent="4"/>
    </xf>
    <xf numFmtId="3" fontId="12" fillId="0" borderId="16" xfId="2" applyNumberFormat="1" applyFont="1" applyFill="1" applyBorder="1" applyAlignment="1">
      <alignment horizontal="right" vertical="center" indent="4"/>
    </xf>
    <xf numFmtId="0" fontId="11" fillId="0" borderId="2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center" vertical="center"/>
    </xf>
    <xf numFmtId="3" fontId="11" fillId="0" borderId="16" xfId="2" applyNumberFormat="1" applyFont="1" applyFill="1" applyBorder="1" applyAlignment="1">
      <alignment horizontal="center" vertical="center" wrapText="1"/>
    </xf>
    <xf numFmtId="3" fontId="11" fillId="0" borderId="26" xfId="2" applyNumberFormat="1" applyFont="1" applyFill="1" applyBorder="1" applyAlignment="1">
      <alignment horizontal="right" vertical="center" indent="5"/>
    </xf>
    <xf numFmtId="3" fontId="11" fillId="0" borderId="29" xfId="2" applyNumberFormat="1" applyFont="1" applyFill="1" applyBorder="1" applyAlignment="1">
      <alignment horizontal="right" vertical="center" indent="5"/>
    </xf>
    <xf numFmtId="3" fontId="12" fillId="0" borderId="26" xfId="2" applyNumberFormat="1" applyFont="1" applyFill="1" applyBorder="1" applyAlignment="1">
      <alignment horizontal="center" vertical="center" wrapText="1"/>
    </xf>
    <xf numFmtId="3" fontId="12" fillId="0" borderId="29" xfId="2" applyNumberFormat="1" applyFont="1" applyFill="1" applyBorder="1" applyAlignment="1">
      <alignment horizontal="center" vertical="center" wrapText="1"/>
    </xf>
    <xf numFmtId="3" fontId="12" fillId="0" borderId="26" xfId="2" applyNumberFormat="1" applyFont="1" applyFill="1" applyBorder="1" applyAlignment="1">
      <alignment horizontal="right" vertical="center" indent="3"/>
    </xf>
    <xf numFmtId="3" fontId="12" fillId="0" borderId="29" xfId="2" applyNumberFormat="1" applyFont="1" applyFill="1" applyBorder="1" applyAlignment="1">
      <alignment horizontal="right" vertical="center" indent="3"/>
    </xf>
    <xf numFmtId="3" fontId="11" fillId="0" borderId="16" xfId="2" applyNumberFormat="1" applyFont="1" applyFill="1" applyBorder="1" applyAlignment="1">
      <alignment horizontal="right" vertical="center" wrapText="1" indent="4"/>
    </xf>
    <xf numFmtId="3" fontId="11" fillId="0" borderId="26" xfId="2" applyNumberFormat="1" applyFont="1" applyFill="1" applyBorder="1" applyAlignment="1">
      <alignment horizontal="right" vertical="center" wrapText="1" indent="3"/>
    </xf>
    <xf numFmtId="3" fontId="11" fillId="0" borderId="29" xfId="2" applyNumberFormat="1" applyFont="1" applyFill="1" applyBorder="1" applyAlignment="1">
      <alignment horizontal="right" vertical="center" wrapText="1" indent="3"/>
    </xf>
    <xf numFmtId="0" fontId="11" fillId="0" borderId="16" xfId="2" applyFont="1" applyFill="1" applyBorder="1" applyAlignment="1">
      <alignment horizontal="left" vertical="center" wrapText="1"/>
    </xf>
    <xf numFmtId="0" fontId="11" fillId="0" borderId="16" xfId="2" applyFont="1" applyFill="1" applyBorder="1" applyAlignment="1">
      <alignment horizontal="center" vertical="center" wrapText="1"/>
    </xf>
    <xf numFmtId="3" fontId="12" fillId="0" borderId="16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center" vertical="center" wrapText="1"/>
    </xf>
    <xf numFmtId="0" fontId="10" fillId="2" borderId="16" xfId="2" applyFont="1" applyFill="1" applyBorder="1" applyAlignment="1">
      <alignment horizontal="left" vertical="center"/>
    </xf>
    <xf numFmtId="0" fontId="65" fillId="0" borderId="0" xfId="2" applyFont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 textRotation="90"/>
    </xf>
    <xf numFmtId="0" fontId="17" fillId="0" borderId="28" xfId="2" applyFont="1" applyBorder="1" applyAlignment="1">
      <alignment horizontal="center" vertical="center" textRotation="90"/>
    </xf>
    <xf numFmtId="0" fontId="17" fillId="0" borderId="44" xfId="2" applyFont="1" applyBorder="1" applyAlignment="1">
      <alignment horizontal="center" vertical="center"/>
    </xf>
    <xf numFmtId="0" fontId="17" fillId="0" borderId="55" xfId="2" applyFont="1" applyBorder="1" applyAlignment="1">
      <alignment horizontal="center" vertical="center"/>
    </xf>
    <xf numFmtId="3" fontId="15" fillId="0" borderId="56" xfId="2" applyNumberFormat="1" applyFont="1" applyBorder="1" applyAlignment="1">
      <alignment horizontal="center" vertical="center"/>
    </xf>
    <xf numFmtId="3" fontId="15" fillId="0" borderId="43" xfId="2" applyNumberFormat="1" applyFont="1" applyBorder="1" applyAlignment="1">
      <alignment horizontal="center" vertical="center"/>
    </xf>
    <xf numFmtId="3" fontId="16" fillId="2" borderId="56" xfId="2" applyNumberFormat="1" applyFont="1" applyFill="1" applyBorder="1" applyAlignment="1">
      <alignment horizontal="center" vertical="center" wrapText="1"/>
    </xf>
    <xf numFmtId="3" fontId="16" fillId="2" borderId="57" xfId="2" applyNumberFormat="1" applyFont="1" applyFill="1" applyBorder="1" applyAlignment="1">
      <alignment horizontal="center" vertical="center" wrapText="1"/>
    </xf>
    <xf numFmtId="3" fontId="17" fillId="0" borderId="15" xfId="2" applyNumberFormat="1" applyFont="1" applyBorder="1" applyAlignment="1">
      <alignment horizontal="center" vertical="center" wrapText="1"/>
    </xf>
    <xf numFmtId="3" fontId="17" fillId="0" borderId="28" xfId="2" applyNumberFormat="1" applyFont="1" applyBorder="1" applyAlignment="1">
      <alignment horizontal="center" vertical="center" wrapText="1"/>
    </xf>
    <xf numFmtId="0" fontId="10" fillId="2" borderId="26" xfId="2" applyFont="1" applyFill="1" applyBorder="1" applyAlignment="1">
      <alignment horizontal="center" vertical="center"/>
    </xf>
    <xf numFmtId="0" fontId="10" fillId="2" borderId="29" xfId="2" applyFont="1" applyFill="1" applyBorder="1" applyAlignment="1">
      <alignment horizontal="center" vertical="center"/>
    </xf>
    <xf numFmtId="49" fontId="10" fillId="2" borderId="26" xfId="2" applyNumberFormat="1" applyFont="1" applyFill="1" applyBorder="1" applyAlignment="1">
      <alignment horizontal="center" vertical="center" wrapText="1"/>
    </xf>
    <xf numFmtId="49" fontId="10" fillId="2" borderId="29" xfId="2" applyNumberFormat="1" applyFont="1" applyFill="1" applyBorder="1" applyAlignment="1">
      <alignment horizontal="center" vertical="center" wrapText="1"/>
    </xf>
    <xf numFmtId="0" fontId="18" fillId="0" borderId="16" xfId="2" applyFont="1" applyBorder="1" applyAlignment="1">
      <alignment horizontal="center" vertical="center"/>
    </xf>
    <xf numFmtId="0" fontId="18" fillId="3" borderId="15" xfId="2" applyFont="1" applyFill="1" applyBorder="1" applyAlignment="1">
      <alignment horizontal="center" vertical="center"/>
    </xf>
    <xf numFmtId="0" fontId="18" fillId="3" borderId="27" xfId="2" applyFont="1" applyFill="1" applyBorder="1" applyAlignment="1">
      <alignment horizontal="center" vertical="center"/>
    </xf>
    <xf numFmtId="0" fontId="18" fillId="3" borderId="28" xfId="2" applyFont="1" applyFill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9" fillId="0" borderId="0" xfId="2" applyFont="1" applyAlignment="1">
      <alignment horizontal="center" vertical="center"/>
    </xf>
    <xf numFmtId="0" fontId="21" fillId="0" borderId="0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top"/>
    </xf>
    <xf numFmtId="0" fontId="21" fillId="0" borderId="0" xfId="2" applyFont="1" applyFill="1" applyAlignment="1">
      <alignment horizontal="center" vertical="center" wrapText="1"/>
    </xf>
    <xf numFmtId="0" fontId="21" fillId="2" borderId="10" xfId="2" applyFont="1" applyFill="1" applyBorder="1" applyAlignment="1">
      <alignment horizontal="left" vertical="center"/>
    </xf>
    <xf numFmtId="0" fontId="21" fillId="2" borderId="18" xfId="2" applyFont="1" applyFill="1" applyBorder="1" applyAlignment="1">
      <alignment horizontal="left" vertical="center"/>
    </xf>
    <xf numFmtId="0" fontId="21" fillId="2" borderId="11" xfId="2" applyFont="1" applyFill="1" applyBorder="1" applyAlignment="1">
      <alignment horizontal="left" vertical="center"/>
    </xf>
    <xf numFmtId="0" fontId="21" fillId="0" borderId="0" xfId="2" applyFont="1" applyAlignment="1">
      <alignment horizontal="center" vertical="center" wrapText="1"/>
    </xf>
    <xf numFmtId="0" fontId="29" fillId="0" borderId="0" xfId="2" applyFont="1" applyAlignment="1">
      <alignment horizontal="center"/>
    </xf>
    <xf numFmtId="0" fontId="21" fillId="0" borderId="9" xfId="2" applyFont="1" applyFill="1" applyBorder="1" applyAlignment="1">
      <alignment horizontal="center" vertical="center" wrapText="1"/>
    </xf>
    <xf numFmtId="0" fontId="21" fillId="0" borderId="9" xfId="2" applyFont="1" applyFill="1" applyBorder="1" applyAlignment="1">
      <alignment horizontal="center" vertical="center"/>
    </xf>
    <xf numFmtId="0" fontId="21" fillId="0" borderId="9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 wrapText="1"/>
    </xf>
    <xf numFmtId="0" fontId="41" fillId="0" borderId="0" xfId="2" applyFont="1" applyAlignment="1">
      <alignment horizontal="center" vertical="center"/>
    </xf>
    <xf numFmtId="0" fontId="34" fillId="0" borderId="15" xfId="2" applyFont="1" applyBorder="1" applyAlignment="1">
      <alignment horizontal="center" vertical="center"/>
    </xf>
    <xf numFmtId="0" fontId="34" fillId="0" borderId="28" xfId="2" applyFont="1" applyBorder="1" applyAlignment="1">
      <alignment horizontal="center" vertical="center"/>
    </xf>
    <xf numFmtId="0" fontId="66" fillId="0" borderId="15" xfId="2" applyFont="1" applyBorder="1" applyAlignment="1">
      <alignment horizontal="center" vertical="center"/>
    </xf>
    <xf numFmtId="0" fontId="66" fillId="0" borderId="28" xfId="2" applyFont="1" applyBorder="1" applyAlignment="1">
      <alignment horizontal="center" vertical="center"/>
    </xf>
    <xf numFmtId="0" fontId="58" fillId="0" borderId="0" xfId="2" applyFont="1" applyAlignment="1">
      <alignment horizontal="center" wrapText="1"/>
    </xf>
    <xf numFmtId="0" fontId="4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41" fillId="0" borderId="0" xfId="3" applyFont="1" applyFill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left" vertical="center"/>
    </xf>
    <xf numFmtId="0" fontId="10" fillId="2" borderId="11" xfId="2" applyFont="1" applyFill="1" applyBorder="1" applyAlignment="1">
      <alignment horizontal="left" vertical="center"/>
    </xf>
    <xf numFmtId="0" fontId="21" fillId="3" borderId="0" xfId="2" applyFont="1" applyFill="1" applyAlignment="1">
      <alignment horizontal="center"/>
    </xf>
    <xf numFmtId="0" fontId="44" fillId="0" borderId="0" xfId="2" applyFont="1" applyAlignment="1">
      <alignment horizontal="center" vertical="center" wrapText="1"/>
    </xf>
    <xf numFmtId="0" fontId="61" fillId="0" borderId="0" xfId="0" applyFont="1" applyAlignment="1">
      <alignment horizontal="center" wrapText="1"/>
    </xf>
    <xf numFmtId="0" fontId="5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6">
    <cellStyle name="Ezres" xfId="1" builtinId="3"/>
    <cellStyle name="Normál" xfId="0" builtinId="0"/>
    <cellStyle name="Normál 2" xfId="2"/>
    <cellStyle name="Normál_Munkafüzet1" xfId="3"/>
    <cellStyle name="Százalék" xfId="4" builtinId="5"/>
    <cellStyle name="Százalék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J67"/>
  <sheetViews>
    <sheetView tabSelected="1" workbookViewId="0">
      <selection sqref="A1:E1"/>
    </sheetView>
  </sheetViews>
  <sheetFormatPr defaultRowHeight="15.75"/>
  <cols>
    <col min="1" max="1" width="7.85546875" style="90" customWidth="1"/>
    <col min="2" max="2" width="8.42578125" style="82" customWidth="1"/>
    <col min="3" max="3" width="42.42578125" style="111" bestFit="1" customWidth="1"/>
    <col min="4" max="4" width="12.140625" style="90" customWidth="1"/>
    <col min="5" max="5" width="9.140625" style="90"/>
    <col min="6" max="6" width="12.7109375" style="91" customWidth="1"/>
    <col min="7" max="16384" width="9.140625" style="91"/>
  </cols>
  <sheetData>
    <row r="1" spans="1:10" ht="23.25" customHeight="1">
      <c r="A1" s="525" t="s">
        <v>512</v>
      </c>
      <c r="B1" s="525"/>
      <c r="C1" s="525"/>
      <c r="D1" s="525"/>
      <c r="E1" s="525"/>
      <c r="J1" s="100"/>
    </row>
    <row r="2" spans="1:10" ht="23.25" customHeight="1">
      <c r="A2" s="36"/>
      <c r="B2" s="36"/>
      <c r="C2" s="36"/>
      <c r="D2" s="36"/>
      <c r="E2" s="36"/>
      <c r="F2" s="216"/>
      <c r="J2" s="100"/>
    </row>
    <row r="3" spans="1:10" ht="31.5" customHeight="1">
      <c r="A3" s="526" t="s">
        <v>225</v>
      </c>
      <c r="B3" s="526"/>
      <c r="C3" s="526"/>
      <c r="D3" s="526"/>
      <c r="E3" s="526"/>
      <c r="F3" s="153"/>
      <c r="G3" s="153"/>
    </row>
    <row r="4" spans="1:10">
      <c r="B4" s="217"/>
      <c r="C4" s="218"/>
      <c r="D4" s="183"/>
      <c r="E4" s="183"/>
    </row>
    <row r="5" spans="1:10" ht="27.75" customHeight="1" thickBot="1">
      <c r="B5" s="217"/>
      <c r="C5" s="218"/>
      <c r="D5" s="183"/>
      <c r="E5" s="183"/>
    </row>
    <row r="6" spans="1:10" ht="72" customHeight="1" thickBot="1">
      <c r="B6" s="256" t="s">
        <v>250</v>
      </c>
      <c r="C6" s="527" t="s">
        <v>251</v>
      </c>
      <c r="D6" s="527"/>
      <c r="E6" s="183"/>
    </row>
    <row r="7" spans="1:10" ht="30" customHeight="1">
      <c r="B7" s="257" t="s">
        <v>41</v>
      </c>
      <c r="C7" s="528" t="s">
        <v>226</v>
      </c>
      <c r="D7" s="529"/>
      <c r="E7" s="219"/>
    </row>
    <row r="8" spans="1:10" ht="30" customHeight="1">
      <c r="B8" s="258" t="s">
        <v>42</v>
      </c>
      <c r="C8" s="530" t="s">
        <v>273</v>
      </c>
      <c r="D8" s="531"/>
      <c r="E8" s="219"/>
    </row>
    <row r="9" spans="1:10" ht="30" customHeight="1">
      <c r="B9" s="258" t="s">
        <v>44</v>
      </c>
      <c r="C9" s="532" t="s">
        <v>275</v>
      </c>
      <c r="D9" s="533"/>
      <c r="E9" s="78"/>
    </row>
    <row r="10" spans="1:10" ht="30" customHeight="1">
      <c r="B10" s="258" t="s">
        <v>46</v>
      </c>
      <c r="C10" s="521" t="s">
        <v>253</v>
      </c>
      <c r="D10" s="522"/>
      <c r="E10" s="220"/>
    </row>
    <row r="11" spans="1:10" ht="30" customHeight="1" thickBot="1">
      <c r="B11" s="259" t="s">
        <v>248</v>
      </c>
      <c r="C11" s="523" t="s">
        <v>257</v>
      </c>
      <c r="D11" s="524"/>
      <c r="E11" s="219"/>
    </row>
    <row r="12" spans="1:10" ht="30" customHeight="1">
      <c r="B12" s="217"/>
      <c r="C12" s="221"/>
      <c r="D12" s="219"/>
      <c r="E12" s="219"/>
    </row>
    <row r="13" spans="1:10" ht="30" customHeight="1">
      <c r="B13" s="183"/>
      <c r="C13" s="183"/>
      <c r="D13" s="91"/>
      <c r="E13" s="91"/>
    </row>
    <row r="14" spans="1:10" ht="30" customHeight="1">
      <c r="B14" s="183"/>
      <c r="C14" s="183"/>
      <c r="D14" s="91"/>
      <c r="E14" s="91"/>
    </row>
    <row r="15" spans="1:10" ht="30" customHeight="1">
      <c r="B15" s="183"/>
      <c r="C15" s="183"/>
      <c r="D15" s="91"/>
      <c r="E15" s="91"/>
    </row>
    <row r="16" spans="1:10" ht="30" customHeight="1">
      <c r="B16" s="183"/>
      <c r="C16" s="183"/>
      <c r="D16" s="91"/>
      <c r="E16" s="91"/>
    </row>
    <row r="17" spans="2:5" ht="30" customHeight="1">
      <c r="B17" s="183"/>
      <c r="C17" s="183"/>
      <c r="D17" s="91"/>
      <c r="E17" s="91"/>
    </row>
    <row r="18" spans="2:5" ht="30" customHeight="1">
      <c r="B18" s="183"/>
      <c r="C18" s="183"/>
      <c r="D18" s="91"/>
      <c r="E18" s="91"/>
    </row>
    <row r="19" spans="2:5" ht="30" customHeight="1">
      <c r="B19" s="183"/>
      <c r="C19" s="183"/>
      <c r="D19" s="91"/>
      <c r="E19" s="91"/>
    </row>
    <row r="20" spans="2:5" ht="30" customHeight="1">
      <c r="B20" s="183"/>
      <c r="C20" s="183"/>
      <c r="D20" s="91"/>
      <c r="E20" s="91"/>
    </row>
    <row r="21" spans="2:5" ht="30" customHeight="1">
      <c r="B21" s="183"/>
      <c r="C21" s="183"/>
      <c r="D21" s="91"/>
      <c r="E21" s="91"/>
    </row>
    <row r="22" spans="2:5" ht="30" customHeight="1">
      <c r="B22" s="183"/>
      <c r="C22" s="183"/>
      <c r="D22" s="91"/>
      <c r="E22" s="91"/>
    </row>
    <row r="23" spans="2:5" ht="30" customHeight="1">
      <c r="B23" s="217"/>
      <c r="C23" s="218"/>
      <c r="D23" s="183"/>
      <c r="E23" s="183"/>
    </row>
    <row r="24" spans="2:5" ht="30" customHeight="1">
      <c r="B24" s="217"/>
      <c r="C24" s="176"/>
      <c r="D24" s="183"/>
      <c r="E24" s="183"/>
    </row>
    <row r="25" spans="2:5">
      <c r="B25" s="217"/>
      <c r="C25" s="218"/>
      <c r="D25" s="183"/>
      <c r="E25" s="183"/>
    </row>
    <row r="26" spans="2:5">
      <c r="B26" s="217"/>
      <c r="C26" s="218"/>
      <c r="D26" s="183"/>
      <c r="E26" s="183"/>
    </row>
    <row r="27" spans="2:5">
      <c r="B27" s="217"/>
      <c r="C27" s="218"/>
      <c r="D27" s="183"/>
      <c r="E27" s="183"/>
    </row>
    <row r="28" spans="2:5">
      <c r="B28" s="217"/>
      <c r="C28" s="218"/>
      <c r="D28" s="183"/>
      <c r="E28" s="183"/>
    </row>
    <row r="29" spans="2:5">
      <c r="B29" s="217"/>
      <c r="C29" s="218"/>
      <c r="D29" s="183"/>
      <c r="E29" s="183"/>
    </row>
    <row r="30" spans="2:5">
      <c r="B30" s="217"/>
      <c r="C30" s="218"/>
      <c r="D30" s="183"/>
      <c r="E30" s="183"/>
    </row>
    <row r="31" spans="2:5">
      <c r="B31" s="217"/>
      <c r="C31" s="218"/>
      <c r="D31" s="183"/>
      <c r="E31" s="183"/>
    </row>
    <row r="32" spans="2:5">
      <c r="B32" s="217"/>
      <c r="C32" s="218"/>
      <c r="D32" s="183"/>
      <c r="E32" s="183"/>
    </row>
    <row r="33" spans="2:5">
      <c r="B33" s="217"/>
      <c r="C33" s="218"/>
      <c r="D33" s="183"/>
      <c r="E33" s="183"/>
    </row>
    <row r="34" spans="2:5">
      <c r="B34" s="217"/>
      <c r="C34" s="218"/>
      <c r="D34" s="183"/>
      <c r="E34" s="183"/>
    </row>
    <row r="35" spans="2:5">
      <c r="B35" s="217"/>
      <c r="C35" s="218"/>
      <c r="D35" s="183"/>
      <c r="E35" s="183"/>
    </row>
    <row r="36" spans="2:5">
      <c r="B36" s="217"/>
      <c r="C36" s="218"/>
      <c r="D36" s="183"/>
      <c r="E36" s="183"/>
    </row>
    <row r="37" spans="2:5">
      <c r="B37" s="217"/>
      <c r="C37" s="218"/>
      <c r="D37" s="183"/>
      <c r="E37" s="183"/>
    </row>
    <row r="38" spans="2:5">
      <c r="B38" s="217"/>
      <c r="C38" s="218"/>
      <c r="D38" s="183"/>
      <c r="E38" s="183"/>
    </row>
    <row r="39" spans="2:5">
      <c r="B39" s="217"/>
      <c r="C39" s="218"/>
      <c r="D39" s="183"/>
      <c r="E39" s="183"/>
    </row>
    <row r="40" spans="2:5">
      <c r="B40" s="217"/>
      <c r="C40" s="218"/>
      <c r="D40" s="183"/>
      <c r="E40" s="183"/>
    </row>
    <row r="41" spans="2:5">
      <c r="B41" s="217"/>
      <c r="C41" s="218"/>
      <c r="D41" s="183"/>
      <c r="E41" s="183"/>
    </row>
    <row r="42" spans="2:5">
      <c r="B42" s="217"/>
      <c r="C42" s="218"/>
      <c r="D42" s="183"/>
      <c r="E42" s="183"/>
    </row>
    <row r="43" spans="2:5">
      <c r="B43" s="217"/>
      <c r="C43" s="218"/>
      <c r="D43" s="183"/>
      <c r="E43" s="183"/>
    </row>
    <row r="44" spans="2:5">
      <c r="B44" s="217"/>
      <c r="C44" s="218"/>
      <c r="D44" s="183"/>
      <c r="E44" s="183"/>
    </row>
    <row r="45" spans="2:5">
      <c r="B45" s="217"/>
      <c r="C45" s="218"/>
      <c r="D45" s="183"/>
      <c r="E45" s="183"/>
    </row>
    <row r="46" spans="2:5">
      <c r="B46" s="217"/>
      <c r="C46" s="218"/>
      <c r="D46" s="183"/>
      <c r="E46" s="183"/>
    </row>
    <row r="47" spans="2:5">
      <c r="B47" s="217"/>
      <c r="C47" s="218"/>
      <c r="D47" s="183"/>
      <c r="E47" s="183"/>
    </row>
    <row r="48" spans="2:5">
      <c r="B48" s="217"/>
      <c r="C48" s="218"/>
      <c r="D48" s="183"/>
      <c r="E48" s="183"/>
    </row>
    <row r="49" spans="2:5">
      <c r="B49" s="217"/>
      <c r="C49" s="218"/>
      <c r="D49" s="183"/>
      <c r="E49" s="183"/>
    </row>
    <row r="50" spans="2:5">
      <c r="B50" s="217"/>
      <c r="C50" s="218"/>
      <c r="D50" s="183"/>
      <c r="E50" s="183"/>
    </row>
    <row r="51" spans="2:5">
      <c r="B51" s="217"/>
      <c r="C51" s="218"/>
      <c r="D51" s="183"/>
      <c r="E51" s="183"/>
    </row>
    <row r="52" spans="2:5">
      <c r="B52" s="217"/>
      <c r="C52" s="218"/>
      <c r="D52" s="183"/>
      <c r="E52" s="183"/>
    </row>
    <row r="53" spans="2:5">
      <c r="B53" s="217"/>
      <c r="C53" s="218"/>
      <c r="D53" s="183"/>
      <c r="E53" s="183"/>
    </row>
    <row r="54" spans="2:5">
      <c r="B54" s="217"/>
      <c r="C54" s="218"/>
      <c r="D54" s="183"/>
      <c r="E54" s="183"/>
    </row>
    <row r="55" spans="2:5">
      <c r="B55" s="217"/>
      <c r="C55" s="218"/>
      <c r="D55" s="183"/>
      <c r="E55" s="183"/>
    </row>
    <row r="56" spans="2:5">
      <c r="B56" s="217"/>
      <c r="C56" s="218"/>
      <c r="D56" s="183"/>
      <c r="E56" s="183"/>
    </row>
    <row r="57" spans="2:5">
      <c r="B57" s="217"/>
      <c r="C57" s="218"/>
      <c r="D57" s="183"/>
      <c r="E57" s="183"/>
    </row>
    <row r="58" spans="2:5">
      <c r="B58" s="217"/>
      <c r="C58" s="218"/>
      <c r="D58" s="183"/>
      <c r="E58" s="183"/>
    </row>
    <row r="59" spans="2:5">
      <c r="B59" s="217"/>
      <c r="C59" s="218"/>
      <c r="D59" s="183"/>
      <c r="E59" s="183"/>
    </row>
    <row r="60" spans="2:5">
      <c r="B60" s="217"/>
      <c r="C60" s="218"/>
      <c r="D60" s="183"/>
      <c r="E60" s="183"/>
    </row>
    <row r="61" spans="2:5">
      <c r="B61" s="217"/>
      <c r="C61" s="218"/>
      <c r="D61" s="183"/>
      <c r="E61" s="183"/>
    </row>
    <row r="62" spans="2:5">
      <c r="B62" s="217"/>
      <c r="C62" s="218"/>
      <c r="D62" s="183"/>
      <c r="E62" s="183"/>
    </row>
    <row r="63" spans="2:5">
      <c r="B63" s="217"/>
      <c r="C63" s="218"/>
      <c r="D63" s="183"/>
      <c r="E63" s="183"/>
    </row>
    <row r="64" spans="2:5">
      <c r="B64" s="217"/>
      <c r="C64" s="218"/>
      <c r="D64" s="183"/>
      <c r="E64" s="183"/>
    </row>
    <row r="65" spans="2:5">
      <c r="B65" s="217"/>
      <c r="C65" s="218"/>
      <c r="D65" s="183"/>
      <c r="E65" s="183"/>
    </row>
    <row r="66" spans="2:5">
      <c r="B66" s="217"/>
      <c r="C66" s="218"/>
      <c r="D66" s="183"/>
      <c r="E66" s="183"/>
    </row>
    <row r="67" spans="2:5">
      <c r="B67" s="217"/>
      <c r="C67" s="218"/>
      <c r="D67" s="183"/>
      <c r="E67" s="183"/>
    </row>
  </sheetData>
  <mergeCells count="8">
    <mergeCell ref="C10:D10"/>
    <mergeCell ref="C11:D11"/>
    <mergeCell ref="A1:E1"/>
    <mergeCell ref="A3:E3"/>
    <mergeCell ref="C6:D6"/>
    <mergeCell ref="C7:D7"/>
    <mergeCell ref="C8:D8"/>
    <mergeCell ref="C9:D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L19"/>
  <sheetViews>
    <sheetView workbookViewId="0">
      <selection activeCell="K26" sqref="K26"/>
    </sheetView>
  </sheetViews>
  <sheetFormatPr defaultColWidth="8.85546875" defaultRowHeight="15.75"/>
  <cols>
    <col min="1" max="2" width="8.85546875" style="38"/>
    <col min="3" max="3" width="8.85546875" style="77"/>
    <col min="4" max="4" width="38.42578125" style="77" customWidth="1"/>
    <col min="5" max="5" width="9.140625" style="73" hidden="1" customWidth="1"/>
    <col min="6" max="6" width="9.140625" style="77" hidden="1" customWidth="1"/>
    <col min="7" max="12" width="8.85546875" style="77"/>
    <col min="13" max="16384" width="8.85546875" style="38"/>
  </cols>
  <sheetData>
    <row r="1" spans="1:9">
      <c r="A1" s="597" t="s">
        <v>525</v>
      </c>
      <c r="B1" s="597"/>
      <c r="C1" s="597"/>
      <c r="D1" s="597"/>
      <c r="E1" s="597"/>
      <c r="F1" s="597"/>
      <c r="G1" s="597"/>
      <c r="H1" s="597"/>
      <c r="I1" s="597"/>
    </row>
    <row r="4" spans="1:9" ht="37.5" customHeight="1">
      <c r="A4" s="596" t="s">
        <v>438</v>
      </c>
      <c r="B4" s="596"/>
      <c r="C4" s="596"/>
      <c r="D4" s="596"/>
      <c r="E4" s="596"/>
      <c r="F4" s="596"/>
      <c r="G4" s="596"/>
      <c r="H4" s="596"/>
      <c r="I4" s="596"/>
    </row>
    <row r="5" spans="1:9" ht="37.5" customHeight="1">
      <c r="B5" s="347"/>
      <c r="C5" s="347"/>
      <c r="D5" s="347"/>
      <c r="E5" s="347"/>
      <c r="F5" s="347"/>
      <c r="G5" s="347"/>
      <c r="H5" s="347"/>
      <c r="I5" s="347"/>
    </row>
    <row r="7" spans="1:9" ht="20.25">
      <c r="B7" s="472"/>
      <c r="C7" s="473" t="s">
        <v>318</v>
      </c>
      <c r="D7" s="473"/>
      <c r="E7" s="474"/>
      <c r="F7" s="473"/>
      <c r="H7" s="473" t="s">
        <v>497</v>
      </c>
    </row>
    <row r="8" spans="1:9" ht="20.25">
      <c r="B8" s="472"/>
      <c r="C8" s="473"/>
      <c r="D8" s="473"/>
      <c r="E8" s="474"/>
      <c r="F8" s="473"/>
      <c r="H8" s="473"/>
    </row>
    <row r="9" spans="1:9" ht="20.25">
      <c r="B9" s="472"/>
      <c r="C9" s="473"/>
      <c r="D9" s="473"/>
      <c r="E9" s="474"/>
      <c r="F9" s="473"/>
      <c r="H9" s="473"/>
    </row>
    <row r="10" spans="1:9" ht="20.25">
      <c r="B10" s="472"/>
      <c r="C10" s="473" t="s">
        <v>421</v>
      </c>
      <c r="D10" s="473"/>
      <c r="E10" s="474"/>
      <c r="F10" s="473"/>
      <c r="H10" s="473" t="s">
        <v>496</v>
      </c>
    </row>
    <row r="11" spans="1:9" ht="20.25">
      <c r="B11" s="472"/>
      <c r="C11" s="473"/>
      <c r="D11" s="473"/>
      <c r="E11" s="474"/>
      <c r="F11" s="473"/>
      <c r="H11" s="473"/>
    </row>
    <row r="12" spans="1:9" ht="20.25">
      <c r="B12" s="472"/>
      <c r="C12" s="473"/>
      <c r="D12" s="473"/>
      <c r="E12" s="474"/>
      <c r="F12" s="473"/>
      <c r="H12" s="473"/>
    </row>
    <row r="13" spans="1:9" ht="20.25">
      <c r="B13" s="472"/>
      <c r="C13" s="473"/>
      <c r="D13" s="473"/>
      <c r="E13" s="474"/>
      <c r="F13" s="473"/>
      <c r="H13" s="473"/>
    </row>
    <row r="14" spans="1:9" ht="20.25">
      <c r="B14" s="472"/>
      <c r="C14" s="473"/>
      <c r="D14" s="473" t="s">
        <v>47</v>
      </c>
      <c r="E14" s="474"/>
      <c r="F14" s="473"/>
      <c r="H14" s="473" t="s">
        <v>498</v>
      </c>
    </row>
    <row r="15" spans="1:9" ht="20.25">
      <c r="B15" s="472"/>
      <c r="C15" s="473"/>
      <c r="D15" s="473"/>
      <c r="E15" s="474"/>
      <c r="F15" s="473"/>
      <c r="G15" s="473"/>
    </row>
    <row r="16" spans="1:9" ht="13.5" customHeight="1"/>
    <row r="19" ht="18" customHeight="1"/>
  </sheetData>
  <mergeCells count="2">
    <mergeCell ref="A1:I1"/>
    <mergeCell ref="A4:I4"/>
  </mergeCells>
  <phoneticPr fontId="0" type="noConversion"/>
  <pageMargins left="0.7" right="0.7" top="0.75" bottom="0.75" header="0.3" footer="0.3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N11"/>
  <sheetViews>
    <sheetView zoomScale="80" zoomScaleNormal="80" zoomScaleSheetLayoutView="100" workbookViewId="0">
      <selection sqref="A1:I1"/>
    </sheetView>
  </sheetViews>
  <sheetFormatPr defaultRowHeight="15.75"/>
  <cols>
    <col min="1" max="1" width="47.140625" style="90" customWidth="1"/>
    <col min="2" max="2" width="15.140625" style="95" customWidth="1"/>
    <col min="3" max="3" width="21.28515625" style="95" customWidth="1"/>
    <col min="4" max="4" width="23.7109375" style="95" customWidth="1"/>
    <col min="5" max="5" width="14" style="95" customWidth="1"/>
    <col min="6" max="6" width="21.7109375" style="95" customWidth="1"/>
    <col min="7" max="9" width="18.28515625" style="95" customWidth="1"/>
    <col min="10" max="10" width="33.42578125" style="93" customWidth="1"/>
    <col min="11" max="12" width="12.5703125" style="93" customWidth="1"/>
    <col min="13" max="13" width="10.85546875" style="93" customWidth="1"/>
    <col min="14" max="14" width="10.42578125" style="94" bestFit="1" customWidth="1"/>
    <col min="15" max="16384" width="9.140625" style="91"/>
  </cols>
  <sheetData>
    <row r="1" spans="1:14" ht="21" customHeight="1">
      <c r="A1" s="536" t="s">
        <v>515</v>
      </c>
      <c r="B1" s="536"/>
      <c r="C1" s="536"/>
      <c r="D1" s="536"/>
      <c r="E1" s="536"/>
      <c r="F1" s="536"/>
      <c r="G1" s="536"/>
      <c r="H1" s="536"/>
      <c r="I1" s="536"/>
      <c r="J1" s="274"/>
      <c r="K1" s="274"/>
      <c r="L1" s="274"/>
      <c r="M1" s="274"/>
      <c r="N1" s="274"/>
    </row>
    <row r="2" spans="1:14">
      <c r="B2" s="92"/>
      <c r="C2" s="92"/>
      <c r="D2" s="92"/>
      <c r="E2" s="92"/>
      <c r="F2" s="92"/>
      <c r="G2" s="92"/>
      <c r="H2" s="92"/>
      <c r="I2" s="92"/>
    </row>
    <row r="3" spans="1:14" ht="27.75" customHeight="1">
      <c r="A3" s="601" t="s">
        <v>67</v>
      </c>
      <c r="B3" s="601"/>
      <c r="C3" s="601"/>
      <c r="D3" s="601"/>
      <c r="E3" s="601"/>
      <c r="F3" s="601"/>
      <c r="G3" s="601"/>
      <c r="H3" s="601"/>
      <c r="I3" s="601"/>
      <c r="J3" s="396"/>
      <c r="K3" s="396"/>
      <c r="L3" s="396"/>
      <c r="M3" s="396"/>
      <c r="N3" s="396"/>
    </row>
    <row r="4" spans="1:14" ht="42.75" customHeight="1">
      <c r="A4" s="543" t="s">
        <v>73</v>
      </c>
      <c r="B4" s="543"/>
      <c r="C4" s="543"/>
      <c r="D4" s="543"/>
      <c r="E4" s="543"/>
      <c r="F4" s="543"/>
      <c r="G4" s="543"/>
      <c r="H4" s="543"/>
      <c r="I4" s="543"/>
      <c r="J4" s="316"/>
      <c r="K4" s="316"/>
      <c r="L4" s="316"/>
      <c r="M4" s="316"/>
      <c r="N4" s="316"/>
    </row>
    <row r="5" spans="1:14" ht="30" customHeight="1">
      <c r="A5" s="397"/>
      <c r="B5" s="397"/>
      <c r="C5" s="397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</row>
    <row r="6" spans="1:14" ht="31.5" customHeight="1">
      <c r="A6" s="599" t="s">
        <v>374</v>
      </c>
      <c r="B6" s="598" t="s">
        <v>483</v>
      </c>
      <c r="C6" s="598" t="s">
        <v>475</v>
      </c>
      <c r="D6" s="600" t="s">
        <v>479</v>
      </c>
      <c r="E6" s="600"/>
      <c r="F6" s="598" t="s">
        <v>476</v>
      </c>
      <c r="G6" s="600" t="s">
        <v>481</v>
      </c>
      <c r="H6" s="600"/>
      <c r="I6" s="598" t="s">
        <v>477</v>
      </c>
      <c r="J6" s="96"/>
      <c r="K6" s="96"/>
      <c r="L6" s="97"/>
      <c r="M6" s="94"/>
      <c r="N6" s="91"/>
    </row>
    <row r="7" spans="1:14" ht="50.25" customHeight="1">
      <c r="A7" s="599"/>
      <c r="B7" s="598"/>
      <c r="C7" s="598"/>
      <c r="D7" s="398" t="s">
        <v>478</v>
      </c>
      <c r="E7" s="398" t="s">
        <v>480</v>
      </c>
      <c r="F7" s="598"/>
      <c r="G7" s="398" t="s">
        <v>478</v>
      </c>
      <c r="H7" s="398" t="s">
        <v>480</v>
      </c>
      <c r="I7" s="598"/>
      <c r="J7" s="273"/>
      <c r="K7" s="273"/>
      <c r="L7" s="273"/>
      <c r="M7" s="99"/>
      <c r="N7" s="91"/>
    </row>
    <row r="8" spans="1:14" ht="50.25" customHeight="1">
      <c r="A8" s="399" t="s">
        <v>511</v>
      </c>
      <c r="B8" s="401" t="s">
        <v>364</v>
      </c>
      <c r="C8" s="403">
        <v>153625000</v>
      </c>
      <c r="D8" s="403">
        <v>153625000</v>
      </c>
      <c r="E8" s="405">
        <v>1</v>
      </c>
      <c r="F8" s="404">
        <f>+D8</f>
        <v>153625000</v>
      </c>
      <c r="G8" s="404">
        <v>0</v>
      </c>
      <c r="H8" s="406">
        <v>0</v>
      </c>
      <c r="I8" s="404">
        <v>0</v>
      </c>
      <c r="J8" s="273"/>
      <c r="K8" s="273"/>
      <c r="L8" s="273"/>
      <c r="M8" s="99"/>
      <c r="N8" s="91"/>
    </row>
    <row r="9" spans="1:14" ht="83.25" customHeight="1">
      <c r="A9" s="399" t="s">
        <v>484</v>
      </c>
      <c r="B9" s="401" t="s">
        <v>364</v>
      </c>
      <c r="C9" s="403">
        <v>89180205</v>
      </c>
      <c r="D9" s="404">
        <v>44590100</v>
      </c>
      <c r="E9" s="405">
        <f>+D9/C9</f>
        <v>0.49999997196687312</v>
      </c>
      <c r="F9" s="404">
        <v>44590100</v>
      </c>
      <c r="G9" s="404">
        <f>+C9-D9</f>
        <v>44590105</v>
      </c>
      <c r="H9" s="406">
        <f>+G9/C9</f>
        <v>0.50000002803312682</v>
      </c>
      <c r="I9" s="404">
        <v>44590105</v>
      </c>
      <c r="J9" s="271"/>
      <c r="K9" s="271"/>
      <c r="L9" s="271"/>
      <c r="M9" s="94"/>
      <c r="N9" s="91"/>
    </row>
    <row r="10" spans="1:14" s="100" customFormat="1" ht="82.5" customHeight="1">
      <c r="A10" s="400" t="s">
        <v>482</v>
      </c>
      <c r="B10" s="402" t="s">
        <v>364</v>
      </c>
      <c r="C10" s="407">
        <v>88739589</v>
      </c>
      <c r="D10" s="408">
        <v>48310000</v>
      </c>
      <c r="E10" s="406">
        <f>+D10/C10</f>
        <v>0.54440189034456765</v>
      </c>
      <c r="F10" s="408">
        <v>48310000</v>
      </c>
      <c r="G10" s="408">
        <f>+C10-D10</f>
        <v>40429589</v>
      </c>
      <c r="H10" s="406">
        <f>+G10/C10</f>
        <v>0.45559810965543235</v>
      </c>
      <c r="I10" s="408">
        <f>+G10</f>
        <v>40429589</v>
      </c>
      <c r="J10" s="272"/>
      <c r="K10" s="272"/>
      <c r="L10" s="272"/>
      <c r="M10" s="98"/>
    </row>
    <row r="11" spans="1:14" s="100" customFormat="1" ht="82.5" customHeight="1">
      <c r="A11" s="400" t="s">
        <v>482</v>
      </c>
      <c r="B11" s="402" t="s">
        <v>365</v>
      </c>
      <c r="C11" s="407">
        <v>88739589</v>
      </c>
      <c r="D11" s="408">
        <v>19200000</v>
      </c>
      <c r="E11" s="406">
        <v>1</v>
      </c>
      <c r="F11" s="408">
        <f>19200000+1609850+6800000</f>
        <v>27609850</v>
      </c>
      <c r="G11" s="408">
        <v>0</v>
      </c>
      <c r="H11" s="406">
        <f>+G11/C11</f>
        <v>0</v>
      </c>
      <c r="I11" s="408">
        <f>+G11</f>
        <v>0</v>
      </c>
      <c r="J11" s="272"/>
      <c r="K11" s="272"/>
      <c r="L11" s="272"/>
      <c r="M11" s="98"/>
    </row>
  </sheetData>
  <mergeCells count="10">
    <mergeCell ref="A1:I1"/>
    <mergeCell ref="C6:C7"/>
    <mergeCell ref="B6:B7"/>
    <mergeCell ref="A6:A7"/>
    <mergeCell ref="D6:E6"/>
    <mergeCell ref="I6:I7"/>
    <mergeCell ref="F6:F7"/>
    <mergeCell ref="G6:H6"/>
    <mergeCell ref="A4:I4"/>
    <mergeCell ref="A3:I3"/>
  </mergeCells>
  <phoneticPr fontId="0" type="noConversion"/>
  <printOptions horizontalCentered="1"/>
  <pageMargins left="0.27559055118110237" right="0.15748031496062992" top="0.39370078740157483" bottom="0.43307086614173229" header="0.51181102362204722" footer="0.51181102362204722"/>
  <pageSetup paperSize="9" scale="73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J13"/>
  <sheetViews>
    <sheetView topLeftCell="B1" workbookViewId="0">
      <selection sqref="A1:D1"/>
    </sheetView>
  </sheetViews>
  <sheetFormatPr defaultColWidth="8.85546875" defaultRowHeight="15.75"/>
  <cols>
    <col min="1" max="1" width="12.28515625" style="38" hidden="1" customWidth="1"/>
    <col min="2" max="2" width="47.28515625" style="38" customWidth="1"/>
    <col min="3" max="3" width="48.42578125" style="77" customWidth="1"/>
    <col min="4" max="4" width="20.7109375" style="77" customWidth="1"/>
    <col min="5" max="5" width="8.85546875" style="77"/>
    <col min="6" max="8" width="9.140625" style="77" customWidth="1"/>
    <col min="9" max="10" width="8.85546875" style="109"/>
    <col min="11" max="16384" width="8.85546875" style="38"/>
  </cols>
  <sheetData>
    <row r="1" spans="1:10">
      <c r="A1" s="536" t="s">
        <v>516</v>
      </c>
      <c r="B1" s="536"/>
      <c r="C1" s="536"/>
      <c r="D1" s="536"/>
      <c r="E1" s="274"/>
      <c r="F1" s="274"/>
      <c r="G1" s="274"/>
      <c r="H1" s="274"/>
    </row>
    <row r="4" spans="1:10" ht="38.25" customHeight="1">
      <c r="A4" s="602" t="s">
        <v>439</v>
      </c>
      <c r="B4" s="602"/>
      <c r="C4" s="602"/>
      <c r="D4" s="602"/>
      <c r="E4" s="602"/>
      <c r="F4" s="475"/>
      <c r="G4" s="475"/>
      <c r="H4" s="475"/>
    </row>
    <row r="6" spans="1:10">
      <c r="C6" s="110" t="s">
        <v>397</v>
      </c>
    </row>
    <row r="7" spans="1:10" s="40" customFormat="1" ht="35.1" customHeight="1">
      <c r="B7" s="515" t="s">
        <v>98</v>
      </c>
      <c r="C7" s="516">
        <f>+C8+C9+C10</f>
        <v>90687347</v>
      </c>
      <c r="E7" s="113"/>
      <c r="F7" s="111"/>
      <c r="G7" s="111"/>
      <c r="H7" s="111"/>
      <c r="I7" s="112"/>
      <c r="J7" s="112"/>
    </row>
    <row r="8" spans="1:10">
      <c r="B8" s="83" t="s">
        <v>502</v>
      </c>
      <c r="C8" s="409">
        <v>29080156</v>
      </c>
    </row>
    <row r="9" spans="1:10" ht="47.25">
      <c r="B9" s="167" t="s">
        <v>503</v>
      </c>
      <c r="C9" s="409">
        <v>55599872</v>
      </c>
    </row>
    <row r="10" spans="1:10" ht="47.25">
      <c r="B10" s="167" t="s">
        <v>504</v>
      </c>
      <c r="C10" s="409">
        <v>6007319</v>
      </c>
    </row>
    <row r="11" spans="1:10" s="40" customFormat="1" ht="28.5" customHeight="1">
      <c r="B11" s="517" t="s">
        <v>505</v>
      </c>
      <c r="C11" s="516">
        <v>1415952</v>
      </c>
      <c r="E11" s="113"/>
      <c r="F11" s="111"/>
      <c r="G11" s="111"/>
      <c r="H11" s="111"/>
      <c r="I11" s="112"/>
      <c r="J11" s="112"/>
    </row>
    <row r="12" spans="1:10">
      <c r="B12" s="83"/>
      <c r="C12" s="409"/>
    </row>
    <row r="13" spans="1:10" ht="20.25">
      <c r="B13" s="494" t="s">
        <v>270</v>
      </c>
      <c r="C13" s="495">
        <f>SUM(C7,C11)</f>
        <v>92103299</v>
      </c>
    </row>
  </sheetData>
  <mergeCells count="2">
    <mergeCell ref="A4:E4"/>
    <mergeCell ref="A1:D1"/>
  </mergeCells>
  <phoneticPr fontId="0" type="noConversion"/>
  <printOptions horizontalCentered="1"/>
  <pageMargins left="0.55118110236220474" right="0.27559055118110237" top="0.74803149606299213" bottom="0.74803149606299213" header="0.31496062992125984" footer="0.31496062992125984"/>
  <pageSetup paperSize="9" scale="83" orientation="portrait" r:id="rId1"/>
  <colBreaks count="1" manualBreakCount="1">
    <brk id="3" max="1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W20"/>
  <sheetViews>
    <sheetView zoomScale="70" zoomScaleNormal="70" zoomScaleSheetLayoutView="70" workbookViewId="0">
      <selection sqref="A1:N1"/>
    </sheetView>
  </sheetViews>
  <sheetFormatPr defaultColWidth="8.85546875" defaultRowHeight="12.75"/>
  <cols>
    <col min="1" max="1" width="29.28515625" style="38" customWidth="1"/>
    <col min="2" max="2" width="22.7109375" style="38" customWidth="1"/>
    <col min="3" max="3" width="23.7109375" style="38" customWidth="1"/>
    <col min="4" max="4" width="22.5703125" style="38" customWidth="1"/>
    <col min="5" max="5" width="23" style="38" customWidth="1"/>
    <col min="6" max="6" width="22.140625" style="38" customWidth="1"/>
    <col min="7" max="8" width="17" style="38" customWidth="1"/>
    <col min="9" max="9" width="17" style="38" bestFit="1" customWidth="1"/>
    <col min="10" max="10" width="22.140625" style="38" customWidth="1"/>
    <col min="11" max="11" width="17" style="38" bestFit="1" customWidth="1"/>
    <col min="12" max="21" width="22" style="38" bestFit="1" customWidth="1"/>
    <col min="22" max="22" width="21.5703125" style="38" bestFit="1" customWidth="1"/>
    <col min="23" max="23" width="10.42578125" style="38" customWidth="1"/>
    <col min="24" max="16384" width="8.85546875" style="38"/>
  </cols>
  <sheetData>
    <row r="1" spans="1:23" ht="15.75">
      <c r="A1" s="536" t="s">
        <v>517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274"/>
      <c r="P1" s="274"/>
      <c r="Q1" s="274"/>
      <c r="R1" s="274"/>
      <c r="S1" s="274"/>
      <c r="T1" s="274"/>
      <c r="U1" s="274"/>
      <c r="V1" s="274"/>
      <c r="W1" s="101"/>
    </row>
    <row r="2" spans="1:23" ht="20.25" customHeight="1">
      <c r="A2" s="607" t="s">
        <v>74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300"/>
      <c r="P2" s="300"/>
      <c r="Q2" s="300"/>
      <c r="R2" s="300"/>
      <c r="S2" s="300"/>
      <c r="T2" s="300"/>
      <c r="U2" s="300"/>
      <c r="V2" s="300"/>
      <c r="W2" s="300"/>
    </row>
    <row r="3" spans="1:23" ht="15.75" thickBo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  <c r="N3" s="103" t="s">
        <v>378</v>
      </c>
      <c r="O3" s="103"/>
      <c r="P3" s="103"/>
      <c r="Q3" s="103"/>
      <c r="R3" s="103"/>
      <c r="S3" s="103"/>
      <c r="T3" s="103"/>
      <c r="U3" s="103"/>
      <c r="W3" s="102"/>
    </row>
    <row r="4" spans="1:23" ht="15.75">
      <c r="A4" s="603" t="s">
        <v>75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</row>
    <row r="5" spans="1:23" ht="16.5" thickBot="1">
      <c r="A5" s="604"/>
      <c r="B5" s="351" t="s">
        <v>77</v>
      </c>
      <c r="C5" s="351" t="s">
        <v>78</v>
      </c>
      <c r="D5" s="351" t="s">
        <v>79</v>
      </c>
      <c r="E5" s="351" t="s">
        <v>80</v>
      </c>
      <c r="F5" s="351" t="s">
        <v>81</v>
      </c>
      <c r="G5" s="351" t="s">
        <v>82</v>
      </c>
      <c r="H5" s="351" t="s">
        <v>83</v>
      </c>
      <c r="I5" s="351" t="s">
        <v>84</v>
      </c>
      <c r="J5" s="351" t="s">
        <v>85</v>
      </c>
      <c r="K5" s="351" t="s">
        <v>86</v>
      </c>
      <c r="L5" s="351" t="s">
        <v>87</v>
      </c>
      <c r="M5" s="351" t="s">
        <v>88</v>
      </c>
      <c r="N5" s="351" t="s">
        <v>89</v>
      </c>
    </row>
    <row r="6" spans="1:23" ht="36">
      <c r="A6" s="104" t="s">
        <v>94</v>
      </c>
      <c r="B6" s="352">
        <v>49200000</v>
      </c>
      <c r="C6" s="352">
        <v>45000000</v>
      </c>
      <c r="D6" s="352">
        <v>45000000</v>
      </c>
      <c r="E6" s="352">
        <v>40000000</v>
      </c>
      <c r="F6" s="352">
        <v>40000000</v>
      </c>
      <c r="G6" s="352">
        <v>40000000</v>
      </c>
      <c r="H6" s="352">
        <v>40000000</v>
      </c>
      <c r="I6" s="352">
        <v>40000000</v>
      </c>
      <c r="J6" s="352">
        <v>40000000</v>
      </c>
      <c r="K6" s="352">
        <v>40000000</v>
      </c>
      <c r="L6" s="352">
        <v>40000000</v>
      </c>
      <c r="M6" s="352">
        <v>40000000</v>
      </c>
      <c r="N6" s="352">
        <v>40000000</v>
      </c>
    </row>
    <row r="7" spans="1:23" ht="54">
      <c r="A7" s="105" t="s">
        <v>367</v>
      </c>
      <c r="B7" s="352">
        <v>3777000</v>
      </c>
      <c r="C7" s="354">
        <v>4500000</v>
      </c>
      <c r="D7" s="354">
        <v>4500000</v>
      </c>
      <c r="E7" s="354">
        <v>4500000</v>
      </c>
      <c r="F7" s="354">
        <v>4500000</v>
      </c>
      <c r="G7" s="354">
        <v>4500000</v>
      </c>
      <c r="H7" s="354">
        <v>4500000</v>
      </c>
      <c r="I7" s="354">
        <v>4500000</v>
      </c>
      <c r="J7" s="354">
        <v>4500000</v>
      </c>
      <c r="K7" s="354">
        <v>4500000</v>
      </c>
      <c r="L7" s="354">
        <v>4500000</v>
      </c>
      <c r="M7" s="354">
        <v>4500000</v>
      </c>
      <c r="N7" s="354">
        <v>4500000</v>
      </c>
    </row>
    <row r="8" spans="1:23" ht="36.75" thickBot="1">
      <c r="A8" s="106" t="s">
        <v>95</v>
      </c>
      <c r="B8" s="355">
        <v>1000000</v>
      </c>
      <c r="C8" s="355">
        <v>500000</v>
      </c>
      <c r="D8" s="355">
        <v>500000</v>
      </c>
      <c r="E8" s="355">
        <v>500000</v>
      </c>
      <c r="F8" s="355">
        <v>500000</v>
      </c>
      <c r="G8" s="355">
        <v>500000</v>
      </c>
      <c r="H8" s="355">
        <v>500000</v>
      </c>
      <c r="I8" s="355">
        <v>500000</v>
      </c>
      <c r="J8" s="355">
        <v>500000</v>
      </c>
      <c r="K8" s="355">
        <v>500000</v>
      </c>
      <c r="L8" s="355">
        <v>500000</v>
      </c>
      <c r="M8" s="355">
        <v>500000</v>
      </c>
      <c r="N8" s="355">
        <v>500000</v>
      </c>
    </row>
    <row r="9" spans="1:23" ht="18.75" thickBot="1">
      <c r="A9" s="107" t="s">
        <v>96</v>
      </c>
      <c r="B9" s="356">
        <f t="shared" ref="B9:N9" si="0">SUM(B6:B8)</f>
        <v>53977000</v>
      </c>
      <c r="C9" s="356">
        <f t="shared" si="0"/>
        <v>50000000</v>
      </c>
      <c r="D9" s="356">
        <f t="shared" si="0"/>
        <v>50000000</v>
      </c>
      <c r="E9" s="356">
        <f t="shared" si="0"/>
        <v>45000000</v>
      </c>
      <c r="F9" s="356">
        <f t="shared" si="0"/>
        <v>45000000</v>
      </c>
      <c r="G9" s="356">
        <f t="shared" si="0"/>
        <v>45000000</v>
      </c>
      <c r="H9" s="356">
        <f t="shared" si="0"/>
        <v>45000000</v>
      </c>
      <c r="I9" s="356">
        <f t="shared" si="0"/>
        <v>45000000</v>
      </c>
      <c r="J9" s="356">
        <f t="shared" si="0"/>
        <v>45000000</v>
      </c>
      <c r="K9" s="356">
        <f t="shared" si="0"/>
        <v>45000000</v>
      </c>
      <c r="L9" s="356">
        <f t="shared" si="0"/>
        <v>45000000</v>
      </c>
      <c r="M9" s="356">
        <f t="shared" si="0"/>
        <v>45000000</v>
      </c>
      <c r="N9" s="356">
        <f t="shared" si="0"/>
        <v>45000000</v>
      </c>
    </row>
    <row r="10" spans="1:23" ht="228" thickBot="1">
      <c r="A10" s="108" t="s">
        <v>97</v>
      </c>
      <c r="B10" s="357">
        <v>1956000</v>
      </c>
      <c r="C10" s="357">
        <v>1908000</v>
      </c>
      <c r="D10" s="357">
        <v>1900000</v>
      </c>
      <c r="E10" s="357">
        <v>1850000</v>
      </c>
      <c r="F10" s="357">
        <v>1800000</v>
      </c>
      <c r="G10" s="357">
        <v>1750000</v>
      </c>
      <c r="H10" s="357">
        <v>1700000</v>
      </c>
      <c r="I10" s="357">
        <v>1650000</v>
      </c>
      <c r="J10" s="357">
        <v>1600000</v>
      </c>
      <c r="K10" s="357">
        <v>1550000</v>
      </c>
      <c r="L10" s="357">
        <v>1500000</v>
      </c>
      <c r="M10" s="357">
        <v>1450000</v>
      </c>
      <c r="N10" s="357">
        <v>1400000</v>
      </c>
    </row>
    <row r="13" spans="1:23" ht="13.5" thickBot="1">
      <c r="C13" s="410"/>
      <c r="D13" s="410"/>
      <c r="E13" s="410"/>
      <c r="F13" s="410"/>
      <c r="G13" s="410"/>
      <c r="H13" s="410"/>
    </row>
    <row r="14" spans="1:23" ht="15.75">
      <c r="A14" s="603" t="s">
        <v>75</v>
      </c>
      <c r="B14" s="349"/>
      <c r="C14" s="349"/>
      <c r="D14" s="349"/>
      <c r="E14" s="349"/>
      <c r="F14" s="349"/>
      <c r="G14" s="349"/>
      <c r="H14" s="350"/>
      <c r="I14" s="605" t="s">
        <v>76</v>
      </c>
    </row>
    <row r="15" spans="1:23" ht="16.5" thickBot="1">
      <c r="A15" s="604"/>
      <c r="B15" s="351" t="s">
        <v>90</v>
      </c>
      <c r="C15" s="351" t="s">
        <v>91</v>
      </c>
      <c r="D15" s="351" t="s">
        <v>92</v>
      </c>
      <c r="E15" s="351" t="s">
        <v>93</v>
      </c>
      <c r="F15" s="351" t="s">
        <v>366</v>
      </c>
      <c r="G15" s="351" t="s">
        <v>396</v>
      </c>
      <c r="H15" s="351" t="s">
        <v>485</v>
      </c>
      <c r="I15" s="606"/>
    </row>
    <row r="16" spans="1:23" ht="36">
      <c r="A16" s="104" t="s">
        <v>94</v>
      </c>
      <c r="B16" s="352">
        <v>40000000</v>
      </c>
      <c r="C16" s="352">
        <v>40000000</v>
      </c>
      <c r="D16" s="352">
        <v>40000000</v>
      </c>
      <c r="E16" s="352">
        <v>40000000</v>
      </c>
      <c r="F16" s="352">
        <v>40000000</v>
      </c>
      <c r="G16" s="352">
        <v>40000000</v>
      </c>
      <c r="H16" s="352">
        <v>40000000</v>
      </c>
      <c r="I16" s="353">
        <f>SUM(B6:U6)</f>
        <v>539200000</v>
      </c>
    </row>
    <row r="17" spans="1:9" ht="54">
      <c r="A17" s="105" t="s">
        <v>367</v>
      </c>
      <c r="B17" s="354">
        <v>4500000</v>
      </c>
      <c r="C17" s="354">
        <v>4500000</v>
      </c>
      <c r="D17" s="354">
        <v>4500000</v>
      </c>
      <c r="E17" s="354">
        <v>4500000</v>
      </c>
      <c r="F17" s="354">
        <v>4500000</v>
      </c>
      <c r="G17" s="354">
        <v>4500000</v>
      </c>
      <c r="H17" s="354">
        <v>4500000</v>
      </c>
      <c r="I17" s="353">
        <f>SUM(B7:U7)</f>
        <v>57777000</v>
      </c>
    </row>
    <row r="18" spans="1:9" ht="36.75" thickBot="1">
      <c r="A18" s="106" t="s">
        <v>95</v>
      </c>
      <c r="B18" s="355">
        <v>500000</v>
      </c>
      <c r="C18" s="355">
        <v>500000</v>
      </c>
      <c r="D18" s="355">
        <v>500000</v>
      </c>
      <c r="E18" s="355">
        <v>500000</v>
      </c>
      <c r="F18" s="355">
        <v>500000</v>
      </c>
      <c r="G18" s="355">
        <v>500000</v>
      </c>
      <c r="H18" s="355">
        <v>500000</v>
      </c>
      <c r="I18" s="353">
        <f>SUM(B8:U8)</f>
        <v>7000000</v>
      </c>
    </row>
    <row r="19" spans="1:9" ht="18.75" thickBot="1">
      <c r="A19" s="107" t="s">
        <v>96</v>
      </c>
      <c r="B19" s="356">
        <f t="shared" ref="B19:H19" si="1">SUM(B16:B18)</f>
        <v>45000000</v>
      </c>
      <c r="C19" s="356">
        <f t="shared" si="1"/>
        <v>45000000</v>
      </c>
      <c r="D19" s="356">
        <f t="shared" si="1"/>
        <v>45000000</v>
      </c>
      <c r="E19" s="356">
        <f t="shared" si="1"/>
        <v>45000000</v>
      </c>
      <c r="F19" s="356">
        <f t="shared" si="1"/>
        <v>45000000</v>
      </c>
      <c r="G19" s="356">
        <f t="shared" si="1"/>
        <v>45000000</v>
      </c>
      <c r="H19" s="356">
        <f t="shared" si="1"/>
        <v>45000000</v>
      </c>
      <c r="I19" s="353">
        <f>SUM(B9:U9)</f>
        <v>603977000</v>
      </c>
    </row>
    <row r="20" spans="1:9" ht="228" thickBot="1">
      <c r="A20" s="108" t="s">
        <v>97</v>
      </c>
      <c r="B20" s="357">
        <v>1350000</v>
      </c>
      <c r="C20" s="357">
        <v>1300000</v>
      </c>
      <c r="D20" s="357">
        <v>1250000</v>
      </c>
      <c r="E20" s="357">
        <v>1200000</v>
      </c>
      <c r="F20" s="357">
        <v>1150000</v>
      </c>
      <c r="G20" s="357">
        <v>1100000</v>
      </c>
      <c r="H20" s="357">
        <v>1050000</v>
      </c>
      <c r="I20" s="353">
        <f>SUM(B10:U10)</f>
        <v>22014000</v>
      </c>
    </row>
  </sheetData>
  <mergeCells count="5">
    <mergeCell ref="A4:A5"/>
    <mergeCell ref="I14:I15"/>
    <mergeCell ref="A14:A15"/>
    <mergeCell ref="A2:N2"/>
    <mergeCell ref="A1:N1"/>
  </mergeCells>
  <phoneticPr fontId="0" type="noConversion"/>
  <pageMargins left="0.11811023622047245" right="0.11811023622047245" top="0.35433070866141736" bottom="0.35433070866141736" header="0.31496062992125984" footer="0.31496062992125984"/>
  <pageSetup paperSize="8" scale="4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J7"/>
  <sheetViews>
    <sheetView workbookViewId="0">
      <selection activeCell="O15" sqref="O15"/>
    </sheetView>
  </sheetViews>
  <sheetFormatPr defaultRowHeight="15"/>
  <cols>
    <col min="3" max="3" width="10.85546875" customWidth="1"/>
  </cols>
  <sheetData>
    <row r="1" spans="1:10" ht="15.75">
      <c r="A1" s="608" t="s">
        <v>518</v>
      </c>
      <c r="B1" s="608"/>
      <c r="C1" s="608"/>
      <c r="D1" s="608"/>
      <c r="E1" s="608"/>
      <c r="F1" s="608"/>
      <c r="G1" s="608"/>
      <c r="H1" s="608"/>
      <c r="I1" s="608"/>
      <c r="J1" s="137"/>
    </row>
    <row r="2" spans="1:10" ht="15.75">
      <c r="A2" s="138"/>
      <c r="B2" s="138"/>
      <c r="C2" s="138"/>
      <c r="D2" s="138"/>
      <c r="E2" s="138"/>
      <c r="F2" s="138"/>
      <c r="G2" s="138"/>
      <c r="H2" s="138"/>
      <c r="I2" s="138"/>
      <c r="J2" s="137"/>
    </row>
    <row r="3" spans="1:10">
      <c r="A3" s="609" t="s">
        <v>67</v>
      </c>
      <c r="B3" s="609"/>
      <c r="C3" s="609"/>
      <c r="D3" s="609"/>
      <c r="E3" s="609"/>
      <c r="F3" s="609"/>
      <c r="G3" s="609"/>
      <c r="H3" s="609"/>
      <c r="I3" s="609"/>
    </row>
    <row r="4" spans="1:10" ht="41.45" customHeight="1">
      <c r="A4" s="610" t="s">
        <v>99</v>
      </c>
      <c r="B4" s="610"/>
      <c r="C4" s="610"/>
      <c r="D4" s="610"/>
      <c r="E4" s="610"/>
      <c r="F4" s="610"/>
      <c r="G4" s="610"/>
      <c r="H4" s="610"/>
      <c r="I4" s="610"/>
    </row>
    <row r="7" spans="1:10" ht="15.75">
      <c r="A7" s="611" t="s">
        <v>100</v>
      </c>
      <c r="B7" s="611"/>
      <c r="C7" s="611"/>
      <c r="D7" s="611"/>
      <c r="E7" s="611"/>
      <c r="F7" s="611"/>
      <c r="G7" s="611"/>
      <c r="H7" s="611"/>
      <c r="I7" s="611"/>
    </row>
  </sheetData>
  <mergeCells count="4">
    <mergeCell ref="A1:I1"/>
    <mergeCell ref="A3:I3"/>
    <mergeCell ref="A4:I4"/>
    <mergeCell ref="A7:I7"/>
  </mergeCells>
  <phoneticPr fontId="0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Q22"/>
  <sheetViews>
    <sheetView zoomScale="80" zoomScaleNormal="80" zoomScaleSheetLayoutView="80" workbookViewId="0">
      <pane xSplit="1" ySplit="1" topLeftCell="B2" activePane="bottomRight" state="frozen"/>
      <selection pane="topRight" activeCell="B1" sqref="B1"/>
      <selection pane="bottomLeft" activeCell="A4" sqref="A4"/>
      <selection pane="bottomRight" sqref="A1:N1"/>
    </sheetView>
  </sheetViews>
  <sheetFormatPr defaultRowHeight="15.75"/>
  <cols>
    <col min="1" max="1" width="36.85546875" style="120" customWidth="1"/>
    <col min="2" max="2" width="12.5703125" style="120" customWidth="1"/>
    <col min="3" max="5" width="10.7109375" style="120" customWidth="1"/>
    <col min="6" max="6" width="11.5703125" style="120" customWidth="1"/>
    <col min="7" max="7" width="13" style="120" customWidth="1"/>
    <col min="8" max="8" width="11.85546875" style="120" customWidth="1"/>
    <col min="9" max="13" width="12.28515625" style="120" customWidth="1"/>
    <col min="14" max="14" width="14.140625" style="135" customWidth="1"/>
    <col min="15" max="15" width="19.5703125" style="136" customWidth="1"/>
    <col min="16" max="16" width="20.85546875" style="115" customWidth="1"/>
    <col min="17" max="17" width="12.85546875" style="116" customWidth="1"/>
    <col min="18" max="16384" width="9.140625" style="115"/>
  </cols>
  <sheetData>
    <row r="1" spans="1:17">
      <c r="A1" s="612" t="s">
        <v>519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114"/>
    </row>
    <row r="2" spans="1:17" s="118" customFormat="1" ht="28.5" customHeight="1">
      <c r="A2" s="613" t="s">
        <v>440</v>
      </c>
      <c r="B2" s="613"/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117"/>
      <c r="Q2" s="119"/>
    </row>
    <row r="3" spans="1:17" ht="26.25" customHeight="1">
      <c r="N3" s="121" t="s">
        <v>378</v>
      </c>
      <c r="O3" s="122"/>
    </row>
    <row r="4" spans="1:17" s="126" customFormat="1" ht="24.95" customHeight="1">
      <c r="A4" s="123"/>
      <c r="B4" s="124" t="s">
        <v>101</v>
      </c>
      <c r="C4" s="124" t="s">
        <v>102</v>
      </c>
      <c r="D4" s="124" t="s">
        <v>103</v>
      </c>
      <c r="E4" s="124" t="s">
        <v>104</v>
      </c>
      <c r="F4" s="124" t="s">
        <v>105</v>
      </c>
      <c r="G4" s="124" t="s">
        <v>106</v>
      </c>
      <c r="H4" s="124" t="s">
        <v>107</v>
      </c>
      <c r="I4" s="124" t="s">
        <v>108</v>
      </c>
      <c r="J4" s="124" t="s">
        <v>109</v>
      </c>
      <c r="K4" s="124" t="s">
        <v>110</v>
      </c>
      <c r="L4" s="124" t="s">
        <v>111</v>
      </c>
      <c r="M4" s="124" t="s">
        <v>112</v>
      </c>
      <c r="N4" s="124" t="s">
        <v>96</v>
      </c>
      <c r="O4" s="125"/>
      <c r="Q4" s="127"/>
    </row>
    <row r="5" spans="1:17" ht="24.95" customHeight="1">
      <c r="A5" s="128" t="s">
        <v>124</v>
      </c>
      <c r="B5" s="442">
        <v>24300000</v>
      </c>
      <c r="C5" s="442">
        <v>24300000</v>
      </c>
      <c r="D5" s="442">
        <v>24300000</v>
      </c>
      <c r="E5" s="442">
        <v>24300000</v>
      </c>
      <c r="F5" s="442">
        <v>24300000</v>
      </c>
      <c r="G5" s="442">
        <v>24300000</v>
      </c>
      <c r="H5" s="442">
        <v>24300000</v>
      </c>
      <c r="I5" s="442">
        <v>24300000</v>
      </c>
      <c r="J5" s="442">
        <v>24300000</v>
      </c>
      <c r="K5" s="442">
        <v>24300000</v>
      </c>
      <c r="L5" s="442">
        <v>24300000</v>
      </c>
      <c r="M5" s="442">
        <v>25330808</v>
      </c>
      <c r="N5" s="443">
        <f t="shared" ref="N5:N11" si="0">SUM(B5:M5)</f>
        <v>292630808</v>
      </c>
      <c r="O5" s="129"/>
      <c r="P5" s="441"/>
    </row>
    <row r="6" spans="1:17" ht="24.95" customHeight="1">
      <c r="A6" s="128" t="s">
        <v>113</v>
      </c>
      <c r="B6" s="442">
        <v>120000</v>
      </c>
      <c r="C6" s="442">
        <v>320000</v>
      </c>
      <c r="D6" s="442">
        <v>4700000</v>
      </c>
      <c r="E6" s="442">
        <v>1950000</v>
      </c>
      <c r="F6" s="442">
        <v>19300000</v>
      </c>
      <c r="G6" s="442">
        <v>1850000</v>
      </c>
      <c r="H6" s="442">
        <v>850000</v>
      </c>
      <c r="I6" s="442">
        <v>1400000</v>
      </c>
      <c r="J6" s="442">
        <v>7500000</v>
      </c>
      <c r="K6" s="442">
        <v>2200000</v>
      </c>
      <c r="L6" s="442">
        <v>1900000</v>
      </c>
      <c r="M6" s="442">
        <v>17180000</v>
      </c>
      <c r="N6" s="444">
        <f t="shared" si="0"/>
        <v>59270000</v>
      </c>
      <c r="O6" s="129"/>
    </row>
    <row r="7" spans="1:17" ht="24.95" customHeight="1">
      <c r="A7" s="128" t="s">
        <v>114</v>
      </c>
      <c r="B7" s="442">
        <v>4350000</v>
      </c>
      <c r="C7" s="442">
        <v>4350000</v>
      </c>
      <c r="D7" s="442">
        <v>4350000</v>
      </c>
      <c r="E7" s="442">
        <v>4350000</v>
      </c>
      <c r="F7" s="442">
        <v>4350000</v>
      </c>
      <c r="G7" s="442">
        <v>4350000</v>
      </c>
      <c r="H7" s="442">
        <v>4350000</v>
      </c>
      <c r="I7" s="442">
        <v>4350000</v>
      </c>
      <c r="J7" s="442">
        <v>4350000</v>
      </c>
      <c r="K7" s="442">
        <v>4350000</v>
      </c>
      <c r="L7" s="442">
        <v>4350000</v>
      </c>
      <c r="M7" s="442">
        <v>4359000</v>
      </c>
      <c r="N7" s="444">
        <f t="shared" si="0"/>
        <v>52209000</v>
      </c>
      <c r="O7" s="129"/>
      <c r="P7" s="130"/>
    </row>
    <row r="8" spans="1:17" ht="24.95" customHeight="1">
      <c r="A8" s="128" t="s">
        <v>115</v>
      </c>
      <c r="B8" s="442"/>
      <c r="C8" s="442"/>
      <c r="D8" s="442">
        <v>812024</v>
      </c>
      <c r="E8" s="442">
        <v>48310000</v>
      </c>
      <c r="F8" s="442">
        <v>19930411</v>
      </c>
      <c r="G8" s="442">
        <v>153625000</v>
      </c>
      <c r="H8" s="442">
        <v>12015699</v>
      </c>
      <c r="I8" s="442">
        <v>44590100</v>
      </c>
      <c r="J8" s="442"/>
      <c r="K8" s="442"/>
      <c r="L8" s="442"/>
      <c r="M8" s="442"/>
      <c r="N8" s="444">
        <f t="shared" si="0"/>
        <v>279283234</v>
      </c>
      <c r="O8" s="129"/>
    </row>
    <row r="9" spans="1:17" ht="24.95" customHeight="1">
      <c r="A9" s="128" t="s">
        <v>422</v>
      </c>
      <c r="B9" s="442">
        <v>0</v>
      </c>
      <c r="C9" s="442">
        <v>0</v>
      </c>
      <c r="D9" s="442">
        <v>0</v>
      </c>
      <c r="E9" s="442">
        <v>0</v>
      </c>
      <c r="F9" s="442">
        <v>0</v>
      </c>
      <c r="G9" s="442">
        <v>0</v>
      </c>
      <c r="H9" s="442">
        <v>0</v>
      </c>
      <c r="I9" s="442">
        <v>0</v>
      </c>
      <c r="J9" s="442">
        <v>0</v>
      </c>
      <c r="K9" s="442">
        <v>0</v>
      </c>
      <c r="L9" s="442">
        <v>0</v>
      </c>
      <c r="M9" s="442">
        <v>0</v>
      </c>
      <c r="N9" s="444">
        <f t="shared" si="0"/>
        <v>0</v>
      </c>
      <c r="O9" s="129"/>
    </row>
    <row r="10" spans="1:17" ht="24.95" customHeight="1">
      <c r="A10" s="128" t="s">
        <v>368</v>
      </c>
      <c r="B10" s="442">
        <v>0</v>
      </c>
      <c r="C10" s="445">
        <v>0</v>
      </c>
      <c r="D10" s="442">
        <v>0</v>
      </c>
      <c r="E10" s="445">
        <v>0</v>
      </c>
      <c r="F10" s="442">
        <v>55000000</v>
      </c>
      <c r="G10" s="442">
        <v>55000000</v>
      </c>
      <c r="H10" s="442"/>
      <c r="I10" s="442">
        <v>0</v>
      </c>
      <c r="J10" s="442">
        <v>55502713</v>
      </c>
      <c r="K10" s="442">
        <v>0</v>
      </c>
      <c r="L10" s="445">
        <v>0</v>
      </c>
      <c r="M10" s="445">
        <v>0</v>
      </c>
      <c r="N10" s="444">
        <f t="shared" si="0"/>
        <v>165502713</v>
      </c>
      <c r="O10" s="129"/>
    </row>
    <row r="11" spans="1:17" ht="24.95" customHeight="1">
      <c r="A11" s="131" t="s">
        <v>116</v>
      </c>
      <c r="B11" s="444">
        <f>SUM(B5:B10)</f>
        <v>28770000</v>
      </c>
      <c r="C11" s="444">
        <f t="shared" ref="C11:M11" si="1">SUM(C5:C10)</f>
        <v>28970000</v>
      </c>
      <c r="D11" s="444">
        <f t="shared" si="1"/>
        <v>34162024</v>
      </c>
      <c r="E11" s="444">
        <f t="shared" si="1"/>
        <v>78910000</v>
      </c>
      <c r="F11" s="444">
        <f t="shared" si="1"/>
        <v>122880411</v>
      </c>
      <c r="G11" s="444">
        <f t="shared" si="1"/>
        <v>239125000</v>
      </c>
      <c r="H11" s="444">
        <f t="shared" si="1"/>
        <v>41515699</v>
      </c>
      <c r="I11" s="444">
        <f t="shared" si="1"/>
        <v>74640100</v>
      </c>
      <c r="J11" s="444">
        <f t="shared" si="1"/>
        <v>91652713</v>
      </c>
      <c r="K11" s="444">
        <f t="shared" si="1"/>
        <v>30850000</v>
      </c>
      <c r="L11" s="444">
        <f t="shared" si="1"/>
        <v>30550000</v>
      </c>
      <c r="M11" s="444">
        <f t="shared" si="1"/>
        <v>46869808</v>
      </c>
      <c r="N11" s="444">
        <f t="shared" si="0"/>
        <v>848895755</v>
      </c>
      <c r="O11" s="129"/>
      <c r="P11" s="130"/>
    </row>
    <row r="12" spans="1:17" ht="24.95" customHeight="1">
      <c r="A12" s="132"/>
      <c r="B12" s="358"/>
      <c r="C12" s="358"/>
      <c r="D12" s="358"/>
      <c r="E12" s="358"/>
      <c r="F12" s="358"/>
      <c r="G12" s="358"/>
      <c r="H12" s="358"/>
      <c r="I12" s="358"/>
      <c r="J12" s="358"/>
      <c r="K12" s="358"/>
      <c r="L12" s="358"/>
      <c r="M12" s="358"/>
      <c r="N12" s="359"/>
      <c r="O12" s="129"/>
    </row>
    <row r="13" spans="1:17" s="133" customFormat="1" ht="24.95" customHeight="1">
      <c r="A13" s="128" t="s">
        <v>17</v>
      </c>
      <c r="B13" s="442">
        <v>14383680</v>
      </c>
      <c r="C13" s="442">
        <v>14383680</v>
      </c>
      <c r="D13" s="442">
        <v>14383680</v>
      </c>
      <c r="E13" s="442">
        <v>14383680</v>
      </c>
      <c r="F13" s="442">
        <v>14383680</v>
      </c>
      <c r="G13" s="442">
        <v>14383680</v>
      </c>
      <c r="H13" s="442">
        <v>14383680</v>
      </c>
      <c r="I13" s="442">
        <v>14383680</v>
      </c>
      <c r="J13" s="442">
        <v>14383680</v>
      </c>
      <c r="K13" s="442">
        <v>14383680</v>
      </c>
      <c r="L13" s="442">
        <v>14383680</v>
      </c>
      <c r="M13" s="442">
        <v>14383720</v>
      </c>
      <c r="N13" s="444">
        <f>SUM(B13:M13)</f>
        <v>172604200</v>
      </c>
      <c r="O13" s="129"/>
      <c r="Q13" s="134"/>
    </row>
    <row r="14" spans="1:17" s="133" customFormat="1" ht="24.95" customHeight="1">
      <c r="A14" s="128" t="s">
        <v>117</v>
      </c>
      <c r="B14" s="442">
        <v>2724000</v>
      </c>
      <c r="C14" s="442">
        <v>2724000</v>
      </c>
      <c r="D14" s="442">
        <v>2724000</v>
      </c>
      <c r="E14" s="442">
        <v>2724000</v>
      </c>
      <c r="F14" s="442">
        <v>2724000</v>
      </c>
      <c r="G14" s="442">
        <v>2724000</v>
      </c>
      <c r="H14" s="442">
        <v>2724000</v>
      </c>
      <c r="I14" s="442">
        <v>2724000</v>
      </c>
      <c r="J14" s="442">
        <v>2724000</v>
      </c>
      <c r="K14" s="442">
        <v>2724000</v>
      </c>
      <c r="L14" s="442">
        <v>2724000</v>
      </c>
      <c r="M14" s="442">
        <v>2731500</v>
      </c>
      <c r="N14" s="444">
        <f t="shared" ref="N14:N21" si="2">SUM(B14:M14)</f>
        <v>32695500</v>
      </c>
      <c r="O14" s="129"/>
      <c r="Q14" s="134"/>
    </row>
    <row r="15" spans="1:17" s="133" customFormat="1" ht="24.95" customHeight="1">
      <c r="A15" s="128" t="s">
        <v>118</v>
      </c>
      <c r="B15" s="442">
        <v>11300000</v>
      </c>
      <c r="C15" s="442">
        <v>11300000</v>
      </c>
      <c r="D15" s="442">
        <v>11300000</v>
      </c>
      <c r="E15" s="442">
        <v>11300000</v>
      </c>
      <c r="F15" s="442">
        <v>11300000</v>
      </c>
      <c r="G15" s="442">
        <v>11300000</v>
      </c>
      <c r="H15" s="442">
        <v>11300000</v>
      </c>
      <c r="I15" s="442">
        <v>11300000</v>
      </c>
      <c r="J15" s="442">
        <v>11300000</v>
      </c>
      <c r="K15" s="442">
        <v>11300000</v>
      </c>
      <c r="L15" s="442">
        <v>11300000</v>
      </c>
      <c r="M15" s="442">
        <v>11329000</v>
      </c>
      <c r="N15" s="444">
        <f t="shared" si="2"/>
        <v>135629000</v>
      </c>
      <c r="O15" s="129"/>
      <c r="Q15" s="134"/>
    </row>
    <row r="16" spans="1:17" s="133" customFormat="1" ht="24.95" customHeight="1">
      <c r="A16" s="128" t="s">
        <v>123</v>
      </c>
      <c r="B16" s="442">
        <v>315000</v>
      </c>
      <c r="C16" s="442">
        <v>315000</v>
      </c>
      <c r="D16" s="442">
        <v>315000</v>
      </c>
      <c r="E16" s="442">
        <v>315000</v>
      </c>
      <c r="F16" s="442">
        <v>315000</v>
      </c>
      <c r="G16" s="442">
        <v>315000</v>
      </c>
      <c r="H16" s="442">
        <v>315000</v>
      </c>
      <c r="I16" s="442">
        <v>315000</v>
      </c>
      <c r="J16" s="442">
        <v>315000</v>
      </c>
      <c r="K16" s="442">
        <v>315000</v>
      </c>
      <c r="L16" s="442">
        <v>315000</v>
      </c>
      <c r="M16" s="442">
        <v>316000</v>
      </c>
      <c r="N16" s="444">
        <f t="shared" si="2"/>
        <v>3781000</v>
      </c>
      <c r="O16" s="129"/>
      <c r="Q16" s="134"/>
    </row>
    <row r="17" spans="1:17" s="133" customFormat="1" ht="24.95" customHeight="1">
      <c r="A17" s="128" t="s">
        <v>119</v>
      </c>
      <c r="B17" s="442">
        <v>6200000</v>
      </c>
      <c r="C17" s="442">
        <v>6200000</v>
      </c>
      <c r="D17" s="442">
        <v>6200000</v>
      </c>
      <c r="E17" s="442">
        <v>6200000</v>
      </c>
      <c r="F17" s="442">
        <v>6200000</v>
      </c>
      <c r="G17" s="442">
        <v>6200000</v>
      </c>
      <c r="H17" s="442">
        <v>6200000</v>
      </c>
      <c r="I17" s="442">
        <v>6200000</v>
      </c>
      <c r="J17" s="442">
        <v>6200000</v>
      </c>
      <c r="K17" s="442">
        <v>6200000</v>
      </c>
      <c r="L17" s="442">
        <v>6200000</v>
      </c>
      <c r="M17" s="442">
        <v>6784709</v>
      </c>
      <c r="N17" s="444">
        <f t="shared" si="2"/>
        <v>74984709</v>
      </c>
      <c r="O17" s="129"/>
      <c r="Q17" s="134"/>
    </row>
    <row r="18" spans="1:17" s="133" customFormat="1" ht="24.95" customHeight="1">
      <c r="A18" s="128" t="s">
        <v>423</v>
      </c>
      <c r="B18" s="442">
        <v>9649634</v>
      </c>
      <c r="C18" s="442"/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444">
        <f t="shared" si="2"/>
        <v>9649634</v>
      </c>
      <c r="O18" s="129"/>
      <c r="Q18" s="134"/>
    </row>
    <row r="19" spans="1:17" ht="24.95" customHeight="1">
      <c r="A19" s="128" t="s">
        <v>120</v>
      </c>
      <c r="B19" s="445">
        <v>0</v>
      </c>
      <c r="C19" s="445">
        <v>0</v>
      </c>
      <c r="D19" s="442">
        <v>0</v>
      </c>
      <c r="E19" s="442">
        <v>0</v>
      </c>
      <c r="F19" s="442">
        <v>20000000</v>
      </c>
      <c r="G19" s="442">
        <f>30000000-14425000</f>
        <v>15575000</v>
      </c>
      <c r="H19" s="442">
        <v>30000000</v>
      </c>
      <c r="I19" s="442"/>
      <c r="J19" s="442">
        <v>15000000</v>
      </c>
      <c r="K19" s="442">
        <v>0</v>
      </c>
      <c r="L19" s="442">
        <v>0</v>
      </c>
      <c r="M19" s="442">
        <v>11528299</v>
      </c>
      <c r="N19" s="444">
        <f t="shared" si="2"/>
        <v>92103299</v>
      </c>
      <c r="O19" s="129"/>
    </row>
    <row r="20" spans="1:17" ht="24.95" customHeight="1">
      <c r="A20" s="128" t="s">
        <v>64</v>
      </c>
      <c r="B20" s="445"/>
      <c r="C20" s="445"/>
      <c r="D20" s="442">
        <v>0</v>
      </c>
      <c r="E20" s="442">
        <v>812024</v>
      </c>
      <c r="F20" s="442">
        <v>20000000</v>
      </c>
      <c r="G20" s="442">
        <v>19930411</v>
      </c>
      <c r="H20" s="442">
        <v>42000000</v>
      </c>
      <c r="I20" s="442">
        <v>68000000</v>
      </c>
      <c r="J20" s="442">
        <f>72000000</f>
        <v>72000000</v>
      </c>
      <c r="K20" s="442">
        <v>32015699</v>
      </c>
      <c r="L20" s="442">
        <v>40642681</v>
      </c>
      <c r="M20" s="442">
        <v>32047598</v>
      </c>
      <c r="N20" s="444">
        <f t="shared" si="2"/>
        <v>327448413</v>
      </c>
      <c r="O20" s="129"/>
    </row>
    <row r="21" spans="1:17" ht="24.95" customHeight="1">
      <c r="A21" s="131" t="s">
        <v>121</v>
      </c>
      <c r="B21" s="444">
        <f>SUM(B13:B20)</f>
        <v>44572314</v>
      </c>
      <c r="C21" s="444">
        <f t="shared" ref="C21:M21" si="3">SUM(C13:C20)</f>
        <v>34922680</v>
      </c>
      <c r="D21" s="444">
        <f t="shared" si="3"/>
        <v>34922680</v>
      </c>
      <c r="E21" s="444">
        <f t="shared" si="3"/>
        <v>35734704</v>
      </c>
      <c r="F21" s="444">
        <f t="shared" si="3"/>
        <v>74922680</v>
      </c>
      <c r="G21" s="444">
        <f t="shared" si="3"/>
        <v>70428091</v>
      </c>
      <c r="H21" s="444">
        <f t="shared" si="3"/>
        <v>106922680</v>
      </c>
      <c r="I21" s="444">
        <f t="shared" si="3"/>
        <v>102922680</v>
      </c>
      <c r="J21" s="444">
        <f t="shared" si="3"/>
        <v>121922680</v>
      </c>
      <c r="K21" s="444">
        <f t="shared" si="3"/>
        <v>66938379</v>
      </c>
      <c r="L21" s="444">
        <f t="shared" si="3"/>
        <v>75565361</v>
      </c>
      <c r="M21" s="444">
        <f t="shared" si="3"/>
        <v>79120826</v>
      </c>
      <c r="N21" s="444">
        <f t="shared" si="2"/>
        <v>848895755</v>
      </c>
      <c r="O21" s="129"/>
    </row>
    <row r="22" spans="1:17" ht="24.95" customHeight="1">
      <c r="A22" s="131" t="s">
        <v>122</v>
      </c>
      <c r="B22" s="444">
        <f t="shared" ref="B22:N22" si="4">B11-B21</f>
        <v>-15802314</v>
      </c>
      <c r="C22" s="444">
        <f t="shared" si="4"/>
        <v>-5952680</v>
      </c>
      <c r="D22" s="444">
        <f t="shared" si="4"/>
        <v>-760656</v>
      </c>
      <c r="E22" s="444">
        <f t="shared" si="4"/>
        <v>43175296</v>
      </c>
      <c r="F22" s="444">
        <f t="shared" si="4"/>
        <v>47957731</v>
      </c>
      <c r="G22" s="444">
        <f t="shared" si="4"/>
        <v>168696909</v>
      </c>
      <c r="H22" s="444">
        <f t="shared" si="4"/>
        <v>-65406981</v>
      </c>
      <c r="I22" s="444">
        <f t="shared" si="4"/>
        <v>-28282580</v>
      </c>
      <c r="J22" s="444">
        <f t="shared" si="4"/>
        <v>-30269967</v>
      </c>
      <c r="K22" s="444">
        <f t="shared" si="4"/>
        <v>-36088379</v>
      </c>
      <c r="L22" s="444">
        <f t="shared" si="4"/>
        <v>-45015361</v>
      </c>
      <c r="M22" s="444">
        <f t="shared" si="4"/>
        <v>-32251018</v>
      </c>
      <c r="N22" s="444">
        <f t="shared" si="4"/>
        <v>0</v>
      </c>
      <c r="O22" s="129"/>
    </row>
  </sheetData>
  <mergeCells count="2">
    <mergeCell ref="A1:N1"/>
    <mergeCell ref="A2:N2"/>
  </mergeCells>
  <phoneticPr fontId="0" type="noConversion"/>
  <printOptions horizontalCentered="1"/>
  <pageMargins left="0.15748031496062992" right="0.15748031496062992" top="0.35433070866141736" bottom="0.31496062992125984" header="0.78740157480314965" footer="0.15748031496062992"/>
  <pageSetup paperSize="8" scale="6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H29"/>
  <sheetViews>
    <sheetView workbookViewId="0">
      <selection sqref="A1:E1"/>
    </sheetView>
  </sheetViews>
  <sheetFormatPr defaultColWidth="8.85546875" defaultRowHeight="15"/>
  <cols>
    <col min="1" max="1" width="8.85546875" style="38"/>
    <col min="2" max="2" width="8.85546875" style="40" customWidth="1"/>
    <col min="3" max="3" width="45.5703125" style="112" customWidth="1"/>
    <col min="4" max="4" width="16.28515625" style="140" customWidth="1"/>
    <col min="5" max="8" width="8.85546875" style="40"/>
    <col min="9" max="16384" width="8.85546875" style="38"/>
  </cols>
  <sheetData>
    <row r="1" spans="1:6" ht="15.75">
      <c r="A1" s="608" t="s">
        <v>520</v>
      </c>
      <c r="B1" s="608"/>
      <c r="C1" s="608"/>
      <c r="D1" s="608"/>
      <c r="E1" s="608"/>
      <c r="F1" s="518"/>
    </row>
    <row r="2" spans="1:6" ht="15.75">
      <c r="C2" s="139"/>
    </row>
    <row r="3" spans="1:6" ht="42" customHeight="1">
      <c r="A3" s="596" t="s">
        <v>441</v>
      </c>
      <c r="B3" s="596"/>
      <c r="C3" s="596"/>
      <c r="D3" s="596"/>
      <c r="E3" s="596"/>
      <c r="F3" s="348"/>
    </row>
    <row r="4" spans="1:6" ht="24.75" customHeight="1"/>
    <row r="5" spans="1:6" ht="25.5" customHeight="1">
      <c r="B5" s="614" t="s">
        <v>125</v>
      </c>
      <c r="C5" s="614"/>
      <c r="D5" s="614"/>
      <c r="E5" s="614"/>
      <c r="F5" s="614"/>
    </row>
    <row r="6" spans="1:6" ht="17.25" customHeight="1">
      <c r="C6" s="141"/>
      <c r="D6" s="318" t="s">
        <v>378</v>
      </c>
    </row>
    <row r="7" spans="1:6" ht="17.25" customHeight="1">
      <c r="C7" s="615" t="s">
        <v>126</v>
      </c>
      <c r="D7" s="616"/>
    </row>
    <row r="8" spans="1:6" ht="17.25" customHeight="1">
      <c r="C8" s="85" t="s">
        <v>486</v>
      </c>
      <c r="D8" s="411">
        <v>1722000</v>
      </c>
    </row>
    <row r="9" spans="1:6" ht="17.25" customHeight="1">
      <c r="C9" s="85" t="s">
        <v>506</v>
      </c>
      <c r="D9" s="411">
        <v>618400</v>
      </c>
    </row>
    <row r="10" spans="1:6" ht="17.25" customHeight="1">
      <c r="C10" s="85" t="s">
        <v>127</v>
      </c>
      <c r="D10" s="411">
        <v>90000</v>
      </c>
    </row>
    <row r="11" spans="1:6" ht="17.25" customHeight="1">
      <c r="C11" s="85" t="s">
        <v>128</v>
      </c>
      <c r="D11" s="411">
        <v>140000</v>
      </c>
    </row>
    <row r="12" spans="1:6" ht="17.25" customHeight="1">
      <c r="C12" s="85" t="s">
        <v>129</v>
      </c>
      <c r="D12" s="411">
        <v>250000</v>
      </c>
    </row>
    <row r="13" spans="1:6" ht="17.25" customHeight="1">
      <c r="C13" s="85" t="s">
        <v>369</v>
      </c>
      <c r="D13" s="411">
        <v>2400000</v>
      </c>
    </row>
    <row r="14" spans="1:6" ht="17.25" customHeight="1">
      <c r="C14" s="85" t="s">
        <v>413</v>
      </c>
      <c r="D14" s="411">
        <v>1500000</v>
      </c>
    </row>
    <row r="15" spans="1:6" ht="17.25" customHeight="1">
      <c r="C15" s="85" t="s">
        <v>370</v>
      </c>
      <c r="D15" s="411">
        <v>500000</v>
      </c>
    </row>
    <row r="16" spans="1:6" ht="17.25" customHeight="1">
      <c r="C16" s="85" t="s">
        <v>371</v>
      </c>
      <c r="D16" s="411">
        <v>67134309</v>
      </c>
    </row>
    <row r="17" spans="3:5" ht="17.25" customHeight="1">
      <c r="C17" s="85" t="s">
        <v>414</v>
      </c>
      <c r="D17" s="411">
        <v>175000</v>
      </c>
    </row>
    <row r="18" spans="3:5" ht="17.25" customHeight="1">
      <c r="C18" s="85" t="s">
        <v>415</v>
      </c>
      <c r="D18" s="411">
        <v>65000</v>
      </c>
    </row>
    <row r="19" spans="3:5" ht="17.25" customHeight="1">
      <c r="C19" s="85" t="s">
        <v>416</v>
      </c>
      <c r="D19" s="411">
        <v>20000</v>
      </c>
    </row>
    <row r="20" spans="3:5" ht="17.25" customHeight="1">
      <c r="C20" s="301" t="s">
        <v>417</v>
      </c>
      <c r="D20" s="411">
        <v>200000</v>
      </c>
    </row>
    <row r="21" spans="3:5" ht="20.25" customHeight="1">
      <c r="C21" s="301" t="s">
        <v>420</v>
      </c>
      <c r="D21" s="411">
        <v>150000</v>
      </c>
    </row>
    <row r="22" spans="3:5" ht="17.25" customHeight="1">
      <c r="C22" s="142" t="s">
        <v>62</v>
      </c>
      <c r="D22" s="302">
        <f>SUM(D8:D21)</f>
        <v>74964709</v>
      </c>
    </row>
    <row r="23" spans="3:5" ht="30" customHeight="1">
      <c r="C23" s="143"/>
      <c r="D23" s="303"/>
    </row>
    <row r="24" spans="3:5" ht="25.5" customHeight="1">
      <c r="C24" s="144" t="s">
        <v>130</v>
      </c>
      <c r="D24" s="304">
        <v>0</v>
      </c>
    </row>
    <row r="25" spans="3:5" ht="24.75" customHeight="1">
      <c r="C25" s="142" t="s">
        <v>62</v>
      </c>
      <c r="D25" s="302">
        <v>0</v>
      </c>
    </row>
    <row r="26" spans="3:5" ht="18" customHeight="1">
      <c r="C26" s="145"/>
      <c r="D26" s="305"/>
    </row>
    <row r="27" spans="3:5" ht="18" customHeight="1">
      <c r="C27" s="146" t="s">
        <v>131</v>
      </c>
      <c r="D27" s="302">
        <f>SUM(D22,D25)</f>
        <v>74964709</v>
      </c>
    </row>
    <row r="28" spans="3:5" ht="18" customHeight="1"/>
    <row r="29" spans="3:5">
      <c r="E29" s="45"/>
    </row>
  </sheetData>
  <mergeCells count="4">
    <mergeCell ref="B5:F5"/>
    <mergeCell ref="C7:D7"/>
    <mergeCell ref="A3:E3"/>
    <mergeCell ref="A1:E1"/>
  </mergeCells>
  <phoneticPr fontId="0" type="noConversion"/>
  <pageMargins left="0.75" right="0.75" top="0.75" bottom="1" header="0.5" footer="0.5"/>
  <pageSetup paperSize="9" scale="9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G39"/>
  <sheetViews>
    <sheetView zoomScaleSheetLayoutView="100" workbookViewId="0">
      <selection activeCell="E5" sqref="E5"/>
    </sheetView>
  </sheetViews>
  <sheetFormatPr defaultRowHeight="15.75"/>
  <cols>
    <col min="1" max="1" width="11.140625" style="91" customWidth="1"/>
    <col min="2" max="2" width="64.140625" style="152" customWidth="1"/>
    <col min="3" max="3" width="14.42578125" style="147" customWidth="1"/>
    <col min="4" max="4" width="11.140625" style="76" customWidth="1"/>
    <col min="5" max="7" width="9.140625" style="77"/>
    <col min="8" max="16384" width="9.140625" style="91"/>
  </cols>
  <sheetData>
    <row r="1" spans="1:7">
      <c r="A1" s="608" t="s">
        <v>524</v>
      </c>
      <c r="B1" s="608"/>
      <c r="C1" s="608"/>
      <c r="D1" s="608"/>
      <c r="F1" s="138"/>
    </row>
    <row r="2" spans="1:7">
      <c r="B2" s="74"/>
    </row>
    <row r="3" spans="1:7" s="149" customFormat="1" ht="33" customHeight="1">
      <c r="A3" s="596" t="s">
        <v>67</v>
      </c>
      <c r="B3" s="596"/>
      <c r="C3" s="596"/>
      <c r="D3" s="596"/>
      <c r="E3" s="148"/>
    </row>
    <row r="4" spans="1:7" s="149" customFormat="1" ht="42" customHeight="1">
      <c r="A4" s="596" t="s">
        <v>442</v>
      </c>
      <c r="B4" s="596"/>
      <c r="C4" s="596"/>
      <c r="D4" s="596"/>
      <c r="E4" s="148"/>
    </row>
    <row r="5" spans="1:7">
      <c r="B5" s="150"/>
      <c r="C5" s="151"/>
    </row>
    <row r="6" spans="1:7">
      <c r="C6" s="147" t="s">
        <v>378</v>
      </c>
    </row>
    <row r="7" spans="1:7" s="153" customFormat="1" ht="36" customHeight="1">
      <c r="B7" s="154" t="s">
        <v>132</v>
      </c>
      <c r="C7" s="155"/>
      <c r="D7" s="156"/>
      <c r="E7" s="156"/>
      <c r="F7" s="71"/>
      <c r="G7" s="71"/>
    </row>
    <row r="8" spans="1:7" s="90" customFormat="1" ht="19.5" customHeight="1">
      <c r="B8" s="157" t="s">
        <v>133</v>
      </c>
      <c r="C8" s="519">
        <v>14000000</v>
      </c>
      <c r="D8" s="93"/>
      <c r="E8" s="111"/>
      <c r="F8" s="111"/>
      <c r="G8" s="111"/>
    </row>
    <row r="9" spans="1:7" s="153" customFormat="1" ht="15" customHeight="1">
      <c r="B9" s="53" t="s">
        <v>134</v>
      </c>
      <c r="C9" s="504">
        <v>14000000</v>
      </c>
      <c r="D9" s="158"/>
      <c r="E9" s="71"/>
      <c r="F9" s="71"/>
      <c r="G9" s="71"/>
    </row>
    <row r="10" spans="1:7" s="153" customFormat="1" ht="15" customHeight="1">
      <c r="B10" s="159"/>
      <c r="C10" s="360"/>
      <c r="D10" s="158"/>
      <c r="E10" s="71"/>
      <c r="F10" s="71"/>
      <c r="G10" s="71"/>
    </row>
    <row r="11" spans="1:7" s="153" customFormat="1" ht="15" customHeight="1">
      <c r="B11" s="159" t="s">
        <v>135</v>
      </c>
      <c r="C11" s="503">
        <v>5200000</v>
      </c>
      <c r="D11" s="508"/>
      <c r="E11" s="71"/>
      <c r="F11" s="71"/>
      <c r="G11" s="71"/>
    </row>
    <row r="12" spans="1:7" s="153" customFormat="1" ht="15" customHeight="1">
      <c r="B12" s="53" t="s">
        <v>136</v>
      </c>
      <c r="C12" s="504">
        <f>SUM(C11)</f>
        <v>5200000</v>
      </c>
      <c r="D12" s="158"/>
      <c r="E12" s="71"/>
      <c r="F12" s="71"/>
      <c r="G12" s="71"/>
    </row>
    <row r="13" spans="1:7" s="153" customFormat="1" ht="15" customHeight="1">
      <c r="B13" s="160"/>
      <c r="C13" s="362"/>
      <c r="D13" s="158"/>
      <c r="E13" s="71"/>
      <c r="F13" s="71"/>
      <c r="G13" s="71"/>
    </row>
    <row r="14" spans="1:7" s="153" customFormat="1" ht="32.25" customHeight="1">
      <c r="B14" s="154" t="s">
        <v>137</v>
      </c>
      <c r="C14" s="155">
        <v>0</v>
      </c>
      <c r="D14" s="71"/>
      <c r="E14" s="71"/>
      <c r="F14" s="71"/>
      <c r="G14" s="71"/>
    </row>
    <row r="15" spans="1:7" s="153" customFormat="1" ht="19.5" customHeight="1">
      <c r="B15" s="159" t="s">
        <v>508</v>
      </c>
      <c r="C15" s="363"/>
      <c r="D15" s="71"/>
      <c r="E15" s="71"/>
      <c r="F15" s="71"/>
      <c r="G15" s="71"/>
    </row>
    <row r="16" spans="1:7" s="153" customFormat="1" ht="15" customHeight="1">
      <c r="B16" s="159"/>
      <c r="C16" s="360"/>
      <c r="D16" s="158"/>
      <c r="E16" s="71"/>
      <c r="F16" s="71"/>
      <c r="G16" s="71"/>
    </row>
    <row r="17" spans="2:7" s="162" customFormat="1" ht="34.5" customHeight="1">
      <c r="B17" s="154" t="s">
        <v>138</v>
      </c>
      <c r="C17" s="364"/>
      <c r="D17" s="161"/>
      <c r="E17" s="161"/>
      <c r="F17" s="156"/>
      <c r="G17" s="156"/>
    </row>
    <row r="18" spans="2:7" s="153" customFormat="1" ht="15" customHeight="1">
      <c r="B18" s="160" t="s">
        <v>292</v>
      </c>
      <c r="C18" s="503">
        <v>7700000</v>
      </c>
      <c r="D18" s="158"/>
      <c r="E18" s="71"/>
      <c r="F18" s="71"/>
      <c r="G18" s="71"/>
    </row>
    <row r="19" spans="2:7" s="165" customFormat="1" ht="15" customHeight="1">
      <c r="B19" s="159" t="s">
        <v>139</v>
      </c>
      <c r="C19" s="503">
        <v>0</v>
      </c>
      <c r="D19" s="163"/>
      <c r="E19" s="164"/>
      <c r="F19" s="164"/>
      <c r="G19" s="164"/>
    </row>
    <row r="20" spans="2:7" s="162" customFormat="1" ht="15" customHeight="1">
      <c r="B20" s="53" t="s">
        <v>134</v>
      </c>
      <c r="C20" s="504">
        <f>+C18</f>
        <v>7700000</v>
      </c>
      <c r="D20" s="150"/>
      <c r="E20" s="156"/>
      <c r="F20" s="156"/>
      <c r="G20" s="156"/>
    </row>
    <row r="21" spans="2:7" s="153" customFormat="1" ht="15" customHeight="1">
      <c r="B21" s="159"/>
      <c r="C21" s="361"/>
      <c r="D21" s="158"/>
      <c r="E21" s="71"/>
      <c r="F21" s="71"/>
      <c r="G21" s="71"/>
    </row>
    <row r="22" spans="2:7" s="153" customFormat="1" ht="15" customHeight="1">
      <c r="B22" s="53" t="s">
        <v>140</v>
      </c>
      <c r="C22" s="365"/>
      <c r="D22" s="158"/>
      <c r="E22" s="71"/>
      <c r="F22" s="71"/>
      <c r="G22" s="71"/>
    </row>
    <row r="23" spans="2:7" s="153" customFormat="1" ht="15" customHeight="1">
      <c r="B23" s="159" t="s">
        <v>141</v>
      </c>
      <c r="C23" s="503">
        <v>0</v>
      </c>
      <c r="D23" s="158"/>
      <c r="E23" s="71"/>
      <c r="F23" s="71"/>
      <c r="G23" s="71"/>
    </row>
    <row r="24" spans="2:7" s="153" customFormat="1" ht="15" customHeight="1">
      <c r="B24" s="159" t="s">
        <v>142</v>
      </c>
      <c r="C24" s="503">
        <v>0</v>
      </c>
      <c r="D24" s="158"/>
      <c r="E24" s="71"/>
      <c r="F24" s="71"/>
      <c r="G24" s="71"/>
    </row>
    <row r="25" spans="2:7" s="166" customFormat="1" ht="15" customHeight="1">
      <c r="B25" s="53" t="s">
        <v>134</v>
      </c>
      <c r="C25" s="504">
        <v>6000000</v>
      </c>
      <c r="D25" s="150"/>
      <c r="E25" s="161"/>
      <c r="F25" s="161"/>
      <c r="G25" s="161"/>
    </row>
    <row r="26" spans="2:7" s="153" customFormat="1" ht="15" customHeight="1">
      <c r="B26" s="53" t="s">
        <v>136</v>
      </c>
      <c r="C26" s="504">
        <v>0</v>
      </c>
      <c r="D26" s="158"/>
      <c r="E26" s="71"/>
      <c r="F26" s="71"/>
      <c r="G26" s="71"/>
    </row>
    <row r="27" spans="2:7" s="153" customFormat="1" ht="15" customHeight="1">
      <c r="B27" s="159"/>
      <c r="C27" s="361"/>
      <c r="D27" s="158"/>
      <c r="E27" s="71"/>
      <c r="F27" s="71"/>
      <c r="G27" s="71"/>
    </row>
    <row r="28" spans="2:7" s="153" customFormat="1" ht="36.75" customHeight="1">
      <c r="B28" s="154" t="s">
        <v>143</v>
      </c>
      <c r="C28" s="505"/>
      <c r="D28" s="71"/>
      <c r="E28" s="71"/>
      <c r="F28" s="71"/>
      <c r="G28" s="71"/>
    </row>
    <row r="29" spans="2:7" s="153" customFormat="1" ht="15" customHeight="1">
      <c r="B29" s="159" t="s">
        <v>144</v>
      </c>
      <c r="C29" s="506">
        <v>0</v>
      </c>
      <c r="D29" s="158"/>
      <c r="E29" s="71"/>
      <c r="F29" s="71"/>
      <c r="G29" s="71"/>
    </row>
    <row r="30" spans="2:7" s="153" customFormat="1" ht="15" customHeight="1">
      <c r="B30" s="159" t="s">
        <v>145</v>
      </c>
      <c r="C30" s="506">
        <v>0</v>
      </c>
      <c r="D30" s="158"/>
      <c r="E30" s="71"/>
      <c r="F30" s="71"/>
      <c r="G30" s="71"/>
    </row>
    <row r="31" spans="2:7" s="153" customFormat="1" ht="15" customHeight="1">
      <c r="B31" s="53" t="s">
        <v>136</v>
      </c>
      <c r="C31" s="155">
        <v>0</v>
      </c>
      <c r="D31" s="158"/>
      <c r="E31" s="71"/>
      <c r="F31" s="71"/>
      <c r="G31" s="71"/>
    </row>
    <row r="32" spans="2:7" s="153" customFormat="1" ht="15" customHeight="1">
      <c r="B32" s="159"/>
      <c r="C32" s="503"/>
      <c r="D32" s="158"/>
      <c r="E32" s="71"/>
      <c r="F32" s="71"/>
      <c r="G32" s="71"/>
    </row>
    <row r="33" spans="2:7" s="153" customFormat="1" ht="21" customHeight="1">
      <c r="B33" s="53" t="s">
        <v>146</v>
      </c>
      <c r="C33" s="507"/>
      <c r="D33" s="161"/>
      <c r="E33" s="161"/>
      <c r="F33" s="71"/>
      <c r="G33" s="71"/>
    </row>
    <row r="34" spans="2:7" s="153" customFormat="1" ht="15" customHeight="1">
      <c r="B34" s="159" t="s">
        <v>147</v>
      </c>
      <c r="C34" s="506">
        <v>0</v>
      </c>
      <c r="D34" s="158"/>
      <c r="E34" s="71"/>
      <c r="F34" s="71"/>
      <c r="G34" s="71"/>
    </row>
    <row r="35" spans="2:7" s="153" customFormat="1" ht="15" customHeight="1">
      <c r="B35" s="159" t="s">
        <v>139</v>
      </c>
      <c r="C35" s="506">
        <v>0</v>
      </c>
      <c r="D35" s="158"/>
      <c r="E35" s="71"/>
      <c r="F35" s="71"/>
      <c r="G35" s="71"/>
    </row>
    <row r="36" spans="2:7" s="166" customFormat="1" ht="15" customHeight="1">
      <c r="B36" s="53" t="s">
        <v>134</v>
      </c>
      <c r="C36" s="505">
        <v>0</v>
      </c>
      <c r="D36" s="150"/>
      <c r="E36" s="161"/>
      <c r="F36" s="161"/>
      <c r="G36" s="161"/>
    </row>
    <row r="37" spans="2:7" ht="15" customHeight="1">
      <c r="B37" s="154" t="s">
        <v>136</v>
      </c>
      <c r="C37" s="505">
        <v>0</v>
      </c>
    </row>
    <row r="38" spans="2:7" ht="15" customHeight="1">
      <c r="B38" s="167"/>
      <c r="C38" s="361"/>
    </row>
    <row r="39" spans="2:7" s="100" customFormat="1" ht="15" customHeight="1">
      <c r="B39" s="154" t="s">
        <v>148</v>
      </c>
      <c r="C39" s="520">
        <f>SUM(C12,C26,C31,C37)</f>
        <v>5200000</v>
      </c>
      <c r="D39" s="168"/>
      <c r="E39" s="89"/>
      <c r="F39" s="89"/>
      <c r="G39" s="89"/>
    </row>
  </sheetData>
  <mergeCells count="3">
    <mergeCell ref="A1:D1"/>
    <mergeCell ref="A3:D3"/>
    <mergeCell ref="A4:D4"/>
  </mergeCells>
  <phoneticPr fontId="0" type="noConversion"/>
  <pageMargins left="0.33" right="0.22" top="0.53" bottom="0.5" header="0.51181102362204722" footer="0.51181102362204722"/>
  <pageSetup paperSize="9" scale="97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H33"/>
  <sheetViews>
    <sheetView view="pageBreakPreview" zoomScale="60" workbookViewId="0">
      <selection sqref="A1:G1"/>
    </sheetView>
  </sheetViews>
  <sheetFormatPr defaultColWidth="8.85546875" defaultRowHeight="12.75"/>
  <cols>
    <col min="1" max="3" width="8.85546875" style="38"/>
    <col min="4" max="4" width="66.5703125" style="38" bestFit="1" customWidth="1"/>
    <col min="5" max="5" width="13" style="169" customWidth="1"/>
    <col min="6" max="6" width="16.85546875" style="38" customWidth="1"/>
    <col min="7" max="16384" width="8.85546875" style="38"/>
  </cols>
  <sheetData>
    <row r="1" spans="1:8" ht="15.75">
      <c r="A1" s="608" t="s">
        <v>521</v>
      </c>
      <c r="B1" s="608"/>
      <c r="C1" s="608"/>
      <c r="D1" s="608"/>
      <c r="E1" s="608"/>
      <c r="F1" s="608"/>
      <c r="G1" s="608"/>
      <c r="H1" s="518"/>
    </row>
    <row r="3" spans="1:8" ht="48.75" customHeight="1">
      <c r="A3" s="618" t="s">
        <v>443</v>
      </c>
      <c r="B3" s="618"/>
      <c r="C3" s="618"/>
      <c r="D3" s="618"/>
      <c r="E3" s="618"/>
      <c r="F3" s="618"/>
      <c r="G3" s="618"/>
      <c r="H3" s="489"/>
    </row>
    <row r="4" spans="1:8" ht="18.75">
      <c r="D4" s="617" t="s">
        <v>41</v>
      </c>
      <c r="F4" s="476"/>
    </row>
    <row r="5" spans="1:8" ht="18.75">
      <c r="D5" s="617"/>
      <c r="F5" s="477" t="s">
        <v>378</v>
      </c>
    </row>
    <row r="6" spans="1:8" ht="18.75">
      <c r="D6" s="478" t="s">
        <v>149</v>
      </c>
      <c r="F6" s="479"/>
    </row>
    <row r="7" spans="1:8" ht="18.75">
      <c r="D7" s="480" t="s">
        <v>55</v>
      </c>
      <c r="F7" s="481">
        <v>0</v>
      </c>
    </row>
    <row r="8" spans="1:8" ht="18.75">
      <c r="D8" s="478" t="s">
        <v>150</v>
      </c>
      <c r="F8" s="482">
        <v>0</v>
      </c>
    </row>
    <row r="9" spans="1:8" ht="18.75">
      <c r="D9" s="478"/>
      <c r="F9" s="482"/>
    </row>
    <row r="10" spans="1:8" ht="18.75">
      <c r="D10" s="483" t="s">
        <v>42</v>
      </c>
      <c r="F10" s="484"/>
    </row>
    <row r="11" spans="1:8" ht="18.75">
      <c r="D11" s="478" t="s">
        <v>151</v>
      </c>
      <c r="F11" s="479"/>
    </row>
    <row r="12" spans="1:8" ht="18.75">
      <c r="D12" s="480" t="s">
        <v>271</v>
      </c>
      <c r="F12" s="479">
        <v>567000</v>
      </c>
    </row>
    <row r="13" spans="1:8" ht="18.75">
      <c r="D13" s="480" t="s">
        <v>272</v>
      </c>
      <c r="F13" s="479">
        <v>800000</v>
      </c>
    </row>
    <row r="14" spans="1:8" ht="18.75">
      <c r="D14" s="480" t="s">
        <v>54</v>
      </c>
      <c r="F14" s="479">
        <v>700000</v>
      </c>
    </row>
    <row r="15" spans="1:8" ht="18.75">
      <c r="D15" s="480" t="s">
        <v>418</v>
      </c>
      <c r="F15" s="479">
        <v>1600000</v>
      </c>
    </row>
    <row r="16" spans="1:8" ht="18.75">
      <c r="D16" s="478" t="s">
        <v>152</v>
      </c>
      <c r="F16" s="482">
        <f>SUM(F12:F15)</f>
        <v>3667000</v>
      </c>
    </row>
    <row r="17" spans="4:6" ht="18.75">
      <c r="D17" s="478"/>
      <c r="F17" s="482"/>
    </row>
    <row r="18" spans="4:6" ht="18.75">
      <c r="D18" s="478" t="s">
        <v>153</v>
      </c>
      <c r="F18" s="482">
        <f>SUM(F8,F16)</f>
        <v>3667000</v>
      </c>
    </row>
    <row r="19" spans="4:6" ht="18">
      <c r="D19" s="471"/>
      <c r="F19" s="485"/>
    </row>
    <row r="20" spans="4:6" ht="18.75">
      <c r="D20" s="486" t="s">
        <v>154</v>
      </c>
      <c r="F20" s="485"/>
    </row>
    <row r="21" spans="4:6" ht="18.75">
      <c r="D21" s="486" t="s">
        <v>155</v>
      </c>
      <c r="F21" s="487">
        <v>0</v>
      </c>
    </row>
    <row r="22" spans="4:6" ht="18.75">
      <c r="D22" s="488" t="s">
        <v>156</v>
      </c>
      <c r="F22" s="487">
        <f>+F12+F13</f>
        <v>1367000</v>
      </c>
    </row>
    <row r="23" spans="4:6" ht="18">
      <c r="D23" s="471"/>
      <c r="E23" s="485"/>
    </row>
    <row r="24" spans="4:6">
      <c r="D24" s="170"/>
    </row>
    <row r="25" spans="4:6">
      <c r="D25" s="88"/>
    </row>
    <row r="26" spans="4:6">
      <c r="D26" s="88"/>
    </row>
    <row r="27" spans="4:6">
      <c r="D27" s="88"/>
    </row>
    <row r="28" spans="4:6">
      <c r="D28" s="88"/>
    </row>
    <row r="29" spans="4:6">
      <c r="D29" s="88"/>
    </row>
    <row r="32" spans="4:6">
      <c r="D32" s="223"/>
      <c r="E32" s="224"/>
    </row>
    <row r="33" spans="4:5">
      <c r="D33" s="225"/>
      <c r="E33" s="226"/>
    </row>
  </sheetData>
  <mergeCells count="3">
    <mergeCell ref="D4:D5"/>
    <mergeCell ref="A3:G3"/>
    <mergeCell ref="A1:G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H26"/>
  <sheetViews>
    <sheetView workbookViewId="0">
      <selection activeCell="G6" sqref="G6"/>
    </sheetView>
  </sheetViews>
  <sheetFormatPr defaultRowHeight="15"/>
  <cols>
    <col min="1" max="1" width="36" customWidth="1"/>
    <col min="2" max="3" width="17.28515625" bestFit="1" customWidth="1"/>
    <col min="4" max="5" width="16.5703125" customWidth="1"/>
  </cols>
  <sheetData>
    <row r="1" spans="1:8" ht="15.75">
      <c r="A1" s="608" t="s">
        <v>522</v>
      </c>
      <c r="B1" s="608"/>
      <c r="C1" s="608"/>
      <c r="D1" s="608"/>
      <c r="E1" s="608"/>
      <c r="F1" s="222"/>
      <c r="G1" s="222"/>
      <c r="H1" s="222"/>
    </row>
    <row r="2" spans="1:8" ht="15.75">
      <c r="A2" s="138"/>
      <c r="B2" s="138"/>
      <c r="C2" s="138"/>
      <c r="D2" s="138"/>
      <c r="E2" s="138"/>
      <c r="F2" s="222"/>
      <c r="G2" s="222"/>
      <c r="H2" s="222"/>
    </row>
    <row r="3" spans="1:8" ht="30" customHeight="1">
      <c r="A3" s="619" t="s">
        <v>249</v>
      </c>
      <c r="B3" s="619"/>
      <c r="C3" s="619"/>
      <c r="D3" s="619"/>
      <c r="E3" s="619"/>
      <c r="F3" s="241"/>
      <c r="G3" s="241"/>
      <c r="H3" s="241"/>
    </row>
    <row r="4" spans="1:8" ht="30" customHeight="1">
      <c r="A4" s="241"/>
      <c r="B4" s="241"/>
      <c r="C4" s="241"/>
      <c r="D4" s="241"/>
      <c r="E4" s="241"/>
      <c r="F4" s="241"/>
      <c r="G4" s="241"/>
      <c r="H4" s="241"/>
    </row>
    <row r="5" spans="1:8" ht="30" customHeight="1" thickBot="1">
      <c r="E5" s="137" t="s">
        <v>378</v>
      </c>
    </row>
    <row r="6" spans="1:8" ht="30" customHeight="1" thickBot="1">
      <c r="A6" s="313" t="s">
        <v>69</v>
      </c>
      <c r="B6" s="416">
        <v>2018</v>
      </c>
      <c r="C6" s="416">
        <v>2019</v>
      </c>
      <c r="D6" s="416">
        <v>2020</v>
      </c>
      <c r="E6" s="416">
        <v>2021</v>
      </c>
    </row>
    <row r="7" spans="1:8" ht="15" customHeight="1">
      <c r="A7" s="227" t="s">
        <v>227</v>
      </c>
      <c r="B7" s="415">
        <v>268051083</v>
      </c>
      <c r="C7" s="415">
        <v>310000000</v>
      </c>
      <c r="D7" s="415">
        <v>315000000</v>
      </c>
      <c r="E7" s="417">
        <v>320000000</v>
      </c>
    </row>
    <row r="8" spans="1:8" ht="30" customHeight="1">
      <c r="A8" s="228" t="s">
        <v>228</v>
      </c>
      <c r="B8" s="412">
        <v>24579725</v>
      </c>
      <c r="C8" s="412">
        <v>34000000</v>
      </c>
      <c r="D8" s="412">
        <v>38000000</v>
      </c>
      <c r="E8" s="418">
        <v>42000000</v>
      </c>
    </row>
    <row r="9" spans="1:8" ht="15" customHeight="1">
      <c r="A9" s="229" t="s">
        <v>113</v>
      </c>
      <c r="B9" s="412">
        <v>59270000</v>
      </c>
      <c r="C9" s="412">
        <v>53000000</v>
      </c>
      <c r="D9" s="412">
        <v>55000000</v>
      </c>
      <c r="E9" s="418">
        <v>57000000</v>
      </c>
    </row>
    <row r="10" spans="1:8" ht="15" customHeight="1">
      <c r="A10" s="229" t="s">
        <v>114</v>
      </c>
      <c r="B10" s="412">
        <v>51891000</v>
      </c>
      <c r="C10" s="412">
        <v>48000000</v>
      </c>
      <c r="D10" s="412">
        <v>46000000</v>
      </c>
      <c r="E10" s="418">
        <v>45000000</v>
      </c>
    </row>
    <row r="11" spans="1:8" ht="15" customHeight="1">
      <c r="A11" s="229" t="s">
        <v>229</v>
      </c>
      <c r="B11" s="412">
        <v>318000</v>
      </c>
      <c r="C11" s="412">
        <v>0</v>
      </c>
      <c r="D11" s="412">
        <v>0</v>
      </c>
      <c r="E11" s="418">
        <v>0</v>
      </c>
    </row>
    <row r="12" spans="1:8" ht="15" customHeight="1">
      <c r="A12" s="229" t="s">
        <v>7</v>
      </c>
      <c r="B12" s="412">
        <v>0</v>
      </c>
      <c r="C12" s="412">
        <v>0</v>
      </c>
      <c r="D12" s="412">
        <v>0</v>
      </c>
      <c r="E12" s="418">
        <v>0</v>
      </c>
    </row>
    <row r="13" spans="1:8" ht="15" customHeight="1">
      <c r="A13" s="229" t="s">
        <v>230</v>
      </c>
      <c r="B13" s="412">
        <v>279283234</v>
      </c>
      <c r="C13" s="412">
        <v>500000</v>
      </c>
      <c r="D13" s="412">
        <v>200000</v>
      </c>
      <c r="E13" s="418">
        <v>0</v>
      </c>
    </row>
    <row r="14" spans="1:8" ht="15" customHeight="1" thickBot="1">
      <c r="A14" s="230" t="s">
        <v>231</v>
      </c>
      <c r="B14" s="413">
        <v>165502713</v>
      </c>
      <c r="C14" s="413">
        <v>120000000</v>
      </c>
      <c r="D14" s="413">
        <v>80000000</v>
      </c>
      <c r="E14" s="419">
        <v>75000000</v>
      </c>
    </row>
    <row r="15" spans="1:8" ht="15" customHeight="1" thickBot="1">
      <c r="A15" s="231" t="s">
        <v>214</v>
      </c>
      <c r="B15" s="414">
        <f>SUM(B7:B14)</f>
        <v>848895755</v>
      </c>
      <c r="C15" s="414">
        <f>SUM(C7:C14)</f>
        <v>565500000</v>
      </c>
      <c r="D15" s="414">
        <f>SUM(D7:D14)</f>
        <v>534200000</v>
      </c>
      <c r="E15" s="414">
        <f>SUM(E7:E14)</f>
        <v>539000000</v>
      </c>
    </row>
    <row r="16" spans="1:8" ht="30" customHeight="1" thickBot="1">
      <c r="B16" s="366"/>
      <c r="C16" s="366"/>
      <c r="D16" s="366"/>
      <c r="E16" s="366"/>
    </row>
    <row r="17" spans="1:5" ht="15" customHeight="1">
      <c r="A17" s="227" t="s">
        <v>17</v>
      </c>
      <c r="B17" s="420">
        <v>172604200</v>
      </c>
      <c r="C17" s="425">
        <v>176000000</v>
      </c>
      <c r="D17" s="426">
        <v>179000000</v>
      </c>
      <c r="E17" s="427">
        <v>181000000</v>
      </c>
    </row>
    <row r="18" spans="1:5" ht="15" customHeight="1">
      <c r="A18" s="229" t="s">
        <v>232</v>
      </c>
      <c r="B18" s="421">
        <v>32695500</v>
      </c>
      <c r="C18" s="428">
        <v>35000000</v>
      </c>
      <c r="D18" s="429">
        <v>37000000</v>
      </c>
      <c r="E18" s="430">
        <v>39000000</v>
      </c>
    </row>
    <row r="19" spans="1:5" ht="15" customHeight="1">
      <c r="A19" s="229" t="s">
        <v>19</v>
      </c>
      <c r="B19" s="421">
        <v>135629000</v>
      </c>
      <c r="C19" s="428">
        <f>16000000+137000000</f>
        <v>153000000</v>
      </c>
      <c r="D19" s="429">
        <f>13000000+140000000</f>
        <v>153000000</v>
      </c>
      <c r="E19" s="430">
        <v>150000000</v>
      </c>
    </row>
    <row r="20" spans="1:5" ht="15" customHeight="1">
      <c r="A20" s="229" t="s">
        <v>217</v>
      </c>
      <c r="B20" s="421">
        <v>3781000</v>
      </c>
      <c r="C20" s="428">
        <v>4000000</v>
      </c>
      <c r="D20" s="429">
        <v>5000000</v>
      </c>
      <c r="E20" s="430">
        <v>6000000</v>
      </c>
    </row>
    <row r="21" spans="1:5" ht="15" customHeight="1">
      <c r="A21" s="229" t="s">
        <v>119</v>
      </c>
      <c r="B21" s="421">
        <f>72104709+2880000</f>
        <v>74984709</v>
      </c>
      <c r="C21" s="428">
        <v>76000000</v>
      </c>
      <c r="D21" s="429">
        <v>78000000</v>
      </c>
      <c r="E21" s="430">
        <v>82000000</v>
      </c>
    </row>
    <row r="22" spans="1:5" ht="15" customHeight="1">
      <c r="A22" s="229" t="s">
        <v>405</v>
      </c>
      <c r="B22" s="421">
        <v>9649634</v>
      </c>
      <c r="C22" s="428">
        <v>0</v>
      </c>
      <c r="D22" s="429">
        <v>0</v>
      </c>
      <c r="E22" s="430">
        <v>0</v>
      </c>
    </row>
    <row r="23" spans="1:5" ht="15" customHeight="1">
      <c r="A23" s="229" t="s">
        <v>120</v>
      </c>
      <c r="B23" s="421">
        <v>92103299</v>
      </c>
      <c r="C23" s="428">
        <v>5000000</v>
      </c>
      <c r="D23" s="429">
        <v>5000000</v>
      </c>
      <c r="E23" s="430">
        <v>5000000</v>
      </c>
    </row>
    <row r="24" spans="1:5" ht="15" customHeight="1" thickBot="1">
      <c r="A24" s="230" t="s">
        <v>64</v>
      </c>
      <c r="B24" s="422">
        <v>327448413</v>
      </c>
      <c r="C24" s="431">
        <v>116500000</v>
      </c>
      <c r="D24" s="432">
        <v>77200000</v>
      </c>
      <c r="E24" s="433">
        <v>76000000</v>
      </c>
    </row>
    <row r="25" spans="1:5" ht="15" customHeight="1" thickBot="1">
      <c r="A25" s="231" t="s">
        <v>224</v>
      </c>
      <c r="B25" s="423">
        <f>SUM(B17:B24)</f>
        <v>848895755</v>
      </c>
      <c r="C25" s="434">
        <f>SUM(C17:C24)</f>
        <v>565500000</v>
      </c>
      <c r="D25" s="435">
        <f>SUM(D17:D24)</f>
        <v>534200000</v>
      </c>
      <c r="E25" s="436">
        <f>SUM(E17:E24)</f>
        <v>539000000</v>
      </c>
    </row>
    <row r="26" spans="1:5" ht="30" customHeight="1">
      <c r="C26" s="424"/>
      <c r="D26" s="424"/>
      <c r="E26" s="424"/>
    </row>
  </sheetData>
  <mergeCells count="2">
    <mergeCell ref="A1:E1"/>
    <mergeCell ref="A3:E3"/>
  </mergeCells>
  <phoneticPr fontId="0" type="noConversion"/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I527"/>
  <sheetViews>
    <sheetView view="pageBreakPreview" zoomScale="60" workbookViewId="0">
      <selection activeCell="I4" sqref="I4"/>
    </sheetView>
  </sheetViews>
  <sheetFormatPr defaultColWidth="8.85546875" defaultRowHeight="15"/>
  <cols>
    <col min="1" max="1" width="9" style="102" customWidth="1"/>
    <col min="2" max="2" width="67" style="194" customWidth="1"/>
    <col min="3" max="3" width="22" style="194" customWidth="1"/>
    <col min="4" max="4" width="13.85546875" style="204" customWidth="1"/>
    <col min="5" max="16384" width="8.85546875" style="38"/>
  </cols>
  <sheetData>
    <row r="1" spans="1:9" ht="23.25" customHeight="1">
      <c r="A1" s="536" t="s">
        <v>513</v>
      </c>
      <c r="B1" s="536"/>
      <c r="C1" s="536"/>
      <c r="D1" s="536"/>
      <c r="E1" s="274"/>
      <c r="F1" s="274"/>
      <c r="G1" s="274"/>
      <c r="H1" s="193"/>
    </row>
    <row r="2" spans="1:9" ht="42" customHeight="1">
      <c r="A2" s="534" t="s">
        <v>427</v>
      </c>
      <c r="B2" s="534"/>
      <c r="C2" s="534"/>
      <c r="D2" s="534"/>
      <c r="E2" s="195"/>
      <c r="F2" s="195"/>
      <c r="G2" s="195"/>
      <c r="H2" s="234"/>
      <c r="I2" s="195"/>
    </row>
    <row r="3" spans="1:9" ht="16.5" thickBot="1">
      <c r="B3" s="537" t="s">
        <v>378</v>
      </c>
      <c r="C3" s="537"/>
      <c r="D3" s="197"/>
      <c r="E3" s="235"/>
    </row>
    <row r="4" spans="1:9" ht="33" customHeight="1">
      <c r="B4" s="344" t="s">
        <v>187</v>
      </c>
      <c r="C4" s="198" t="s">
        <v>425</v>
      </c>
      <c r="D4" s="199"/>
      <c r="E4" s="200"/>
    </row>
    <row r="5" spans="1:9" ht="18.75">
      <c r="B5" s="232" t="s">
        <v>284</v>
      </c>
      <c r="C5" s="389">
        <v>70715200</v>
      </c>
      <c r="D5" s="234"/>
      <c r="E5" s="201"/>
    </row>
    <row r="6" spans="1:9">
      <c r="B6" s="237" t="s">
        <v>285</v>
      </c>
      <c r="C6" s="380">
        <v>9024810</v>
      </c>
      <c r="D6" s="88"/>
      <c r="E6" s="201"/>
    </row>
    <row r="7" spans="1:9">
      <c r="B7" s="237" t="s">
        <v>286</v>
      </c>
      <c r="C7" s="380">
        <v>6400000</v>
      </c>
      <c r="D7" s="235"/>
      <c r="E7" s="201"/>
    </row>
    <row r="8" spans="1:9">
      <c r="B8" s="237" t="s">
        <v>287</v>
      </c>
      <c r="C8" s="380">
        <v>522123</v>
      </c>
      <c r="D8" s="201"/>
    </row>
    <row r="9" spans="1:9">
      <c r="B9" s="237" t="s">
        <v>288</v>
      </c>
      <c r="C9" s="380">
        <v>4183610</v>
      </c>
      <c r="D9" s="201"/>
    </row>
    <row r="10" spans="1:9">
      <c r="B10" s="237" t="s">
        <v>289</v>
      </c>
      <c r="C10" s="380">
        <v>6725700</v>
      </c>
      <c r="D10" s="201"/>
    </row>
    <row r="11" spans="1:9">
      <c r="B11" s="237" t="s">
        <v>188</v>
      </c>
      <c r="C11" s="380">
        <v>19531119</v>
      </c>
      <c r="D11" s="201"/>
    </row>
    <row r="12" spans="1:9">
      <c r="B12" s="237" t="s">
        <v>456</v>
      </c>
      <c r="C12" s="380">
        <v>1041000</v>
      </c>
      <c r="D12" s="201"/>
    </row>
    <row r="13" spans="1:9">
      <c r="B13" s="237" t="s">
        <v>380</v>
      </c>
      <c r="C13" s="380">
        <v>61640652</v>
      </c>
      <c r="D13" s="201"/>
    </row>
    <row r="14" spans="1:9">
      <c r="B14" s="237" t="s">
        <v>358</v>
      </c>
      <c r="C14" s="380">
        <v>21935000</v>
      </c>
      <c r="D14" s="201"/>
    </row>
    <row r="15" spans="1:9">
      <c r="B15" s="237" t="s">
        <v>189</v>
      </c>
      <c r="C15" s="380">
        <v>15824400</v>
      </c>
      <c r="D15" s="201"/>
    </row>
    <row r="16" spans="1:9">
      <c r="B16" s="237" t="s">
        <v>190</v>
      </c>
      <c r="C16" s="380">
        <v>20178000</v>
      </c>
      <c r="D16" s="201"/>
    </row>
    <row r="17" spans="2:5">
      <c r="B17" s="237" t="s">
        <v>191</v>
      </c>
      <c r="C17" s="380">
        <v>21700817</v>
      </c>
      <c r="D17" s="201"/>
    </row>
    <row r="18" spans="2:5">
      <c r="B18" s="237" t="s">
        <v>290</v>
      </c>
      <c r="C18" s="380">
        <v>787740</v>
      </c>
      <c r="D18" s="201"/>
    </row>
    <row r="19" spans="2:5">
      <c r="B19" s="237" t="s">
        <v>192</v>
      </c>
      <c r="C19" s="380">
        <v>3014110</v>
      </c>
      <c r="D19" s="201"/>
    </row>
    <row r="20" spans="2:5">
      <c r="B20" s="237" t="s">
        <v>179</v>
      </c>
      <c r="C20" s="380">
        <v>84150</v>
      </c>
      <c r="D20" s="201"/>
    </row>
    <row r="21" spans="2:5" ht="15.75" thickBot="1">
      <c r="B21" s="280" t="s">
        <v>381</v>
      </c>
      <c r="C21" s="491">
        <v>4742652</v>
      </c>
      <c r="D21" s="201"/>
    </row>
    <row r="22" spans="2:5" ht="19.899999999999999" customHeight="1" thickBot="1">
      <c r="B22" s="345" t="s">
        <v>193</v>
      </c>
      <c r="C22" s="373">
        <f>SUM(C5:C21)</f>
        <v>268051083</v>
      </c>
      <c r="D22" s="201"/>
    </row>
    <row r="23" spans="2:5">
      <c r="B23" s="202" t="s">
        <v>194</v>
      </c>
      <c r="C23" s="374">
        <v>13848000</v>
      </c>
      <c r="D23" s="201"/>
    </row>
    <row r="24" spans="2:5">
      <c r="B24" s="237" t="s">
        <v>195</v>
      </c>
      <c r="C24" s="372">
        <v>0</v>
      </c>
      <c r="D24" s="201"/>
    </row>
    <row r="25" spans="2:5">
      <c r="B25" s="237" t="s">
        <v>382</v>
      </c>
      <c r="C25" s="372">
        <v>6245115</v>
      </c>
      <c r="D25" s="201"/>
    </row>
    <row r="26" spans="2:5">
      <c r="B26" s="237" t="s">
        <v>457</v>
      </c>
      <c r="C26" s="372">
        <v>954210</v>
      </c>
      <c r="D26" s="201"/>
    </row>
    <row r="27" spans="2:5">
      <c r="B27" s="236" t="s">
        <v>458</v>
      </c>
      <c r="C27" s="375">
        <v>114000</v>
      </c>
      <c r="D27" s="201"/>
    </row>
    <row r="28" spans="2:5">
      <c r="B28" s="236" t="s">
        <v>196</v>
      </c>
      <c r="C28" s="375">
        <v>2800000</v>
      </c>
      <c r="D28" s="201"/>
    </row>
    <row r="29" spans="2:5" ht="15.75" thickBot="1">
      <c r="B29" s="236" t="s">
        <v>499</v>
      </c>
      <c r="C29" s="375">
        <v>618400</v>
      </c>
      <c r="D29" s="201"/>
    </row>
    <row r="30" spans="2:5" ht="19.899999999999999" customHeight="1" thickBot="1">
      <c r="B30" s="345" t="s">
        <v>197</v>
      </c>
      <c r="C30" s="373">
        <f>SUM(C23:C29)</f>
        <v>24579725</v>
      </c>
      <c r="D30" s="201"/>
    </row>
    <row r="31" spans="2:5">
      <c r="B31" s="237" t="s">
        <v>292</v>
      </c>
      <c r="C31" s="372">
        <v>7700000</v>
      </c>
      <c r="D31" s="91"/>
      <c r="E31" s="203"/>
    </row>
    <row r="32" spans="2:5">
      <c r="B32" s="237" t="s">
        <v>383</v>
      </c>
      <c r="C32" s="372">
        <v>41500000</v>
      </c>
      <c r="D32" s="91"/>
      <c r="E32" s="201"/>
    </row>
    <row r="33" spans="2:5">
      <c r="B33" s="237" t="s">
        <v>198</v>
      </c>
      <c r="C33" s="372">
        <v>1000000</v>
      </c>
      <c r="D33" s="91"/>
      <c r="E33" s="201"/>
    </row>
    <row r="34" spans="2:5">
      <c r="B34" s="237" t="s">
        <v>293</v>
      </c>
      <c r="C34" s="372">
        <v>1500000</v>
      </c>
      <c r="D34" s="91"/>
      <c r="E34" s="201"/>
    </row>
    <row r="35" spans="2:5">
      <c r="B35" s="237" t="s">
        <v>199</v>
      </c>
      <c r="C35" s="372">
        <v>6000000</v>
      </c>
      <c r="D35" s="91"/>
      <c r="E35" s="201"/>
    </row>
    <row r="36" spans="2:5" ht="15.75" thickBot="1">
      <c r="B36" s="236" t="s">
        <v>200</v>
      </c>
      <c r="C36" s="375">
        <v>1570000</v>
      </c>
      <c r="D36" s="91"/>
      <c r="E36" s="201"/>
    </row>
    <row r="37" spans="2:5" ht="19.899999999999999" customHeight="1" thickBot="1">
      <c r="B37" s="345" t="s">
        <v>201</v>
      </c>
      <c r="C37" s="373">
        <f>SUM(C31:C36)</f>
        <v>59270000</v>
      </c>
      <c r="E37" s="201"/>
    </row>
    <row r="38" spans="2:5">
      <c r="B38" s="237" t="s">
        <v>202</v>
      </c>
      <c r="C38" s="372">
        <v>1300000</v>
      </c>
      <c r="E38" s="201"/>
    </row>
    <row r="39" spans="2:5">
      <c r="B39" s="237" t="s">
        <v>203</v>
      </c>
      <c r="C39" s="372">
        <v>310000</v>
      </c>
      <c r="E39" s="201"/>
    </row>
    <row r="40" spans="2:5">
      <c r="B40" s="237" t="s">
        <v>204</v>
      </c>
      <c r="C40" s="372">
        <v>14000000</v>
      </c>
      <c r="E40" s="201"/>
    </row>
    <row r="41" spans="2:5">
      <c r="B41" s="237" t="s">
        <v>205</v>
      </c>
      <c r="C41" s="372">
        <v>590000</v>
      </c>
      <c r="E41" s="201"/>
    </row>
    <row r="42" spans="2:5">
      <c r="B42" s="202" t="s">
        <v>206</v>
      </c>
      <c r="C42" s="374">
        <v>14930000</v>
      </c>
      <c r="E42" s="201"/>
    </row>
    <row r="43" spans="2:5">
      <c r="B43" s="202" t="s">
        <v>459</v>
      </c>
      <c r="C43" s="374">
        <v>5925000</v>
      </c>
      <c r="E43" s="201"/>
    </row>
    <row r="44" spans="2:5">
      <c r="B44" s="237" t="s">
        <v>207</v>
      </c>
      <c r="C44" s="372">
        <v>8795000</v>
      </c>
      <c r="E44" s="201"/>
    </row>
    <row r="45" spans="2:5">
      <c r="B45" s="237" t="s">
        <v>208</v>
      </c>
      <c r="C45" s="372">
        <v>1174000</v>
      </c>
      <c r="E45" s="201"/>
    </row>
    <row r="46" spans="2:5">
      <c r="B46" s="237" t="s">
        <v>209</v>
      </c>
      <c r="C46" s="372">
        <v>7000</v>
      </c>
      <c r="E46" s="201"/>
    </row>
    <row r="47" spans="2:5" ht="18.75" customHeight="1" thickBot="1">
      <c r="B47" s="236" t="s">
        <v>210</v>
      </c>
      <c r="C47" s="375">
        <v>4860000</v>
      </c>
      <c r="E47" s="201"/>
    </row>
    <row r="48" spans="2:5" ht="19.899999999999999" customHeight="1" thickBot="1">
      <c r="B48" s="345" t="s">
        <v>211</v>
      </c>
      <c r="C48" s="373">
        <f>SUM(C38:C47)</f>
        <v>51891000</v>
      </c>
      <c r="E48" s="203"/>
    </row>
    <row r="49" spans="1:9" ht="19.899999999999999" customHeight="1" thickBot="1">
      <c r="B49" s="321" t="s">
        <v>294</v>
      </c>
      <c r="C49" s="376">
        <v>318000</v>
      </c>
      <c r="E49" s="203"/>
    </row>
    <row r="50" spans="1:9" ht="19.899999999999999" customHeight="1" thickBot="1">
      <c r="B50" s="346" t="s">
        <v>295</v>
      </c>
      <c r="C50" s="373">
        <f>SUM(C49)</f>
        <v>318000</v>
      </c>
      <c r="E50" s="203"/>
    </row>
    <row r="51" spans="1:9" ht="19.899999999999999" customHeight="1" thickBot="1">
      <c r="B51" s="378" t="s">
        <v>495</v>
      </c>
      <c r="C51" s="379">
        <v>153625000</v>
      </c>
      <c r="E51" s="203"/>
    </row>
    <row r="52" spans="1:9" ht="19.899999999999999" customHeight="1">
      <c r="B52" s="322" t="s">
        <v>384</v>
      </c>
      <c r="C52" s="377">
        <v>31946110</v>
      </c>
      <c r="E52" s="203"/>
    </row>
    <row r="53" spans="1:9" ht="19.899999999999999" customHeight="1">
      <c r="B53" s="378" t="s">
        <v>460</v>
      </c>
      <c r="C53" s="379">
        <v>92900100</v>
      </c>
      <c r="E53" s="203"/>
    </row>
    <row r="54" spans="1:9" ht="19.899999999999999" customHeight="1">
      <c r="B54" s="378" t="s">
        <v>461</v>
      </c>
      <c r="C54" s="379">
        <v>812024</v>
      </c>
      <c r="E54" s="203"/>
    </row>
    <row r="55" spans="1:9" ht="19.899999999999999" customHeight="1">
      <c r="B55" s="323" t="s">
        <v>385</v>
      </c>
      <c r="C55" s="380">
        <v>0</v>
      </c>
      <c r="E55" s="203"/>
    </row>
    <row r="56" spans="1:9" ht="15.75" thickBot="1">
      <c r="B56" s="205" t="s">
        <v>212</v>
      </c>
      <c r="C56" s="381">
        <v>0</v>
      </c>
      <c r="E56" s="203"/>
    </row>
    <row r="57" spans="1:9" ht="19.899999999999999" customHeight="1" thickBot="1">
      <c r="B57" s="345" t="s">
        <v>14</v>
      </c>
      <c r="C57" s="373">
        <f>SUM(C51:C56)</f>
        <v>279283234</v>
      </c>
      <c r="E57" s="203"/>
    </row>
    <row r="58" spans="1:9" ht="15.75" thickBot="1">
      <c r="B58" s="205" t="s">
        <v>368</v>
      </c>
      <c r="C58" s="381">
        <v>165502713</v>
      </c>
      <c r="E58" s="203"/>
    </row>
    <row r="59" spans="1:9" ht="19.899999999999999" customHeight="1" thickBot="1">
      <c r="B59" s="345" t="s">
        <v>213</v>
      </c>
      <c r="C59" s="373">
        <f>SUM(C58)</f>
        <v>165502713</v>
      </c>
      <c r="E59" s="201"/>
    </row>
    <row r="60" spans="1:9" ht="27" customHeight="1" thickBot="1">
      <c r="B60" s="206" t="s">
        <v>214</v>
      </c>
      <c r="C60" s="382">
        <f>SUM(C22,C30,C37,C48,C50,C57,C59)</f>
        <v>848895755</v>
      </c>
      <c r="E60" s="203"/>
    </row>
    <row r="61" spans="1:9">
      <c r="B61" s="207"/>
      <c r="C61" s="199"/>
      <c r="D61" s="510" t="s">
        <v>509</v>
      </c>
      <c r="E61" s="201"/>
    </row>
    <row r="62" spans="1:9">
      <c r="B62" s="208"/>
      <c r="C62" s="199"/>
      <c r="E62" s="209"/>
    </row>
    <row r="63" spans="1:9" ht="36.6" customHeight="1">
      <c r="B63" s="534" t="s">
        <v>426</v>
      </c>
      <c r="C63" s="534"/>
      <c r="E63" s="234"/>
      <c r="F63" s="234"/>
      <c r="G63" s="234"/>
      <c r="H63" s="234"/>
      <c r="I63" s="195"/>
    </row>
    <row r="64" spans="1:9" ht="12.75" customHeight="1">
      <c r="A64" s="196"/>
      <c r="B64" s="88"/>
      <c r="C64" s="88"/>
      <c r="E64" s="88"/>
    </row>
    <row r="65" spans="2:5" ht="21.75" customHeight="1" thickBot="1">
      <c r="B65" s="535" t="s">
        <v>378</v>
      </c>
      <c r="C65" s="535"/>
      <c r="E65" s="235"/>
    </row>
    <row r="66" spans="2:5" ht="32.25" customHeight="1">
      <c r="B66" s="344" t="s">
        <v>215</v>
      </c>
      <c r="C66" s="198" t="s">
        <v>425</v>
      </c>
      <c r="E66" s="210"/>
    </row>
    <row r="67" spans="2:5">
      <c r="B67" s="232" t="s">
        <v>17</v>
      </c>
      <c r="C67" s="383">
        <v>172604200</v>
      </c>
      <c r="E67" s="201"/>
    </row>
    <row r="68" spans="2:5">
      <c r="B68" s="232" t="s">
        <v>216</v>
      </c>
      <c r="C68" s="383">
        <v>32695500</v>
      </c>
      <c r="E68" s="211"/>
    </row>
    <row r="69" spans="2:5">
      <c r="B69" s="232" t="s">
        <v>19</v>
      </c>
      <c r="C69" s="383">
        <v>135629000</v>
      </c>
      <c r="E69" s="212"/>
    </row>
    <row r="70" spans="2:5">
      <c r="B70" s="232" t="s">
        <v>217</v>
      </c>
      <c r="C70" s="383">
        <v>3781000</v>
      </c>
      <c r="E70" s="201"/>
    </row>
    <row r="71" spans="2:5">
      <c r="B71" s="232" t="s">
        <v>379</v>
      </c>
      <c r="C71" s="383">
        <v>9649634</v>
      </c>
      <c r="E71" s="201"/>
    </row>
    <row r="72" spans="2:5">
      <c r="B72" s="232" t="s">
        <v>218</v>
      </c>
      <c r="C72" s="383">
        <v>2880000</v>
      </c>
      <c r="E72" s="201"/>
    </row>
    <row r="73" spans="2:5" ht="15.75" thickBot="1">
      <c r="B73" s="233" t="s">
        <v>219</v>
      </c>
      <c r="C73" s="384">
        <v>72104709</v>
      </c>
      <c r="E73" s="201"/>
    </row>
    <row r="74" spans="2:5" ht="19.899999999999999" customHeight="1" thickBot="1">
      <c r="B74" s="343" t="s">
        <v>220</v>
      </c>
      <c r="C74" s="385">
        <f>SUM(C67:C73)</f>
        <v>429344043</v>
      </c>
      <c r="E74" s="203"/>
    </row>
    <row r="75" spans="2:5">
      <c r="B75" s="232" t="s">
        <v>21</v>
      </c>
      <c r="C75" s="386">
        <v>1415952</v>
      </c>
      <c r="E75" s="203"/>
    </row>
    <row r="76" spans="2:5" ht="15.75" thickBot="1">
      <c r="B76" s="233" t="s">
        <v>22</v>
      </c>
      <c r="C76" s="384">
        <v>90687347</v>
      </c>
      <c r="E76" s="203"/>
    </row>
    <row r="77" spans="2:5" ht="19.899999999999999" customHeight="1" thickBot="1">
      <c r="B77" s="343" t="s">
        <v>221</v>
      </c>
      <c r="C77" s="385">
        <f>SUM(C75:C76)</f>
        <v>92103299</v>
      </c>
      <c r="E77" s="203"/>
    </row>
    <row r="78" spans="2:5">
      <c r="B78" s="232" t="s">
        <v>222</v>
      </c>
      <c r="C78" s="386">
        <v>277013347</v>
      </c>
      <c r="E78" s="201"/>
    </row>
    <row r="79" spans="2:5">
      <c r="B79" s="233" t="s">
        <v>282</v>
      </c>
      <c r="C79" s="384">
        <v>50435066</v>
      </c>
      <c r="E79" s="201"/>
    </row>
    <row r="80" spans="2:5" ht="15.75" thickBot="1">
      <c r="B80" s="233" t="s">
        <v>283</v>
      </c>
      <c r="C80" s="384">
        <v>0</v>
      </c>
      <c r="E80" s="201"/>
    </row>
    <row r="81" spans="2:5" ht="19.899999999999999" customHeight="1" thickBot="1">
      <c r="B81" s="343" t="s">
        <v>223</v>
      </c>
      <c r="C81" s="385">
        <f>SUM(C78:C80)</f>
        <v>327448413</v>
      </c>
      <c r="E81" s="201"/>
    </row>
    <row r="82" spans="2:5" ht="24.6" customHeight="1" thickBot="1">
      <c r="B82" s="206" t="s">
        <v>224</v>
      </c>
      <c r="C82" s="387">
        <f>C74+C77+C81</f>
        <v>848895755</v>
      </c>
      <c r="E82" s="213"/>
    </row>
    <row r="83" spans="2:5">
      <c r="B83" s="91"/>
      <c r="C83" s="214"/>
      <c r="E83" s="201"/>
    </row>
    <row r="84" spans="2:5">
      <c r="B84" s="91"/>
      <c r="C84" s="215"/>
      <c r="E84" s="201"/>
    </row>
    <row r="85" spans="2:5">
      <c r="B85" s="91"/>
      <c r="C85" s="91"/>
      <c r="E85" s="201"/>
    </row>
    <row r="86" spans="2:5">
      <c r="B86" s="204"/>
      <c r="C86" s="204"/>
    </row>
    <row r="87" spans="2:5">
      <c r="B87" s="204"/>
      <c r="C87" s="204"/>
    </row>
    <row r="88" spans="2:5">
      <c r="B88" s="204"/>
      <c r="C88" s="204"/>
    </row>
    <row r="89" spans="2:5">
      <c r="B89" s="204"/>
      <c r="C89" s="204"/>
    </row>
    <row r="90" spans="2:5">
      <c r="B90" s="204"/>
      <c r="C90" s="204"/>
    </row>
    <row r="91" spans="2:5">
      <c r="B91" s="204"/>
      <c r="C91" s="204"/>
    </row>
    <row r="92" spans="2:5">
      <c r="B92" s="204"/>
      <c r="C92" s="204"/>
    </row>
    <row r="93" spans="2:5">
      <c r="B93" s="204"/>
      <c r="C93" s="204"/>
    </row>
    <row r="94" spans="2:5">
      <c r="B94" s="204"/>
      <c r="C94" s="204"/>
    </row>
    <row r="95" spans="2:5">
      <c r="B95" s="204"/>
      <c r="C95" s="204"/>
    </row>
    <row r="96" spans="2:5">
      <c r="B96" s="204"/>
      <c r="C96" s="204"/>
    </row>
    <row r="97" spans="2:3">
      <c r="B97" s="204"/>
      <c r="C97" s="204"/>
    </row>
    <row r="98" spans="2:3">
      <c r="B98" s="204"/>
      <c r="C98" s="204"/>
    </row>
    <row r="99" spans="2:3">
      <c r="B99" s="204"/>
      <c r="C99" s="204"/>
    </row>
    <row r="100" spans="2:3">
      <c r="B100" s="204"/>
      <c r="C100" s="204"/>
    </row>
    <row r="101" spans="2:3">
      <c r="B101" s="204"/>
      <c r="C101" s="204"/>
    </row>
    <row r="102" spans="2:3">
      <c r="B102" s="204"/>
      <c r="C102" s="204"/>
    </row>
    <row r="103" spans="2:3">
      <c r="B103" s="204"/>
      <c r="C103" s="204"/>
    </row>
    <row r="104" spans="2:3">
      <c r="B104" s="204"/>
      <c r="C104" s="204"/>
    </row>
    <row r="105" spans="2:3">
      <c r="B105" s="204"/>
      <c r="C105" s="204"/>
    </row>
    <row r="106" spans="2:3">
      <c r="B106" s="204"/>
      <c r="C106" s="204"/>
    </row>
    <row r="107" spans="2:3">
      <c r="B107" s="204"/>
      <c r="C107" s="204"/>
    </row>
    <row r="108" spans="2:3">
      <c r="B108" s="204"/>
      <c r="C108" s="204"/>
    </row>
    <row r="109" spans="2:3">
      <c r="B109" s="204"/>
      <c r="C109" s="204"/>
    </row>
    <row r="110" spans="2:3">
      <c r="B110" s="204"/>
      <c r="C110" s="204"/>
    </row>
    <row r="111" spans="2:3">
      <c r="B111" s="204"/>
      <c r="C111" s="204"/>
    </row>
    <row r="112" spans="2:3">
      <c r="B112" s="204"/>
      <c r="C112" s="204"/>
    </row>
    <row r="113" spans="2:4">
      <c r="B113" s="204"/>
      <c r="C113" s="204"/>
    </row>
    <row r="114" spans="2:4">
      <c r="B114" s="204"/>
      <c r="C114" s="204"/>
    </row>
    <row r="115" spans="2:4">
      <c r="B115" s="204"/>
      <c r="C115" s="204"/>
    </row>
    <row r="116" spans="2:4">
      <c r="B116" s="204"/>
      <c r="C116" s="204"/>
    </row>
    <row r="117" spans="2:4">
      <c r="B117" s="204"/>
      <c r="C117" s="204"/>
    </row>
    <row r="118" spans="2:4">
      <c r="B118" s="204"/>
      <c r="C118" s="204"/>
    </row>
    <row r="119" spans="2:4">
      <c r="B119" s="204"/>
      <c r="C119" s="204"/>
    </row>
    <row r="120" spans="2:4">
      <c r="B120" s="204"/>
      <c r="C120" s="204"/>
    </row>
    <row r="121" spans="2:4">
      <c r="B121" s="204"/>
      <c r="C121" s="204"/>
    </row>
    <row r="122" spans="2:4">
      <c r="B122" s="204"/>
      <c r="C122" s="204"/>
    </row>
    <row r="123" spans="2:4">
      <c r="B123" s="204"/>
      <c r="C123" s="204"/>
    </row>
    <row r="124" spans="2:4">
      <c r="B124" s="204"/>
      <c r="C124" s="204"/>
    </row>
    <row r="125" spans="2:4">
      <c r="B125" s="204"/>
      <c r="C125" s="204"/>
    </row>
    <row r="126" spans="2:4">
      <c r="B126" s="204"/>
      <c r="C126" s="204"/>
    </row>
    <row r="127" spans="2:4">
      <c r="B127" s="204"/>
      <c r="C127" s="204"/>
    </row>
    <row r="128" spans="2:4">
      <c r="B128" s="204"/>
      <c r="C128" s="204"/>
      <c r="D128" s="511" t="s">
        <v>510</v>
      </c>
    </row>
    <row r="129" spans="2:3">
      <c r="B129" s="204"/>
      <c r="C129" s="204"/>
    </row>
    <row r="130" spans="2:3">
      <c r="B130" s="204"/>
      <c r="C130" s="204"/>
    </row>
    <row r="131" spans="2:3">
      <c r="B131" s="204"/>
      <c r="C131" s="204"/>
    </row>
    <row r="132" spans="2:3">
      <c r="B132" s="204"/>
      <c r="C132" s="204"/>
    </row>
    <row r="133" spans="2:3">
      <c r="B133" s="204"/>
      <c r="C133" s="204"/>
    </row>
    <row r="134" spans="2:3">
      <c r="B134" s="204"/>
      <c r="C134" s="204"/>
    </row>
    <row r="135" spans="2:3">
      <c r="B135" s="204"/>
      <c r="C135" s="204"/>
    </row>
    <row r="136" spans="2:3">
      <c r="B136" s="204"/>
      <c r="C136" s="204"/>
    </row>
    <row r="137" spans="2:3">
      <c r="B137" s="204"/>
      <c r="C137" s="204"/>
    </row>
    <row r="138" spans="2:3">
      <c r="B138" s="204"/>
      <c r="C138" s="204"/>
    </row>
    <row r="139" spans="2:3">
      <c r="B139" s="204"/>
      <c r="C139" s="204"/>
    </row>
    <row r="140" spans="2:3">
      <c r="B140" s="204"/>
      <c r="C140" s="204"/>
    </row>
    <row r="141" spans="2:3">
      <c r="B141" s="204"/>
      <c r="C141" s="204"/>
    </row>
    <row r="142" spans="2:3">
      <c r="B142" s="204"/>
      <c r="C142" s="204"/>
    </row>
    <row r="143" spans="2:3">
      <c r="B143" s="204"/>
      <c r="C143" s="204"/>
    </row>
    <row r="144" spans="2:3">
      <c r="B144" s="204"/>
      <c r="C144" s="204"/>
    </row>
    <row r="145" spans="2:3">
      <c r="B145" s="204"/>
      <c r="C145" s="204"/>
    </row>
    <row r="146" spans="2:3">
      <c r="B146" s="204"/>
      <c r="C146" s="204"/>
    </row>
    <row r="147" spans="2:3">
      <c r="B147" s="204"/>
      <c r="C147" s="204"/>
    </row>
    <row r="148" spans="2:3">
      <c r="B148" s="204"/>
      <c r="C148" s="204"/>
    </row>
    <row r="149" spans="2:3">
      <c r="B149" s="204"/>
      <c r="C149" s="204"/>
    </row>
    <row r="150" spans="2:3">
      <c r="B150" s="204"/>
      <c r="C150" s="204"/>
    </row>
    <row r="151" spans="2:3">
      <c r="B151" s="204"/>
      <c r="C151" s="204"/>
    </row>
    <row r="152" spans="2:3">
      <c r="B152" s="204"/>
      <c r="C152" s="204"/>
    </row>
    <row r="153" spans="2:3">
      <c r="B153" s="204"/>
      <c r="C153" s="204"/>
    </row>
    <row r="154" spans="2:3">
      <c r="B154" s="204"/>
      <c r="C154" s="204"/>
    </row>
    <row r="155" spans="2:3">
      <c r="B155" s="204"/>
      <c r="C155" s="204"/>
    </row>
    <row r="156" spans="2:3">
      <c r="B156" s="204"/>
      <c r="C156" s="204"/>
    </row>
    <row r="157" spans="2:3">
      <c r="B157" s="204"/>
      <c r="C157" s="204"/>
    </row>
    <row r="158" spans="2:3">
      <c r="B158" s="204"/>
      <c r="C158" s="204"/>
    </row>
    <row r="159" spans="2:3">
      <c r="B159" s="204"/>
      <c r="C159" s="204"/>
    </row>
    <row r="160" spans="2:3">
      <c r="B160" s="204"/>
      <c r="C160" s="204"/>
    </row>
    <row r="161" spans="2:3">
      <c r="B161" s="204"/>
      <c r="C161" s="204"/>
    </row>
    <row r="162" spans="2:3">
      <c r="B162" s="204"/>
      <c r="C162" s="204"/>
    </row>
    <row r="163" spans="2:3">
      <c r="B163" s="204"/>
      <c r="C163" s="204"/>
    </row>
    <row r="164" spans="2:3">
      <c r="B164" s="204"/>
      <c r="C164" s="204"/>
    </row>
    <row r="165" spans="2:3">
      <c r="B165" s="204"/>
      <c r="C165" s="204"/>
    </row>
    <row r="166" spans="2:3">
      <c r="B166" s="204"/>
      <c r="C166" s="204"/>
    </row>
    <row r="167" spans="2:3">
      <c r="B167" s="204"/>
      <c r="C167" s="204"/>
    </row>
    <row r="168" spans="2:3">
      <c r="B168" s="204"/>
      <c r="C168" s="204"/>
    </row>
    <row r="169" spans="2:3">
      <c r="B169" s="204"/>
      <c r="C169" s="204"/>
    </row>
    <row r="170" spans="2:3">
      <c r="B170" s="204"/>
      <c r="C170" s="204"/>
    </row>
    <row r="171" spans="2:3">
      <c r="B171" s="204"/>
      <c r="C171" s="204"/>
    </row>
    <row r="172" spans="2:3">
      <c r="B172" s="204"/>
      <c r="C172" s="204"/>
    </row>
    <row r="173" spans="2:3">
      <c r="B173" s="204"/>
      <c r="C173" s="204"/>
    </row>
    <row r="174" spans="2:3">
      <c r="B174" s="204"/>
      <c r="C174" s="204"/>
    </row>
    <row r="175" spans="2:3">
      <c r="B175" s="204"/>
      <c r="C175" s="204"/>
    </row>
    <row r="176" spans="2:3">
      <c r="B176" s="204"/>
      <c r="C176" s="204"/>
    </row>
    <row r="177" spans="2:3">
      <c r="B177" s="204"/>
      <c r="C177" s="204"/>
    </row>
    <row r="178" spans="2:3">
      <c r="B178" s="204"/>
      <c r="C178" s="204"/>
    </row>
    <row r="179" spans="2:3">
      <c r="B179" s="204"/>
      <c r="C179" s="204"/>
    </row>
    <row r="180" spans="2:3">
      <c r="B180" s="204"/>
      <c r="C180" s="204"/>
    </row>
    <row r="181" spans="2:3">
      <c r="B181" s="204"/>
      <c r="C181" s="204"/>
    </row>
    <row r="182" spans="2:3">
      <c r="B182" s="204"/>
      <c r="C182" s="204"/>
    </row>
    <row r="183" spans="2:3">
      <c r="B183" s="204"/>
      <c r="C183" s="204"/>
    </row>
    <row r="184" spans="2:3">
      <c r="B184" s="204"/>
      <c r="C184" s="204"/>
    </row>
    <row r="185" spans="2:3">
      <c r="B185" s="204"/>
      <c r="C185" s="204"/>
    </row>
    <row r="186" spans="2:3">
      <c r="B186" s="204"/>
      <c r="C186" s="204"/>
    </row>
    <row r="187" spans="2:3">
      <c r="B187" s="204"/>
      <c r="C187" s="204"/>
    </row>
    <row r="188" spans="2:3">
      <c r="B188" s="204"/>
      <c r="C188" s="204"/>
    </row>
    <row r="189" spans="2:3">
      <c r="B189" s="204"/>
      <c r="C189" s="204"/>
    </row>
    <row r="190" spans="2:3">
      <c r="B190" s="204"/>
      <c r="C190" s="204"/>
    </row>
    <row r="191" spans="2:3">
      <c r="B191" s="204"/>
      <c r="C191" s="204"/>
    </row>
    <row r="192" spans="2:3">
      <c r="B192" s="204"/>
      <c r="C192" s="204"/>
    </row>
    <row r="193" spans="2:3">
      <c r="B193" s="204"/>
      <c r="C193" s="204"/>
    </row>
    <row r="194" spans="2:3">
      <c r="B194" s="204"/>
      <c r="C194" s="204"/>
    </row>
    <row r="195" spans="2:3">
      <c r="B195" s="204"/>
      <c r="C195" s="204"/>
    </row>
    <row r="196" spans="2:3">
      <c r="B196" s="204"/>
      <c r="C196" s="204"/>
    </row>
    <row r="197" spans="2:3">
      <c r="B197" s="204"/>
      <c r="C197" s="204"/>
    </row>
    <row r="198" spans="2:3">
      <c r="B198" s="204"/>
      <c r="C198" s="204"/>
    </row>
    <row r="199" spans="2:3">
      <c r="B199" s="204"/>
      <c r="C199" s="204"/>
    </row>
    <row r="200" spans="2:3">
      <c r="B200" s="204"/>
      <c r="C200" s="204"/>
    </row>
    <row r="201" spans="2:3">
      <c r="B201" s="204"/>
      <c r="C201" s="204"/>
    </row>
    <row r="202" spans="2:3">
      <c r="B202" s="204"/>
      <c r="C202" s="204"/>
    </row>
    <row r="203" spans="2:3">
      <c r="B203" s="204"/>
      <c r="C203" s="204"/>
    </row>
    <row r="204" spans="2:3">
      <c r="B204" s="204"/>
      <c r="C204" s="204"/>
    </row>
    <row r="205" spans="2:3">
      <c r="B205" s="204"/>
      <c r="C205" s="204"/>
    </row>
    <row r="206" spans="2:3">
      <c r="B206" s="204"/>
      <c r="C206" s="204"/>
    </row>
    <row r="207" spans="2:3">
      <c r="B207" s="204"/>
      <c r="C207" s="204"/>
    </row>
    <row r="208" spans="2:3">
      <c r="B208" s="204"/>
      <c r="C208" s="204"/>
    </row>
    <row r="209" spans="2:3">
      <c r="B209" s="204"/>
      <c r="C209" s="204"/>
    </row>
    <row r="210" spans="2:3">
      <c r="B210" s="204"/>
      <c r="C210" s="204"/>
    </row>
    <row r="211" spans="2:3">
      <c r="B211" s="204"/>
      <c r="C211" s="204"/>
    </row>
    <row r="212" spans="2:3">
      <c r="B212" s="204"/>
      <c r="C212" s="204"/>
    </row>
    <row r="213" spans="2:3">
      <c r="B213" s="204"/>
      <c r="C213" s="204"/>
    </row>
    <row r="214" spans="2:3">
      <c r="B214" s="204"/>
      <c r="C214" s="204"/>
    </row>
    <row r="215" spans="2:3">
      <c r="B215" s="204"/>
      <c r="C215" s="204"/>
    </row>
    <row r="216" spans="2:3">
      <c r="B216" s="204"/>
      <c r="C216" s="204"/>
    </row>
    <row r="217" spans="2:3">
      <c r="B217" s="204"/>
      <c r="C217" s="204"/>
    </row>
    <row r="218" spans="2:3">
      <c r="B218" s="204"/>
      <c r="C218" s="204"/>
    </row>
    <row r="219" spans="2:3">
      <c r="B219" s="204"/>
      <c r="C219" s="204"/>
    </row>
    <row r="220" spans="2:3">
      <c r="B220" s="204"/>
      <c r="C220" s="204"/>
    </row>
    <row r="221" spans="2:3">
      <c r="B221" s="204"/>
      <c r="C221" s="204"/>
    </row>
    <row r="222" spans="2:3">
      <c r="B222" s="204"/>
      <c r="C222" s="204"/>
    </row>
    <row r="223" spans="2:3">
      <c r="B223" s="204"/>
      <c r="C223" s="204"/>
    </row>
    <row r="224" spans="2:3">
      <c r="B224" s="204"/>
      <c r="C224" s="204"/>
    </row>
    <row r="225" spans="2:3">
      <c r="B225" s="204"/>
      <c r="C225" s="204"/>
    </row>
    <row r="226" spans="2:3">
      <c r="B226" s="204"/>
      <c r="C226" s="204"/>
    </row>
    <row r="227" spans="2:3">
      <c r="B227" s="204"/>
      <c r="C227" s="204"/>
    </row>
    <row r="228" spans="2:3">
      <c r="B228" s="204"/>
      <c r="C228" s="204"/>
    </row>
    <row r="229" spans="2:3">
      <c r="B229" s="204"/>
      <c r="C229" s="204"/>
    </row>
    <row r="230" spans="2:3">
      <c r="B230" s="204"/>
      <c r="C230" s="204"/>
    </row>
    <row r="231" spans="2:3">
      <c r="B231" s="204"/>
      <c r="C231" s="204"/>
    </row>
    <row r="232" spans="2:3">
      <c r="B232" s="204"/>
      <c r="C232" s="204"/>
    </row>
    <row r="233" spans="2:3">
      <c r="B233" s="204"/>
      <c r="C233" s="204"/>
    </row>
    <row r="234" spans="2:3">
      <c r="B234" s="204"/>
      <c r="C234" s="204"/>
    </row>
    <row r="235" spans="2:3">
      <c r="B235" s="204"/>
      <c r="C235" s="204"/>
    </row>
    <row r="236" spans="2:3">
      <c r="B236" s="204"/>
      <c r="C236" s="204"/>
    </row>
    <row r="237" spans="2:3">
      <c r="B237" s="204"/>
      <c r="C237" s="204"/>
    </row>
    <row r="238" spans="2:3">
      <c r="B238" s="204"/>
      <c r="C238" s="204"/>
    </row>
    <row r="239" spans="2:3">
      <c r="B239" s="204"/>
      <c r="C239" s="204"/>
    </row>
    <row r="240" spans="2:3">
      <c r="B240" s="204"/>
      <c r="C240" s="204"/>
    </row>
    <row r="241" spans="2:3">
      <c r="B241" s="204"/>
      <c r="C241" s="204"/>
    </row>
    <row r="242" spans="2:3">
      <c r="B242" s="204"/>
      <c r="C242" s="204"/>
    </row>
    <row r="243" spans="2:3">
      <c r="B243" s="204"/>
      <c r="C243" s="204"/>
    </row>
    <row r="244" spans="2:3">
      <c r="B244" s="204"/>
      <c r="C244" s="204"/>
    </row>
    <row r="245" spans="2:3">
      <c r="B245" s="204"/>
      <c r="C245" s="204"/>
    </row>
    <row r="246" spans="2:3">
      <c r="B246" s="204"/>
      <c r="C246" s="204"/>
    </row>
    <row r="247" spans="2:3">
      <c r="B247" s="204"/>
      <c r="C247" s="204"/>
    </row>
    <row r="248" spans="2:3">
      <c r="B248" s="204"/>
      <c r="C248" s="204"/>
    </row>
    <row r="249" spans="2:3">
      <c r="B249" s="204"/>
      <c r="C249" s="204"/>
    </row>
    <row r="250" spans="2:3">
      <c r="B250" s="204"/>
      <c r="C250" s="204"/>
    </row>
    <row r="251" spans="2:3">
      <c r="B251" s="204"/>
      <c r="C251" s="204"/>
    </row>
    <row r="252" spans="2:3">
      <c r="B252" s="204"/>
      <c r="C252" s="204"/>
    </row>
    <row r="253" spans="2:3">
      <c r="B253" s="204"/>
      <c r="C253" s="204"/>
    </row>
    <row r="254" spans="2:3">
      <c r="B254" s="204"/>
      <c r="C254" s="204"/>
    </row>
    <row r="255" spans="2:3">
      <c r="B255" s="204"/>
      <c r="C255" s="204"/>
    </row>
    <row r="256" spans="2:3">
      <c r="B256" s="204"/>
      <c r="C256" s="204"/>
    </row>
    <row r="257" spans="2:3">
      <c r="B257" s="204"/>
      <c r="C257" s="204"/>
    </row>
    <row r="258" spans="2:3">
      <c r="B258" s="204"/>
      <c r="C258" s="204"/>
    </row>
    <row r="259" spans="2:3">
      <c r="B259" s="204"/>
      <c r="C259" s="204"/>
    </row>
    <row r="260" spans="2:3">
      <c r="B260" s="204"/>
      <c r="C260" s="204"/>
    </row>
    <row r="261" spans="2:3">
      <c r="B261" s="204"/>
      <c r="C261" s="204"/>
    </row>
    <row r="262" spans="2:3">
      <c r="B262" s="204"/>
      <c r="C262" s="204"/>
    </row>
    <row r="263" spans="2:3">
      <c r="B263" s="204"/>
      <c r="C263" s="204"/>
    </row>
    <row r="264" spans="2:3">
      <c r="B264" s="204"/>
      <c r="C264" s="204"/>
    </row>
    <row r="265" spans="2:3">
      <c r="B265" s="204"/>
      <c r="C265" s="204"/>
    </row>
    <row r="266" spans="2:3">
      <c r="B266" s="204"/>
      <c r="C266" s="204"/>
    </row>
    <row r="267" spans="2:3">
      <c r="B267" s="204"/>
      <c r="C267" s="204"/>
    </row>
    <row r="268" spans="2:3">
      <c r="B268" s="204"/>
      <c r="C268" s="204"/>
    </row>
    <row r="269" spans="2:3">
      <c r="B269" s="204"/>
      <c r="C269" s="204"/>
    </row>
    <row r="270" spans="2:3">
      <c r="B270" s="204"/>
      <c r="C270" s="204"/>
    </row>
    <row r="271" spans="2:3">
      <c r="B271" s="204"/>
      <c r="C271" s="204"/>
    </row>
    <row r="272" spans="2:3">
      <c r="B272" s="204"/>
      <c r="C272" s="204"/>
    </row>
    <row r="273" spans="2:3">
      <c r="B273" s="204"/>
      <c r="C273" s="204"/>
    </row>
    <row r="274" spans="2:3">
      <c r="B274" s="204"/>
      <c r="C274" s="204"/>
    </row>
    <row r="275" spans="2:3">
      <c r="B275" s="204"/>
      <c r="C275" s="204"/>
    </row>
    <row r="276" spans="2:3">
      <c r="B276" s="204"/>
      <c r="C276" s="204"/>
    </row>
    <row r="277" spans="2:3">
      <c r="B277" s="204"/>
      <c r="C277" s="204"/>
    </row>
    <row r="278" spans="2:3">
      <c r="B278" s="204"/>
      <c r="C278" s="204"/>
    </row>
    <row r="279" spans="2:3">
      <c r="B279" s="204"/>
      <c r="C279" s="204"/>
    </row>
    <row r="280" spans="2:3">
      <c r="B280" s="204"/>
      <c r="C280" s="204"/>
    </row>
    <row r="281" spans="2:3">
      <c r="B281" s="204"/>
      <c r="C281" s="204"/>
    </row>
    <row r="282" spans="2:3">
      <c r="B282" s="204"/>
      <c r="C282" s="204"/>
    </row>
    <row r="283" spans="2:3">
      <c r="B283" s="204"/>
      <c r="C283" s="204"/>
    </row>
    <row r="284" spans="2:3">
      <c r="B284" s="204"/>
      <c r="C284" s="204"/>
    </row>
    <row r="285" spans="2:3">
      <c r="B285" s="204"/>
      <c r="C285" s="204"/>
    </row>
    <row r="286" spans="2:3">
      <c r="B286" s="204"/>
      <c r="C286" s="204"/>
    </row>
    <row r="287" spans="2:3">
      <c r="B287" s="204"/>
      <c r="C287" s="204"/>
    </row>
    <row r="288" spans="2:3">
      <c r="B288" s="204"/>
      <c r="C288" s="204"/>
    </row>
    <row r="289" spans="2:3">
      <c r="B289" s="204"/>
      <c r="C289" s="204"/>
    </row>
    <row r="290" spans="2:3">
      <c r="B290" s="204"/>
      <c r="C290" s="204"/>
    </row>
    <row r="291" spans="2:3">
      <c r="B291" s="204"/>
      <c r="C291" s="204"/>
    </row>
    <row r="292" spans="2:3">
      <c r="B292" s="204"/>
      <c r="C292" s="204"/>
    </row>
    <row r="293" spans="2:3">
      <c r="B293" s="204"/>
      <c r="C293" s="204"/>
    </row>
    <row r="294" spans="2:3">
      <c r="B294" s="204"/>
      <c r="C294" s="204"/>
    </row>
    <row r="295" spans="2:3">
      <c r="B295" s="204"/>
      <c r="C295" s="204"/>
    </row>
    <row r="296" spans="2:3">
      <c r="B296" s="204"/>
      <c r="C296" s="204"/>
    </row>
    <row r="297" spans="2:3">
      <c r="B297" s="204"/>
      <c r="C297" s="204"/>
    </row>
    <row r="298" spans="2:3">
      <c r="B298" s="204"/>
      <c r="C298" s="204"/>
    </row>
    <row r="299" spans="2:3">
      <c r="B299" s="204"/>
      <c r="C299" s="204"/>
    </row>
    <row r="300" spans="2:3">
      <c r="B300" s="204"/>
      <c r="C300" s="204"/>
    </row>
    <row r="301" spans="2:3">
      <c r="B301" s="204"/>
      <c r="C301" s="204"/>
    </row>
    <row r="302" spans="2:3">
      <c r="B302" s="204"/>
      <c r="C302" s="204"/>
    </row>
    <row r="303" spans="2:3">
      <c r="B303" s="204"/>
      <c r="C303" s="204"/>
    </row>
    <row r="304" spans="2:3">
      <c r="B304" s="204"/>
      <c r="C304" s="204"/>
    </row>
    <row r="305" spans="2:3">
      <c r="B305" s="204"/>
      <c r="C305" s="204"/>
    </row>
    <row r="306" spans="2:3">
      <c r="B306" s="204"/>
      <c r="C306" s="204"/>
    </row>
    <row r="307" spans="2:3">
      <c r="B307" s="204"/>
      <c r="C307" s="204"/>
    </row>
    <row r="308" spans="2:3">
      <c r="B308" s="204"/>
      <c r="C308" s="204"/>
    </row>
    <row r="309" spans="2:3">
      <c r="B309" s="204"/>
      <c r="C309" s="204"/>
    </row>
    <row r="310" spans="2:3">
      <c r="B310" s="204"/>
      <c r="C310" s="204"/>
    </row>
    <row r="311" spans="2:3">
      <c r="B311" s="204"/>
      <c r="C311" s="204"/>
    </row>
    <row r="312" spans="2:3">
      <c r="B312" s="204"/>
      <c r="C312" s="204"/>
    </row>
    <row r="313" spans="2:3">
      <c r="B313" s="204"/>
      <c r="C313" s="204"/>
    </row>
    <row r="314" spans="2:3">
      <c r="B314" s="204"/>
      <c r="C314" s="204"/>
    </row>
    <row r="315" spans="2:3">
      <c r="B315" s="204"/>
      <c r="C315" s="204"/>
    </row>
    <row r="316" spans="2:3">
      <c r="B316" s="204"/>
      <c r="C316" s="204"/>
    </row>
    <row r="317" spans="2:3">
      <c r="B317" s="204"/>
      <c r="C317" s="204"/>
    </row>
    <row r="318" spans="2:3">
      <c r="B318" s="204"/>
      <c r="C318" s="204"/>
    </row>
    <row r="319" spans="2:3">
      <c r="B319" s="204"/>
      <c r="C319" s="204"/>
    </row>
    <row r="320" spans="2:3">
      <c r="B320" s="204"/>
      <c r="C320" s="204"/>
    </row>
    <row r="321" spans="2:3">
      <c r="B321" s="204"/>
      <c r="C321" s="204"/>
    </row>
    <row r="322" spans="2:3">
      <c r="B322" s="204"/>
      <c r="C322" s="204"/>
    </row>
    <row r="323" spans="2:3">
      <c r="B323" s="204"/>
      <c r="C323" s="204"/>
    </row>
    <row r="324" spans="2:3">
      <c r="B324" s="204"/>
      <c r="C324" s="204"/>
    </row>
    <row r="325" spans="2:3">
      <c r="B325" s="204"/>
      <c r="C325" s="204"/>
    </row>
    <row r="326" spans="2:3">
      <c r="B326" s="204"/>
      <c r="C326" s="204"/>
    </row>
    <row r="327" spans="2:3">
      <c r="B327" s="204"/>
      <c r="C327" s="204"/>
    </row>
    <row r="328" spans="2:3">
      <c r="B328" s="204"/>
      <c r="C328" s="204"/>
    </row>
    <row r="329" spans="2:3">
      <c r="B329" s="204"/>
      <c r="C329" s="204"/>
    </row>
    <row r="330" spans="2:3">
      <c r="B330" s="204"/>
      <c r="C330" s="204"/>
    </row>
    <row r="331" spans="2:3">
      <c r="B331" s="204"/>
      <c r="C331" s="204"/>
    </row>
    <row r="332" spans="2:3">
      <c r="B332" s="204"/>
      <c r="C332" s="204"/>
    </row>
    <row r="333" spans="2:3">
      <c r="B333" s="204"/>
      <c r="C333" s="204"/>
    </row>
    <row r="334" spans="2:3">
      <c r="B334" s="204"/>
      <c r="C334" s="204"/>
    </row>
    <row r="335" spans="2:3">
      <c r="B335" s="204"/>
      <c r="C335" s="204"/>
    </row>
    <row r="336" spans="2:3">
      <c r="B336" s="204"/>
      <c r="C336" s="204"/>
    </row>
    <row r="337" spans="2:3">
      <c r="B337" s="204"/>
      <c r="C337" s="204"/>
    </row>
    <row r="338" spans="2:3">
      <c r="B338" s="204"/>
      <c r="C338" s="204"/>
    </row>
    <row r="339" spans="2:3">
      <c r="B339" s="204"/>
      <c r="C339" s="204"/>
    </row>
    <row r="340" spans="2:3">
      <c r="B340" s="204"/>
      <c r="C340" s="204"/>
    </row>
    <row r="341" spans="2:3">
      <c r="B341" s="204"/>
      <c r="C341" s="204"/>
    </row>
    <row r="342" spans="2:3">
      <c r="B342" s="204"/>
      <c r="C342" s="204"/>
    </row>
    <row r="343" spans="2:3">
      <c r="B343" s="204"/>
      <c r="C343" s="204"/>
    </row>
    <row r="344" spans="2:3">
      <c r="B344" s="204"/>
      <c r="C344" s="204"/>
    </row>
    <row r="345" spans="2:3">
      <c r="B345" s="204"/>
      <c r="C345" s="204"/>
    </row>
    <row r="346" spans="2:3">
      <c r="B346" s="204"/>
      <c r="C346" s="204"/>
    </row>
    <row r="347" spans="2:3">
      <c r="B347" s="204"/>
      <c r="C347" s="204"/>
    </row>
    <row r="348" spans="2:3">
      <c r="B348" s="204"/>
      <c r="C348" s="204"/>
    </row>
    <row r="349" spans="2:3">
      <c r="B349" s="204"/>
      <c r="C349" s="204"/>
    </row>
    <row r="350" spans="2:3">
      <c r="B350" s="204"/>
      <c r="C350" s="204"/>
    </row>
    <row r="351" spans="2:3">
      <c r="B351" s="204"/>
      <c r="C351" s="204"/>
    </row>
    <row r="352" spans="2:3">
      <c r="B352" s="204"/>
      <c r="C352" s="204"/>
    </row>
    <row r="353" spans="2:3">
      <c r="B353" s="204"/>
      <c r="C353" s="204"/>
    </row>
    <row r="354" spans="2:3">
      <c r="B354" s="204"/>
      <c r="C354" s="204"/>
    </row>
    <row r="355" spans="2:3">
      <c r="B355" s="204"/>
      <c r="C355" s="204"/>
    </row>
    <row r="356" spans="2:3">
      <c r="B356" s="204"/>
      <c r="C356" s="204"/>
    </row>
    <row r="357" spans="2:3">
      <c r="B357" s="204"/>
      <c r="C357" s="204"/>
    </row>
    <row r="358" spans="2:3">
      <c r="B358" s="204"/>
      <c r="C358" s="204"/>
    </row>
    <row r="359" spans="2:3">
      <c r="B359" s="204"/>
      <c r="C359" s="204"/>
    </row>
    <row r="360" spans="2:3">
      <c r="B360" s="204"/>
      <c r="C360" s="204"/>
    </row>
    <row r="361" spans="2:3">
      <c r="B361" s="204"/>
      <c r="C361" s="204"/>
    </row>
    <row r="362" spans="2:3">
      <c r="B362" s="204"/>
      <c r="C362" s="204"/>
    </row>
    <row r="363" spans="2:3">
      <c r="B363" s="204"/>
      <c r="C363" s="204"/>
    </row>
    <row r="364" spans="2:3">
      <c r="B364" s="204"/>
      <c r="C364" s="204"/>
    </row>
    <row r="365" spans="2:3">
      <c r="B365" s="204"/>
      <c r="C365" s="204"/>
    </row>
    <row r="366" spans="2:3">
      <c r="B366" s="204"/>
      <c r="C366" s="204"/>
    </row>
    <row r="367" spans="2:3">
      <c r="B367" s="204"/>
      <c r="C367" s="204"/>
    </row>
    <row r="368" spans="2:3">
      <c r="B368" s="204"/>
      <c r="C368" s="204"/>
    </row>
    <row r="369" spans="2:3">
      <c r="B369" s="204"/>
      <c r="C369" s="204"/>
    </row>
    <row r="370" spans="2:3">
      <c r="B370" s="204"/>
      <c r="C370" s="204"/>
    </row>
    <row r="371" spans="2:3">
      <c r="B371" s="204"/>
      <c r="C371" s="204"/>
    </row>
    <row r="372" spans="2:3">
      <c r="B372" s="204"/>
      <c r="C372" s="204"/>
    </row>
    <row r="373" spans="2:3">
      <c r="B373" s="204"/>
      <c r="C373" s="204"/>
    </row>
    <row r="374" spans="2:3">
      <c r="B374" s="204"/>
      <c r="C374" s="204"/>
    </row>
    <row r="375" spans="2:3">
      <c r="B375" s="204"/>
      <c r="C375" s="204"/>
    </row>
    <row r="376" spans="2:3">
      <c r="B376" s="204"/>
      <c r="C376" s="204"/>
    </row>
    <row r="377" spans="2:3">
      <c r="B377" s="204"/>
      <c r="C377" s="204"/>
    </row>
    <row r="378" spans="2:3">
      <c r="B378" s="204"/>
      <c r="C378" s="204"/>
    </row>
    <row r="379" spans="2:3">
      <c r="B379" s="204"/>
      <c r="C379" s="204"/>
    </row>
    <row r="380" spans="2:3">
      <c r="B380" s="204"/>
      <c r="C380" s="204"/>
    </row>
    <row r="381" spans="2:3">
      <c r="B381" s="204"/>
      <c r="C381" s="204"/>
    </row>
    <row r="382" spans="2:3">
      <c r="B382" s="204"/>
      <c r="C382" s="204"/>
    </row>
    <row r="383" spans="2:3">
      <c r="B383" s="204"/>
      <c r="C383" s="204"/>
    </row>
    <row r="384" spans="2:3">
      <c r="B384" s="204"/>
      <c r="C384" s="204"/>
    </row>
    <row r="385" spans="2:3">
      <c r="B385" s="204"/>
      <c r="C385" s="204"/>
    </row>
    <row r="386" spans="2:3">
      <c r="B386" s="204"/>
      <c r="C386" s="204"/>
    </row>
    <row r="387" spans="2:3">
      <c r="B387" s="204"/>
      <c r="C387" s="204"/>
    </row>
    <row r="388" spans="2:3">
      <c r="B388" s="204"/>
      <c r="C388" s="204"/>
    </row>
    <row r="389" spans="2:3">
      <c r="B389" s="204"/>
      <c r="C389" s="204"/>
    </row>
    <row r="390" spans="2:3">
      <c r="B390" s="204"/>
      <c r="C390" s="204"/>
    </row>
    <row r="391" spans="2:3">
      <c r="B391" s="204"/>
      <c r="C391" s="204"/>
    </row>
    <row r="392" spans="2:3">
      <c r="B392" s="204"/>
      <c r="C392" s="204"/>
    </row>
    <row r="393" spans="2:3">
      <c r="B393" s="204"/>
      <c r="C393" s="204"/>
    </row>
    <row r="394" spans="2:3">
      <c r="B394" s="204"/>
      <c r="C394" s="204"/>
    </row>
    <row r="395" spans="2:3">
      <c r="B395" s="204"/>
      <c r="C395" s="204"/>
    </row>
    <row r="396" spans="2:3">
      <c r="B396" s="204"/>
      <c r="C396" s="204"/>
    </row>
    <row r="397" spans="2:3">
      <c r="B397" s="204"/>
      <c r="C397" s="204"/>
    </row>
    <row r="398" spans="2:3">
      <c r="B398" s="204"/>
      <c r="C398" s="204"/>
    </row>
    <row r="399" spans="2:3">
      <c r="B399" s="204"/>
      <c r="C399" s="204"/>
    </row>
    <row r="400" spans="2:3">
      <c r="B400" s="204"/>
      <c r="C400" s="204"/>
    </row>
    <row r="401" spans="2:3">
      <c r="B401" s="204"/>
      <c r="C401" s="204"/>
    </row>
    <row r="402" spans="2:3">
      <c r="B402" s="204"/>
      <c r="C402" s="204"/>
    </row>
    <row r="403" spans="2:3">
      <c r="B403" s="204"/>
      <c r="C403" s="204"/>
    </row>
    <row r="404" spans="2:3">
      <c r="B404" s="204"/>
      <c r="C404" s="204"/>
    </row>
    <row r="405" spans="2:3">
      <c r="B405" s="204"/>
      <c r="C405" s="204"/>
    </row>
    <row r="406" spans="2:3">
      <c r="B406" s="204"/>
      <c r="C406" s="204"/>
    </row>
    <row r="407" spans="2:3">
      <c r="B407" s="204"/>
      <c r="C407" s="204"/>
    </row>
    <row r="408" spans="2:3">
      <c r="B408" s="204"/>
      <c r="C408" s="204"/>
    </row>
    <row r="409" spans="2:3">
      <c r="B409" s="204"/>
      <c r="C409" s="204"/>
    </row>
    <row r="410" spans="2:3">
      <c r="B410" s="204"/>
      <c r="C410" s="204"/>
    </row>
    <row r="411" spans="2:3">
      <c r="B411" s="204"/>
      <c r="C411" s="204"/>
    </row>
    <row r="412" spans="2:3">
      <c r="B412" s="204"/>
      <c r="C412" s="204"/>
    </row>
    <row r="413" spans="2:3">
      <c r="B413" s="204"/>
      <c r="C413" s="204"/>
    </row>
    <row r="414" spans="2:3">
      <c r="B414" s="204"/>
      <c r="C414" s="204"/>
    </row>
    <row r="415" spans="2:3">
      <c r="B415" s="204"/>
      <c r="C415" s="204"/>
    </row>
    <row r="416" spans="2:3">
      <c r="B416" s="204"/>
      <c r="C416" s="204"/>
    </row>
    <row r="417" spans="2:3">
      <c r="B417" s="204"/>
      <c r="C417" s="204"/>
    </row>
    <row r="418" spans="2:3">
      <c r="B418" s="204"/>
      <c r="C418" s="204"/>
    </row>
    <row r="419" spans="2:3">
      <c r="B419" s="204"/>
      <c r="C419" s="204"/>
    </row>
    <row r="420" spans="2:3">
      <c r="B420" s="204"/>
      <c r="C420" s="204"/>
    </row>
    <row r="421" spans="2:3">
      <c r="B421" s="204"/>
      <c r="C421" s="204"/>
    </row>
    <row r="422" spans="2:3">
      <c r="B422" s="204"/>
      <c r="C422" s="204"/>
    </row>
    <row r="423" spans="2:3">
      <c r="B423" s="204"/>
      <c r="C423" s="204"/>
    </row>
    <row r="424" spans="2:3">
      <c r="B424" s="204"/>
      <c r="C424" s="204"/>
    </row>
    <row r="425" spans="2:3">
      <c r="B425" s="204"/>
      <c r="C425" s="204"/>
    </row>
    <row r="426" spans="2:3">
      <c r="B426" s="204"/>
      <c r="C426" s="204"/>
    </row>
    <row r="427" spans="2:3">
      <c r="B427" s="204"/>
      <c r="C427" s="204"/>
    </row>
    <row r="428" spans="2:3">
      <c r="B428" s="204"/>
      <c r="C428" s="204"/>
    </row>
    <row r="429" spans="2:3">
      <c r="B429" s="204"/>
      <c r="C429" s="204"/>
    </row>
    <row r="430" spans="2:3">
      <c r="B430" s="204"/>
      <c r="C430" s="204"/>
    </row>
    <row r="431" spans="2:3">
      <c r="B431" s="204"/>
      <c r="C431" s="204"/>
    </row>
    <row r="432" spans="2:3">
      <c r="B432" s="204"/>
      <c r="C432" s="204"/>
    </row>
    <row r="433" spans="2:3">
      <c r="B433" s="204"/>
      <c r="C433" s="204"/>
    </row>
    <row r="434" spans="2:3">
      <c r="B434" s="204"/>
      <c r="C434" s="204"/>
    </row>
    <row r="435" spans="2:3">
      <c r="B435" s="204"/>
      <c r="C435" s="204"/>
    </row>
    <row r="436" spans="2:3">
      <c r="B436" s="204"/>
      <c r="C436" s="204"/>
    </row>
    <row r="437" spans="2:3">
      <c r="B437" s="204"/>
      <c r="C437" s="204"/>
    </row>
    <row r="438" spans="2:3">
      <c r="B438" s="204"/>
      <c r="C438" s="204"/>
    </row>
    <row r="439" spans="2:3">
      <c r="B439" s="204"/>
      <c r="C439" s="204"/>
    </row>
    <row r="440" spans="2:3">
      <c r="B440" s="204"/>
      <c r="C440" s="204"/>
    </row>
    <row r="441" spans="2:3">
      <c r="B441" s="204"/>
      <c r="C441" s="204"/>
    </row>
    <row r="442" spans="2:3">
      <c r="B442" s="204"/>
      <c r="C442" s="204"/>
    </row>
    <row r="443" spans="2:3">
      <c r="B443" s="204"/>
      <c r="C443" s="204"/>
    </row>
    <row r="444" spans="2:3">
      <c r="B444" s="204"/>
      <c r="C444" s="204"/>
    </row>
    <row r="445" spans="2:3">
      <c r="B445" s="204"/>
      <c r="C445" s="204"/>
    </row>
    <row r="446" spans="2:3">
      <c r="B446" s="204"/>
      <c r="C446" s="204"/>
    </row>
    <row r="447" spans="2:3">
      <c r="B447" s="204"/>
      <c r="C447" s="204"/>
    </row>
    <row r="448" spans="2:3">
      <c r="B448" s="204"/>
      <c r="C448" s="204"/>
    </row>
    <row r="449" spans="2:3">
      <c r="B449" s="204"/>
      <c r="C449" s="204"/>
    </row>
    <row r="450" spans="2:3">
      <c r="B450" s="204"/>
      <c r="C450" s="204"/>
    </row>
    <row r="451" spans="2:3">
      <c r="B451" s="204"/>
      <c r="C451" s="204"/>
    </row>
    <row r="452" spans="2:3">
      <c r="B452" s="204"/>
      <c r="C452" s="204"/>
    </row>
    <row r="453" spans="2:3">
      <c r="B453" s="204"/>
      <c r="C453" s="204"/>
    </row>
    <row r="454" spans="2:3">
      <c r="B454" s="204"/>
      <c r="C454" s="204"/>
    </row>
    <row r="455" spans="2:3">
      <c r="B455" s="204"/>
      <c r="C455" s="204"/>
    </row>
    <row r="456" spans="2:3">
      <c r="B456" s="204"/>
      <c r="C456" s="204"/>
    </row>
    <row r="457" spans="2:3">
      <c r="B457" s="204"/>
      <c r="C457" s="204"/>
    </row>
    <row r="458" spans="2:3">
      <c r="B458" s="204"/>
      <c r="C458" s="204"/>
    </row>
    <row r="459" spans="2:3">
      <c r="B459" s="204"/>
      <c r="C459" s="204"/>
    </row>
    <row r="460" spans="2:3">
      <c r="B460" s="204"/>
      <c r="C460" s="204"/>
    </row>
    <row r="461" spans="2:3">
      <c r="B461" s="204"/>
      <c r="C461" s="204"/>
    </row>
    <row r="462" spans="2:3">
      <c r="B462" s="204"/>
      <c r="C462" s="204"/>
    </row>
    <row r="463" spans="2:3">
      <c r="B463" s="204"/>
      <c r="C463" s="204"/>
    </row>
    <row r="464" spans="2:3">
      <c r="B464" s="204"/>
      <c r="C464" s="204"/>
    </row>
    <row r="465" spans="2:3">
      <c r="B465" s="204"/>
      <c r="C465" s="204"/>
    </row>
    <row r="466" spans="2:3">
      <c r="B466" s="204"/>
      <c r="C466" s="204"/>
    </row>
    <row r="467" spans="2:3">
      <c r="B467" s="204"/>
      <c r="C467" s="204"/>
    </row>
    <row r="468" spans="2:3">
      <c r="B468" s="204"/>
      <c r="C468" s="204"/>
    </row>
    <row r="469" spans="2:3">
      <c r="B469" s="204"/>
      <c r="C469" s="204"/>
    </row>
    <row r="470" spans="2:3">
      <c r="B470" s="204"/>
      <c r="C470" s="204"/>
    </row>
    <row r="471" spans="2:3">
      <c r="B471" s="204"/>
      <c r="C471" s="204"/>
    </row>
    <row r="472" spans="2:3">
      <c r="B472" s="204"/>
      <c r="C472" s="204"/>
    </row>
    <row r="473" spans="2:3">
      <c r="B473" s="204"/>
      <c r="C473" s="204"/>
    </row>
    <row r="474" spans="2:3">
      <c r="B474" s="204"/>
      <c r="C474" s="204"/>
    </row>
    <row r="475" spans="2:3">
      <c r="B475" s="204"/>
      <c r="C475" s="204"/>
    </row>
    <row r="476" spans="2:3">
      <c r="B476" s="204"/>
      <c r="C476" s="204"/>
    </row>
    <row r="477" spans="2:3">
      <c r="B477" s="204"/>
      <c r="C477" s="204"/>
    </row>
    <row r="478" spans="2:3">
      <c r="B478" s="204"/>
      <c r="C478" s="204"/>
    </row>
    <row r="479" spans="2:3">
      <c r="B479" s="204"/>
      <c r="C479" s="204"/>
    </row>
    <row r="480" spans="2:3">
      <c r="B480" s="204"/>
      <c r="C480" s="204"/>
    </row>
    <row r="481" spans="2:3">
      <c r="B481" s="204"/>
      <c r="C481" s="204"/>
    </row>
    <row r="482" spans="2:3">
      <c r="B482" s="204"/>
      <c r="C482" s="204"/>
    </row>
    <row r="483" spans="2:3">
      <c r="B483" s="204"/>
      <c r="C483" s="204"/>
    </row>
    <row r="484" spans="2:3">
      <c r="B484" s="204"/>
      <c r="C484" s="204"/>
    </row>
    <row r="485" spans="2:3">
      <c r="B485" s="204"/>
      <c r="C485" s="204"/>
    </row>
    <row r="486" spans="2:3">
      <c r="B486" s="204"/>
      <c r="C486" s="204"/>
    </row>
    <row r="487" spans="2:3">
      <c r="B487" s="204"/>
      <c r="C487" s="204"/>
    </row>
    <row r="488" spans="2:3">
      <c r="B488" s="204"/>
      <c r="C488" s="204"/>
    </row>
    <row r="489" spans="2:3">
      <c r="B489" s="204"/>
      <c r="C489" s="204"/>
    </row>
    <row r="490" spans="2:3">
      <c r="B490" s="204"/>
      <c r="C490" s="204"/>
    </row>
    <row r="491" spans="2:3">
      <c r="B491" s="204"/>
      <c r="C491" s="204"/>
    </row>
    <row r="492" spans="2:3">
      <c r="B492" s="204"/>
      <c r="C492" s="204"/>
    </row>
    <row r="493" spans="2:3">
      <c r="B493" s="204"/>
      <c r="C493" s="204"/>
    </row>
    <row r="494" spans="2:3">
      <c r="B494" s="204"/>
      <c r="C494" s="204"/>
    </row>
    <row r="495" spans="2:3">
      <c r="B495" s="204"/>
      <c r="C495" s="204"/>
    </row>
    <row r="496" spans="2:3">
      <c r="B496" s="204"/>
      <c r="C496" s="204"/>
    </row>
    <row r="497" spans="2:3">
      <c r="B497" s="204"/>
      <c r="C497" s="204"/>
    </row>
    <row r="498" spans="2:3">
      <c r="B498" s="204"/>
      <c r="C498" s="204"/>
    </row>
    <row r="499" spans="2:3">
      <c r="B499" s="204"/>
      <c r="C499" s="204"/>
    </row>
    <row r="500" spans="2:3">
      <c r="B500" s="204"/>
      <c r="C500" s="204"/>
    </row>
    <row r="501" spans="2:3">
      <c r="B501" s="204"/>
      <c r="C501" s="204"/>
    </row>
    <row r="502" spans="2:3">
      <c r="B502" s="204"/>
      <c r="C502" s="204"/>
    </row>
    <row r="503" spans="2:3">
      <c r="B503" s="204"/>
      <c r="C503" s="204"/>
    </row>
    <row r="504" spans="2:3">
      <c r="B504" s="204"/>
      <c r="C504" s="204"/>
    </row>
    <row r="505" spans="2:3">
      <c r="B505" s="204"/>
      <c r="C505" s="204"/>
    </row>
    <row r="506" spans="2:3">
      <c r="B506" s="204"/>
      <c r="C506" s="204"/>
    </row>
    <row r="507" spans="2:3">
      <c r="B507" s="204"/>
      <c r="C507" s="204"/>
    </row>
    <row r="508" spans="2:3">
      <c r="B508" s="204"/>
      <c r="C508" s="204"/>
    </row>
    <row r="509" spans="2:3">
      <c r="B509" s="204"/>
      <c r="C509" s="204"/>
    </row>
    <row r="510" spans="2:3">
      <c r="B510" s="204"/>
      <c r="C510" s="204"/>
    </row>
    <row r="511" spans="2:3">
      <c r="B511" s="204"/>
      <c r="C511" s="204"/>
    </row>
    <row r="512" spans="2:3">
      <c r="B512" s="204"/>
      <c r="C512" s="204"/>
    </row>
    <row r="513" spans="2:3">
      <c r="B513" s="204"/>
      <c r="C513" s="204"/>
    </row>
    <row r="514" spans="2:3">
      <c r="B514" s="204"/>
      <c r="C514" s="204"/>
    </row>
    <row r="515" spans="2:3">
      <c r="B515" s="204"/>
      <c r="C515" s="204"/>
    </row>
    <row r="516" spans="2:3">
      <c r="B516" s="204"/>
      <c r="C516" s="204"/>
    </row>
    <row r="517" spans="2:3">
      <c r="B517" s="204"/>
      <c r="C517" s="204"/>
    </row>
    <row r="518" spans="2:3">
      <c r="B518" s="204"/>
      <c r="C518" s="204"/>
    </row>
    <row r="519" spans="2:3">
      <c r="B519" s="204"/>
      <c r="C519" s="204"/>
    </row>
    <row r="520" spans="2:3">
      <c r="B520" s="204"/>
      <c r="C520" s="204"/>
    </row>
    <row r="521" spans="2:3">
      <c r="B521" s="204"/>
      <c r="C521" s="204"/>
    </row>
    <row r="522" spans="2:3">
      <c r="B522" s="204"/>
      <c r="C522" s="204"/>
    </row>
    <row r="523" spans="2:3">
      <c r="B523" s="204"/>
      <c r="C523" s="204"/>
    </row>
    <row r="524" spans="2:3">
      <c r="B524" s="204"/>
      <c r="C524" s="204"/>
    </row>
    <row r="525" spans="2:3">
      <c r="B525" s="204"/>
      <c r="C525" s="204"/>
    </row>
    <row r="526" spans="2:3">
      <c r="B526" s="204"/>
      <c r="C526" s="204"/>
    </row>
    <row r="527" spans="2:3">
      <c r="B527" s="204"/>
      <c r="C527" s="204"/>
    </row>
  </sheetData>
  <mergeCells count="5">
    <mergeCell ref="B63:C63"/>
    <mergeCell ref="B65:C65"/>
    <mergeCell ref="A2:D2"/>
    <mergeCell ref="A1:D1"/>
    <mergeCell ref="B3:C3"/>
  </mergeCells>
  <phoneticPr fontId="0" type="noConversion"/>
  <printOptions horizontalCentered="1"/>
  <pageMargins left="0.70866141732283472" right="0.70866141732283472" top="0.11811023622047245" bottom="0.15748031496062992" header="0.31496062992125984" footer="0.15748031496062992"/>
  <pageSetup paperSize="8" scale="72" orientation="portrait" r:id="rId1"/>
  <rowBreaks count="1" manualBreakCount="1">
    <brk id="61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B1:I26"/>
  <sheetViews>
    <sheetView workbookViewId="0">
      <selection activeCell="J11" sqref="J11"/>
    </sheetView>
  </sheetViews>
  <sheetFormatPr defaultRowHeight="15"/>
  <cols>
    <col min="1" max="1" width="5.5703125" customWidth="1"/>
    <col min="2" max="2" width="46.7109375" customWidth="1"/>
    <col min="3" max="5" width="12.28515625" customWidth="1"/>
    <col min="6" max="6" width="11.85546875" customWidth="1"/>
    <col min="7" max="7" width="11.7109375" customWidth="1"/>
    <col min="8" max="8" width="6" customWidth="1"/>
  </cols>
  <sheetData>
    <row r="1" spans="2:9">
      <c r="B1" s="620" t="s">
        <v>523</v>
      </c>
      <c r="C1" s="621"/>
      <c r="D1" s="621"/>
      <c r="E1" s="621"/>
      <c r="F1" s="621"/>
      <c r="G1" s="621"/>
    </row>
    <row r="3" spans="2:9">
      <c r="B3" s="609" t="s">
        <v>226</v>
      </c>
      <c r="C3" s="609"/>
      <c r="D3" s="609"/>
      <c r="E3" s="609"/>
      <c r="F3" s="609"/>
      <c r="G3" s="609"/>
      <c r="H3" s="250"/>
    </row>
    <row r="4" spans="2:9" ht="30" customHeight="1">
      <c r="B4" s="622" t="s">
        <v>424</v>
      </c>
      <c r="C4" s="623"/>
      <c r="D4" s="623"/>
      <c r="E4" s="623"/>
      <c r="F4" s="623"/>
      <c r="G4" s="623"/>
      <c r="H4" s="255"/>
      <c r="I4" s="255"/>
    </row>
    <row r="5" spans="2:9" ht="30" customHeight="1">
      <c r="B5" s="319"/>
      <c r="C5" s="320"/>
      <c r="D5" s="320"/>
      <c r="E5" s="320"/>
      <c r="F5" s="320"/>
      <c r="G5" s="320"/>
      <c r="H5" s="320"/>
      <c r="I5" s="320"/>
    </row>
    <row r="6" spans="2:9">
      <c r="B6" s="250"/>
      <c r="C6" s="250"/>
      <c r="D6" s="250"/>
      <c r="E6" s="250"/>
      <c r="F6" s="250"/>
      <c r="G6" s="342" t="s">
        <v>378</v>
      </c>
      <c r="H6" s="250"/>
    </row>
    <row r="7" spans="2:9">
      <c r="B7" s="251"/>
      <c r="C7" s="437">
        <v>2018</v>
      </c>
      <c r="D7" s="437">
        <v>2019</v>
      </c>
      <c r="E7" s="437">
        <v>2020</v>
      </c>
      <c r="F7" s="437">
        <v>2021</v>
      </c>
      <c r="G7" s="437">
        <v>2022</v>
      </c>
    </row>
    <row r="8" spans="2:9">
      <c r="B8" s="252" t="s">
        <v>61</v>
      </c>
      <c r="C8" s="367"/>
      <c r="D8" s="440"/>
      <c r="E8" s="440"/>
      <c r="F8" s="440"/>
      <c r="G8" s="440"/>
    </row>
    <row r="9" spans="2:9">
      <c r="B9" s="251" t="s">
        <v>233</v>
      </c>
      <c r="C9" s="438">
        <v>49200000</v>
      </c>
      <c r="D9" s="438">
        <v>45000000</v>
      </c>
      <c r="E9" s="438">
        <v>45000000</v>
      </c>
      <c r="F9" s="438">
        <v>40000000</v>
      </c>
      <c r="G9" s="438">
        <v>40000000</v>
      </c>
    </row>
    <row r="10" spans="2:9" ht="45">
      <c r="B10" s="253" t="s">
        <v>234</v>
      </c>
      <c r="C10" s="439">
        <v>0</v>
      </c>
      <c r="D10" s="439">
        <v>0</v>
      </c>
      <c r="E10" s="439">
        <v>0</v>
      </c>
      <c r="F10" s="439">
        <v>0</v>
      </c>
      <c r="G10" s="439">
        <v>0</v>
      </c>
    </row>
    <row r="11" spans="2:9" ht="16.5" customHeight="1">
      <c r="B11" s="253" t="s">
        <v>235</v>
      </c>
      <c r="C11" s="438">
        <v>3777000</v>
      </c>
      <c r="D11" s="438">
        <v>4500000</v>
      </c>
      <c r="E11" s="438">
        <v>4500000</v>
      </c>
      <c r="F11" s="438">
        <v>4500000</v>
      </c>
      <c r="G11" s="438">
        <v>4500000</v>
      </c>
    </row>
    <row r="12" spans="2:9" ht="45" customHeight="1">
      <c r="B12" s="253" t="s">
        <v>236</v>
      </c>
      <c r="C12" s="439">
        <v>0</v>
      </c>
      <c r="D12" s="439">
        <v>0</v>
      </c>
      <c r="E12" s="439">
        <v>0</v>
      </c>
      <c r="F12" s="439">
        <v>0</v>
      </c>
      <c r="G12" s="439">
        <v>0</v>
      </c>
    </row>
    <row r="13" spans="2:9">
      <c r="B13" s="253" t="s">
        <v>237</v>
      </c>
      <c r="C13" s="438">
        <v>1000000</v>
      </c>
      <c r="D13" s="438">
        <v>500000</v>
      </c>
      <c r="E13" s="438">
        <v>500000</v>
      </c>
      <c r="F13" s="438">
        <v>500000</v>
      </c>
      <c r="G13" s="438">
        <v>500000</v>
      </c>
    </row>
    <row r="14" spans="2:9" ht="15" customHeight="1">
      <c r="B14" s="253" t="s">
        <v>238</v>
      </c>
      <c r="C14" s="438">
        <v>0</v>
      </c>
      <c r="D14" s="438">
        <v>0</v>
      </c>
      <c r="E14" s="438">
        <v>0</v>
      </c>
      <c r="F14" s="438">
        <v>0</v>
      </c>
      <c r="G14" s="438">
        <v>0</v>
      </c>
    </row>
    <row r="15" spans="2:9">
      <c r="B15" s="254" t="s">
        <v>239</v>
      </c>
      <c r="C15" s="438">
        <f>SUM(C9:C14)</f>
        <v>53977000</v>
      </c>
      <c r="D15" s="438">
        <f>SUM(D9:D14)</f>
        <v>50000000</v>
      </c>
      <c r="E15" s="438">
        <f>SUM(E9:E14)</f>
        <v>50000000</v>
      </c>
      <c r="F15" s="438">
        <f>SUM(F9:F14)</f>
        <v>45000000</v>
      </c>
      <c r="G15" s="438">
        <f>SUM(G9:G14)</f>
        <v>45000000</v>
      </c>
    </row>
    <row r="16" spans="2:9">
      <c r="B16" s="253"/>
      <c r="C16" s="438"/>
      <c r="D16" s="438"/>
      <c r="E16" s="438"/>
      <c r="F16" s="438"/>
      <c r="G16" s="438"/>
    </row>
    <row r="17" spans="2:7">
      <c r="B17" s="251"/>
      <c r="C17" s="438"/>
      <c r="D17" s="438"/>
      <c r="E17" s="438"/>
      <c r="F17" s="438"/>
      <c r="G17" s="438"/>
    </row>
    <row r="18" spans="2:7">
      <c r="B18" s="252" t="s">
        <v>240</v>
      </c>
      <c r="C18" s="438"/>
      <c r="D18" s="438"/>
      <c r="E18" s="438"/>
      <c r="F18" s="438"/>
      <c r="G18" s="438"/>
    </row>
    <row r="19" spans="2:7">
      <c r="B19" s="253" t="s">
        <v>241</v>
      </c>
      <c r="C19" s="438">
        <v>0</v>
      </c>
      <c r="D19" s="438">
        <v>0</v>
      </c>
      <c r="E19" s="438">
        <v>0</v>
      </c>
      <c r="F19" s="438">
        <v>0</v>
      </c>
      <c r="G19" s="438">
        <v>0</v>
      </c>
    </row>
    <row r="20" spans="2:7">
      <c r="B20" s="253" t="s">
        <v>242</v>
      </c>
      <c r="C20" s="438">
        <v>0</v>
      </c>
      <c r="D20" s="438">
        <v>0</v>
      </c>
      <c r="E20" s="438">
        <v>0</v>
      </c>
      <c r="F20" s="438">
        <v>0</v>
      </c>
      <c r="G20" s="438">
        <v>0</v>
      </c>
    </row>
    <row r="21" spans="2:7">
      <c r="B21" s="253" t="s">
        <v>243</v>
      </c>
      <c r="C21" s="438">
        <v>0</v>
      </c>
      <c r="D21" s="438">
        <v>0</v>
      </c>
      <c r="E21" s="438">
        <v>0</v>
      </c>
      <c r="F21" s="438">
        <v>0</v>
      </c>
      <c r="G21" s="438">
        <v>0</v>
      </c>
    </row>
    <row r="22" spans="2:7">
      <c r="B22" s="253" t="s">
        <v>244</v>
      </c>
      <c r="C22" s="438">
        <v>0</v>
      </c>
      <c r="D22" s="438">
        <v>0</v>
      </c>
      <c r="E22" s="438">
        <v>0</v>
      </c>
      <c r="F22" s="438">
        <v>0</v>
      </c>
      <c r="G22" s="438">
        <v>0</v>
      </c>
    </row>
    <row r="23" spans="2:7" ht="30.75" customHeight="1">
      <c r="B23" s="253" t="s">
        <v>245</v>
      </c>
      <c r="C23" s="439">
        <v>0</v>
      </c>
      <c r="D23" s="439">
        <v>0</v>
      </c>
      <c r="E23" s="439">
        <v>0</v>
      </c>
      <c r="F23" s="439">
        <v>0</v>
      </c>
      <c r="G23" s="439">
        <v>0</v>
      </c>
    </row>
    <row r="24" spans="2:7" ht="30">
      <c r="B24" s="253" t="s">
        <v>246</v>
      </c>
      <c r="C24" s="439">
        <v>0</v>
      </c>
      <c r="D24" s="439">
        <v>0</v>
      </c>
      <c r="E24" s="439">
        <v>0</v>
      </c>
      <c r="F24" s="439">
        <v>0</v>
      </c>
      <c r="G24" s="439">
        <v>0</v>
      </c>
    </row>
    <row r="25" spans="2:7" ht="18.75" customHeight="1">
      <c r="B25" s="253" t="s">
        <v>247</v>
      </c>
      <c r="C25" s="438">
        <v>1956000</v>
      </c>
      <c r="D25" s="438">
        <v>1908000</v>
      </c>
      <c r="E25" s="438">
        <v>1900000</v>
      </c>
      <c r="F25" s="438">
        <v>1850000</v>
      </c>
      <c r="G25" s="438">
        <v>1800000</v>
      </c>
    </row>
    <row r="26" spans="2:7">
      <c r="B26" s="254" t="s">
        <v>239</v>
      </c>
      <c r="C26" s="438">
        <f>SUM(C19:C25)</f>
        <v>1956000</v>
      </c>
      <c r="D26" s="438">
        <f>SUM(D19:D25)</f>
        <v>1908000</v>
      </c>
      <c r="E26" s="438">
        <f>SUM(E19:E25)</f>
        <v>1900000</v>
      </c>
      <c r="F26" s="438">
        <f>SUM(F19:F25)</f>
        <v>1850000</v>
      </c>
      <c r="G26" s="438">
        <f>SUM(G19:G25)</f>
        <v>1800000</v>
      </c>
    </row>
  </sheetData>
  <mergeCells count="3">
    <mergeCell ref="B1:G1"/>
    <mergeCell ref="B4:G4"/>
    <mergeCell ref="B3:G3"/>
  </mergeCells>
  <phoneticPr fontId="0" type="noConversion"/>
  <pageMargins left="0.31496062992125984" right="0.31496062992125984" top="0.74803149606299213" bottom="0.74803149606299213" header="0.31496062992125984" footer="0.31496062992125984"/>
  <pageSetup paperSize="9"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Q44"/>
  <sheetViews>
    <sheetView zoomScale="140" zoomScaleNormal="140" zoomScaleSheetLayoutView="140" workbookViewId="0">
      <selection activeCell="G5" sqref="G5"/>
    </sheetView>
  </sheetViews>
  <sheetFormatPr defaultRowHeight="15.75"/>
  <cols>
    <col min="1" max="1" width="1" style="2" customWidth="1"/>
    <col min="2" max="2" width="42.5703125" style="2" customWidth="1"/>
    <col min="3" max="3" width="12.85546875" style="2" customWidth="1"/>
    <col min="4" max="5" width="13.5703125" style="2" customWidth="1"/>
    <col min="6" max="6" width="11.5703125" style="2" customWidth="1"/>
    <col min="7" max="16384" width="9.140625" style="2"/>
  </cols>
  <sheetData>
    <row r="1" spans="1:17" ht="22.5" customHeight="1">
      <c r="A1" s="525" t="s">
        <v>514</v>
      </c>
      <c r="B1" s="525"/>
      <c r="C1" s="525"/>
      <c r="D1" s="525"/>
      <c r="E1" s="525"/>
      <c r="F1" s="1"/>
      <c r="G1" s="1"/>
    </row>
    <row r="2" spans="1:17">
      <c r="B2" s="3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32.25" customHeight="1">
      <c r="A3" s="543" t="s">
        <v>428</v>
      </c>
      <c r="B3" s="543"/>
      <c r="C3" s="543"/>
      <c r="D3" s="543"/>
      <c r="E3" s="543"/>
      <c r="F3" s="316"/>
      <c r="G3" s="238"/>
    </row>
    <row r="4" spans="1:17">
      <c r="B4" s="541"/>
      <c r="C4" s="541"/>
      <c r="D4" s="541"/>
      <c r="E4" s="541"/>
    </row>
    <row r="5" spans="1:17" ht="16.5" thickBot="1">
      <c r="C5" s="542" t="s">
        <v>378</v>
      </c>
      <c r="D5" s="542"/>
      <c r="E5" s="542"/>
    </row>
    <row r="6" spans="1:17" s="4" customFormat="1" ht="21" customHeight="1" thickBot="1">
      <c r="B6" s="538" t="s">
        <v>0</v>
      </c>
      <c r="C6" s="539"/>
      <c r="D6" s="539"/>
      <c r="E6" s="540"/>
      <c r="F6" s="308"/>
      <c r="G6" s="5"/>
    </row>
    <row r="7" spans="1:17" s="4" customFormat="1" ht="42" customHeight="1" thickBot="1">
      <c r="B7" s="309" t="s">
        <v>1</v>
      </c>
      <c r="C7" s="311" t="s">
        <v>274</v>
      </c>
      <c r="D7" s="310" t="s">
        <v>386</v>
      </c>
      <c r="E7" s="310" t="s">
        <v>429</v>
      </c>
    </row>
    <row r="8" spans="1:17" s="5" customFormat="1" ht="15" customHeight="1">
      <c r="B8" s="6" t="s">
        <v>2</v>
      </c>
      <c r="C8" s="324">
        <v>45765000</v>
      </c>
      <c r="D8" s="324">
        <v>37599000</v>
      </c>
      <c r="E8" s="324">
        <v>51891000</v>
      </c>
    </row>
    <row r="9" spans="1:17" s="5" customFormat="1" ht="15" customHeight="1">
      <c r="B9" s="7" t="s">
        <v>389</v>
      </c>
      <c r="C9" s="325">
        <v>30400000</v>
      </c>
      <c r="D9" s="325">
        <v>42850000</v>
      </c>
      <c r="E9" s="325">
        <v>59270000</v>
      </c>
    </row>
    <row r="10" spans="1:17" s="5" customFormat="1" ht="15" customHeight="1">
      <c r="B10" s="8" t="s">
        <v>377</v>
      </c>
      <c r="C10" s="326">
        <v>282130000</v>
      </c>
      <c r="D10" s="326">
        <v>277309685</v>
      </c>
      <c r="E10" s="512">
        <f>268051083+318000</f>
        <v>268369083</v>
      </c>
    </row>
    <row r="11" spans="1:17" s="5" customFormat="1" ht="15" customHeight="1">
      <c r="B11" s="8" t="s">
        <v>391</v>
      </c>
      <c r="C11" s="326">
        <v>47369000</v>
      </c>
      <c r="D11" s="326">
        <v>33400115</v>
      </c>
      <c r="E11" s="512">
        <f>24579725</f>
        <v>24579725</v>
      </c>
    </row>
    <row r="12" spans="1:17" s="5" customFormat="1" ht="15" customHeight="1">
      <c r="B12" s="8" t="s">
        <v>3</v>
      </c>
      <c r="C12" s="326">
        <v>11819000</v>
      </c>
      <c r="D12" s="326">
        <v>12600000</v>
      </c>
      <c r="E12" s="326">
        <v>13848000</v>
      </c>
    </row>
    <row r="13" spans="1:17" s="5" customFormat="1" ht="15" customHeight="1">
      <c r="B13" s="9" t="s">
        <v>4</v>
      </c>
      <c r="C13" s="327">
        <v>34310000</v>
      </c>
      <c r="D13" s="327">
        <v>47523000</v>
      </c>
      <c r="E13" s="327">
        <v>81549342</v>
      </c>
    </row>
    <row r="14" spans="1:17" s="5" customFormat="1" ht="15" customHeight="1">
      <c r="B14" s="16" t="s">
        <v>419</v>
      </c>
      <c r="C14" s="327">
        <v>0</v>
      </c>
      <c r="D14" s="327">
        <v>0</v>
      </c>
      <c r="E14" s="327">
        <v>0</v>
      </c>
    </row>
    <row r="15" spans="1:17" s="5" customFormat="1" ht="15" customHeight="1" thickBot="1">
      <c r="B15" s="9" t="s">
        <v>5</v>
      </c>
      <c r="C15" s="327">
        <v>0</v>
      </c>
      <c r="D15" s="327">
        <v>0</v>
      </c>
      <c r="E15" s="327">
        <v>0</v>
      </c>
    </row>
    <row r="16" spans="1:17" s="10" customFormat="1" ht="15" customHeight="1" thickBot="1">
      <c r="B16" s="11" t="s">
        <v>6</v>
      </c>
      <c r="C16" s="328">
        <f>C8+C9+C10+C11+C13+C15</f>
        <v>439974000</v>
      </c>
      <c r="D16" s="328">
        <f>D8+D9+D10+D11+D13+D15</f>
        <v>438681800</v>
      </c>
      <c r="E16" s="328">
        <f>E8+E9+E10+E11+E13+E15</f>
        <v>485659150</v>
      </c>
    </row>
    <row r="17" spans="2:6" s="5" customFormat="1" ht="15" customHeight="1">
      <c r="B17" s="12" t="s">
        <v>7</v>
      </c>
      <c r="C17" s="324">
        <v>0</v>
      </c>
      <c r="D17" s="324">
        <v>1500000</v>
      </c>
      <c r="E17" s="324">
        <v>0</v>
      </c>
    </row>
    <row r="18" spans="2:6" s="5" customFormat="1" ht="15" customHeight="1">
      <c r="B18" s="8" t="s">
        <v>8</v>
      </c>
      <c r="C18" s="325">
        <v>0</v>
      </c>
      <c r="D18" s="325">
        <v>0</v>
      </c>
      <c r="E18" s="325">
        <v>0</v>
      </c>
    </row>
    <row r="19" spans="2:6" s="5" customFormat="1" ht="15" customHeight="1">
      <c r="B19" s="8" t="s">
        <v>9</v>
      </c>
      <c r="C19" s="326">
        <v>0</v>
      </c>
      <c r="D19" s="326">
        <v>60200000</v>
      </c>
      <c r="E19" s="326"/>
    </row>
    <row r="20" spans="2:6" s="5" customFormat="1" ht="15" customHeight="1">
      <c r="B20" s="8" t="s">
        <v>10</v>
      </c>
      <c r="C20" s="326">
        <v>0</v>
      </c>
      <c r="D20" s="326">
        <v>0</v>
      </c>
      <c r="E20" s="326">
        <f>246525100+32758134</f>
        <v>279283234</v>
      </c>
      <c r="F20" s="490"/>
    </row>
    <row r="21" spans="2:6" s="5" customFormat="1" ht="15" customHeight="1">
      <c r="B21" s="8" t="s">
        <v>11</v>
      </c>
      <c r="C21" s="326">
        <v>700000</v>
      </c>
      <c r="D21" s="326">
        <v>200000</v>
      </c>
      <c r="E21" s="326">
        <v>0</v>
      </c>
    </row>
    <row r="22" spans="2:6" s="5" customFormat="1" ht="15" customHeight="1">
      <c r="B22" s="8" t="s">
        <v>12</v>
      </c>
      <c r="C22" s="326">
        <v>0</v>
      </c>
      <c r="D22" s="326">
        <v>0</v>
      </c>
      <c r="E22" s="326">
        <v>0</v>
      </c>
      <c r="F22" s="490"/>
    </row>
    <row r="23" spans="2:6" s="5" customFormat="1" ht="15" customHeight="1" thickBot="1">
      <c r="B23" s="9" t="s">
        <v>13</v>
      </c>
      <c r="C23" s="327">
        <v>91476000</v>
      </c>
      <c r="D23" s="327">
        <v>23480000</v>
      </c>
      <c r="E23" s="327">
        <v>83953371</v>
      </c>
      <c r="F23" s="490"/>
    </row>
    <row r="24" spans="2:6" s="10" customFormat="1" ht="15" customHeight="1" thickBot="1">
      <c r="B24" s="11" t="s">
        <v>14</v>
      </c>
      <c r="C24" s="329">
        <f>SUM(C17:C23)</f>
        <v>92176000</v>
      </c>
      <c r="D24" s="328">
        <f>SUM(D17:D23)</f>
        <v>85380000</v>
      </c>
      <c r="E24" s="328">
        <f>SUM(E17:E23)</f>
        <v>363236605</v>
      </c>
      <c r="F24" s="35"/>
    </row>
    <row r="25" spans="2:6" s="10" customFormat="1" ht="15" customHeight="1" thickBot="1">
      <c r="B25" s="13" t="s">
        <v>15</v>
      </c>
      <c r="C25" s="330">
        <f>SUM(C16,C24)</f>
        <v>532150000</v>
      </c>
      <c r="D25" s="330">
        <f>SUM(D16,D24)</f>
        <v>524061800</v>
      </c>
      <c r="E25" s="330">
        <f>+E24+E16</f>
        <v>848895755</v>
      </c>
    </row>
    <row r="26" spans="2:6" s="10" customFormat="1" ht="15" customHeight="1">
      <c r="B26" s="306"/>
      <c r="C26" s="307"/>
      <c r="D26" s="307"/>
      <c r="E26" s="307"/>
    </row>
    <row r="27" spans="2:6" s="4" customFormat="1" ht="15" customHeight="1"/>
    <row r="28" spans="2:6" s="4" customFormat="1" ht="15" customHeight="1" thickBot="1">
      <c r="C28" s="542" t="s">
        <v>390</v>
      </c>
      <c r="D28" s="542"/>
      <c r="E28" s="542"/>
    </row>
    <row r="29" spans="2:6" s="4" customFormat="1" ht="21" customHeight="1" thickBot="1">
      <c r="B29" s="538" t="s">
        <v>16</v>
      </c>
      <c r="C29" s="539"/>
      <c r="D29" s="539"/>
      <c r="E29" s="540"/>
      <c r="F29" s="312"/>
    </row>
    <row r="30" spans="2:6" s="4" customFormat="1" ht="39" thickBot="1">
      <c r="B30" s="309" t="s">
        <v>1</v>
      </c>
      <c r="C30" s="311" t="s">
        <v>274</v>
      </c>
      <c r="D30" s="310" t="s">
        <v>386</v>
      </c>
      <c r="E30" s="310" t="s">
        <v>429</v>
      </c>
    </row>
    <row r="31" spans="2:6" s="4" customFormat="1" ht="15" customHeight="1">
      <c r="B31" s="14" t="s">
        <v>17</v>
      </c>
      <c r="C31" s="331">
        <v>174534000</v>
      </c>
      <c r="D31" s="331">
        <v>168006000</v>
      </c>
      <c r="E31" s="331">
        <v>172604200</v>
      </c>
    </row>
    <row r="32" spans="2:6" s="4" customFormat="1" ht="15" customHeight="1">
      <c r="B32" s="15" t="s">
        <v>18</v>
      </c>
      <c r="C32" s="332">
        <v>41100000</v>
      </c>
      <c r="D32" s="332">
        <v>35676000</v>
      </c>
      <c r="E32" s="332">
        <v>32695500</v>
      </c>
    </row>
    <row r="33" spans="2:5" s="4" customFormat="1" ht="15" customHeight="1">
      <c r="B33" s="15" t="s">
        <v>19</v>
      </c>
      <c r="C33" s="332">
        <v>136780000</v>
      </c>
      <c r="D33" s="332">
        <v>135888000</v>
      </c>
      <c r="E33" s="332">
        <v>135629000</v>
      </c>
    </row>
    <row r="34" spans="2:5" s="4" customFormat="1" ht="15" customHeight="1">
      <c r="B34" s="15" t="s">
        <v>20</v>
      </c>
      <c r="C34" s="332">
        <v>75660000</v>
      </c>
      <c r="D34" s="332">
        <v>74910000</v>
      </c>
      <c r="E34" s="332">
        <f>72104709+2880000</f>
        <v>74984709</v>
      </c>
    </row>
    <row r="35" spans="2:5" s="4" customFormat="1" ht="15" customHeight="1">
      <c r="B35" s="16" t="s">
        <v>387</v>
      </c>
      <c r="C35" s="332">
        <v>6900000</v>
      </c>
      <c r="D35" s="332">
        <v>3000000</v>
      </c>
      <c r="E35" s="332">
        <v>3781000</v>
      </c>
    </row>
    <row r="36" spans="2:5" s="4" customFormat="1" ht="15" customHeight="1">
      <c r="B36" s="16" t="s">
        <v>388</v>
      </c>
      <c r="C36" s="333">
        <v>0</v>
      </c>
      <c r="D36" s="333">
        <v>9097933</v>
      </c>
      <c r="E36" s="333">
        <v>9649634</v>
      </c>
    </row>
    <row r="37" spans="2:5" s="4" customFormat="1" ht="15" customHeight="1">
      <c r="B37" s="16" t="s">
        <v>21</v>
      </c>
      <c r="C37" s="333">
        <v>2500000</v>
      </c>
      <c r="D37" s="333">
        <v>2000000</v>
      </c>
      <c r="E37" s="333">
        <v>1415952</v>
      </c>
    </row>
    <row r="38" spans="2:5" s="4" customFormat="1" ht="15" customHeight="1" thickBot="1">
      <c r="B38" s="16" t="s">
        <v>22</v>
      </c>
      <c r="C38" s="334">
        <v>2500000</v>
      </c>
      <c r="D38" s="334">
        <v>1000867</v>
      </c>
      <c r="E38" s="334">
        <v>90687347</v>
      </c>
    </row>
    <row r="39" spans="2:5" s="4" customFormat="1" ht="15" customHeight="1" thickBot="1">
      <c r="B39" s="17" t="s">
        <v>23</v>
      </c>
      <c r="C39" s="335">
        <f>SUM(C31:C38)</f>
        <v>439974000</v>
      </c>
      <c r="D39" s="335">
        <f>SUM(D31:D38)</f>
        <v>429578800</v>
      </c>
      <c r="E39" s="335">
        <f>SUM(E31:E38)</f>
        <v>521447342</v>
      </c>
    </row>
    <row r="40" spans="2:5" s="4" customFormat="1" ht="15" customHeight="1">
      <c r="B40" s="14" t="s">
        <v>24</v>
      </c>
      <c r="C40" s="331">
        <v>41974000</v>
      </c>
      <c r="D40" s="331">
        <v>86864000</v>
      </c>
      <c r="E40" s="331">
        <v>50435066</v>
      </c>
    </row>
    <row r="41" spans="2:5" s="4" customFormat="1" ht="15" customHeight="1">
      <c r="B41" s="15" t="s">
        <v>356</v>
      </c>
      <c r="C41" s="332">
        <v>4186000</v>
      </c>
      <c r="D41" s="332">
        <v>7619000</v>
      </c>
      <c r="E41" s="332">
        <v>277013347</v>
      </c>
    </row>
    <row r="42" spans="2:5" s="4" customFormat="1" ht="15" customHeight="1" thickBot="1">
      <c r="B42" s="16" t="s">
        <v>355</v>
      </c>
      <c r="C42" s="333">
        <v>46016000</v>
      </c>
      <c r="D42" s="333">
        <v>0</v>
      </c>
      <c r="E42" s="333">
        <v>0</v>
      </c>
    </row>
    <row r="43" spans="2:5" s="4" customFormat="1" ht="15" customHeight="1" thickBot="1">
      <c r="B43" s="17" t="s">
        <v>25</v>
      </c>
      <c r="C43" s="335">
        <f>SUM(C40:C42)</f>
        <v>92176000</v>
      </c>
      <c r="D43" s="335">
        <f>SUM(D40:D42)</f>
        <v>94483000</v>
      </c>
      <c r="E43" s="335">
        <f>SUM(E40:E42)</f>
        <v>327448413</v>
      </c>
    </row>
    <row r="44" spans="2:5" s="19" customFormat="1" ht="18.75" customHeight="1" thickBot="1">
      <c r="B44" s="18" t="s">
        <v>26</v>
      </c>
      <c r="C44" s="336">
        <f>SUM(C39,C43)</f>
        <v>532150000</v>
      </c>
      <c r="D44" s="336">
        <f>SUM(D39,D43)</f>
        <v>524061800</v>
      </c>
      <c r="E44" s="336">
        <f>SUM(E39,E43)</f>
        <v>848895755</v>
      </c>
    </row>
  </sheetData>
  <mergeCells count="7">
    <mergeCell ref="A1:E1"/>
    <mergeCell ref="B29:E29"/>
    <mergeCell ref="B4:E4"/>
    <mergeCell ref="C5:E5"/>
    <mergeCell ref="B6:E6"/>
    <mergeCell ref="C28:E28"/>
    <mergeCell ref="A3:E3"/>
  </mergeCells>
  <phoneticPr fontId="0" type="noConversion"/>
  <printOptions horizontalCentered="1"/>
  <pageMargins left="0.43307086614173229" right="0.15748031496062992" top="0.51181102362204722" bottom="0.39370078740157483" header="0.55118110236220474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AT28"/>
  <sheetViews>
    <sheetView view="pageBreakPreview" zoomScaleSheetLayoutView="100" workbookViewId="0">
      <selection sqref="A1:Q1"/>
    </sheetView>
  </sheetViews>
  <sheetFormatPr defaultRowHeight="15"/>
  <cols>
    <col min="1" max="1" width="4.140625" style="34" bestFit="1" customWidth="1"/>
    <col min="2" max="2" width="40" style="34" customWidth="1"/>
    <col min="3" max="7" width="10.7109375" style="27" customWidth="1"/>
    <col min="8" max="8" width="12.7109375" style="27" customWidth="1"/>
    <col min="9" max="9" width="19" style="27" customWidth="1"/>
    <col min="10" max="10" width="23" style="27" customWidth="1"/>
    <col min="11" max="13" width="10.7109375" style="27" customWidth="1"/>
    <col min="14" max="14" width="12" style="27" customWidth="1"/>
    <col min="15" max="15" width="25.140625" style="27" customWidth="1"/>
    <col min="16" max="16" width="23" style="27" customWidth="1"/>
    <col min="17" max="17" width="2.7109375" style="27" customWidth="1"/>
    <col min="18" max="18" width="30.42578125" style="27" customWidth="1"/>
    <col min="19" max="20" width="8.42578125" style="27" bestFit="1" customWidth="1"/>
    <col min="21" max="21" width="8.85546875" style="27" bestFit="1" customWidth="1"/>
    <col min="22" max="23" width="10.42578125" style="27" bestFit="1" customWidth="1"/>
    <col min="24" max="24" width="8.42578125" style="27" bestFit="1" customWidth="1"/>
    <col min="25" max="26" width="8.42578125" style="27" customWidth="1"/>
    <col min="27" max="27" width="8.85546875" style="27" bestFit="1" customWidth="1"/>
    <col min="28" max="29" width="8.42578125" style="27" customWidth="1"/>
    <col min="30" max="30" width="8.85546875" style="27" bestFit="1" customWidth="1"/>
    <col min="31" max="32" width="8.42578125" style="27" customWidth="1"/>
    <col min="33" max="33" width="8.42578125" style="27" bestFit="1" customWidth="1"/>
    <col min="34" max="35" width="8.42578125" style="27" customWidth="1"/>
    <col min="36" max="36" width="8.42578125" style="27" bestFit="1" customWidth="1"/>
    <col min="37" max="38" width="8.42578125" style="27" customWidth="1"/>
    <col min="39" max="39" width="8.85546875" style="27" bestFit="1" customWidth="1"/>
    <col min="40" max="16384" width="9.140625" style="21"/>
  </cols>
  <sheetData>
    <row r="1" spans="1:46" ht="15" customHeight="1">
      <c r="A1" s="525" t="s">
        <v>531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62"/>
      <c r="R1" s="36"/>
      <c r="S1" s="36"/>
      <c r="T1" s="36"/>
      <c r="U1" s="36"/>
      <c r="V1" s="36"/>
      <c r="W1" s="36"/>
      <c r="X1" s="36"/>
      <c r="Y1" s="36"/>
      <c r="Z1" s="36"/>
      <c r="AA1" s="36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</row>
    <row r="2" spans="1:46" ht="30.75" customHeight="1">
      <c r="A2" s="563" t="s">
        <v>430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563"/>
      <c r="R2" s="141"/>
      <c r="S2" s="141"/>
      <c r="T2" s="141"/>
      <c r="U2" s="22"/>
      <c r="V2" s="22"/>
      <c r="W2" s="22"/>
      <c r="X2" s="22"/>
      <c r="Y2" s="22"/>
      <c r="Z2" s="22"/>
      <c r="AA2" s="22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</row>
    <row r="3" spans="1:46" ht="15.75" thickBot="1">
      <c r="A3" s="24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317" t="s">
        <v>378</v>
      </c>
      <c r="P3" s="26"/>
      <c r="Q3" s="26"/>
      <c r="S3" s="26"/>
      <c r="T3" s="26"/>
      <c r="U3" s="26"/>
      <c r="V3" s="26"/>
      <c r="W3" s="26"/>
      <c r="X3" s="26"/>
      <c r="Y3" s="26"/>
      <c r="AN3" s="27"/>
      <c r="AO3" s="27"/>
      <c r="AP3" s="27"/>
      <c r="AQ3" s="27"/>
      <c r="AR3" s="27"/>
    </row>
    <row r="4" spans="1:46" ht="24.6" customHeight="1" thickBot="1">
      <c r="A4" s="546" t="s">
        <v>27</v>
      </c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8"/>
      <c r="P4" s="338"/>
      <c r="V4" s="28"/>
      <c r="W4" s="28"/>
      <c r="X4" s="28"/>
      <c r="Y4" s="28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ht="103.15" customHeight="1" thickBot="1">
      <c r="A5" s="560" t="s">
        <v>29</v>
      </c>
      <c r="B5" s="560"/>
      <c r="C5" s="549" t="s">
        <v>30</v>
      </c>
      <c r="D5" s="549"/>
      <c r="E5" s="549" t="s">
        <v>31</v>
      </c>
      <c r="F5" s="549"/>
      <c r="G5" s="549" t="s">
        <v>32</v>
      </c>
      <c r="H5" s="549"/>
      <c r="I5" s="275" t="s">
        <v>33</v>
      </c>
      <c r="J5" s="281" t="s">
        <v>276</v>
      </c>
      <c r="K5" s="549" t="s">
        <v>256</v>
      </c>
      <c r="L5" s="549"/>
      <c r="M5" s="549" t="s">
        <v>34</v>
      </c>
      <c r="N5" s="549"/>
      <c r="O5" s="279" t="s">
        <v>279</v>
      </c>
      <c r="P5" s="339"/>
      <c r="V5" s="29"/>
      <c r="W5" s="29"/>
      <c r="X5" s="29"/>
      <c r="Y5" s="29"/>
      <c r="Z5" s="29"/>
      <c r="AA5" s="29"/>
      <c r="AB5" s="29"/>
      <c r="AC5" s="29"/>
      <c r="AD5" s="29"/>
      <c r="AE5" s="564"/>
      <c r="AF5" s="564"/>
      <c r="AG5" s="564"/>
      <c r="AH5" s="30"/>
      <c r="AI5" s="30"/>
      <c r="AJ5" s="30"/>
      <c r="AK5" s="21"/>
      <c r="AL5" s="21"/>
      <c r="AM5" s="21"/>
    </row>
    <row r="6" spans="1:46" ht="36" customHeight="1" thickBot="1">
      <c r="A6" s="242" t="s">
        <v>39</v>
      </c>
      <c r="B6" s="243"/>
      <c r="C6" s="561" t="s">
        <v>40</v>
      </c>
      <c r="D6" s="561"/>
      <c r="E6" s="561" t="s">
        <v>40</v>
      </c>
      <c r="F6" s="561"/>
      <c r="G6" s="561" t="s">
        <v>40</v>
      </c>
      <c r="H6" s="561"/>
      <c r="I6" s="277" t="s">
        <v>40</v>
      </c>
      <c r="J6" s="282" t="s">
        <v>278</v>
      </c>
      <c r="K6" s="561" t="s">
        <v>40</v>
      </c>
      <c r="L6" s="561"/>
      <c r="M6" s="561" t="s">
        <v>40</v>
      </c>
      <c r="N6" s="561"/>
      <c r="O6" s="278" t="s">
        <v>280</v>
      </c>
      <c r="P6" s="340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1"/>
      <c r="AK6" s="21"/>
      <c r="AL6" s="21"/>
      <c r="AM6" s="21"/>
    </row>
    <row r="7" spans="1:46" ht="30" customHeight="1" thickBot="1">
      <c r="A7" s="244" t="s">
        <v>41</v>
      </c>
      <c r="B7" s="245" t="s">
        <v>226</v>
      </c>
      <c r="C7" s="545">
        <v>31177000</v>
      </c>
      <c r="D7" s="545"/>
      <c r="E7" s="545">
        <v>59200000</v>
      </c>
      <c r="F7" s="545"/>
      <c r="G7" s="545">
        <f>302476083+20825515</f>
        <v>323301598</v>
      </c>
      <c r="H7" s="545"/>
      <c r="I7" s="388">
        <v>0</v>
      </c>
      <c r="J7" s="455">
        <v>0</v>
      </c>
      <c r="K7" s="545">
        <v>81549372</v>
      </c>
      <c r="L7" s="545"/>
      <c r="M7" s="544">
        <f>SUM(C7,E7,G7,K7)</f>
        <v>495227970</v>
      </c>
      <c r="N7" s="544"/>
      <c r="O7" s="463">
        <f>SUM(C7:H7,K7)</f>
        <v>495227970</v>
      </c>
      <c r="P7" s="341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31"/>
      <c r="AH7" s="31"/>
      <c r="AI7" s="31"/>
      <c r="AJ7" s="21"/>
      <c r="AK7" s="21"/>
      <c r="AL7" s="21"/>
      <c r="AM7" s="21"/>
    </row>
    <row r="8" spans="1:46" ht="30" customHeight="1" thickBot="1">
      <c r="A8" s="244" t="s">
        <v>42</v>
      </c>
      <c r="B8" s="245" t="s">
        <v>43</v>
      </c>
      <c r="C8" s="545">
        <v>1000000</v>
      </c>
      <c r="D8" s="545"/>
      <c r="E8" s="545">
        <v>70000</v>
      </c>
      <c r="F8" s="545"/>
      <c r="G8" s="545">
        <v>954210</v>
      </c>
      <c r="H8" s="545"/>
      <c r="I8" s="388">
        <v>0</v>
      </c>
      <c r="J8" s="455">
        <v>81780606</v>
      </c>
      <c r="K8" s="545">
        <v>210184</v>
      </c>
      <c r="L8" s="545"/>
      <c r="M8" s="544">
        <f>SUM(C8:L8)</f>
        <v>84015000</v>
      </c>
      <c r="N8" s="544"/>
      <c r="O8" s="463">
        <f>SUM(B8:H8,K8)</f>
        <v>2234394</v>
      </c>
      <c r="P8" s="341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31"/>
      <c r="AH8" s="31"/>
      <c r="AI8" s="31"/>
      <c r="AJ8" s="21"/>
      <c r="AK8" s="21"/>
      <c r="AL8" s="21"/>
      <c r="AM8" s="21"/>
    </row>
    <row r="9" spans="1:46" ht="30" customHeight="1" thickBot="1">
      <c r="A9" s="244" t="s">
        <v>44</v>
      </c>
      <c r="B9" s="245" t="s">
        <v>252</v>
      </c>
      <c r="C9" s="545">
        <v>280000</v>
      </c>
      <c r="D9" s="545"/>
      <c r="E9" s="545">
        <v>0</v>
      </c>
      <c r="F9" s="545"/>
      <c r="G9" s="545">
        <v>0</v>
      </c>
      <c r="H9" s="545"/>
      <c r="I9" s="388">
        <v>0</v>
      </c>
      <c r="J9" s="455">
        <v>14134813</v>
      </c>
      <c r="K9" s="545">
        <v>126187</v>
      </c>
      <c r="L9" s="545"/>
      <c r="M9" s="544">
        <f>SUM(C9:L9)</f>
        <v>14541000</v>
      </c>
      <c r="N9" s="544"/>
      <c r="O9" s="463">
        <f>SUM(B9:H9,K9)</f>
        <v>406187</v>
      </c>
      <c r="P9" s="341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1"/>
      <c r="AH9" s="31"/>
      <c r="AI9" s="31"/>
      <c r="AJ9" s="21"/>
      <c r="AK9" s="21"/>
      <c r="AL9" s="21"/>
      <c r="AM9" s="21"/>
    </row>
    <row r="10" spans="1:46" ht="30" customHeight="1" thickBot="1">
      <c r="A10" s="244" t="s">
        <v>46</v>
      </c>
      <c r="B10" s="245" t="s">
        <v>253</v>
      </c>
      <c r="C10" s="545">
        <v>140000</v>
      </c>
      <c r="D10" s="545"/>
      <c r="E10" s="545">
        <v>0</v>
      </c>
      <c r="F10" s="545"/>
      <c r="G10" s="545">
        <v>2800000</v>
      </c>
      <c r="H10" s="545"/>
      <c r="I10" s="388">
        <v>0</v>
      </c>
      <c r="J10" s="455">
        <v>2903119</v>
      </c>
      <c r="K10" s="545">
        <v>775581</v>
      </c>
      <c r="L10" s="545"/>
      <c r="M10" s="544">
        <f>SUM(C10:L10)</f>
        <v>6618700</v>
      </c>
      <c r="N10" s="544"/>
      <c r="O10" s="463">
        <f>SUM(B10:H10,K10)</f>
        <v>3715581</v>
      </c>
      <c r="P10" s="341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1"/>
      <c r="AH10" s="31"/>
      <c r="AI10" s="31"/>
      <c r="AJ10" s="21"/>
      <c r="AK10" s="21"/>
      <c r="AL10" s="21"/>
      <c r="AM10" s="21"/>
    </row>
    <row r="11" spans="1:46" ht="30" customHeight="1" thickBot="1">
      <c r="A11" s="244" t="s">
        <v>248</v>
      </c>
      <c r="B11" s="246" t="s">
        <v>257</v>
      </c>
      <c r="C11" s="545">
        <v>19294000</v>
      </c>
      <c r="D11" s="545"/>
      <c r="E11" s="545">
        <v>0</v>
      </c>
      <c r="F11" s="545"/>
      <c r="G11" s="545">
        <v>0</v>
      </c>
      <c r="H11" s="545"/>
      <c r="I11" s="388">
        <v>0</v>
      </c>
      <c r="J11" s="455">
        <v>91610790</v>
      </c>
      <c r="K11" s="545">
        <v>569210</v>
      </c>
      <c r="L11" s="545"/>
      <c r="M11" s="544">
        <f>SUM(C11:L11)</f>
        <v>111474000</v>
      </c>
      <c r="N11" s="544"/>
      <c r="O11" s="463">
        <f>SUM(B11:H11,K11)</f>
        <v>19863210</v>
      </c>
      <c r="P11" s="341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1"/>
      <c r="AH11" s="31"/>
      <c r="AI11" s="31"/>
      <c r="AJ11" s="21"/>
      <c r="AK11" s="21"/>
      <c r="AL11" s="21"/>
      <c r="AM11" s="21"/>
    </row>
    <row r="12" spans="1:46" ht="36.75" customHeight="1" thickBot="1">
      <c r="A12" s="559" t="s">
        <v>47</v>
      </c>
      <c r="B12" s="559"/>
      <c r="C12" s="556">
        <f>SUM(C7:C11)</f>
        <v>51891000</v>
      </c>
      <c r="D12" s="556"/>
      <c r="E12" s="556">
        <f>SUM(E7:E11)</f>
        <v>59270000</v>
      </c>
      <c r="F12" s="556"/>
      <c r="G12" s="556">
        <f>SUM(G7:G11)</f>
        <v>327055808</v>
      </c>
      <c r="H12" s="556"/>
      <c r="I12" s="388">
        <f>SUM(I7:I11)</f>
        <v>0</v>
      </c>
      <c r="J12" s="455">
        <f>SUM(J7:J11)</f>
        <v>190429328</v>
      </c>
      <c r="K12" s="556">
        <f>SUM(K7:K11)</f>
        <v>83230534</v>
      </c>
      <c r="L12" s="556"/>
      <c r="M12" s="544">
        <f>SUM(M7:N11)</f>
        <v>711876670</v>
      </c>
      <c r="N12" s="544"/>
      <c r="O12" s="463">
        <f>SUM(O7:O11)</f>
        <v>521447342</v>
      </c>
      <c r="P12" s="341">
        <f>+R25-O12</f>
        <v>0</v>
      </c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21"/>
      <c r="AK12" s="21"/>
      <c r="AL12" s="21"/>
      <c r="AM12" s="21"/>
    </row>
    <row r="13" spans="1:46">
      <c r="AN13" s="27"/>
      <c r="AO13" s="27"/>
      <c r="AP13" s="27"/>
      <c r="AQ13" s="27"/>
      <c r="AR13" s="27"/>
    </row>
    <row r="14" spans="1:46">
      <c r="AN14" s="27"/>
      <c r="AO14" s="27"/>
      <c r="AP14" s="27"/>
      <c r="AQ14" s="27"/>
      <c r="AR14" s="27"/>
    </row>
    <row r="15" spans="1:46">
      <c r="AN15" s="27"/>
      <c r="AO15" s="27"/>
      <c r="AP15" s="27"/>
      <c r="AQ15" s="27"/>
      <c r="AR15" s="27"/>
    </row>
    <row r="16" spans="1:46" ht="15.75" thickBot="1">
      <c r="AN16" s="27"/>
      <c r="AO16" s="27"/>
      <c r="AP16" s="27"/>
      <c r="AQ16" s="27"/>
      <c r="AR16" s="27"/>
    </row>
    <row r="17" spans="1:44" ht="15.75" customHeight="1" thickBot="1">
      <c r="A17" s="546" t="s">
        <v>28</v>
      </c>
      <c r="B17" s="547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8"/>
      <c r="AN17" s="27"/>
      <c r="AO17" s="27"/>
      <c r="AP17" s="27"/>
      <c r="AQ17" s="27"/>
      <c r="AR17" s="27"/>
    </row>
    <row r="18" spans="1:44" ht="99.95" customHeight="1" thickBot="1">
      <c r="A18" s="560" t="s">
        <v>29</v>
      </c>
      <c r="B18" s="560"/>
      <c r="C18" s="549" t="s">
        <v>333</v>
      </c>
      <c r="D18" s="549"/>
      <c r="E18" s="549" t="s">
        <v>254</v>
      </c>
      <c r="F18" s="549"/>
      <c r="G18" s="549" t="s">
        <v>255</v>
      </c>
      <c r="H18" s="549"/>
      <c r="I18" s="276" t="s">
        <v>35</v>
      </c>
      <c r="J18" s="281" t="s">
        <v>277</v>
      </c>
      <c r="K18" s="549" t="s">
        <v>36</v>
      </c>
      <c r="L18" s="549"/>
      <c r="M18" s="549" t="s">
        <v>37</v>
      </c>
      <c r="N18" s="549"/>
      <c r="O18" s="315" t="s">
        <v>388</v>
      </c>
      <c r="P18" s="549" t="s">
        <v>38</v>
      </c>
      <c r="Q18" s="549"/>
      <c r="R18" s="279" t="s">
        <v>281</v>
      </c>
      <c r="AN18" s="27"/>
      <c r="AO18" s="27"/>
      <c r="AP18" s="27"/>
      <c r="AQ18" s="27"/>
      <c r="AR18" s="27"/>
    </row>
    <row r="19" spans="1:44" ht="26.25" thickBot="1">
      <c r="A19" s="242" t="s">
        <v>39</v>
      </c>
      <c r="B19" s="243"/>
      <c r="C19" s="552" t="s">
        <v>40</v>
      </c>
      <c r="D19" s="553"/>
      <c r="E19" s="552" t="s">
        <v>40</v>
      </c>
      <c r="F19" s="553"/>
      <c r="G19" s="552" t="s">
        <v>40</v>
      </c>
      <c r="H19" s="553"/>
      <c r="I19" s="277" t="s">
        <v>40</v>
      </c>
      <c r="J19" s="282" t="s">
        <v>278</v>
      </c>
      <c r="K19" s="552" t="s">
        <v>40</v>
      </c>
      <c r="L19" s="553"/>
      <c r="M19" s="552" t="s">
        <v>40</v>
      </c>
      <c r="N19" s="553"/>
      <c r="O19" s="337" t="s">
        <v>278</v>
      </c>
      <c r="P19" s="552" t="s">
        <v>40</v>
      </c>
      <c r="Q19" s="553"/>
      <c r="R19" s="278" t="s">
        <v>278</v>
      </c>
      <c r="AN19" s="27"/>
      <c r="AO19" s="27"/>
      <c r="AP19" s="27"/>
      <c r="AQ19" s="27"/>
      <c r="AR19" s="27"/>
    </row>
    <row r="20" spans="1:44" ht="30" customHeight="1" thickBot="1">
      <c r="A20" s="244" t="s">
        <v>41</v>
      </c>
      <c r="B20" s="245" t="s">
        <v>226</v>
      </c>
      <c r="C20" s="554">
        <v>64952000</v>
      </c>
      <c r="D20" s="555"/>
      <c r="E20" s="554">
        <v>11769000</v>
      </c>
      <c r="F20" s="555"/>
      <c r="G20" s="554">
        <v>47579000</v>
      </c>
      <c r="H20" s="555"/>
      <c r="I20" s="456">
        <f>72104709+2860000</f>
        <v>74964709</v>
      </c>
      <c r="J20" s="458">
        <f>+J12</f>
        <v>190429328</v>
      </c>
      <c r="K20" s="554">
        <v>3781000</v>
      </c>
      <c r="L20" s="555"/>
      <c r="M20" s="554">
        <v>92103299</v>
      </c>
      <c r="N20" s="555"/>
      <c r="O20" s="457">
        <v>9649634</v>
      </c>
      <c r="P20" s="550">
        <f t="shared" ref="P20:P25" si="0">SUM(C20:O20)</f>
        <v>495227970</v>
      </c>
      <c r="Q20" s="551"/>
      <c r="R20" s="459">
        <f>P20-J20</f>
        <v>304798642</v>
      </c>
      <c r="AN20" s="27"/>
      <c r="AO20" s="27"/>
      <c r="AP20" s="27"/>
      <c r="AQ20" s="27"/>
      <c r="AR20" s="27"/>
    </row>
    <row r="21" spans="1:44" ht="30" customHeight="1" thickBot="1">
      <c r="A21" s="244" t="s">
        <v>42</v>
      </c>
      <c r="B21" s="245" t="s">
        <v>43</v>
      </c>
      <c r="C21" s="554">
        <v>60095000</v>
      </c>
      <c r="D21" s="555"/>
      <c r="E21" s="554">
        <v>11710000</v>
      </c>
      <c r="F21" s="555"/>
      <c r="G21" s="554">
        <v>12210000</v>
      </c>
      <c r="H21" s="555"/>
      <c r="I21" s="456">
        <v>0</v>
      </c>
      <c r="J21" s="458">
        <v>0</v>
      </c>
      <c r="K21" s="554">
        <v>0</v>
      </c>
      <c r="L21" s="555"/>
      <c r="M21" s="554">
        <v>0</v>
      </c>
      <c r="N21" s="555"/>
      <c r="O21" s="457">
        <v>0</v>
      </c>
      <c r="P21" s="550">
        <f t="shared" si="0"/>
        <v>84015000</v>
      </c>
      <c r="Q21" s="551"/>
      <c r="R21" s="459">
        <f>SUM(C21:I21,K21:O21)</f>
        <v>84015000</v>
      </c>
      <c r="AN21" s="27"/>
      <c r="AO21" s="27"/>
      <c r="AP21" s="27"/>
      <c r="AQ21" s="27"/>
      <c r="AR21" s="27"/>
    </row>
    <row r="22" spans="1:44" ht="30" customHeight="1" thickBot="1">
      <c r="A22" s="244" t="s">
        <v>44</v>
      </c>
      <c r="B22" s="245" t="s">
        <v>45</v>
      </c>
      <c r="C22" s="554">
        <v>6001000</v>
      </c>
      <c r="D22" s="555"/>
      <c r="E22" s="554">
        <v>1180000</v>
      </c>
      <c r="F22" s="555"/>
      <c r="G22" s="554">
        <v>7340000</v>
      </c>
      <c r="H22" s="555"/>
      <c r="I22" s="456">
        <v>20000</v>
      </c>
      <c r="J22" s="458">
        <v>0</v>
      </c>
      <c r="K22" s="554">
        <v>0</v>
      </c>
      <c r="L22" s="555"/>
      <c r="M22" s="554">
        <v>0</v>
      </c>
      <c r="N22" s="555"/>
      <c r="O22" s="457">
        <v>0</v>
      </c>
      <c r="P22" s="550">
        <f t="shared" si="0"/>
        <v>14541000</v>
      </c>
      <c r="Q22" s="551"/>
      <c r="R22" s="459">
        <f>SUM(C22:I22,K22:O22)</f>
        <v>14541000</v>
      </c>
      <c r="AN22" s="27"/>
      <c r="AO22" s="27"/>
      <c r="AP22" s="27"/>
      <c r="AQ22" s="27"/>
      <c r="AR22" s="27"/>
    </row>
    <row r="23" spans="1:44" ht="30" customHeight="1" thickBot="1">
      <c r="A23" s="244" t="s">
        <v>46</v>
      </c>
      <c r="B23" s="245" t="s">
        <v>253</v>
      </c>
      <c r="C23" s="554">
        <v>3725200</v>
      </c>
      <c r="D23" s="555"/>
      <c r="E23" s="554">
        <v>733500</v>
      </c>
      <c r="F23" s="555"/>
      <c r="G23" s="554">
        <v>2160000</v>
      </c>
      <c r="H23" s="555"/>
      <c r="I23" s="456">
        <v>0</v>
      </c>
      <c r="J23" s="458">
        <v>0</v>
      </c>
      <c r="K23" s="554">
        <v>0</v>
      </c>
      <c r="L23" s="555"/>
      <c r="M23" s="554">
        <v>0</v>
      </c>
      <c r="N23" s="555"/>
      <c r="O23" s="457">
        <v>0</v>
      </c>
      <c r="P23" s="550">
        <f t="shared" si="0"/>
        <v>6618700</v>
      </c>
      <c r="Q23" s="551"/>
      <c r="R23" s="459">
        <f>SUM(C23:I23,K23:O23)</f>
        <v>6618700</v>
      </c>
      <c r="AN23" s="27"/>
      <c r="AO23" s="27"/>
      <c r="AP23" s="27"/>
      <c r="AQ23" s="27"/>
      <c r="AR23" s="27"/>
    </row>
    <row r="24" spans="1:44" ht="30" customHeight="1" thickBot="1">
      <c r="A24" s="244" t="s">
        <v>248</v>
      </c>
      <c r="B24" s="246" t="s">
        <v>257</v>
      </c>
      <c r="C24" s="554">
        <v>37831000</v>
      </c>
      <c r="D24" s="555"/>
      <c r="E24" s="554">
        <v>7303000</v>
      </c>
      <c r="F24" s="555"/>
      <c r="G24" s="554">
        <v>66340000</v>
      </c>
      <c r="H24" s="555"/>
      <c r="I24" s="456">
        <v>0</v>
      </c>
      <c r="J24" s="458">
        <v>0</v>
      </c>
      <c r="K24" s="554">
        <v>0</v>
      </c>
      <c r="L24" s="555"/>
      <c r="M24" s="554">
        <v>0</v>
      </c>
      <c r="N24" s="555"/>
      <c r="O24" s="457">
        <v>0</v>
      </c>
      <c r="P24" s="550">
        <f t="shared" si="0"/>
        <v>111474000</v>
      </c>
      <c r="Q24" s="551"/>
      <c r="R24" s="459">
        <f>SUM(C24:I24,K24:O24)</f>
        <v>111474000</v>
      </c>
      <c r="AN24" s="27"/>
      <c r="AO24" s="27"/>
      <c r="AP24" s="27"/>
      <c r="AQ24" s="27"/>
      <c r="AR24" s="27"/>
    </row>
    <row r="25" spans="1:44" ht="19.5" thickBot="1">
      <c r="A25" s="559" t="s">
        <v>47</v>
      </c>
      <c r="B25" s="559"/>
      <c r="C25" s="557">
        <f>SUM(C20:C24)</f>
        <v>172604200</v>
      </c>
      <c r="D25" s="558"/>
      <c r="E25" s="557">
        <f>SUM(E20:E24)</f>
        <v>32695500</v>
      </c>
      <c r="F25" s="558"/>
      <c r="G25" s="557">
        <f>SUM(G20:G24)</f>
        <v>135629000</v>
      </c>
      <c r="H25" s="558"/>
      <c r="I25" s="460">
        <f>SUM(I20:I24)</f>
        <v>74984709</v>
      </c>
      <c r="J25" s="461">
        <f>SUM(J20:J24)</f>
        <v>190429328</v>
      </c>
      <c r="K25" s="557">
        <f>SUM(K20:K24)</f>
        <v>3781000</v>
      </c>
      <c r="L25" s="558"/>
      <c r="M25" s="557">
        <f>SUM(M20:M24)</f>
        <v>92103299</v>
      </c>
      <c r="N25" s="558"/>
      <c r="O25" s="462">
        <f>SUM(O20:O24)</f>
        <v>9649634</v>
      </c>
      <c r="P25" s="550">
        <f t="shared" si="0"/>
        <v>711876670</v>
      </c>
      <c r="Q25" s="551"/>
      <c r="R25" s="459">
        <f>SUM(C25:I25,K25:O25)</f>
        <v>521447342</v>
      </c>
      <c r="AN25" s="27"/>
      <c r="AO25" s="27"/>
      <c r="AP25" s="27"/>
      <c r="AQ25" s="27"/>
      <c r="AR25" s="27"/>
    </row>
    <row r="26" spans="1:44">
      <c r="AN26" s="27"/>
      <c r="AO26" s="27"/>
      <c r="AP26" s="27"/>
      <c r="AQ26" s="27"/>
      <c r="AR26" s="27"/>
    </row>
    <row r="27" spans="1:44">
      <c r="J27" s="27">
        <f>883320755-165502713-279283234</f>
        <v>438534808</v>
      </c>
      <c r="AN27" s="27"/>
      <c r="AO27" s="27"/>
      <c r="AP27" s="27"/>
      <c r="AQ27" s="27"/>
      <c r="AR27" s="27"/>
    </row>
    <row r="28" spans="1:44">
      <c r="I28" s="27">
        <f>+J28-K7</f>
        <v>1363162</v>
      </c>
      <c r="J28" s="27">
        <f>+R25-J27</f>
        <v>82912534</v>
      </c>
      <c r="AN28" s="27"/>
      <c r="AO28" s="27"/>
      <c r="AP28" s="27"/>
      <c r="AQ28" s="27"/>
      <c r="AR28" s="27"/>
    </row>
  </sheetData>
  <mergeCells count="97">
    <mergeCell ref="G12:H12"/>
    <mergeCell ref="A4:O4"/>
    <mergeCell ref="AE5:AG5"/>
    <mergeCell ref="E10:F10"/>
    <mergeCell ref="E11:F11"/>
    <mergeCell ref="K6:L6"/>
    <mergeCell ref="K7:L7"/>
    <mergeCell ref="K9:L9"/>
    <mergeCell ref="G7:H7"/>
    <mergeCell ref="G8:H8"/>
    <mergeCell ref="E5:F5"/>
    <mergeCell ref="E8:F8"/>
    <mergeCell ref="A12:B12"/>
    <mergeCell ref="E12:F12"/>
    <mergeCell ref="K10:L10"/>
    <mergeCell ref="K11:L11"/>
    <mergeCell ref="M6:N6"/>
    <mergeCell ref="A1:Q1"/>
    <mergeCell ref="M5:N5"/>
    <mergeCell ref="E6:F6"/>
    <mergeCell ref="E7:F7"/>
    <mergeCell ref="A2:Q2"/>
    <mergeCell ref="A5:B5"/>
    <mergeCell ref="C5:D5"/>
    <mergeCell ref="G6:H6"/>
    <mergeCell ref="M7:N7"/>
    <mergeCell ref="E9:F9"/>
    <mergeCell ref="G11:H11"/>
    <mergeCell ref="C9:D9"/>
    <mergeCell ref="C10:D10"/>
    <mergeCell ref="C11:D11"/>
    <mergeCell ref="G9:H9"/>
    <mergeCell ref="G10:H10"/>
    <mergeCell ref="G5:H5"/>
    <mergeCell ref="K5:L5"/>
    <mergeCell ref="C6:D6"/>
    <mergeCell ref="C7:D7"/>
    <mergeCell ref="C8:D8"/>
    <mergeCell ref="K23:L23"/>
    <mergeCell ref="C21:D21"/>
    <mergeCell ref="C22:D22"/>
    <mergeCell ref="C23:D23"/>
    <mergeCell ref="G23:H23"/>
    <mergeCell ref="K22:L22"/>
    <mergeCell ref="G21:H21"/>
    <mergeCell ref="G22:H22"/>
    <mergeCell ref="A25:B25"/>
    <mergeCell ref="C19:D19"/>
    <mergeCell ref="C24:D24"/>
    <mergeCell ref="G24:H24"/>
    <mergeCell ref="G25:H25"/>
    <mergeCell ref="C25:D25"/>
    <mergeCell ref="E23:F23"/>
    <mergeCell ref="E24:F24"/>
    <mergeCell ref="E25:F25"/>
    <mergeCell ref="E19:F19"/>
    <mergeCell ref="E20:F20"/>
    <mergeCell ref="E21:F21"/>
    <mergeCell ref="E22:F22"/>
    <mergeCell ref="C20:D20"/>
    <mergeCell ref="P22:Q22"/>
    <mergeCell ref="K25:L25"/>
    <mergeCell ref="M19:N19"/>
    <mergeCell ref="M20:N20"/>
    <mergeCell ref="M21:N21"/>
    <mergeCell ref="M22:N22"/>
    <mergeCell ref="M23:N23"/>
    <mergeCell ref="M24:N24"/>
    <mergeCell ref="M25:N25"/>
    <mergeCell ref="K24:L24"/>
    <mergeCell ref="P25:Q25"/>
    <mergeCell ref="P23:Q23"/>
    <mergeCell ref="P24:Q24"/>
    <mergeCell ref="P19:Q19"/>
    <mergeCell ref="K20:L20"/>
    <mergeCell ref="K21:L21"/>
    <mergeCell ref="P20:Q20"/>
    <mergeCell ref="P21:Q21"/>
    <mergeCell ref="K19:L19"/>
    <mergeCell ref="G19:H19"/>
    <mergeCell ref="G20:H20"/>
    <mergeCell ref="M8:N8"/>
    <mergeCell ref="M9:N9"/>
    <mergeCell ref="K8:L8"/>
    <mergeCell ref="A17:R17"/>
    <mergeCell ref="P18:Q18"/>
    <mergeCell ref="M12:N12"/>
    <mergeCell ref="K12:L12"/>
    <mergeCell ref="K18:L18"/>
    <mergeCell ref="M18:N18"/>
    <mergeCell ref="A18:B18"/>
    <mergeCell ref="C18:D18"/>
    <mergeCell ref="E18:F18"/>
    <mergeCell ref="G18:H18"/>
    <mergeCell ref="M10:N10"/>
    <mergeCell ref="M11:N11"/>
    <mergeCell ref="C12:D12"/>
  </mergeCells>
  <phoneticPr fontId="0" type="noConversion"/>
  <printOptions horizontalCentered="1"/>
  <pageMargins left="0.11811023622047245" right="0.15748031496062992" top="0.74803149606299213" bottom="0.74803149606299213" header="0.31496062992125984" footer="0.31496062992125984"/>
  <pageSetup paperSize="8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AE58"/>
  <sheetViews>
    <sheetView workbookViewId="0">
      <selection sqref="A1:N1"/>
    </sheetView>
  </sheetViews>
  <sheetFormatPr defaultColWidth="8.85546875" defaultRowHeight="12.75"/>
  <cols>
    <col min="1" max="1" width="8.28515625" style="40" customWidth="1"/>
    <col min="2" max="2" width="9" style="40" customWidth="1"/>
    <col min="3" max="3" width="45.28515625" style="40" customWidth="1"/>
    <col min="4" max="4" width="16" style="40" customWidth="1"/>
    <col min="5" max="5" width="14.42578125" style="40" customWidth="1"/>
    <col min="6" max="6" width="15.28515625" style="40" customWidth="1"/>
    <col min="7" max="7" width="14.85546875" style="40" customWidth="1"/>
    <col min="8" max="8" width="16.85546875" style="40" customWidth="1"/>
    <col min="9" max="9" width="13" style="40" customWidth="1"/>
    <col min="10" max="10" width="18.28515625" style="40" customWidth="1"/>
    <col min="11" max="11" width="14.140625" style="40" customWidth="1"/>
    <col min="12" max="12" width="16" style="40" customWidth="1"/>
    <col min="13" max="13" width="18" style="40" customWidth="1"/>
    <col min="14" max="14" width="9.85546875" style="40" customWidth="1"/>
    <col min="15" max="16" width="10" style="40" bestFit="1" customWidth="1"/>
    <col min="17" max="17" width="7.42578125" style="40" bestFit="1" customWidth="1"/>
    <col min="18" max="20" width="10.5703125" style="40" bestFit="1" customWidth="1"/>
    <col min="21" max="21" width="5.140625" style="46" bestFit="1" customWidth="1"/>
    <col min="22" max="22" width="7.140625" style="40" bestFit="1" customWidth="1"/>
    <col min="23" max="16384" width="8.85546875" style="38"/>
  </cols>
  <sheetData>
    <row r="1" spans="1:31" ht="15.75">
      <c r="A1" s="525" t="s">
        <v>530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36"/>
      <c r="P1" s="36"/>
      <c r="Q1" s="36"/>
      <c r="R1" s="36"/>
      <c r="S1" s="36"/>
      <c r="T1" s="36"/>
      <c r="U1" s="36"/>
      <c r="V1" s="37"/>
      <c r="W1" s="36" t="s">
        <v>48</v>
      </c>
      <c r="X1" s="37"/>
    </row>
    <row r="2" spans="1:31" ht="33.75" customHeight="1">
      <c r="A2" s="566" t="s">
        <v>431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39"/>
    </row>
    <row r="3" spans="1:31" ht="16.5" thickBot="1">
      <c r="B3" s="41"/>
      <c r="C3" s="41"/>
      <c r="D3" s="42"/>
      <c r="E3" s="42"/>
      <c r="F3" s="42"/>
      <c r="G3" s="42"/>
      <c r="H3" s="42"/>
      <c r="I3" s="42"/>
      <c r="J3" s="42"/>
      <c r="K3" s="42"/>
      <c r="L3" s="42"/>
      <c r="M3" s="42" t="s">
        <v>378</v>
      </c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3"/>
      <c r="Z3" s="43"/>
      <c r="AA3" s="43"/>
      <c r="AB3" s="44"/>
      <c r="AC3" s="40"/>
    </row>
    <row r="4" spans="1:31" ht="21" customHeight="1" thickBot="1">
      <c r="A4" s="567" t="s">
        <v>49</v>
      </c>
      <c r="B4" s="569" t="s">
        <v>376</v>
      </c>
      <c r="C4" s="571" t="s">
        <v>50</v>
      </c>
      <c r="D4" s="573" t="s">
        <v>353</v>
      </c>
      <c r="E4" s="574"/>
      <c r="F4" s="574"/>
      <c r="G4" s="574"/>
      <c r="H4" s="574"/>
      <c r="I4" s="574"/>
      <c r="J4" s="574"/>
      <c r="K4" s="574"/>
      <c r="L4" s="574"/>
      <c r="M4" s="575" t="s">
        <v>47</v>
      </c>
      <c r="N4" s="577" t="s">
        <v>51</v>
      </c>
      <c r="O4" s="38"/>
      <c r="P4" s="38"/>
      <c r="Q4" s="38"/>
      <c r="R4" s="38"/>
      <c r="S4" s="38"/>
      <c r="T4" s="38"/>
      <c r="U4" s="38"/>
      <c r="V4" s="38"/>
    </row>
    <row r="5" spans="1:31" ht="114" customHeight="1" thickBot="1">
      <c r="A5" s="568"/>
      <c r="B5" s="570"/>
      <c r="C5" s="572"/>
      <c r="D5" s="283" t="s">
        <v>333</v>
      </c>
      <c r="E5" s="283" t="s">
        <v>334</v>
      </c>
      <c r="F5" s="283" t="s">
        <v>335</v>
      </c>
      <c r="G5" s="283" t="s">
        <v>336</v>
      </c>
      <c r="H5" s="283" t="s">
        <v>337</v>
      </c>
      <c r="I5" s="283" t="s">
        <v>37</v>
      </c>
      <c r="J5" s="283" t="s">
        <v>399</v>
      </c>
      <c r="K5" s="283" t="s">
        <v>331</v>
      </c>
      <c r="L5" s="283" t="s">
        <v>332</v>
      </c>
      <c r="M5" s="576"/>
      <c r="N5" s="578"/>
      <c r="O5" s="38"/>
      <c r="P5" s="38"/>
      <c r="Q5" s="38"/>
      <c r="R5" s="38"/>
      <c r="S5" s="38"/>
      <c r="T5" s="38"/>
      <c r="U5" s="38"/>
      <c r="V5" s="38"/>
    </row>
    <row r="6" spans="1:31" ht="16.5" thickBot="1">
      <c r="A6" s="583" t="s">
        <v>41</v>
      </c>
      <c r="B6" s="284" t="s">
        <v>258</v>
      </c>
      <c r="C6" s="247" t="s">
        <v>315</v>
      </c>
      <c r="D6" s="446">
        <v>15388000</v>
      </c>
      <c r="E6" s="446">
        <v>3352000</v>
      </c>
      <c r="F6" s="446">
        <v>102000</v>
      </c>
      <c r="G6" s="446">
        <v>0</v>
      </c>
      <c r="H6" s="447">
        <v>0</v>
      </c>
      <c r="I6" s="446">
        <v>92103299</v>
      </c>
      <c r="J6" s="447">
        <v>0</v>
      </c>
      <c r="K6" s="513">
        <v>0</v>
      </c>
      <c r="L6" s="513">
        <v>0</v>
      </c>
      <c r="M6" s="448">
        <f t="shared" ref="M6:M29" si="0">SUM(D6:L6)</f>
        <v>110945299</v>
      </c>
      <c r="N6" s="501">
        <v>1</v>
      </c>
      <c r="O6" s="38"/>
      <c r="P6" s="38"/>
      <c r="Q6" s="38"/>
      <c r="R6" s="38"/>
      <c r="S6" s="38"/>
      <c r="T6" s="38"/>
      <c r="U6" s="38"/>
      <c r="V6" s="38"/>
    </row>
    <row r="7" spans="1:31" ht="16.5" thickBot="1">
      <c r="A7" s="583"/>
      <c r="B7" s="284" t="s">
        <v>296</v>
      </c>
      <c r="C7" s="247" t="s">
        <v>400</v>
      </c>
      <c r="D7" s="446">
        <v>0</v>
      </c>
      <c r="E7" s="446">
        <v>0</v>
      </c>
      <c r="F7" s="446">
        <v>533000</v>
      </c>
      <c r="G7" s="446">
        <v>0</v>
      </c>
      <c r="H7" s="447">
        <v>0</v>
      </c>
      <c r="I7" s="454">
        <v>0</v>
      </c>
      <c r="J7" s="447">
        <v>0</v>
      </c>
      <c r="K7" s="513">
        <v>0</v>
      </c>
      <c r="L7" s="513">
        <v>0</v>
      </c>
      <c r="M7" s="448">
        <f t="shared" si="0"/>
        <v>533000</v>
      </c>
      <c r="N7" s="501">
        <v>0</v>
      </c>
      <c r="O7" s="38"/>
      <c r="P7" s="38"/>
      <c r="Q7" s="38"/>
      <c r="R7" s="38"/>
      <c r="S7" s="38"/>
      <c r="T7" s="38"/>
      <c r="U7" s="38"/>
      <c r="V7" s="38"/>
    </row>
    <row r="8" spans="1:31" ht="16.5" thickBot="1">
      <c r="A8" s="583"/>
      <c r="B8" s="284" t="s">
        <v>297</v>
      </c>
      <c r="C8" s="247" t="s">
        <v>316</v>
      </c>
      <c r="D8" s="446">
        <v>0</v>
      </c>
      <c r="E8" s="446">
        <v>0</v>
      </c>
      <c r="F8" s="446">
        <v>13015000</v>
      </c>
      <c r="G8" s="446">
        <v>0</v>
      </c>
      <c r="H8" s="447">
        <v>0</v>
      </c>
      <c r="I8" s="446">
        <v>0</v>
      </c>
      <c r="J8" s="447">
        <v>0</v>
      </c>
      <c r="K8" s="513">
        <v>300000</v>
      </c>
      <c r="L8" s="513">
        <v>4500000</v>
      </c>
      <c r="M8" s="448">
        <f t="shared" si="0"/>
        <v>17815000</v>
      </c>
      <c r="N8" s="501">
        <v>0</v>
      </c>
      <c r="O8" s="38"/>
      <c r="P8" s="38"/>
      <c r="Q8" s="38"/>
      <c r="R8" s="38"/>
      <c r="S8" s="38"/>
      <c r="T8" s="38"/>
      <c r="U8" s="38"/>
      <c r="V8" s="38"/>
    </row>
    <row r="9" spans="1:31" ht="16.5" thickBot="1">
      <c r="A9" s="583"/>
      <c r="B9" s="284" t="s">
        <v>487</v>
      </c>
      <c r="C9" s="247" t="s">
        <v>488</v>
      </c>
      <c r="D9" s="446"/>
      <c r="E9" s="446"/>
      <c r="F9" s="446"/>
      <c r="G9" s="513">
        <v>2340400</v>
      </c>
      <c r="H9" s="447"/>
      <c r="I9" s="446"/>
      <c r="J9" s="447"/>
      <c r="K9" s="513"/>
      <c r="L9" s="513"/>
      <c r="M9" s="448">
        <f t="shared" si="0"/>
        <v>2340400</v>
      </c>
      <c r="N9" s="501">
        <v>0</v>
      </c>
      <c r="O9" s="38"/>
      <c r="P9" s="38"/>
      <c r="Q9" s="38"/>
      <c r="R9" s="38"/>
      <c r="S9" s="38"/>
      <c r="T9" s="38"/>
      <c r="U9" s="38"/>
      <c r="V9" s="38"/>
    </row>
    <row r="10" spans="1:31" ht="16.5" thickBot="1">
      <c r="A10" s="583"/>
      <c r="B10" s="284" t="s">
        <v>299</v>
      </c>
      <c r="C10" s="248" t="s">
        <v>318</v>
      </c>
      <c r="D10" s="446">
        <v>9771000</v>
      </c>
      <c r="E10" s="446">
        <v>1017000</v>
      </c>
      <c r="F10" s="446">
        <v>0</v>
      </c>
      <c r="G10" s="446">
        <v>0</v>
      </c>
      <c r="H10" s="447">
        <v>0</v>
      </c>
      <c r="I10" s="446">
        <v>0</v>
      </c>
      <c r="J10" s="447">
        <v>0</v>
      </c>
      <c r="K10" s="513">
        <v>0</v>
      </c>
      <c r="L10" s="513">
        <v>0</v>
      </c>
      <c r="M10" s="448">
        <f t="shared" si="0"/>
        <v>10788000</v>
      </c>
      <c r="N10" s="501">
        <v>55</v>
      </c>
      <c r="O10" s="38" t="s">
        <v>507</v>
      </c>
      <c r="P10" s="38"/>
      <c r="Q10" s="38"/>
      <c r="R10" s="38"/>
      <c r="S10" s="38"/>
      <c r="T10" s="38"/>
      <c r="U10" s="38"/>
      <c r="V10" s="38"/>
    </row>
    <row r="11" spans="1:31" ht="16.5" thickBot="1">
      <c r="A11" s="583"/>
      <c r="B11" s="284" t="s">
        <v>300</v>
      </c>
      <c r="C11" s="248" t="s">
        <v>319</v>
      </c>
      <c r="D11" s="446">
        <v>3180000</v>
      </c>
      <c r="E11" s="446">
        <v>324000</v>
      </c>
      <c r="F11" s="446">
        <v>0</v>
      </c>
      <c r="G11" s="446">
        <v>0</v>
      </c>
      <c r="H11" s="447">
        <v>0</v>
      </c>
      <c r="I11" s="446">
        <v>0</v>
      </c>
      <c r="J11" s="447">
        <v>0</v>
      </c>
      <c r="K11" s="513">
        <v>0</v>
      </c>
      <c r="L11" s="513">
        <v>0</v>
      </c>
      <c r="M11" s="448">
        <f t="shared" si="0"/>
        <v>3504000</v>
      </c>
      <c r="N11" s="501">
        <v>13</v>
      </c>
      <c r="O11" s="38"/>
      <c r="P11" s="38"/>
      <c r="Q11" s="38"/>
      <c r="R11" s="38"/>
      <c r="S11" s="38"/>
      <c r="T11" s="38"/>
      <c r="U11" s="38"/>
      <c r="V11" s="38"/>
    </row>
    <row r="12" spans="1:31" ht="16.5" thickBot="1">
      <c r="A12" s="583"/>
      <c r="B12" s="287" t="s">
        <v>301</v>
      </c>
      <c r="C12" s="248" t="s">
        <v>401</v>
      </c>
      <c r="D12" s="446">
        <v>0</v>
      </c>
      <c r="E12" s="446">
        <v>0</v>
      </c>
      <c r="F12" s="446">
        <v>4200000</v>
      </c>
      <c r="G12" s="446">
        <v>0</v>
      </c>
      <c r="H12" s="447">
        <v>0</v>
      </c>
      <c r="I12" s="446">
        <v>0</v>
      </c>
      <c r="J12" s="447">
        <v>0</v>
      </c>
      <c r="K12" s="513">
        <v>23447542</v>
      </c>
      <c r="L12" s="513">
        <v>41745966</v>
      </c>
      <c r="M12" s="448">
        <f t="shared" si="0"/>
        <v>69393508</v>
      </c>
      <c r="N12" s="501">
        <v>0</v>
      </c>
      <c r="O12" s="38"/>
      <c r="P12" s="38"/>
      <c r="Q12" s="38"/>
      <c r="R12" s="38"/>
      <c r="S12" s="38"/>
      <c r="T12" s="38"/>
      <c r="U12" s="38"/>
      <c r="V12" s="38"/>
    </row>
    <row r="13" spans="1:31" ht="16.5" thickBot="1">
      <c r="A13" s="583"/>
      <c r="B13" s="284" t="s">
        <v>302</v>
      </c>
      <c r="C13" s="248" t="s">
        <v>402</v>
      </c>
      <c r="D13" s="446">
        <v>0</v>
      </c>
      <c r="E13" s="446">
        <v>0</v>
      </c>
      <c r="F13" s="446">
        <v>0</v>
      </c>
      <c r="G13" s="446">
        <v>140000</v>
      </c>
      <c r="H13" s="447">
        <v>0</v>
      </c>
      <c r="I13" s="446">
        <v>0</v>
      </c>
      <c r="J13" s="447">
        <v>0</v>
      </c>
      <c r="K13" s="513">
        <v>0</v>
      </c>
      <c r="L13" s="513">
        <v>0</v>
      </c>
      <c r="M13" s="448">
        <f t="shared" si="0"/>
        <v>140000</v>
      </c>
      <c r="N13" s="501">
        <v>0</v>
      </c>
      <c r="O13" s="38"/>
      <c r="P13" s="38"/>
      <c r="Q13" s="38"/>
      <c r="R13" s="38"/>
      <c r="S13" s="38"/>
      <c r="T13" s="38"/>
      <c r="U13" s="38"/>
      <c r="V13" s="38"/>
    </row>
    <row r="14" spans="1:31" ht="16.5" thickBot="1">
      <c r="A14" s="583"/>
      <c r="B14" s="284" t="s">
        <v>303</v>
      </c>
      <c r="C14" s="248" t="s">
        <v>320</v>
      </c>
      <c r="D14" s="446">
        <v>0</v>
      </c>
      <c r="E14" s="446">
        <v>0</v>
      </c>
      <c r="F14" s="446">
        <v>0</v>
      </c>
      <c r="G14" s="446">
        <v>0</v>
      </c>
      <c r="H14" s="447">
        <v>0</v>
      </c>
      <c r="I14" s="446">
        <v>0</v>
      </c>
      <c r="J14" s="447">
        <v>0</v>
      </c>
      <c r="K14" s="513">
        <v>0</v>
      </c>
      <c r="L14" s="513">
        <v>0</v>
      </c>
      <c r="M14" s="448">
        <f t="shared" si="0"/>
        <v>0</v>
      </c>
      <c r="N14" s="501">
        <v>0</v>
      </c>
      <c r="O14" s="38"/>
      <c r="P14" s="38"/>
      <c r="Q14" s="38"/>
      <c r="R14" s="38"/>
      <c r="S14" s="38"/>
      <c r="T14" s="38"/>
      <c r="U14" s="38"/>
      <c r="V14" s="38"/>
    </row>
    <row r="15" spans="1:31" ht="16.5" thickBot="1">
      <c r="A15" s="583"/>
      <c r="B15" s="284" t="s">
        <v>304</v>
      </c>
      <c r="C15" s="248" t="s">
        <v>321</v>
      </c>
      <c r="D15" s="446">
        <v>0</v>
      </c>
      <c r="E15" s="446">
        <v>0</v>
      </c>
      <c r="F15" s="446">
        <v>380000</v>
      </c>
      <c r="G15" s="446">
        <v>0</v>
      </c>
      <c r="H15" s="447">
        <v>0</v>
      </c>
      <c r="I15" s="446">
        <v>0</v>
      </c>
      <c r="J15" s="447">
        <v>0</v>
      </c>
      <c r="K15" s="513">
        <v>0</v>
      </c>
      <c r="L15" s="513">
        <v>0</v>
      </c>
      <c r="M15" s="448">
        <f t="shared" si="0"/>
        <v>380000</v>
      </c>
      <c r="N15" s="501">
        <v>0</v>
      </c>
      <c r="O15" s="38"/>
      <c r="P15" s="38"/>
      <c r="Q15" s="38"/>
      <c r="R15" s="38"/>
      <c r="S15" s="38"/>
      <c r="T15" s="38"/>
      <c r="U15" s="38"/>
      <c r="V15" s="38"/>
    </row>
    <row r="16" spans="1:31" ht="16.5" thickBot="1">
      <c r="A16" s="583"/>
      <c r="B16" s="284" t="s">
        <v>305</v>
      </c>
      <c r="C16" s="248" t="s">
        <v>52</v>
      </c>
      <c r="D16" s="446">
        <v>0</v>
      </c>
      <c r="E16" s="446">
        <v>0</v>
      </c>
      <c r="F16" s="446">
        <v>6400000</v>
      </c>
      <c r="G16" s="446">
        <v>0</v>
      </c>
      <c r="H16" s="447">
        <v>0</v>
      </c>
      <c r="I16" s="446">
        <v>0</v>
      </c>
      <c r="J16" s="447">
        <v>0</v>
      </c>
      <c r="K16" s="513">
        <v>0</v>
      </c>
      <c r="L16" s="513">
        <v>0</v>
      </c>
      <c r="M16" s="448">
        <f t="shared" si="0"/>
        <v>6400000</v>
      </c>
      <c r="N16" s="501">
        <v>0</v>
      </c>
      <c r="O16" s="38"/>
      <c r="P16" s="38"/>
      <c r="Q16" s="38"/>
      <c r="R16" s="38"/>
      <c r="S16" s="38"/>
      <c r="T16" s="38"/>
      <c r="U16" s="38"/>
      <c r="V16" s="38"/>
    </row>
    <row r="17" spans="1:22" ht="16.5" thickBot="1">
      <c r="A17" s="583"/>
      <c r="B17" s="284" t="s">
        <v>260</v>
      </c>
      <c r="C17" s="451" t="s">
        <v>259</v>
      </c>
      <c r="D17" s="446">
        <v>2150000</v>
      </c>
      <c r="E17" s="446">
        <v>425000</v>
      </c>
      <c r="F17" s="446">
        <v>1960000</v>
      </c>
      <c r="G17" s="446">
        <v>0</v>
      </c>
      <c r="H17" s="447">
        <v>0</v>
      </c>
      <c r="I17" s="446">
        <v>0</v>
      </c>
      <c r="J17" s="447">
        <v>0</v>
      </c>
      <c r="K17" s="513">
        <v>0</v>
      </c>
      <c r="L17" s="513">
        <v>0</v>
      </c>
      <c r="M17" s="448">
        <f t="shared" si="0"/>
        <v>4535000</v>
      </c>
      <c r="N17" s="501">
        <v>1</v>
      </c>
      <c r="O17" s="38"/>
      <c r="P17" s="38"/>
      <c r="Q17" s="38"/>
      <c r="R17" s="38"/>
      <c r="S17" s="38"/>
      <c r="T17" s="38"/>
      <c r="U17" s="38"/>
      <c r="V17" s="38"/>
    </row>
    <row r="18" spans="1:22" ht="16.5" thickBot="1">
      <c r="A18" s="583"/>
      <c r="B18" s="284" t="s">
        <v>261</v>
      </c>
      <c r="C18" s="451" t="s">
        <v>322</v>
      </c>
      <c r="D18" s="446">
        <v>18232000</v>
      </c>
      <c r="E18" s="446">
        <v>3475000</v>
      </c>
      <c r="F18" s="446">
        <v>13970000</v>
      </c>
      <c r="G18" s="446">
        <v>3260000</v>
      </c>
      <c r="H18" s="447">
        <v>0</v>
      </c>
      <c r="I18" s="446">
        <v>0</v>
      </c>
      <c r="J18" s="447">
        <v>0</v>
      </c>
      <c r="K18" s="513">
        <v>570000</v>
      </c>
      <c r="L18" s="513">
        <v>4189100</v>
      </c>
      <c r="M18" s="448">
        <f t="shared" si="0"/>
        <v>43696100</v>
      </c>
      <c r="N18" s="501">
        <v>7</v>
      </c>
      <c r="O18" s="38"/>
      <c r="P18" s="38"/>
      <c r="Q18" s="38"/>
      <c r="R18" s="38"/>
      <c r="S18" s="38"/>
      <c r="T18" s="38"/>
      <c r="U18" s="38"/>
      <c r="V18" s="38"/>
    </row>
    <row r="19" spans="1:22" ht="16.5" thickBot="1">
      <c r="A19" s="583"/>
      <c r="B19" s="284" t="s">
        <v>306</v>
      </c>
      <c r="C19" s="248" t="s">
        <v>323</v>
      </c>
      <c r="D19" s="446">
        <v>0</v>
      </c>
      <c r="E19" s="446">
        <v>0</v>
      </c>
      <c r="F19" s="446">
        <v>1200000</v>
      </c>
      <c r="G19" s="446">
        <v>90000</v>
      </c>
      <c r="H19" s="447">
        <v>0</v>
      </c>
      <c r="I19" s="446">
        <v>0</v>
      </c>
      <c r="J19" s="447">
        <v>0</v>
      </c>
      <c r="K19" s="513">
        <v>153625000</v>
      </c>
      <c r="L19" s="513">
        <v>0</v>
      </c>
      <c r="M19" s="448">
        <f t="shared" si="0"/>
        <v>154915000</v>
      </c>
      <c r="N19" s="501">
        <v>0</v>
      </c>
      <c r="O19" s="38"/>
      <c r="P19" s="38"/>
      <c r="Q19" s="38"/>
      <c r="R19" s="38"/>
      <c r="S19" s="38"/>
      <c r="T19" s="38"/>
      <c r="U19" s="38"/>
      <c r="V19" s="38"/>
    </row>
    <row r="20" spans="1:22" ht="16.5" thickBot="1">
      <c r="A20" s="583"/>
      <c r="B20" s="284" t="s">
        <v>307</v>
      </c>
      <c r="C20" s="248" t="s">
        <v>324</v>
      </c>
      <c r="D20" s="446">
        <v>0</v>
      </c>
      <c r="E20" s="446">
        <v>0</v>
      </c>
      <c r="F20" s="446">
        <v>0</v>
      </c>
      <c r="G20" s="446">
        <v>0</v>
      </c>
      <c r="H20" s="447">
        <v>0</v>
      </c>
      <c r="I20" s="446">
        <v>0</v>
      </c>
      <c r="J20" s="447">
        <v>0</v>
      </c>
      <c r="K20" s="513">
        <v>0</v>
      </c>
      <c r="L20" s="513">
        <v>0</v>
      </c>
      <c r="M20" s="448">
        <f t="shared" si="0"/>
        <v>0</v>
      </c>
      <c r="N20" s="501">
        <v>0</v>
      </c>
      <c r="O20" s="38"/>
      <c r="P20" s="38"/>
      <c r="Q20" s="38"/>
      <c r="R20" s="38"/>
      <c r="S20" s="38"/>
      <c r="T20" s="38"/>
      <c r="U20" s="38"/>
      <c r="V20" s="38"/>
    </row>
    <row r="21" spans="1:22" ht="16.5" thickBot="1">
      <c r="A21" s="583"/>
      <c r="B21" s="284" t="s">
        <v>263</v>
      </c>
      <c r="C21" s="247" t="s">
        <v>53</v>
      </c>
      <c r="D21" s="446">
        <v>10750000</v>
      </c>
      <c r="E21" s="446">
        <v>2110000</v>
      </c>
      <c r="F21" s="446">
        <v>1095000</v>
      </c>
      <c r="G21" s="446">
        <v>0</v>
      </c>
      <c r="H21" s="447">
        <v>0</v>
      </c>
      <c r="I21" s="446">
        <v>0</v>
      </c>
      <c r="J21" s="447">
        <v>0</v>
      </c>
      <c r="K21" s="513">
        <v>0</v>
      </c>
      <c r="L21" s="513">
        <v>0</v>
      </c>
      <c r="M21" s="448">
        <f t="shared" si="0"/>
        <v>13955000</v>
      </c>
      <c r="N21" s="501">
        <v>3</v>
      </c>
      <c r="O21" s="38"/>
      <c r="P21" s="38"/>
      <c r="Q21" s="38"/>
      <c r="R21" s="38"/>
      <c r="S21" s="38"/>
      <c r="T21" s="38"/>
      <c r="U21" s="38"/>
      <c r="V21" s="38"/>
    </row>
    <row r="22" spans="1:22" ht="16.5" thickBot="1">
      <c r="A22" s="583"/>
      <c r="B22" s="286" t="s">
        <v>309</v>
      </c>
      <c r="C22" s="452" t="s">
        <v>326</v>
      </c>
      <c r="D22" s="446">
        <v>320000</v>
      </c>
      <c r="E22" s="446">
        <v>64000</v>
      </c>
      <c r="F22" s="446">
        <v>1572000</v>
      </c>
      <c r="G22" s="446">
        <v>1500000</v>
      </c>
      <c r="H22" s="447">
        <v>0</v>
      </c>
      <c r="I22" s="446">
        <v>0</v>
      </c>
      <c r="J22" s="447">
        <v>0</v>
      </c>
      <c r="K22" s="513">
        <v>0</v>
      </c>
      <c r="L22" s="513">
        <v>0</v>
      </c>
      <c r="M22" s="448">
        <f t="shared" si="0"/>
        <v>3456000</v>
      </c>
      <c r="N22" s="501">
        <v>0</v>
      </c>
      <c r="O22" s="38"/>
      <c r="P22" s="38"/>
      <c r="Q22" s="38"/>
      <c r="R22" s="38"/>
      <c r="S22" s="38"/>
      <c r="T22" s="38"/>
      <c r="U22" s="38"/>
      <c r="V22" s="38"/>
    </row>
    <row r="23" spans="1:22" ht="16.5" thickBot="1">
      <c r="A23" s="583"/>
      <c r="B23" s="284" t="s">
        <v>403</v>
      </c>
      <c r="C23" s="247" t="s">
        <v>327</v>
      </c>
      <c r="D23" s="446">
        <v>0</v>
      </c>
      <c r="E23" s="446">
        <v>0</v>
      </c>
      <c r="F23" s="446">
        <v>0</v>
      </c>
      <c r="G23" s="446">
        <v>67134309</v>
      </c>
      <c r="H23" s="447">
        <v>0</v>
      </c>
      <c r="I23" s="446">
        <v>0</v>
      </c>
      <c r="J23" s="447">
        <v>0</v>
      </c>
      <c r="K23" s="513">
        <v>0</v>
      </c>
      <c r="L23" s="513">
        <v>0</v>
      </c>
      <c r="M23" s="448">
        <f t="shared" si="0"/>
        <v>67134309</v>
      </c>
      <c r="N23" s="501">
        <v>0</v>
      </c>
      <c r="O23" s="38"/>
      <c r="P23" s="38"/>
      <c r="Q23" s="38"/>
      <c r="R23" s="38"/>
      <c r="S23" s="38"/>
      <c r="T23" s="38"/>
      <c r="U23" s="38"/>
      <c r="V23" s="38"/>
    </row>
    <row r="24" spans="1:22" ht="16.5" thickBot="1">
      <c r="A24" s="583"/>
      <c r="B24" s="284" t="s">
        <v>264</v>
      </c>
      <c r="C24" s="247" t="s">
        <v>328</v>
      </c>
      <c r="D24" s="446">
        <v>0</v>
      </c>
      <c r="E24" s="446">
        <v>0</v>
      </c>
      <c r="F24" s="446">
        <v>0</v>
      </c>
      <c r="G24" s="446">
        <v>0</v>
      </c>
      <c r="H24" s="447">
        <v>0</v>
      </c>
      <c r="I24" s="446">
        <v>0</v>
      </c>
      <c r="J24" s="447">
        <v>0</v>
      </c>
      <c r="K24" s="513">
        <v>0</v>
      </c>
      <c r="L24" s="513">
        <v>0</v>
      </c>
      <c r="M24" s="448">
        <f t="shared" si="0"/>
        <v>0</v>
      </c>
      <c r="N24" s="501">
        <v>0</v>
      </c>
      <c r="O24" s="38"/>
      <c r="P24" s="38"/>
      <c r="Q24" s="38"/>
      <c r="R24" s="38"/>
      <c r="S24" s="38"/>
      <c r="T24" s="38"/>
      <c r="U24" s="38"/>
      <c r="V24" s="38"/>
    </row>
    <row r="25" spans="1:22" ht="16.5" thickBot="1">
      <c r="A25" s="583"/>
      <c r="B25" s="284" t="s">
        <v>312</v>
      </c>
      <c r="C25" s="452" t="s">
        <v>265</v>
      </c>
      <c r="D25" s="446">
        <v>4390000</v>
      </c>
      <c r="E25" s="446">
        <v>850000</v>
      </c>
      <c r="F25" s="446">
        <v>2110000</v>
      </c>
      <c r="G25" s="446">
        <v>0</v>
      </c>
      <c r="H25" s="447">
        <v>0</v>
      </c>
      <c r="I25" s="446">
        <v>0</v>
      </c>
      <c r="J25" s="447">
        <v>0</v>
      </c>
      <c r="K25" s="513">
        <v>812024</v>
      </c>
      <c r="L25" s="513">
        <v>0</v>
      </c>
      <c r="M25" s="448">
        <f t="shared" si="0"/>
        <v>8162024</v>
      </c>
      <c r="N25" s="501">
        <v>2</v>
      </c>
      <c r="O25" s="38"/>
      <c r="P25" s="38"/>
      <c r="Q25" s="38"/>
      <c r="R25" s="38"/>
      <c r="S25" s="38"/>
      <c r="T25" s="38"/>
      <c r="U25" s="38"/>
      <c r="V25" s="38"/>
    </row>
    <row r="26" spans="1:22" ht="16.5" thickBot="1">
      <c r="A26" s="583"/>
      <c r="B26" s="284" t="s">
        <v>313</v>
      </c>
      <c r="C26" s="247" t="s">
        <v>329</v>
      </c>
      <c r="D26" s="446">
        <v>0</v>
      </c>
      <c r="E26" s="446">
        <v>0</v>
      </c>
      <c r="F26" s="446">
        <v>762000</v>
      </c>
      <c r="G26" s="446">
        <v>0</v>
      </c>
      <c r="H26" s="447">
        <v>0</v>
      </c>
      <c r="I26" s="446">
        <v>0</v>
      </c>
      <c r="J26" s="447">
        <v>0</v>
      </c>
      <c r="K26" s="513">
        <v>292681</v>
      </c>
      <c r="L26" s="513">
        <v>0</v>
      </c>
      <c r="M26" s="448">
        <f t="shared" si="0"/>
        <v>1054681</v>
      </c>
      <c r="N26" s="501">
        <v>0</v>
      </c>
      <c r="O26" s="38"/>
      <c r="P26" s="38"/>
      <c r="Q26" s="38"/>
      <c r="R26" s="38"/>
      <c r="S26" s="38"/>
      <c r="T26" s="38"/>
      <c r="U26" s="38"/>
      <c r="V26" s="38"/>
    </row>
    <row r="27" spans="1:22" ht="16.5" thickBot="1">
      <c r="A27" s="583"/>
      <c r="B27" s="284" t="s">
        <v>314</v>
      </c>
      <c r="C27" s="247" t="s">
        <v>330</v>
      </c>
      <c r="D27" s="446">
        <v>0</v>
      </c>
      <c r="E27" s="446">
        <v>0</v>
      </c>
      <c r="F27" s="446">
        <v>20000</v>
      </c>
      <c r="G27" s="446">
        <v>500000</v>
      </c>
      <c r="H27" s="447">
        <f>700000+1600000</f>
        <v>2300000</v>
      </c>
      <c r="I27" s="446">
        <v>0</v>
      </c>
      <c r="J27" s="447">
        <v>0</v>
      </c>
      <c r="K27" s="513">
        <v>0</v>
      </c>
      <c r="L27" s="513">
        <v>0</v>
      </c>
      <c r="M27" s="448">
        <f t="shared" si="0"/>
        <v>2820000</v>
      </c>
      <c r="N27" s="501">
        <v>0</v>
      </c>
      <c r="O27" s="38"/>
      <c r="P27" s="38"/>
      <c r="Q27" s="38"/>
      <c r="R27" s="38"/>
      <c r="S27" s="38"/>
      <c r="T27" s="38"/>
      <c r="U27" s="38"/>
      <c r="V27" s="38"/>
    </row>
    <row r="28" spans="1:22" ht="16.5" thickBot="1">
      <c r="A28" s="583"/>
      <c r="B28" s="284" t="s">
        <v>342</v>
      </c>
      <c r="C28" s="247" t="s">
        <v>344</v>
      </c>
      <c r="D28" s="446">
        <v>0</v>
      </c>
      <c r="E28" s="446">
        <v>0</v>
      </c>
      <c r="F28" s="446">
        <v>0</v>
      </c>
      <c r="G28" s="446">
        <v>0</v>
      </c>
      <c r="H28" s="447">
        <v>0</v>
      </c>
      <c r="I28" s="446">
        <v>0</v>
      </c>
      <c r="J28" s="447">
        <v>0</v>
      </c>
      <c r="K28" s="513">
        <v>2050000</v>
      </c>
      <c r="L28" s="513">
        <v>0</v>
      </c>
      <c r="M28" s="448">
        <f t="shared" si="0"/>
        <v>2050000</v>
      </c>
      <c r="N28" s="501">
        <v>0</v>
      </c>
      <c r="O28" s="38"/>
      <c r="P28" s="38"/>
      <c r="Q28" s="38"/>
      <c r="R28" s="38"/>
      <c r="S28" s="38"/>
      <c r="T28" s="38"/>
      <c r="U28" s="38"/>
      <c r="V28" s="38"/>
    </row>
    <row r="29" spans="1:22" ht="16.5" thickBot="1">
      <c r="A29" s="583"/>
      <c r="B29" s="284" t="s">
        <v>404</v>
      </c>
      <c r="C29" s="247" t="s">
        <v>405</v>
      </c>
      <c r="D29" s="446">
        <v>0</v>
      </c>
      <c r="E29" s="446">
        <v>0</v>
      </c>
      <c r="F29" s="446">
        <v>0</v>
      </c>
      <c r="G29" s="446">
        <v>0</v>
      </c>
      <c r="H29" s="447">
        <v>0</v>
      </c>
      <c r="I29" s="446">
        <v>0</v>
      </c>
      <c r="J29" s="447">
        <v>9649634</v>
      </c>
      <c r="K29" s="446">
        <v>0</v>
      </c>
      <c r="L29" s="446">
        <v>0</v>
      </c>
      <c r="M29" s="448">
        <f t="shared" si="0"/>
        <v>9649634</v>
      </c>
      <c r="N29" s="501">
        <v>0</v>
      </c>
      <c r="O29" s="38"/>
      <c r="P29" s="38"/>
      <c r="Q29" s="38"/>
      <c r="R29" s="38"/>
      <c r="S29" s="38"/>
      <c r="T29" s="38"/>
      <c r="U29" s="38"/>
      <c r="V29" s="38"/>
    </row>
    <row r="30" spans="1:22" ht="16.5" thickBot="1">
      <c r="A30" s="583"/>
      <c r="B30" s="249" t="s">
        <v>56</v>
      </c>
      <c r="C30" s="249"/>
      <c r="D30" s="448">
        <f>SUM(D6:D29)</f>
        <v>64181000</v>
      </c>
      <c r="E30" s="448">
        <f t="shared" ref="E30:L30" si="1">SUM(E6:E29)</f>
        <v>11617000</v>
      </c>
      <c r="F30" s="448">
        <f t="shared" si="1"/>
        <v>47319000</v>
      </c>
      <c r="G30" s="448">
        <f t="shared" si="1"/>
        <v>74964709</v>
      </c>
      <c r="H30" s="448">
        <f t="shared" si="1"/>
        <v>2300000</v>
      </c>
      <c r="I30" s="448">
        <f t="shared" si="1"/>
        <v>92103299</v>
      </c>
      <c r="J30" s="448">
        <f t="shared" si="1"/>
        <v>9649634</v>
      </c>
      <c r="K30" s="448">
        <f t="shared" si="1"/>
        <v>181097247</v>
      </c>
      <c r="L30" s="448">
        <f t="shared" si="1"/>
        <v>50435066</v>
      </c>
      <c r="M30" s="448">
        <f>SUM(M6:M29)</f>
        <v>533666955</v>
      </c>
      <c r="N30" s="514">
        <f>SUM(N6:N29)</f>
        <v>82</v>
      </c>
      <c r="O30" s="38"/>
      <c r="P30" s="38"/>
      <c r="Q30" s="38"/>
      <c r="R30" s="38"/>
      <c r="S30" s="38"/>
      <c r="T30" s="38"/>
      <c r="U30" s="38"/>
      <c r="V30" s="38"/>
    </row>
    <row r="31" spans="1:22" ht="16.5" thickBot="1">
      <c r="A31" s="583"/>
      <c r="B31" s="284" t="s">
        <v>308</v>
      </c>
      <c r="C31" s="247" t="s">
        <v>325</v>
      </c>
      <c r="D31" s="446">
        <v>771000</v>
      </c>
      <c r="E31" s="446">
        <v>152000</v>
      </c>
      <c r="F31" s="446">
        <v>260000</v>
      </c>
      <c r="G31" s="446">
        <v>0</v>
      </c>
      <c r="H31" s="447">
        <v>0</v>
      </c>
      <c r="I31" s="446">
        <v>0</v>
      </c>
      <c r="J31" s="447">
        <v>0</v>
      </c>
      <c r="K31" s="446">
        <v>0</v>
      </c>
      <c r="L31" s="446">
        <v>0</v>
      </c>
      <c r="M31" s="448">
        <f t="shared" ref="M31:M37" si="2">SUM(D31:L31)</f>
        <v>1183000</v>
      </c>
      <c r="N31" s="501">
        <v>0</v>
      </c>
      <c r="O31" s="38"/>
      <c r="P31" s="38"/>
      <c r="Q31" s="38"/>
      <c r="R31" s="38"/>
      <c r="S31" s="38"/>
      <c r="T31" s="38"/>
      <c r="U31" s="38"/>
      <c r="V31" s="38"/>
    </row>
    <row r="32" spans="1:22" ht="16.5" thickBot="1">
      <c r="A32" s="583"/>
      <c r="B32" s="284" t="s">
        <v>314</v>
      </c>
      <c r="C32" s="452" t="s">
        <v>271</v>
      </c>
      <c r="D32" s="446">
        <v>0</v>
      </c>
      <c r="E32" s="446">
        <v>0</v>
      </c>
      <c r="F32" s="446">
        <v>0</v>
      </c>
      <c r="G32" s="446">
        <v>0</v>
      </c>
      <c r="H32" s="447">
        <v>567000</v>
      </c>
      <c r="I32" s="446">
        <v>0</v>
      </c>
      <c r="J32" s="447">
        <v>0</v>
      </c>
      <c r="K32" s="446">
        <v>0</v>
      </c>
      <c r="L32" s="446">
        <v>0</v>
      </c>
      <c r="M32" s="448">
        <f t="shared" si="2"/>
        <v>567000</v>
      </c>
      <c r="N32" s="501">
        <v>0</v>
      </c>
      <c r="O32" s="38"/>
      <c r="P32" s="38"/>
      <c r="Q32" s="38"/>
      <c r="R32" s="38"/>
      <c r="S32" s="38"/>
      <c r="T32" s="38"/>
      <c r="U32" s="38"/>
      <c r="V32" s="38"/>
    </row>
    <row r="33" spans="1:22" ht="16.5" thickBot="1">
      <c r="A33" s="583"/>
      <c r="B33" s="284" t="s">
        <v>314</v>
      </c>
      <c r="C33" s="247" t="s">
        <v>354</v>
      </c>
      <c r="D33" s="446">
        <v>0</v>
      </c>
      <c r="E33" s="446">
        <v>0</v>
      </c>
      <c r="F33" s="446">
        <v>0</v>
      </c>
      <c r="G33" s="446"/>
      <c r="H33" s="447">
        <v>800000</v>
      </c>
      <c r="I33" s="446">
        <v>0</v>
      </c>
      <c r="J33" s="447">
        <v>0</v>
      </c>
      <c r="K33" s="446">
        <v>0</v>
      </c>
      <c r="L33" s="446">
        <v>0</v>
      </c>
      <c r="M33" s="448">
        <f t="shared" si="2"/>
        <v>800000</v>
      </c>
      <c r="N33" s="501">
        <v>0</v>
      </c>
      <c r="O33" s="38"/>
      <c r="P33" s="38"/>
      <c r="Q33" s="38"/>
      <c r="R33" s="38"/>
      <c r="S33" s="38"/>
      <c r="T33" s="38"/>
      <c r="U33" s="38"/>
      <c r="V33" s="38"/>
    </row>
    <row r="34" spans="1:22" ht="16.5" thickBot="1">
      <c r="A34" s="583"/>
      <c r="B34" s="285" t="s">
        <v>493</v>
      </c>
      <c r="C34" s="247" t="s">
        <v>494</v>
      </c>
      <c r="D34" s="446">
        <v>0</v>
      </c>
      <c r="E34" s="446">
        <v>0</v>
      </c>
      <c r="F34" s="446">
        <v>0</v>
      </c>
      <c r="G34" s="446">
        <v>0</v>
      </c>
      <c r="H34" s="447">
        <v>114000</v>
      </c>
      <c r="I34" s="446">
        <v>0</v>
      </c>
      <c r="J34" s="447">
        <v>0</v>
      </c>
      <c r="K34" s="446">
        <v>0</v>
      </c>
      <c r="L34" s="446">
        <v>0</v>
      </c>
      <c r="M34" s="448">
        <f t="shared" si="2"/>
        <v>114000</v>
      </c>
      <c r="N34" s="501">
        <v>0</v>
      </c>
      <c r="O34" s="38"/>
      <c r="P34" s="38"/>
      <c r="Q34" s="38"/>
      <c r="R34" s="38"/>
      <c r="S34" s="38"/>
      <c r="T34" s="38"/>
      <c r="U34" s="38"/>
      <c r="V34" s="38"/>
    </row>
    <row r="35" spans="1:22" ht="16.5" thickBot="1">
      <c r="A35" s="583"/>
      <c r="B35" s="285" t="s">
        <v>298</v>
      </c>
      <c r="C35" s="248" t="s">
        <v>317</v>
      </c>
      <c r="D35" s="446">
        <v>0</v>
      </c>
      <c r="E35" s="446">
        <v>0</v>
      </c>
      <c r="F35" s="446">
        <v>0</v>
      </c>
      <c r="G35" s="446">
        <v>0</v>
      </c>
      <c r="H35" s="447">
        <v>0</v>
      </c>
      <c r="I35" s="446">
        <v>0</v>
      </c>
      <c r="J35" s="447">
        <v>0</v>
      </c>
      <c r="K35" s="513">
        <v>0</v>
      </c>
      <c r="L35" s="446">
        <v>0</v>
      </c>
      <c r="M35" s="448">
        <f t="shared" si="2"/>
        <v>0</v>
      </c>
      <c r="N35" s="501">
        <v>0</v>
      </c>
      <c r="O35" s="38"/>
      <c r="P35" s="38"/>
      <c r="Q35" s="38"/>
      <c r="R35" s="38"/>
      <c r="S35" s="38"/>
      <c r="T35" s="38"/>
      <c r="U35" s="38"/>
      <c r="V35" s="38"/>
    </row>
    <row r="36" spans="1:22" ht="16.5" thickBot="1">
      <c r="A36" s="583"/>
      <c r="B36" s="453" t="s">
        <v>489</v>
      </c>
      <c r="C36" s="451" t="s">
        <v>491</v>
      </c>
      <c r="D36" s="446">
        <v>0</v>
      </c>
      <c r="E36" s="446">
        <v>0</v>
      </c>
      <c r="F36" s="446">
        <v>0</v>
      </c>
      <c r="G36" s="446">
        <v>0</v>
      </c>
      <c r="H36" s="447">
        <v>0</v>
      </c>
      <c r="I36" s="446">
        <v>0</v>
      </c>
      <c r="J36" s="447">
        <v>0</v>
      </c>
      <c r="K36" s="513">
        <v>44590100</v>
      </c>
      <c r="L36" s="446">
        <v>0</v>
      </c>
      <c r="M36" s="448">
        <f t="shared" si="2"/>
        <v>44590100</v>
      </c>
      <c r="N36" s="501">
        <v>0</v>
      </c>
      <c r="O36" s="38"/>
      <c r="P36" s="38"/>
      <c r="Q36" s="38"/>
      <c r="R36" s="38"/>
      <c r="S36" s="38"/>
      <c r="T36" s="38"/>
      <c r="U36" s="38"/>
      <c r="V36" s="38"/>
    </row>
    <row r="37" spans="1:22" ht="16.5" thickBot="1">
      <c r="A37" s="583"/>
      <c r="B37" s="453" t="s">
        <v>490</v>
      </c>
      <c r="C37" s="451" t="s">
        <v>492</v>
      </c>
      <c r="D37" s="446">
        <v>0</v>
      </c>
      <c r="E37" s="446">
        <v>0</v>
      </c>
      <c r="F37" s="446">
        <v>0</v>
      </c>
      <c r="G37" s="446">
        <v>0</v>
      </c>
      <c r="H37" s="447">
        <v>0</v>
      </c>
      <c r="I37" s="446">
        <v>0</v>
      </c>
      <c r="J37" s="447">
        <v>0</v>
      </c>
      <c r="K37" s="513">
        <v>48310000</v>
      </c>
      <c r="L37" s="446">
        <v>0</v>
      </c>
      <c r="M37" s="448">
        <f t="shared" si="2"/>
        <v>48310000</v>
      </c>
      <c r="N37" s="501">
        <v>0</v>
      </c>
      <c r="O37" s="38"/>
      <c r="P37" s="38"/>
      <c r="Q37" s="38"/>
      <c r="R37" s="38"/>
      <c r="S37" s="38"/>
      <c r="T37" s="38"/>
      <c r="U37" s="38"/>
      <c r="V37" s="38"/>
    </row>
    <row r="38" spans="1:22" ht="16.5" thickBot="1">
      <c r="A38" s="583"/>
      <c r="B38" s="249" t="s">
        <v>57</v>
      </c>
      <c r="C38" s="249"/>
      <c r="D38" s="448">
        <f>SUM(D31:D36)</f>
        <v>771000</v>
      </c>
      <c r="E38" s="448">
        <f t="shared" ref="E38:J38" si="3">SUM(E31:E35)</f>
        <v>152000</v>
      </c>
      <c r="F38" s="448">
        <f t="shared" si="3"/>
        <v>260000</v>
      </c>
      <c r="G38" s="448">
        <f t="shared" si="3"/>
        <v>0</v>
      </c>
      <c r="H38" s="450">
        <f t="shared" si="3"/>
        <v>1481000</v>
      </c>
      <c r="I38" s="448">
        <f t="shared" si="3"/>
        <v>0</v>
      </c>
      <c r="J38" s="450">
        <f t="shared" si="3"/>
        <v>0</v>
      </c>
      <c r="K38" s="448">
        <f>SUM(K31:K37)</f>
        <v>92900100</v>
      </c>
      <c r="L38" s="448">
        <f>SUM(L31:L35)</f>
        <v>0</v>
      </c>
      <c r="M38" s="448">
        <f>SUM(M31:M37)</f>
        <v>95564100</v>
      </c>
      <c r="N38" s="499">
        <v>0</v>
      </c>
      <c r="O38" s="38"/>
      <c r="P38" s="38"/>
      <c r="Q38" s="38"/>
      <c r="R38" s="38"/>
      <c r="S38" s="38"/>
      <c r="T38" s="38"/>
      <c r="U38" s="38"/>
      <c r="V38" s="38"/>
    </row>
    <row r="39" spans="1:22" ht="16.5" thickBot="1">
      <c r="A39" s="583"/>
      <c r="B39" s="579" t="s">
        <v>58</v>
      </c>
      <c r="C39" s="580"/>
      <c r="D39" s="448">
        <f t="shared" ref="D39:M39" si="4">D30+D38</f>
        <v>64952000</v>
      </c>
      <c r="E39" s="448">
        <f t="shared" si="4"/>
        <v>11769000</v>
      </c>
      <c r="F39" s="448">
        <f t="shared" si="4"/>
        <v>47579000</v>
      </c>
      <c r="G39" s="448">
        <f t="shared" si="4"/>
        <v>74964709</v>
      </c>
      <c r="H39" s="450">
        <f t="shared" si="4"/>
        <v>3781000</v>
      </c>
      <c r="I39" s="448">
        <f t="shared" si="4"/>
        <v>92103299</v>
      </c>
      <c r="J39" s="450">
        <f t="shared" si="4"/>
        <v>9649634</v>
      </c>
      <c r="K39" s="448">
        <f t="shared" si="4"/>
        <v>273997347</v>
      </c>
      <c r="L39" s="448">
        <f t="shared" si="4"/>
        <v>50435066</v>
      </c>
      <c r="M39" s="448">
        <f t="shared" si="4"/>
        <v>629231055</v>
      </c>
      <c r="N39" s="499">
        <f>SUM(N30,N38)</f>
        <v>82</v>
      </c>
      <c r="O39" s="38"/>
      <c r="P39" s="38"/>
      <c r="Q39" s="38"/>
      <c r="R39" s="38"/>
      <c r="S39" s="38"/>
      <c r="T39" s="38"/>
      <c r="U39" s="38"/>
      <c r="V39" s="38"/>
    </row>
    <row r="40" spans="1:22" ht="37.9" customHeight="1" thickBot="1">
      <c r="A40" s="583" t="s">
        <v>42</v>
      </c>
      <c r="B40" s="287" t="s">
        <v>258</v>
      </c>
      <c r="C40" s="247" t="s">
        <v>315</v>
      </c>
      <c r="D40" s="446">
        <v>60095000</v>
      </c>
      <c r="E40" s="446">
        <v>11710000</v>
      </c>
      <c r="F40" s="446">
        <v>12210000</v>
      </c>
      <c r="G40" s="446">
        <v>0</v>
      </c>
      <c r="H40" s="447">
        <v>0</v>
      </c>
      <c r="I40" s="446">
        <v>0</v>
      </c>
      <c r="J40" s="447">
        <v>0</v>
      </c>
      <c r="K40" s="446">
        <v>1651000</v>
      </c>
      <c r="L40" s="446">
        <v>0</v>
      </c>
      <c r="M40" s="448">
        <f>SUM(D40:L40)</f>
        <v>85666000</v>
      </c>
      <c r="N40" s="500">
        <v>19</v>
      </c>
      <c r="O40" s="38"/>
      <c r="P40" s="38"/>
      <c r="Q40" s="38"/>
      <c r="R40" s="38"/>
      <c r="S40" s="38"/>
      <c r="T40" s="38"/>
      <c r="U40" s="38"/>
      <c r="V40" s="38"/>
    </row>
    <row r="41" spans="1:22" ht="16.5" thickBot="1">
      <c r="A41" s="583"/>
      <c r="B41" s="579" t="s">
        <v>59</v>
      </c>
      <c r="C41" s="580"/>
      <c r="D41" s="448">
        <f t="shared" ref="D41:K41" si="5">D40</f>
        <v>60095000</v>
      </c>
      <c r="E41" s="448">
        <f t="shared" si="5"/>
        <v>11710000</v>
      </c>
      <c r="F41" s="448">
        <f t="shared" si="5"/>
        <v>12210000</v>
      </c>
      <c r="G41" s="448">
        <f t="shared" si="5"/>
        <v>0</v>
      </c>
      <c r="H41" s="450">
        <f t="shared" si="5"/>
        <v>0</v>
      </c>
      <c r="I41" s="448">
        <f t="shared" si="5"/>
        <v>0</v>
      </c>
      <c r="J41" s="450">
        <f t="shared" si="5"/>
        <v>0</v>
      </c>
      <c r="K41" s="448">
        <f t="shared" si="5"/>
        <v>1651000</v>
      </c>
      <c r="L41" s="448">
        <f>L40</f>
        <v>0</v>
      </c>
      <c r="M41" s="448">
        <f>M40</f>
        <v>85666000</v>
      </c>
      <c r="N41" s="499">
        <v>19</v>
      </c>
      <c r="O41" s="38"/>
      <c r="P41" s="38"/>
      <c r="Q41" s="38"/>
      <c r="R41" s="38"/>
      <c r="S41" s="38"/>
      <c r="T41" s="38"/>
      <c r="U41" s="38"/>
      <c r="V41" s="38"/>
    </row>
    <row r="42" spans="1:22" ht="18.95" customHeight="1" thickBot="1">
      <c r="A42" s="583" t="s">
        <v>44</v>
      </c>
      <c r="B42" s="284" t="s">
        <v>342</v>
      </c>
      <c r="C42" s="247" t="s">
        <v>344</v>
      </c>
      <c r="D42" s="446">
        <v>6001000</v>
      </c>
      <c r="E42" s="446">
        <v>1180000</v>
      </c>
      <c r="F42" s="446">
        <v>7340000</v>
      </c>
      <c r="G42" s="446">
        <v>20000</v>
      </c>
      <c r="H42" s="447">
        <v>0</v>
      </c>
      <c r="I42" s="446">
        <v>0</v>
      </c>
      <c r="J42" s="447">
        <v>0</v>
      </c>
      <c r="K42" s="446">
        <v>254000</v>
      </c>
      <c r="L42" s="446">
        <v>0</v>
      </c>
      <c r="M42" s="448">
        <f>SUM(D42:L42)</f>
        <v>14795000</v>
      </c>
      <c r="N42" s="500">
        <v>2</v>
      </c>
      <c r="O42" s="38"/>
      <c r="P42" s="38"/>
      <c r="Q42" s="38"/>
      <c r="R42" s="38"/>
      <c r="S42" s="38"/>
      <c r="T42" s="38"/>
      <c r="U42" s="38"/>
      <c r="V42" s="38"/>
    </row>
    <row r="43" spans="1:22" ht="22.5" customHeight="1" thickBot="1">
      <c r="A43" s="583"/>
      <c r="B43" s="579" t="s">
        <v>343</v>
      </c>
      <c r="C43" s="580"/>
      <c r="D43" s="448">
        <f t="shared" ref="D43:L43" si="6">SUM(D42)</f>
        <v>6001000</v>
      </c>
      <c r="E43" s="448">
        <f t="shared" si="6"/>
        <v>1180000</v>
      </c>
      <c r="F43" s="448">
        <f t="shared" si="6"/>
        <v>7340000</v>
      </c>
      <c r="G43" s="448">
        <f t="shared" si="6"/>
        <v>20000</v>
      </c>
      <c r="H43" s="450">
        <f t="shared" si="6"/>
        <v>0</v>
      </c>
      <c r="I43" s="448">
        <f t="shared" si="6"/>
        <v>0</v>
      </c>
      <c r="J43" s="450">
        <f t="shared" si="6"/>
        <v>0</v>
      </c>
      <c r="K43" s="448">
        <f t="shared" si="6"/>
        <v>254000</v>
      </c>
      <c r="L43" s="448">
        <f t="shared" si="6"/>
        <v>0</v>
      </c>
      <c r="M43" s="448">
        <f>SUM(M42)</f>
        <v>14795000</v>
      </c>
      <c r="N43" s="499">
        <v>2</v>
      </c>
      <c r="O43" s="38"/>
      <c r="P43" s="38"/>
      <c r="Q43" s="38"/>
      <c r="R43" s="38"/>
      <c r="S43" s="38"/>
      <c r="T43" s="38"/>
      <c r="U43" s="38"/>
      <c r="V43" s="38"/>
    </row>
    <row r="44" spans="1:22" ht="15.75" customHeight="1" thickBot="1">
      <c r="A44" s="583" t="s">
        <v>46</v>
      </c>
      <c r="B44" s="287" t="s">
        <v>347</v>
      </c>
      <c r="C44" s="247" t="s">
        <v>345</v>
      </c>
      <c r="D44" s="446">
        <v>3725200</v>
      </c>
      <c r="E44" s="446">
        <v>733500</v>
      </c>
      <c r="F44" s="446">
        <v>2160000</v>
      </c>
      <c r="G44" s="446">
        <v>0</v>
      </c>
      <c r="H44" s="447">
        <v>0</v>
      </c>
      <c r="I44" s="446">
        <v>0</v>
      </c>
      <c r="J44" s="447">
        <v>0</v>
      </c>
      <c r="K44" s="446">
        <v>222000</v>
      </c>
      <c r="L44" s="446">
        <v>0</v>
      </c>
      <c r="M44" s="448">
        <f>SUM(D44:L44)</f>
        <v>6840700</v>
      </c>
      <c r="N44" s="500">
        <v>1</v>
      </c>
      <c r="O44" s="38"/>
      <c r="P44" s="38"/>
      <c r="Q44" s="38"/>
      <c r="R44" s="38"/>
      <c r="S44" s="38"/>
      <c r="T44" s="38"/>
      <c r="U44" s="38"/>
      <c r="V44" s="38"/>
    </row>
    <row r="45" spans="1:22" ht="21" customHeight="1" thickBot="1">
      <c r="A45" s="583"/>
      <c r="B45" s="579" t="s">
        <v>346</v>
      </c>
      <c r="C45" s="580"/>
      <c r="D45" s="448">
        <f>SUM(D44)</f>
        <v>3725200</v>
      </c>
      <c r="E45" s="448">
        <f>SUM(E44)</f>
        <v>733500</v>
      </c>
      <c r="F45" s="448">
        <f>SUM(F44:F44)</f>
        <v>2160000</v>
      </c>
      <c r="G45" s="448">
        <f t="shared" ref="G45:L45" si="7">SUM(G44:G44)</f>
        <v>0</v>
      </c>
      <c r="H45" s="450">
        <f t="shared" si="7"/>
        <v>0</v>
      </c>
      <c r="I45" s="448">
        <f t="shared" si="7"/>
        <v>0</v>
      </c>
      <c r="J45" s="450">
        <f t="shared" si="7"/>
        <v>0</v>
      </c>
      <c r="K45" s="448">
        <f t="shared" si="7"/>
        <v>222000</v>
      </c>
      <c r="L45" s="448">
        <f t="shared" si="7"/>
        <v>0</v>
      </c>
      <c r="M45" s="448">
        <f>M44</f>
        <v>6840700</v>
      </c>
      <c r="N45" s="499">
        <v>1</v>
      </c>
      <c r="O45" s="38"/>
      <c r="P45" s="38"/>
      <c r="Q45" s="38"/>
      <c r="R45" s="38"/>
      <c r="S45" s="38"/>
      <c r="T45" s="38"/>
      <c r="U45" s="38"/>
      <c r="V45" s="38"/>
    </row>
    <row r="46" spans="1:22" ht="21" customHeight="1" thickBot="1">
      <c r="A46" s="584" t="s">
        <v>248</v>
      </c>
      <c r="B46" s="288" t="s">
        <v>348</v>
      </c>
      <c r="C46" s="289" t="s">
        <v>338</v>
      </c>
      <c r="D46" s="496">
        <v>7725000</v>
      </c>
      <c r="E46" s="496">
        <v>1517000</v>
      </c>
      <c r="F46" s="496">
        <v>1000000</v>
      </c>
      <c r="G46" s="496">
        <v>0</v>
      </c>
      <c r="H46" s="497">
        <v>0</v>
      </c>
      <c r="I46" s="496">
        <v>0</v>
      </c>
      <c r="J46" s="497">
        <v>0</v>
      </c>
      <c r="K46" s="496">
        <v>0</v>
      </c>
      <c r="L46" s="496">
        <v>0</v>
      </c>
      <c r="M46" s="449">
        <f t="shared" ref="M46:M52" si="8">SUM(D46:L46)</f>
        <v>10242000</v>
      </c>
      <c r="N46" s="498">
        <v>6</v>
      </c>
      <c r="O46" s="38"/>
      <c r="P46" s="38"/>
      <c r="Q46" s="38"/>
      <c r="R46" s="38"/>
      <c r="S46" s="38"/>
      <c r="T46" s="38"/>
      <c r="U46" s="38"/>
      <c r="V46" s="38"/>
    </row>
    <row r="47" spans="1:22" ht="21" customHeight="1" thickBot="1">
      <c r="A47" s="585"/>
      <c r="B47" s="288" t="s">
        <v>349</v>
      </c>
      <c r="C47" s="289" t="s">
        <v>339</v>
      </c>
      <c r="D47" s="496">
        <v>2670000</v>
      </c>
      <c r="E47" s="496">
        <v>482000</v>
      </c>
      <c r="F47" s="496">
        <v>1700000</v>
      </c>
      <c r="G47" s="496">
        <v>0</v>
      </c>
      <c r="H47" s="497">
        <v>0</v>
      </c>
      <c r="I47" s="496">
        <v>0</v>
      </c>
      <c r="J47" s="497">
        <v>0</v>
      </c>
      <c r="K47" s="496">
        <v>0</v>
      </c>
      <c r="L47" s="496">
        <v>0</v>
      </c>
      <c r="M47" s="449">
        <f t="shared" si="8"/>
        <v>4852000</v>
      </c>
      <c r="N47" s="498">
        <v>1</v>
      </c>
      <c r="O47" s="38"/>
      <c r="P47" s="38"/>
      <c r="Q47" s="38"/>
      <c r="R47" s="38"/>
      <c r="S47" s="38"/>
      <c r="T47" s="38"/>
      <c r="U47" s="38"/>
      <c r="V47" s="38"/>
    </row>
    <row r="48" spans="1:22" ht="21" customHeight="1" thickBot="1">
      <c r="A48" s="585"/>
      <c r="B48" s="288" t="s">
        <v>350</v>
      </c>
      <c r="C48" s="289" t="s">
        <v>340</v>
      </c>
      <c r="D48" s="496">
        <v>6250000</v>
      </c>
      <c r="E48" s="496">
        <v>1228000</v>
      </c>
      <c r="F48" s="496">
        <v>2000000</v>
      </c>
      <c r="G48" s="496">
        <v>0</v>
      </c>
      <c r="H48" s="497">
        <v>0</v>
      </c>
      <c r="I48" s="496">
        <v>0</v>
      </c>
      <c r="J48" s="497">
        <v>0</v>
      </c>
      <c r="K48" s="496">
        <v>889000</v>
      </c>
      <c r="L48" s="496">
        <v>0</v>
      </c>
      <c r="M48" s="449">
        <f t="shared" si="8"/>
        <v>10367000</v>
      </c>
      <c r="N48" s="498">
        <v>2</v>
      </c>
      <c r="O48" s="38"/>
      <c r="P48" s="38"/>
      <c r="Q48" s="38"/>
      <c r="R48" s="38"/>
      <c r="S48" s="38"/>
      <c r="T48" s="38"/>
      <c r="U48" s="38"/>
      <c r="V48" s="38"/>
    </row>
    <row r="49" spans="1:22" ht="21" customHeight="1" thickBot="1">
      <c r="A49" s="585"/>
      <c r="B49" s="288" t="s">
        <v>351</v>
      </c>
      <c r="C49" s="289" t="s">
        <v>341</v>
      </c>
      <c r="D49" s="496">
        <v>2250000</v>
      </c>
      <c r="E49" s="496">
        <v>443000</v>
      </c>
      <c r="F49" s="496">
        <v>17000000</v>
      </c>
      <c r="G49" s="496">
        <v>0</v>
      </c>
      <c r="H49" s="497">
        <v>0</v>
      </c>
      <c r="I49" s="496">
        <v>0</v>
      </c>
      <c r="J49" s="497">
        <v>0</v>
      </c>
      <c r="K49" s="496">
        <v>0</v>
      </c>
      <c r="L49" s="496">
        <v>0</v>
      </c>
      <c r="M49" s="449">
        <f t="shared" si="8"/>
        <v>19693000</v>
      </c>
      <c r="N49" s="498">
        <v>1</v>
      </c>
      <c r="O49" s="38"/>
      <c r="P49" s="38"/>
      <c r="Q49" s="38"/>
      <c r="R49" s="38"/>
      <c r="S49" s="38"/>
      <c r="T49" s="38"/>
      <c r="U49" s="38"/>
      <c r="V49" s="38"/>
    </row>
    <row r="50" spans="1:22" ht="21" customHeight="1" thickBot="1">
      <c r="A50" s="585"/>
      <c r="B50" s="288" t="s">
        <v>311</v>
      </c>
      <c r="C50" s="289" t="s">
        <v>407</v>
      </c>
      <c r="D50" s="496">
        <v>0</v>
      </c>
      <c r="E50" s="496">
        <v>0</v>
      </c>
      <c r="F50" s="496">
        <v>1200000</v>
      </c>
      <c r="G50" s="496">
        <v>0</v>
      </c>
      <c r="H50" s="497">
        <v>0</v>
      </c>
      <c r="I50" s="496">
        <v>0</v>
      </c>
      <c r="J50" s="497">
        <v>0</v>
      </c>
      <c r="K50" s="496">
        <v>0</v>
      </c>
      <c r="L50" s="496">
        <v>0</v>
      </c>
      <c r="M50" s="449">
        <f t="shared" si="8"/>
        <v>1200000</v>
      </c>
      <c r="N50" s="498">
        <v>0</v>
      </c>
      <c r="O50" s="38"/>
      <c r="P50" s="38"/>
      <c r="Q50" s="38"/>
      <c r="R50" s="38"/>
      <c r="S50" s="38"/>
      <c r="T50" s="38"/>
      <c r="U50" s="38"/>
      <c r="V50" s="38"/>
    </row>
    <row r="51" spans="1:22" ht="21" customHeight="1" thickBot="1">
      <c r="A51" s="585"/>
      <c r="B51" s="288" t="s">
        <v>310</v>
      </c>
      <c r="C51" s="289" t="s">
        <v>406</v>
      </c>
      <c r="D51" s="496">
        <v>0</v>
      </c>
      <c r="E51" s="496">
        <v>0</v>
      </c>
      <c r="F51" s="496">
        <v>1700000</v>
      </c>
      <c r="G51" s="496">
        <v>0</v>
      </c>
      <c r="H51" s="497">
        <v>0</v>
      </c>
      <c r="I51" s="496">
        <v>0</v>
      </c>
      <c r="J51" s="497">
        <v>0</v>
      </c>
      <c r="K51" s="496">
        <v>0</v>
      </c>
      <c r="L51" s="496">
        <v>0</v>
      </c>
      <c r="M51" s="449">
        <f t="shared" si="8"/>
        <v>1700000</v>
      </c>
      <c r="N51" s="498">
        <v>0</v>
      </c>
      <c r="O51" s="38"/>
      <c r="P51" s="38"/>
      <c r="Q51" s="38"/>
      <c r="R51" s="38"/>
      <c r="S51" s="38"/>
      <c r="T51" s="38"/>
      <c r="U51" s="38"/>
      <c r="V51" s="38"/>
    </row>
    <row r="52" spans="1:22" ht="21" customHeight="1" thickBot="1">
      <c r="A52" s="585"/>
      <c r="B52" s="288" t="s">
        <v>264</v>
      </c>
      <c r="C52" s="289" t="s">
        <v>328</v>
      </c>
      <c r="D52" s="496">
        <v>18936000</v>
      </c>
      <c r="E52" s="496">
        <v>3633000</v>
      </c>
      <c r="F52" s="496">
        <v>41740000</v>
      </c>
      <c r="G52" s="496">
        <v>0</v>
      </c>
      <c r="H52" s="497">
        <v>0</v>
      </c>
      <c r="I52" s="496">
        <v>0</v>
      </c>
      <c r="J52" s="497">
        <v>0</v>
      </c>
      <c r="K52" s="496">
        <v>0</v>
      </c>
      <c r="L52" s="496">
        <v>0</v>
      </c>
      <c r="M52" s="449">
        <f t="shared" si="8"/>
        <v>64309000</v>
      </c>
      <c r="N52" s="498">
        <v>9</v>
      </c>
      <c r="O52" s="38"/>
      <c r="P52" s="38"/>
      <c r="Q52" s="38"/>
      <c r="R52" s="38"/>
      <c r="S52" s="38"/>
      <c r="T52" s="38"/>
      <c r="U52" s="38"/>
      <c r="V52" s="38"/>
    </row>
    <row r="53" spans="1:22" ht="33" customHeight="1" thickBot="1">
      <c r="A53" s="586"/>
      <c r="B53" s="581" t="s">
        <v>352</v>
      </c>
      <c r="C53" s="582"/>
      <c r="D53" s="448">
        <f>SUM(D46:D52)</f>
        <v>37831000</v>
      </c>
      <c r="E53" s="448">
        <f>SUM(E46:E52)</f>
        <v>7303000</v>
      </c>
      <c r="F53" s="448">
        <f t="shared" ref="F53:M53" si="9">SUM(F46:F52)</f>
        <v>66340000</v>
      </c>
      <c r="G53" s="448">
        <f t="shared" si="9"/>
        <v>0</v>
      </c>
      <c r="H53" s="450">
        <f t="shared" si="9"/>
        <v>0</v>
      </c>
      <c r="I53" s="448">
        <f t="shared" si="9"/>
        <v>0</v>
      </c>
      <c r="J53" s="450">
        <f t="shared" si="9"/>
        <v>0</v>
      </c>
      <c r="K53" s="448">
        <f t="shared" si="9"/>
        <v>889000</v>
      </c>
      <c r="L53" s="448">
        <f t="shared" si="9"/>
        <v>0</v>
      </c>
      <c r="M53" s="448">
        <f t="shared" si="9"/>
        <v>112363000</v>
      </c>
      <c r="N53" s="499">
        <f>SUM(N46:N52)</f>
        <v>19</v>
      </c>
      <c r="O53" s="38"/>
      <c r="P53" s="38"/>
      <c r="Q53" s="38"/>
      <c r="R53" s="38"/>
      <c r="S53" s="38"/>
      <c r="T53" s="38"/>
      <c r="U53" s="38"/>
      <c r="V53" s="38"/>
    </row>
    <row r="54" spans="1:22" ht="26.25" customHeight="1" thickBot="1">
      <c r="A54" s="565" t="s">
        <v>60</v>
      </c>
      <c r="B54" s="565"/>
      <c r="C54" s="565"/>
      <c r="D54" s="448">
        <f>SUM(D39,D41,D43,D45,D53)</f>
        <v>172604200</v>
      </c>
      <c r="E54" s="448">
        <f t="shared" ref="E54:M54" si="10">SUM(E39,E41,E43,E45,E53)</f>
        <v>32695500</v>
      </c>
      <c r="F54" s="448">
        <f t="shared" si="10"/>
        <v>135629000</v>
      </c>
      <c r="G54" s="448">
        <f t="shared" si="10"/>
        <v>74984709</v>
      </c>
      <c r="H54" s="450">
        <f t="shared" si="10"/>
        <v>3781000</v>
      </c>
      <c r="I54" s="448">
        <f t="shared" si="10"/>
        <v>92103299</v>
      </c>
      <c r="J54" s="448">
        <f t="shared" si="10"/>
        <v>9649634</v>
      </c>
      <c r="K54" s="448">
        <f t="shared" si="10"/>
        <v>277013347</v>
      </c>
      <c r="L54" s="448">
        <f t="shared" si="10"/>
        <v>50435066</v>
      </c>
      <c r="M54" s="448">
        <f t="shared" si="10"/>
        <v>848895755</v>
      </c>
      <c r="N54" s="499">
        <f>SUM(N39,N41,N43,N45,N53)</f>
        <v>123</v>
      </c>
      <c r="O54" s="38"/>
      <c r="P54" s="38"/>
      <c r="Q54" s="38"/>
      <c r="R54" s="38"/>
      <c r="S54" s="38"/>
      <c r="T54" s="38"/>
      <c r="U54" s="38"/>
      <c r="V54" s="38"/>
    </row>
    <row r="58" spans="1:22">
      <c r="M58" s="509"/>
    </row>
  </sheetData>
  <mergeCells count="19">
    <mergeCell ref="A1:N1"/>
    <mergeCell ref="A6:A39"/>
    <mergeCell ref="A40:A41"/>
    <mergeCell ref="A42:A43"/>
    <mergeCell ref="A44:A45"/>
    <mergeCell ref="A54:C54"/>
    <mergeCell ref="A2:N2"/>
    <mergeCell ref="A4:A5"/>
    <mergeCell ref="B4:B5"/>
    <mergeCell ref="C4:C5"/>
    <mergeCell ref="D4:L4"/>
    <mergeCell ref="M4:M5"/>
    <mergeCell ref="N4:N5"/>
    <mergeCell ref="B45:C45"/>
    <mergeCell ref="B41:C41"/>
    <mergeCell ref="B43:C43"/>
    <mergeCell ref="B39:C39"/>
    <mergeCell ref="B53:C53"/>
    <mergeCell ref="A46:A53"/>
  </mergeCells>
  <phoneticPr fontId="0" type="noConversion"/>
  <printOptions horizontalCentered="1"/>
  <pageMargins left="0.31496062992125984" right="0.27559055118110237" top="0.23622047244094491" bottom="0.15748031496062992" header="0.43307086614173229" footer="0.19685039370078741"/>
  <pageSetup paperSize="8" scale="54" orientation="landscape" r:id="rId1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I47"/>
  <sheetViews>
    <sheetView zoomScale="145" zoomScaleNormal="145" zoomScaleSheetLayoutView="90" workbookViewId="0">
      <selection activeCell="C10" sqref="C10"/>
    </sheetView>
  </sheetViews>
  <sheetFormatPr defaultColWidth="8.85546875" defaultRowHeight="12.75"/>
  <cols>
    <col min="1" max="1" width="4.42578125" style="38" customWidth="1"/>
    <col min="2" max="2" width="7.5703125" style="40" customWidth="1"/>
    <col min="3" max="3" width="93.140625" style="40" bestFit="1" customWidth="1"/>
    <col min="4" max="4" width="15.5703125" style="40" customWidth="1"/>
    <col min="5" max="5" width="4.42578125" style="40" customWidth="1"/>
    <col min="6" max="16384" width="8.85546875" style="38"/>
  </cols>
  <sheetData>
    <row r="1" spans="1:9" ht="15.75">
      <c r="A1" s="536" t="s">
        <v>529</v>
      </c>
      <c r="B1" s="536"/>
      <c r="C1" s="536"/>
      <c r="D1" s="536"/>
      <c r="E1" s="536"/>
    </row>
    <row r="2" spans="1:9" s="40" customFormat="1" ht="27.75" customHeight="1">
      <c r="A2" s="588" t="s">
        <v>434</v>
      </c>
      <c r="B2" s="588"/>
      <c r="C2" s="588"/>
      <c r="D2" s="588"/>
      <c r="E2" s="588"/>
      <c r="F2" s="171"/>
      <c r="G2" s="171"/>
      <c r="H2" s="171"/>
      <c r="I2" s="171"/>
    </row>
    <row r="3" spans="1:9" ht="29.25" customHeight="1">
      <c r="A3" s="589" t="s">
        <v>157</v>
      </c>
      <c r="B3" s="589"/>
      <c r="C3" s="589"/>
      <c r="D3" s="589"/>
      <c r="E3" s="589"/>
      <c r="F3" s="171"/>
      <c r="G3" s="171"/>
      <c r="H3" s="171"/>
      <c r="I3" s="171"/>
    </row>
    <row r="4" spans="1:9" ht="12.75" customHeight="1">
      <c r="B4" s="172"/>
      <c r="C4" s="173"/>
      <c r="D4" s="174" t="s">
        <v>158</v>
      </c>
      <c r="F4" s="171"/>
      <c r="G4" s="171"/>
      <c r="H4" s="171"/>
      <c r="I4" s="171"/>
    </row>
    <row r="5" spans="1:9" ht="12.75" customHeight="1">
      <c r="A5" s="587" t="s">
        <v>159</v>
      </c>
      <c r="B5" s="587"/>
      <c r="C5" s="587"/>
      <c r="D5" s="175">
        <v>1426453</v>
      </c>
      <c r="F5" s="171"/>
      <c r="G5" s="171"/>
      <c r="H5" s="171"/>
      <c r="I5" s="171"/>
    </row>
    <row r="6" spans="1:9" ht="12.75" customHeight="1">
      <c r="A6" s="176"/>
      <c r="B6" s="177"/>
      <c r="C6" s="177"/>
      <c r="D6" s="178"/>
      <c r="F6" s="171"/>
      <c r="G6" s="171"/>
      <c r="H6" s="171"/>
      <c r="I6" s="171"/>
    </row>
    <row r="7" spans="1:9" ht="15.75" customHeight="1">
      <c r="A7" s="587" t="s">
        <v>160</v>
      </c>
      <c r="B7" s="587"/>
      <c r="C7" s="587"/>
      <c r="D7" s="179"/>
      <c r="F7" s="171"/>
      <c r="G7" s="171"/>
      <c r="H7" s="171"/>
      <c r="I7" s="171"/>
    </row>
    <row r="8" spans="1:9" ht="12.75" customHeight="1">
      <c r="B8" s="172"/>
      <c r="C8" s="180"/>
      <c r="D8" s="178" t="s">
        <v>432</v>
      </c>
      <c r="F8" s="171"/>
      <c r="G8" s="171"/>
      <c r="H8" s="171"/>
      <c r="I8" s="171"/>
    </row>
    <row r="9" spans="1:9" ht="12.75" customHeight="1">
      <c r="B9" s="172"/>
      <c r="C9" s="181"/>
      <c r="D9" s="175">
        <v>2491</v>
      </c>
      <c r="F9" s="171"/>
      <c r="G9" s="171"/>
      <c r="H9" s="171"/>
      <c r="I9" s="171"/>
    </row>
    <row r="10" spans="1:9" ht="12.75" customHeight="1">
      <c r="B10" s="172"/>
      <c r="C10" s="182" t="s">
        <v>408</v>
      </c>
      <c r="D10" s="183"/>
      <c r="F10" s="171"/>
      <c r="G10" s="171"/>
      <c r="H10" s="171"/>
      <c r="I10" s="171"/>
    </row>
    <row r="11" spans="1:9" ht="12.75" customHeight="1">
      <c r="B11" s="184"/>
      <c r="C11" s="185" t="s">
        <v>161</v>
      </c>
      <c r="D11" s="175" t="s">
        <v>162</v>
      </c>
      <c r="F11" s="171"/>
      <c r="G11" s="171"/>
      <c r="H11" s="171"/>
      <c r="I11" s="171"/>
    </row>
    <row r="12" spans="1:9" ht="12.75" customHeight="1">
      <c r="B12" s="175" t="s">
        <v>163</v>
      </c>
      <c r="C12" s="186" t="s">
        <v>69</v>
      </c>
      <c r="D12" s="187" t="s">
        <v>164</v>
      </c>
      <c r="F12" s="171"/>
      <c r="G12" s="171"/>
      <c r="H12" s="171"/>
      <c r="I12" s="171"/>
    </row>
    <row r="13" spans="1:9" ht="12.75" customHeight="1">
      <c r="B13" s="187" t="s">
        <v>165</v>
      </c>
      <c r="C13" s="188" t="s">
        <v>462</v>
      </c>
      <c r="D13" s="368">
        <v>70715200</v>
      </c>
      <c r="F13" s="171"/>
      <c r="G13" s="171"/>
      <c r="H13" s="171"/>
      <c r="I13" s="171"/>
    </row>
    <row r="14" spans="1:9" ht="12.75" customHeight="1">
      <c r="B14" s="187" t="s">
        <v>166</v>
      </c>
      <c r="C14" s="188" t="s">
        <v>167</v>
      </c>
      <c r="D14" s="368">
        <v>20130543</v>
      </c>
      <c r="F14" s="171"/>
      <c r="G14" s="171"/>
      <c r="H14" s="171"/>
      <c r="I14" s="171"/>
    </row>
    <row r="15" spans="1:9" ht="12.75" customHeight="1">
      <c r="B15" s="187" t="s">
        <v>168</v>
      </c>
      <c r="C15" s="188" t="s">
        <v>169</v>
      </c>
      <c r="D15" s="368">
        <v>9024810</v>
      </c>
      <c r="F15" s="171"/>
      <c r="G15" s="171"/>
      <c r="H15" s="171"/>
      <c r="I15" s="171"/>
    </row>
    <row r="16" spans="1:9" ht="12.75" customHeight="1">
      <c r="B16" s="187" t="s">
        <v>170</v>
      </c>
      <c r="C16" s="188" t="s">
        <v>171</v>
      </c>
      <c r="D16" s="368">
        <v>6400000</v>
      </c>
      <c r="F16" s="171"/>
      <c r="G16" s="171"/>
      <c r="H16" s="171"/>
      <c r="I16" s="171"/>
    </row>
    <row r="17" spans="2:9" ht="12.75" customHeight="1">
      <c r="B17" s="187" t="s">
        <v>172</v>
      </c>
      <c r="C17" s="188" t="s">
        <v>173</v>
      </c>
      <c r="D17" s="368">
        <v>522123</v>
      </c>
      <c r="F17" s="171"/>
      <c r="G17" s="171"/>
      <c r="H17" s="171"/>
      <c r="I17" s="171"/>
    </row>
    <row r="18" spans="2:9" ht="12.75" customHeight="1">
      <c r="B18" s="187" t="s">
        <v>174</v>
      </c>
      <c r="C18" s="188" t="s">
        <v>175</v>
      </c>
      <c r="D18" s="368">
        <v>4183610</v>
      </c>
      <c r="F18" s="171"/>
      <c r="G18" s="171"/>
      <c r="H18" s="171"/>
      <c r="I18" s="171"/>
    </row>
    <row r="19" spans="2:9" ht="12.75" customHeight="1">
      <c r="B19" s="187" t="s">
        <v>176</v>
      </c>
      <c r="C19" s="188" t="s">
        <v>177</v>
      </c>
      <c r="D19" s="368">
        <v>6725700</v>
      </c>
      <c r="F19" s="171"/>
      <c r="G19" s="171"/>
      <c r="H19" s="171"/>
      <c r="I19" s="171"/>
    </row>
    <row r="20" spans="2:9" ht="12.75" customHeight="1">
      <c r="B20" s="187" t="s">
        <v>178</v>
      </c>
      <c r="C20" s="188" t="s">
        <v>179</v>
      </c>
      <c r="D20" s="368">
        <v>84150</v>
      </c>
      <c r="F20" s="171"/>
      <c r="G20" s="171"/>
      <c r="H20" s="171"/>
      <c r="I20" s="171"/>
    </row>
    <row r="21" spans="2:9" ht="12.75" customHeight="1">
      <c r="B21" s="187"/>
      <c r="C21" s="188" t="s">
        <v>180</v>
      </c>
      <c r="D21" s="368">
        <v>19531119</v>
      </c>
      <c r="F21" s="171"/>
      <c r="G21" s="171"/>
      <c r="H21" s="171"/>
      <c r="I21" s="171"/>
    </row>
    <row r="22" spans="2:9" ht="12.75" customHeight="1">
      <c r="B22" s="187"/>
      <c r="C22" s="292" t="s">
        <v>444</v>
      </c>
      <c r="D22" s="368">
        <v>1041000</v>
      </c>
      <c r="F22" s="171"/>
      <c r="G22" s="171"/>
      <c r="H22" s="171"/>
      <c r="I22" s="171"/>
    </row>
    <row r="23" spans="2:9" ht="12.75" customHeight="1">
      <c r="B23" s="187" t="s">
        <v>41</v>
      </c>
      <c r="C23" s="189" t="s">
        <v>181</v>
      </c>
      <c r="D23" s="369">
        <f>SUM(D13:D14,D19,D20,D21:D22,)</f>
        <v>118227712</v>
      </c>
      <c r="F23" s="171"/>
      <c r="G23" s="171"/>
      <c r="H23" s="171"/>
      <c r="I23" s="171"/>
    </row>
    <row r="24" spans="2:9">
      <c r="B24" s="187"/>
      <c r="C24" s="188" t="s">
        <v>445</v>
      </c>
      <c r="D24" s="370">
        <v>27103200</v>
      </c>
    </row>
    <row r="25" spans="2:9">
      <c r="B25" s="187"/>
      <c r="C25" s="188" t="s">
        <v>446</v>
      </c>
      <c r="D25" s="370">
        <v>13846200</v>
      </c>
    </row>
    <row r="26" spans="2:9">
      <c r="B26" s="187"/>
      <c r="C26" s="188" t="s">
        <v>449</v>
      </c>
      <c r="D26" s="370">
        <v>802000</v>
      </c>
    </row>
    <row r="27" spans="2:9" ht="32.25" customHeight="1">
      <c r="B27" s="187"/>
      <c r="C27" s="192" t="s">
        <v>450</v>
      </c>
      <c r="D27" s="370">
        <v>1102752</v>
      </c>
    </row>
    <row r="28" spans="2:9">
      <c r="B28" s="187"/>
      <c r="C28" s="188" t="s">
        <v>409</v>
      </c>
      <c r="D28" s="370">
        <v>7350000</v>
      </c>
    </row>
    <row r="29" spans="2:9">
      <c r="B29" s="187"/>
      <c r="C29" s="190" t="s">
        <v>410</v>
      </c>
      <c r="D29" s="370">
        <v>3675000</v>
      </c>
    </row>
    <row r="30" spans="2:9">
      <c r="B30" s="187"/>
      <c r="C30" s="188" t="s">
        <v>447</v>
      </c>
      <c r="D30" s="370">
        <v>5119867</v>
      </c>
    </row>
    <row r="31" spans="2:9">
      <c r="B31" s="187"/>
      <c r="C31" s="188" t="s">
        <v>448</v>
      </c>
      <c r="D31" s="370">
        <v>2641633</v>
      </c>
    </row>
    <row r="32" spans="2:9">
      <c r="B32" s="187" t="s">
        <v>42</v>
      </c>
      <c r="C32" s="191" t="s">
        <v>357</v>
      </c>
      <c r="D32" s="371">
        <f>SUM(D24:D31)</f>
        <v>61640652</v>
      </c>
    </row>
    <row r="33" spans="2:4">
      <c r="B33" s="187"/>
      <c r="C33" s="188" t="s">
        <v>358</v>
      </c>
      <c r="D33" s="370">
        <v>21935000</v>
      </c>
    </row>
    <row r="34" spans="2:4">
      <c r="B34" s="187"/>
      <c r="C34" s="188" t="s">
        <v>455</v>
      </c>
      <c r="D34" s="370">
        <v>20178000</v>
      </c>
    </row>
    <row r="35" spans="2:4">
      <c r="B35" s="187"/>
      <c r="C35" s="188" t="s">
        <v>182</v>
      </c>
      <c r="D35" s="370">
        <v>21700817</v>
      </c>
    </row>
    <row r="36" spans="2:4">
      <c r="B36" s="187"/>
      <c r="C36" s="188" t="s">
        <v>411</v>
      </c>
      <c r="D36" s="370">
        <v>787740</v>
      </c>
    </row>
    <row r="37" spans="2:4">
      <c r="B37" s="187"/>
      <c r="C37" s="188" t="s">
        <v>359</v>
      </c>
      <c r="D37" s="370">
        <v>3400000</v>
      </c>
    </row>
    <row r="38" spans="2:4">
      <c r="B38" s="187"/>
      <c r="C38" s="188" t="s">
        <v>451</v>
      </c>
      <c r="D38" s="370">
        <v>4982400</v>
      </c>
    </row>
    <row r="39" spans="2:4">
      <c r="B39" s="187"/>
      <c r="C39" s="188" t="s">
        <v>452</v>
      </c>
      <c r="D39" s="370">
        <v>200000</v>
      </c>
    </row>
    <row r="40" spans="2:4">
      <c r="B40" s="187"/>
      <c r="C40" s="188" t="s">
        <v>453</v>
      </c>
      <c r="D40" s="370">
        <v>5280000</v>
      </c>
    </row>
    <row r="41" spans="2:4">
      <c r="B41" s="187"/>
      <c r="C41" s="188" t="s">
        <v>454</v>
      </c>
      <c r="D41" s="370">
        <v>1962000</v>
      </c>
    </row>
    <row r="42" spans="2:4">
      <c r="B42" s="187" t="s">
        <v>183</v>
      </c>
      <c r="C42" s="189" t="s">
        <v>184</v>
      </c>
      <c r="D42" s="371">
        <f>SUM(D33:D41)</f>
        <v>80425957</v>
      </c>
    </row>
    <row r="43" spans="2:4">
      <c r="B43" s="187"/>
      <c r="C43" s="188" t="s">
        <v>185</v>
      </c>
      <c r="D43" s="370">
        <v>3014110</v>
      </c>
    </row>
    <row r="44" spans="2:4">
      <c r="B44" s="187" t="s">
        <v>46</v>
      </c>
      <c r="C44" s="189" t="s">
        <v>186</v>
      </c>
      <c r="D44" s="371">
        <f>D43</f>
        <v>3014110</v>
      </c>
    </row>
    <row r="45" spans="2:4">
      <c r="B45" s="187"/>
      <c r="C45" s="189" t="s">
        <v>291</v>
      </c>
      <c r="D45" s="371">
        <v>39167652</v>
      </c>
    </row>
    <row r="46" spans="2:4">
      <c r="B46" s="187" t="s">
        <v>248</v>
      </c>
      <c r="C46" s="189" t="s">
        <v>360</v>
      </c>
      <c r="D46" s="371">
        <v>4742652</v>
      </c>
    </row>
    <row r="47" spans="2:4" ht="25.5">
      <c r="B47" s="187"/>
      <c r="C47" s="192" t="s">
        <v>412</v>
      </c>
      <c r="D47" s="371">
        <f>SUM(D23,D32,D42,D44,D46)</f>
        <v>268051083</v>
      </c>
    </row>
  </sheetData>
  <mergeCells count="5">
    <mergeCell ref="A7:C7"/>
    <mergeCell ref="A1:E1"/>
    <mergeCell ref="A2:E2"/>
    <mergeCell ref="A3:E3"/>
    <mergeCell ref="A5:C5"/>
  </mergeCells>
  <phoneticPr fontId="0" type="noConversion"/>
  <printOptions horizontalCentered="1"/>
  <pageMargins left="0.15748031496062992" right="0.15748031496062992" top="0.31496062992125984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F19"/>
  <sheetViews>
    <sheetView workbookViewId="0">
      <selection sqref="A1:D1"/>
    </sheetView>
  </sheetViews>
  <sheetFormatPr defaultRowHeight="12.75"/>
  <cols>
    <col min="1" max="1" width="10.28515625" style="47" customWidth="1"/>
    <col min="2" max="2" width="55" style="47" customWidth="1"/>
    <col min="3" max="3" width="14.140625" style="47" customWidth="1"/>
    <col min="4" max="16384" width="9.140625" style="47"/>
  </cols>
  <sheetData>
    <row r="1" spans="1:6" ht="22.5" customHeight="1">
      <c r="A1" s="591" t="s">
        <v>528</v>
      </c>
      <c r="B1" s="591"/>
      <c r="C1" s="591"/>
      <c r="D1" s="591"/>
      <c r="E1" s="294"/>
      <c r="F1" s="294"/>
    </row>
    <row r="2" spans="1:6" ht="22.5" customHeight="1">
      <c r="A2" s="291"/>
      <c r="B2" s="291"/>
      <c r="C2" s="291"/>
      <c r="D2" s="291"/>
      <c r="E2" s="294"/>
      <c r="F2" s="294"/>
    </row>
    <row r="3" spans="1:6" ht="39" customHeight="1">
      <c r="A3" s="590" t="s">
        <v>433</v>
      </c>
      <c r="B3" s="590"/>
      <c r="C3" s="590"/>
      <c r="D3" s="590"/>
      <c r="E3" s="293"/>
      <c r="F3" s="293"/>
    </row>
    <row r="4" spans="1:6">
      <c r="B4" s="48"/>
      <c r="C4" s="48"/>
    </row>
    <row r="5" spans="1:6">
      <c r="B5" s="49"/>
      <c r="C5" s="49"/>
    </row>
    <row r="6" spans="1:6">
      <c r="B6" s="49"/>
    </row>
    <row r="7" spans="1:6">
      <c r="B7" s="49"/>
      <c r="C7" s="260"/>
    </row>
    <row r="8" spans="1:6">
      <c r="B8" s="49"/>
      <c r="C8" s="260" t="s">
        <v>378</v>
      </c>
    </row>
    <row r="9" spans="1:6" ht="15.75">
      <c r="B9" s="54" t="s">
        <v>495</v>
      </c>
      <c r="C9" s="390">
        <v>153625000</v>
      </c>
    </row>
    <row r="10" spans="1:6" ht="15.75">
      <c r="B10" s="54" t="s">
        <v>392</v>
      </c>
      <c r="C10" s="390">
        <v>31946110</v>
      </c>
    </row>
    <row r="11" spans="1:6" ht="15.75">
      <c r="B11" s="54" t="s">
        <v>472</v>
      </c>
      <c r="C11" s="390">
        <v>92900100</v>
      </c>
    </row>
    <row r="12" spans="1:6" s="55" customFormat="1" ht="15" customHeight="1">
      <c r="B12" s="51" t="s">
        <v>461</v>
      </c>
      <c r="C12" s="390">
        <v>812024</v>
      </c>
    </row>
    <row r="13" spans="1:6" s="52" customFormat="1" ht="15" customHeight="1">
      <c r="B13" s="50" t="s">
        <v>62</v>
      </c>
      <c r="C13" s="391">
        <f>SUM(C9:C12)</f>
        <v>279283234</v>
      </c>
    </row>
    <row r="14" spans="1:6" s="52" customFormat="1" ht="15" customHeight="1">
      <c r="B14" s="54" t="s">
        <v>398</v>
      </c>
      <c r="C14" s="390">
        <v>48165179</v>
      </c>
    </row>
    <row r="15" spans="1:6" ht="15" customHeight="1">
      <c r="B15" s="50" t="s">
        <v>62</v>
      </c>
      <c r="C15" s="391">
        <f>SUM(C14)</f>
        <v>48165179</v>
      </c>
    </row>
    <row r="16" spans="1:6" ht="15" customHeight="1">
      <c r="B16" s="56" t="s">
        <v>63</v>
      </c>
      <c r="C16" s="391">
        <f>SUM(C13,C15)</f>
        <v>327448413</v>
      </c>
    </row>
    <row r="19" spans="3:3">
      <c r="C19" s="502"/>
    </row>
  </sheetData>
  <mergeCells count="2">
    <mergeCell ref="A3:D3"/>
    <mergeCell ref="A1:D1"/>
  </mergeCells>
  <phoneticPr fontId="0" type="noConversion"/>
  <printOptions horizontalCentered="1"/>
  <pageMargins left="0.35433070866141736" right="0.35433070866141736" top="0.5511811023622047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E119"/>
  <sheetViews>
    <sheetView workbookViewId="0">
      <selection sqref="A1:E1"/>
    </sheetView>
  </sheetViews>
  <sheetFormatPr defaultRowHeight="15.75"/>
  <cols>
    <col min="1" max="1" width="5.85546875" style="47" customWidth="1"/>
    <col min="2" max="2" width="57.140625" style="63" customWidth="1"/>
    <col min="3" max="3" width="30.85546875" style="63" customWidth="1"/>
    <col min="4" max="4" width="18.5703125" style="69" customWidth="1"/>
    <col min="5" max="5" width="8.5703125" style="47" customWidth="1"/>
    <col min="6" max="16384" width="9.140625" style="47"/>
  </cols>
  <sheetData>
    <row r="1" spans="1:5" ht="30" customHeight="1">
      <c r="A1" s="525" t="s">
        <v>527</v>
      </c>
      <c r="B1" s="525"/>
      <c r="C1" s="525"/>
      <c r="D1" s="525"/>
      <c r="E1" s="525"/>
    </row>
    <row r="2" spans="1:5" ht="30" customHeight="1">
      <c r="A2" s="290"/>
      <c r="B2" s="290"/>
      <c r="C2" s="290"/>
      <c r="D2" s="290"/>
      <c r="E2" s="290"/>
    </row>
    <row r="3" spans="1:5" ht="49.5" customHeight="1">
      <c r="A3" s="592" t="s">
        <v>435</v>
      </c>
      <c r="B3" s="592"/>
      <c r="C3" s="592"/>
      <c r="D3" s="592"/>
      <c r="E3" s="592"/>
    </row>
    <row r="4" spans="1:5">
      <c r="B4" s="57"/>
      <c r="C4" s="57"/>
      <c r="D4" s="58"/>
    </row>
    <row r="5" spans="1:5" ht="19.5" customHeight="1" thickBot="1">
      <c r="B5" s="57"/>
      <c r="C5" s="57"/>
      <c r="D5" s="58" t="s">
        <v>378</v>
      </c>
    </row>
    <row r="6" spans="1:5" s="52" customFormat="1" ht="39" customHeight="1" thickBot="1">
      <c r="B6" s="296" t="s">
        <v>374</v>
      </c>
      <c r="C6" s="297" t="s">
        <v>363</v>
      </c>
      <c r="D6" s="295" t="s">
        <v>361</v>
      </c>
    </row>
    <row r="7" spans="1:5">
      <c r="B7" s="59" t="s">
        <v>65</v>
      </c>
      <c r="C7" s="59"/>
      <c r="D7" s="299">
        <f>+D8+D9+D10</f>
        <v>246525100</v>
      </c>
    </row>
    <row r="8" spans="1:5">
      <c r="B8" s="465" t="s">
        <v>495</v>
      </c>
      <c r="C8" s="59"/>
      <c r="D8" s="464">
        <v>153625000</v>
      </c>
    </row>
    <row r="9" spans="1:5" ht="31.5">
      <c r="B9" s="395" t="s">
        <v>473</v>
      </c>
      <c r="C9" s="393" t="s">
        <v>364</v>
      </c>
      <c r="D9" s="394">
        <v>44590100</v>
      </c>
    </row>
    <row r="10" spans="1:5" ht="31.5">
      <c r="B10" s="395" t="s">
        <v>474</v>
      </c>
      <c r="C10" s="393" t="s">
        <v>364</v>
      </c>
      <c r="D10" s="492">
        <v>48310000</v>
      </c>
    </row>
    <row r="11" spans="1:5">
      <c r="B11" s="60" t="s">
        <v>66</v>
      </c>
      <c r="C11" s="59"/>
      <c r="D11" s="493">
        <f>+SUM(D12:D28)</f>
        <v>80923313</v>
      </c>
    </row>
    <row r="12" spans="1:5">
      <c r="B12" s="392" t="s">
        <v>362</v>
      </c>
      <c r="C12" s="298" t="s">
        <v>364</v>
      </c>
      <c r="D12" s="466">
        <v>1651000</v>
      </c>
    </row>
    <row r="13" spans="1:5">
      <c r="B13" s="392" t="s">
        <v>375</v>
      </c>
      <c r="C13" s="298" t="s">
        <v>364</v>
      </c>
      <c r="D13" s="466">
        <v>254000</v>
      </c>
    </row>
    <row r="14" spans="1:5">
      <c r="B14" s="392" t="s">
        <v>393</v>
      </c>
      <c r="C14" s="298" t="s">
        <v>364</v>
      </c>
      <c r="D14" s="466">
        <v>222000</v>
      </c>
    </row>
    <row r="15" spans="1:5">
      <c r="B15" s="392" t="s">
        <v>394</v>
      </c>
      <c r="C15" s="298" t="s">
        <v>364</v>
      </c>
      <c r="D15" s="466">
        <v>889000</v>
      </c>
    </row>
    <row r="16" spans="1:5">
      <c r="B16" s="392" t="s">
        <v>395</v>
      </c>
      <c r="C16" s="298" t="s">
        <v>364</v>
      </c>
      <c r="D16" s="466">
        <v>1100000</v>
      </c>
    </row>
    <row r="17" spans="2:4">
      <c r="B17" s="392" t="s">
        <v>463</v>
      </c>
      <c r="C17" s="298" t="s">
        <v>364</v>
      </c>
      <c r="D17" s="466">
        <v>600000</v>
      </c>
    </row>
    <row r="18" spans="2:4">
      <c r="B18" s="392" t="s">
        <v>500</v>
      </c>
      <c r="C18" s="298" t="s">
        <v>364</v>
      </c>
      <c r="D18" s="466">
        <v>350000</v>
      </c>
    </row>
    <row r="19" spans="2:4">
      <c r="B19" s="392" t="s">
        <v>465</v>
      </c>
      <c r="C19" s="298" t="s">
        <v>364</v>
      </c>
      <c r="D19" s="466">
        <v>300000</v>
      </c>
    </row>
    <row r="20" spans="2:4">
      <c r="B20" s="392" t="s">
        <v>466</v>
      </c>
      <c r="C20" s="298" t="s">
        <v>364</v>
      </c>
      <c r="D20" s="466">
        <v>23447542</v>
      </c>
    </row>
    <row r="21" spans="2:4">
      <c r="B21" s="392" t="s">
        <v>501</v>
      </c>
      <c r="C21" s="298" t="s">
        <v>364</v>
      </c>
      <c r="D21" s="466">
        <v>292681</v>
      </c>
    </row>
    <row r="22" spans="2:4">
      <c r="B22" s="392" t="s">
        <v>469</v>
      </c>
      <c r="C22" s="298" t="s">
        <v>364</v>
      </c>
      <c r="D22" s="466">
        <v>130000</v>
      </c>
    </row>
    <row r="23" spans="2:4">
      <c r="B23" s="392" t="s">
        <v>470</v>
      </c>
      <c r="C23" s="298" t="s">
        <v>364</v>
      </c>
      <c r="D23" s="466">
        <v>440000</v>
      </c>
    </row>
    <row r="24" spans="2:4">
      <c r="B24" s="392" t="s">
        <v>471</v>
      </c>
      <c r="C24" s="298" t="s">
        <v>364</v>
      </c>
      <c r="D24" s="466">
        <v>4189100</v>
      </c>
    </row>
    <row r="25" spans="2:4">
      <c r="B25" s="392" t="s">
        <v>461</v>
      </c>
      <c r="C25" s="298" t="s">
        <v>364</v>
      </c>
      <c r="D25" s="466">
        <v>812024</v>
      </c>
    </row>
    <row r="26" spans="2:4">
      <c r="B26" s="392" t="s">
        <v>464</v>
      </c>
      <c r="C26" s="298" t="s">
        <v>365</v>
      </c>
      <c r="D26" s="466">
        <v>4500000</v>
      </c>
    </row>
    <row r="27" spans="2:4">
      <c r="B27" s="392" t="s">
        <v>467</v>
      </c>
      <c r="C27" s="298" t="s">
        <v>365</v>
      </c>
      <c r="D27" s="466">
        <v>14136116</v>
      </c>
    </row>
    <row r="28" spans="2:4">
      <c r="B28" s="392" t="s">
        <v>468</v>
      </c>
      <c r="C28" s="298" t="s">
        <v>365</v>
      </c>
      <c r="D28" s="466">
        <v>27609850</v>
      </c>
    </row>
    <row r="29" spans="2:4">
      <c r="B29" s="56" t="s">
        <v>62</v>
      </c>
      <c r="C29" s="56"/>
      <c r="D29" s="391">
        <f>+D11+D7</f>
        <v>327448413</v>
      </c>
    </row>
    <row r="30" spans="2:4" s="52" customFormat="1">
      <c r="B30" s="61"/>
      <c r="C30" s="61"/>
      <c r="D30" s="62"/>
    </row>
    <row r="31" spans="2:4" ht="24.75" customHeight="1">
      <c r="B31" s="61"/>
      <c r="C31" s="61"/>
      <c r="D31" s="62"/>
    </row>
    <row r="32" spans="2:4" ht="11.25" customHeight="1">
      <c r="B32" s="61"/>
      <c r="C32" s="61"/>
      <c r="D32" s="62"/>
    </row>
    <row r="33" spans="2:4" s="52" customFormat="1">
      <c r="B33" s="61"/>
      <c r="C33" s="61"/>
      <c r="D33" s="61"/>
    </row>
    <row r="34" spans="2:4" s="52" customFormat="1">
      <c r="B34" s="63"/>
      <c r="C34" s="63"/>
      <c r="D34" s="63"/>
    </row>
    <row r="35" spans="2:4">
      <c r="D35" s="63"/>
    </row>
    <row r="36" spans="2:4" s="52" customFormat="1">
      <c r="B36" s="63"/>
      <c r="C36" s="63"/>
      <c r="D36" s="63"/>
    </row>
    <row r="37" spans="2:4">
      <c r="D37" s="63"/>
    </row>
    <row r="38" spans="2:4">
      <c r="D38" s="63"/>
    </row>
    <row r="39" spans="2:4">
      <c r="D39" s="63"/>
    </row>
    <row r="40" spans="2:4">
      <c r="D40" s="63"/>
    </row>
    <row r="41" spans="2:4">
      <c r="D41" s="63"/>
    </row>
    <row r="42" spans="2:4">
      <c r="D42" s="63"/>
    </row>
    <row r="43" spans="2:4">
      <c r="D43" s="63"/>
    </row>
    <row r="44" spans="2:4">
      <c r="D44" s="63"/>
    </row>
    <row r="45" spans="2:4">
      <c r="D45" s="63"/>
    </row>
    <row r="46" spans="2:4">
      <c r="D46" s="63"/>
    </row>
    <row r="47" spans="2:4">
      <c r="B47" s="64"/>
      <c r="C47" s="64"/>
      <c r="D47" s="65"/>
    </row>
    <row r="48" spans="2:4">
      <c r="B48" s="64"/>
      <c r="C48" s="64"/>
      <c r="D48" s="65"/>
    </row>
    <row r="49" spans="2:4">
      <c r="B49" s="64"/>
      <c r="C49" s="64"/>
      <c r="D49" s="65"/>
    </row>
    <row r="50" spans="2:4">
      <c r="B50" s="64"/>
      <c r="C50" s="64"/>
      <c r="D50" s="65"/>
    </row>
    <row r="51" spans="2:4" s="55" customFormat="1">
      <c r="B51" s="64"/>
      <c r="C51" s="64"/>
      <c r="D51" s="65"/>
    </row>
    <row r="52" spans="2:4" s="52" customFormat="1">
      <c r="B52" s="64"/>
      <c r="C52" s="64"/>
      <c r="D52" s="65"/>
    </row>
    <row r="53" spans="2:4" s="66" customFormat="1">
      <c r="B53" s="64"/>
      <c r="C53" s="64"/>
      <c r="D53" s="65"/>
    </row>
    <row r="54" spans="2:4">
      <c r="B54" s="64"/>
      <c r="C54" s="64"/>
      <c r="D54" s="65"/>
    </row>
    <row r="55" spans="2:4">
      <c r="B55" s="64"/>
      <c r="C55" s="64"/>
      <c r="D55" s="65"/>
    </row>
    <row r="56" spans="2:4">
      <c r="B56" s="64"/>
      <c r="C56" s="64"/>
      <c r="D56" s="65"/>
    </row>
    <row r="57" spans="2:4">
      <c r="B57" s="64"/>
      <c r="C57" s="64"/>
      <c r="D57" s="65"/>
    </row>
    <row r="58" spans="2:4">
      <c r="B58" s="64"/>
      <c r="C58" s="64"/>
      <c r="D58" s="65"/>
    </row>
    <row r="59" spans="2:4">
      <c r="B59" s="64"/>
      <c r="C59" s="64"/>
      <c r="D59" s="65"/>
    </row>
    <row r="60" spans="2:4">
      <c r="B60" s="64"/>
      <c r="C60" s="64"/>
      <c r="D60" s="65"/>
    </row>
    <row r="61" spans="2:4">
      <c r="B61" s="64"/>
      <c r="C61" s="64"/>
      <c r="D61" s="65"/>
    </row>
    <row r="62" spans="2:4">
      <c r="B62" s="64"/>
      <c r="C62" s="64"/>
      <c r="D62" s="65"/>
    </row>
    <row r="63" spans="2:4">
      <c r="B63" s="64"/>
      <c r="C63" s="64"/>
      <c r="D63" s="65"/>
    </row>
    <row r="64" spans="2:4">
      <c r="B64" s="64"/>
      <c r="C64" s="64"/>
      <c r="D64" s="65"/>
    </row>
    <row r="65" spans="2:4">
      <c r="B65" s="61"/>
      <c r="C65" s="61"/>
      <c r="D65" s="67"/>
    </row>
    <row r="66" spans="2:4">
      <c r="D66" s="63"/>
    </row>
    <row r="67" spans="2:4">
      <c r="D67" s="63"/>
    </row>
    <row r="68" spans="2:4" s="52" customFormat="1">
      <c r="B68" s="61"/>
      <c r="C68" s="61"/>
      <c r="D68" s="61"/>
    </row>
    <row r="69" spans="2:4">
      <c r="D69" s="63"/>
    </row>
    <row r="70" spans="2:4">
      <c r="D70" s="63"/>
    </row>
    <row r="71" spans="2:4" s="52" customFormat="1">
      <c r="B71" s="61"/>
      <c r="C71" s="61"/>
      <c r="D71" s="63"/>
    </row>
    <row r="72" spans="2:4">
      <c r="B72" s="64"/>
      <c r="C72" s="64"/>
      <c r="D72" s="68"/>
    </row>
    <row r="73" spans="2:4">
      <c r="B73" s="64"/>
      <c r="C73" s="64"/>
      <c r="D73" s="68"/>
    </row>
    <row r="74" spans="2:4">
      <c r="B74" s="64"/>
      <c r="C74" s="64"/>
      <c r="D74" s="68"/>
    </row>
    <row r="75" spans="2:4">
      <c r="B75" s="64"/>
      <c r="C75" s="64"/>
      <c r="D75" s="68"/>
    </row>
    <row r="76" spans="2:4">
      <c r="B76" s="64"/>
      <c r="C76" s="64"/>
      <c r="D76" s="68"/>
    </row>
    <row r="77" spans="2:4">
      <c r="B77" s="64"/>
      <c r="C77" s="64"/>
      <c r="D77" s="68"/>
    </row>
    <row r="78" spans="2:4">
      <c r="B78" s="64"/>
      <c r="C78" s="64"/>
      <c r="D78" s="68"/>
    </row>
    <row r="79" spans="2:4">
      <c r="B79" s="64"/>
      <c r="C79" s="64"/>
      <c r="D79" s="68"/>
    </row>
    <row r="80" spans="2:4">
      <c r="B80" s="61"/>
      <c r="C80" s="61"/>
      <c r="D80" s="62"/>
    </row>
    <row r="81" spans="2:4">
      <c r="B81" s="61"/>
      <c r="C81" s="61"/>
    </row>
    <row r="82" spans="2:4">
      <c r="D82" s="62"/>
    </row>
    <row r="83" spans="2:4">
      <c r="B83" s="61"/>
      <c r="C83" s="61"/>
    </row>
    <row r="85" spans="2:4">
      <c r="D85" s="62"/>
    </row>
    <row r="86" spans="2:4">
      <c r="B86" s="61"/>
      <c r="C86" s="61"/>
      <c r="D86" s="62"/>
    </row>
    <row r="87" spans="2:4">
      <c r="B87" s="61"/>
      <c r="C87" s="61"/>
    </row>
    <row r="88" spans="2:4">
      <c r="D88" s="62"/>
    </row>
    <row r="89" spans="2:4">
      <c r="B89" s="61"/>
      <c r="C89" s="61"/>
      <c r="D89" s="68"/>
    </row>
    <row r="90" spans="2:4">
      <c r="B90" s="70"/>
      <c r="C90" s="70"/>
      <c r="D90" s="68"/>
    </row>
    <row r="91" spans="2:4">
      <c r="B91" s="70"/>
      <c r="C91" s="70"/>
      <c r="D91" s="68"/>
    </row>
    <row r="92" spans="2:4">
      <c r="B92" s="70"/>
      <c r="C92" s="70"/>
      <c r="D92" s="68"/>
    </row>
    <row r="93" spans="2:4">
      <c r="B93" s="70"/>
      <c r="C93" s="70"/>
      <c r="D93" s="68"/>
    </row>
    <row r="94" spans="2:4">
      <c r="B94" s="70"/>
      <c r="C94" s="70"/>
      <c r="D94" s="68"/>
    </row>
    <row r="95" spans="2:4">
      <c r="B95" s="70"/>
      <c r="C95" s="70"/>
      <c r="D95" s="68"/>
    </row>
    <row r="96" spans="2:4">
      <c r="B96" s="70"/>
      <c r="C96" s="70"/>
      <c r="D96" s="68"/>
    </row>
    <row r="97" spans="2:4">
      <c r="B97" s="70"/>
      <c r="C97" s="70"/>
      <c r="D97" s="68"/>
    </row>
    <row r="98" spans="2:4">
      <c r="B98" s="70"/>
      <c r="C98" s="70"/>
    </row>
    <row r="105" spans="2:4">
      <c r="D105" s="62"/>
    </row>
    <row r="106" spans="2:4">
      <c r="B106" s="61"/>
      <c r="C106" s="61"/>
    </row>
    <row r="107" spans="2:4">
      <c r="D107" s="62"/>
    </row>
    <row r="108" spans="2:4">
      <c r="B108" s="61"/>
      <c r="C108" s="61"/>
    </row>
    <row r="111" spans="2:4">
      <c r="D111" s="62"/>
    </row>
    <row r="112" spans="2:4">
      <c r="D112" s="63"/>
    </row>
    <row r="113" spans="2:4">
      <c r="D113" s="62"/>
    </row>
    <row r="114" spans="2:4">
      <c r="B114" s="61"/>
      <c r="C114" s="61"/>
      <c r="D114" s="68"/>
    </row>
    <row r="115" spans="2:4">
      <c r="B115" s="70"/>
      <c r="C115" s="70"/>
    </row>
    <row r="116" spans="2:4">
      <c r="D116" s="62"/>
    </row>
    <row r="117" spans="2:4">
      <c r="B117" s="61"/>
      <c r="C117" s="61"/>
    </row>
    <row r="118" spans="2:4">
      <c r="D118" s="62"/>
    </row>
    <row r="119" spans="2:4">
      <c r="B119" s="61"/>
      <c r="C119" s="61"/>
    </row>
  </sheetData>
  <mergeCells count="2">
    <mergeCell ref="A3:E3"/>
    <mergeCell ref="A1:E1"/>
  </mergeCells>
  <phoneticPr fontId="0" type="noConversion"/>
  <printOptions horizontalCentered="1"/>
  <pageMargins left="0.39370078740157483" right="0.39370078740157483" top="0.35433070866141736" bottom="0.6692913385826772" header="0.35433070866141736" footer="0.27559055118110237"/>
  <pageSetup paperSize="9" scale="8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L26"/>
  <sheetViews>
    <sheetView workbookViewId="0">
      <selection sqref="A1:I1"/>
    </sheetView>
  </sheetViews>
  <sheetFormatPr defaultColWidth="8.85546875" defaultRowHeight="15.75"/>
  <cols>
    <col min="1" max="2" width="5.28515625" style="38" customWidth="1"/>
    <col min="3" max="3" width="3.85546875" style="72" bestFit="1" customWidth="1"/>
    <col min="4" max="4" width="12.140625" style="73" bestFit="1" customWidth="1"/>
    <col min="5" max="5" width="43.42578125" style="77" customWidth="1"/>
    <col min="6" max="6" width="18.7109375" style="77" customWidth="1"/>
    <col min="7" max="7" width="9.85546875" style="77" customWidth="1"/>
    <col min="8" max="8" width="9.7109375" style="77" customWidth="1"/>
    <col min="9" max="12" width="8.85546875" style="77"/>
    <col min="13" max="16384" width="8.85546875" style="38"/>
  </cols>
  <sheetData>
    <row r="1" spans="1:12" s="88" customFormat="1">
      <c r="A1" s="591" t="s">
        <v>526</v>
      </c>
      <c r="B1" s="591"/>
      <c r="C1" s="591"/>
      <c r="D1" s="591"/>
      <c r="E1" s="591"/>
      <c r="F1" s="591"/>
      <c r="G1" s="591"/>
      <c r="H1" s="591"/>
      <c r="I1" s="591"/>
      <c r="J1" s="73"/>
      <c r="K1" s="73"/>
      <c r="L1" s="73"/>
    </row>
    <row r="2" spans="1:12">
      <c r="E2" s="74"/>
      <c r="F2" s="74"/>
      <c r="G2" s="76"/>
    </row>
    <row r="3" spans="1:12">
      <c r="E3" s="74"/>
      <c r="F3" s="75"/>
      <c r="G3" s="76"/>
    </row>
    <row r="4" spans="1:12" ht="27.75" customHeight="1">
      <c r="A4" s="596" t="s">
        <v>67</v>
      </c>
      <c r="B4" s="596"/>
      <c r="C4" s="596"/>
      <c r="D4" s="596"/>
      <c r="E4" s="596"/>
      <c r="F4" s="596"/>
      <c r="G4" s="596"/>
      <c r="H4" s="596"/>
      <c r="I4" s="78"/>
      <c r="J4" s="78"/>
      <c r="K4" s="78"/>
      <c r="L4" s="78"/>
    </row>
    <row r="5" spans="1:12" ht="39" customHeight="1">
      <c r="A5" s="596" t="s">
        <v>437</v>
      </c>
      <c r="B5" s="596"/>
      <c r="C5" s="596"/>
      <c r="D5" s="596"/>
      <c r="E5" s="596"/>
      <c r="F5" s="596"/>
      <c r="G5" s="596"/>
      <c r="H5" s="348"/>
      <c r="I5" s="78"/>
      <c r="J5" s="78"/>
      <c r="K5" s="78"/>
      <c r="L5" s="78"/>
    </row>
    <row r="6" spans="1:12" ht="16.5" customHeight="1">
      <c r="D6" s="79"/>
      <c r="E6" s="79"/>
      <c r="F6" s="79"/>
      <c r="G6" s="79"/>
      <c r="H6" s="79"/>
      <c r="I6" s="79"/>
      <c r="J6" s="79"/>
      <c r="K6" s="78"/>
      <c r="L6" s="78"/>
    </row>
    <row r="7" spans="1:12" s="80" customFormat="1" ht="63.75" customHeight="1">
      <c r="C7" s="270" t="s">
        <v>250</v>
      </c>
      <c r="D7" s="81" t="s">
        <v>68</v>
      </c>
      <c r="E7" s="81" t="s">
        <v>69</v>
      </c>
      <c r="F7" s="261" t="s">
        <v>436</v>
      </c>
      <c r="G7" s="82"/>
      <c r="H7" s="82"/>
      <c r="I7" s="82"/>
      <c r="J7" s="82"/>
    </row>
    <row r="8" spans="1:12" s="80" customFormat="1">
      <c r="C8" s="267"/>
      <c r="D8" s="264" t="s">
        <v>258</v>
      </c>
      <c r="E8" s="83" t="s">
        <v>70</v>
      </c>
      <c r="F8" s="467">
        <v>1</v>
      </c>
      <c r="G8" s="82"/>
      <c r="H8" s="82"/>
      <c r="I8" s="82"/>
      <c r="J8" s="82"/>
    </row>
    <row r="9" spans="1:12" s="80" customFormat="1">
      <c r="C9" s="262"/>
      <c r="D9" s="264" t="s">
        <v>260</v>
      </c>
      <c r="E9" s="83" t="s">
        <v>259</v>
      </c>
      <c r="F9" s="467">
        <v>1</v>
      </c>
      <c r="G9" s="82"/>
      <c r="H9" s="82"/>
      <c r="I9" s="82"/>
      <c r="J9" s="82"/>
    </row>
    <row r="10" spans="1:12" s="80" customFormat="1">
      <c r="C10" s="262"/>
      <c r="D10" s="265" t="s">
        <v>261</v>
      </c>
      <c r="E10" s="83" t="s">
        <v>262</v>
      </c>
      <c r="F10" s="467">
        <v>7</v>
      </c>
      <c r="G10" s="82"/>
      <c r="H10" s="82"/>
      <c r="I10" s="82"/>
      <c r="J10" s="82"/>
    </row>
    <row r="11" spans="1:12" s="80" customFormat="1">
      <c r="C11" s="262"/>
      <c r="D11" s="265" t="s">
        <v>263</v>
      </c>
      <c r="E11" s="83" t="s">
        <v>53</v>
      </c>
      <c r="F11" s="467">
        <v>3</v>
      </c>
      <c r="G11" s="82"/>
      <c r="H11" s="82"/>
      <c r="I11" s="82"/>
      <c r="J11" s="82"/>
    </row>
    <row r="12" spans="1:12" s="80" customFormat="1">
      <c r="C12" s="263"/>
      <c r="D12" s="84">
        <v>104044</v>
      </c>
      <c r="E12" s="83" t="s">
        <v>265</v>
      </c>
      <c r="F12" s="467">
        <v>2</v>
      </c>
      <c r="G12" s="82"/>
      <c r="H12" s="82"/>
      <c r="I12" s="82"/>
      <c r="J12" s="82"/>
    </row>
    <row r="13" spans="1:12" s="80" customFormat="1">
      <c r="C13" s="240" t="s">
        <v>41</v>
      </c>
      <c r="D13" s="86" t="s">
        <v>269</v>
      </c>
      <c r="E13" s="314"/>
      <c r="F13" s="261">
        <f>SUM(F8:F12)</f>
        <v>14</v>
      </c>
      <c r="G13" s="82"/>
      <c r="H13" s="82"/>
      <c r="I13" s="82"/>
      <c r="J13" s="82"/>
    </row>
    <row r="14" spans="1:12" s="80" customFormat="1" ht="19.5" customHeight="1">
      <c r="C14" s="240"/>
      <c r="D14" s="266" t="s">
        <v>258</v>
      </c>
      <c r="E14" s="85" t="s">
        <v>273</v>
      </c>
      <c r="F14" s="469">
        <v>17</v>
      </c>
      <c r="G14" s="82"/>
      <c r="H14" s="82"/>
      <c r="I14" s="82"/>
      <c r="J14" s="82"/>
    </row>
    <row r="15" spans="1:12">
      <c r="C15" s="268" t="s">
        <v>42</v>
      </c>
      <c r="D15" s="86" t="s">
        <v>268</v>
      </c>
      <c r="E15" s="87"/>
      <c r="F15" s="468">
        <f>F14</f>
        <v>17</v>
      </c>
      <c r="K15" s="38"/>
      <c r="L15" s="38"/>
    </row>
    <row r="16" spans="1:12">
      <c r="C16" s="262"/>
      <c r="D16" s="264" t="s">
        <v>342</v>
      </c>
      <c r="E16" s="83" t="s">
        <v>372</v>
      </c>
      <c r="F16" s="467">
        <v>2</v>
      </c>
      <c r="K16" s="38"/>
      <c r="L16" s="38"/>
    </row>
    <row r="17" spans="3:12" ht="18" customHeight="1">
      <c r="C17" s="269" t="s">
        <v>44</v>
      </c>
      <c r="D17" s="86" t="s">
        <v>266</v>
      </c>
      <c r="E17" s="87"/>
      <c r="F17" s="468">
        <f>SUM(F16)</f>
        <v>2</v>
      </c>
      <c r="K17" s="38"/>
      <c r="L17" s="38"/>
    </row>
    <row r="18" spans="3:12">
      <c r="C18" s="262"/>
      <c r="D18" s="264" t="s">
        <v>347</v>
      </c>
      <c r="E18" s="83" t="s">
        <v>253</v>
      </c>
      <c r="F18" s="467">
        <v>1</v>
      </c>
      <c r="K18" s="38"/>
      <c r="L18" s="38"/>
    </row>
    <row r="19" spans="3:12">
      <c r="C19" s="269" t="s">
        <v>46</v>
      </c>
      <c r="D19" s="86" t="s">
        <v>267</v>
      </c>
      <c r="E19" s="87"/>
      <c r="F19" s="468">
        <v>1</v>
      </c>
      <c r="K19" s="38"/>
      <c r="L19" s="38"/>
    </row>
    <row r="20" spans="3:12">
      <c r="C20" s="262"/>
      <c r="D20" s="84">
        <v>107052</v>
      </c>
      <c r="E20" s="83" t="s">
        <v>338</v>
      </c>
      <c r="F20" s="467">
        <v>6</v>
      </c>
      <c r="K20" s="38"/>
      <c r="L20" s="38"/>
    </row>
    <row r="21" spans="3:12">
      <c r="C21" s="262"/>
      <c r="D21" s="84">
        <v>104042</v>
      </c>
      <c r="E21" s="83" t="s">
        <v>339</v>
      </c>
      <c r="F21" s="467">
        <v>1</v>
      </c>
      <c r="K21" s="38"/>
      <c r="L21" s="38"/>
    </row>
    <row r="22" spans="3:12">
      <c r="C22" s="262"/>
      <c r="D22" s="84">
        <v>102031</v>
      </c>
      <c r="E22" s="83" t="s">
        <v>340</v>
      </c>
      <c r="F22" s="467">
        <v>2</v>
      </c>
      <c r="K22" s="38"/>
      <c r="L22" s="38"/>
    </row>
    <row r="23" spans="3:12">
      <c r="C23" s="262"/>
      <c r="D23" s="84">
        <v>107051</v>
      </c>
      <c r="E23" s="83" t="s">
        <v>341</v>
      </c>
      <c r="F23" s="467">
        <v>1</v>
      </c>
      <c r="K23" s="38"/>
      <c r="L23" s="38"/>
    </row>
    <row r="24" spans="3:12">
      <c r="C24" s="262"/>
      <c r="D24" s="265" t="s">
        <v>264</v>
      </c>
      <c r="E24" s="83" t="s">
        <v>71</v>
      </c>
      <c r="F24" s="467">
        <v>9</v>
      </c>
      <c r="K24" s="38"/>
      <c r="L24" s="38"/>
    </row>
    <row r="25" spans="3:12" ht="19.5" customHeight="1">
      <c r="C25" s="269" t="s">
        <v>248</v>
      </c>
      <c r="D25" s="86" t="s">
        <v>373</v>
      </c>
      <c r="E25" s="87"/>
      <c r="F25" s="468">
        <f>SUM(F20:F24)</f>
        <v>19</v>
      </c>
      <c r="K25" s="38"/>
      <c r="L25" s="38"/>
    </row>
    <row r="26" spans="3:12" ht="36" customHeight="1">
      <c r="C26" s="593" t="s">
        <v>72</v>
      </c>
      <c r="D26" s="594"/>
      <c r="E26" s="595"/>
      <c r="F26" s="470">
        <f>SUM(F13,F15,F17,F19,F25)</f>
        <v>53</v>
      </c>
      <c r="K26" s="38"/>
      <c r="L26" s="38"/>
    </row>
  </sheetData>
  <mergeCells count="4">
    <mergeCell ref="A1:I1"/>
    <mergeCell ref="C26:E26"/>
    <mergeCell ref="A4:H4"/>
    <mergeCell ref="A5:G5"/>
  </mergeCells>
  <phoneticPr fontId="0" type="noConversion"/>
  <printOptions horizontalCentered="1"/>
  <pageMargins left="0.74803149606299213" right="0.70866141732283472" top="0.31496062992125984" bottom="0.27559055118110237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12</vt:i4>
      </vt:variant>
    </vt:vector>
  </HeadingPairs>
  <TitlesOfParts>
    <vt:vector size="33" baseType="lpstr">
      <vt:lpstr>Címrend</vt:lpstr>
      <vt:lpstr>2.sz.mell.</vt:lpstr>
      <vt:lpstr>3.sz.mell.</vt:lpstr>
      <vt:lpstr>4.sz.mell.</vt:lpstr>
      <vt:lpstr>5.sz.mell.</vt:lpstr>
      <vt:lpstr>6.sz.mell.</vt:lpstr>
      <vt:lpstr>7.sz.mell.</vt:lpstr>
      <vt:lpstr>8.sz.mell.</vt:lpstr>
      <vt:lpstr>9.sz.mell.</vt:lpstr>
      <vt:lpstr>10.sz.mell.</vt:lpstr>
      <vt:lpstr>11.sz.mell.</vt:lpstr>
      <vt:lpstr>12.sz.mell.</vt:lpstr>
      <vt:lpstr>13.sz.mell</vt:lpstr>
      <vt:lpstr>14.sz.mell.</vt:lpstr>
      <vt:lpstr>15. sz.mell.</vt:lpstr>
      <vt:lpstr>16.sz.mell.</vt:lpstr>
      <vt:lpstr>17.sz.m</vt:lpstr>
      <vt:lpstr>18.sz.m.</vt:lpstr>
      <vt:lpstr>19.sz.m.</vt:lpstr>
      <vt:lpstr>20.sz.mell</vt:lpstr>
      <vt:lpstr>Munka1</vt:lpstr>
      <vt:lpstr>'12.sz.mell.'!Nyomtatási_terület</vt:lpstr>
      <vt:lpstr>'15. sz.mell.'!Nyomtatási_terület</vt:lpstr>
      <vt:lpstr>'16.sz.mell.'!Nyomtatási_terület</vt:lpstr>
      <vt:lpstr>'17.sz.m'!Nyomtatási_terület</vt:lpstr>
      <vt:lpstr>'18.sz.m.'!Nyomtatási_terület</vt:lpstr>
      <vt:lpstr>'2.sz.mell.'!Nyomtatási_terület</vt:lpstr>
      <vt:lpstr>'20.sz.mell'!Nyomtatási_terület</vt:lpstr>
      <vt:lpstr>'3.sz.mell.'!Nyomtatási_terület</vt:lpstr>
      <vt:lpstr>'4.sz.mell.'!Nyomtatási_terület</vt:lpstr>
      <vt:lpstr>'5.sz.mell.'!Nyomtatási_terület</vt:lpstr>
      <vt:lpstr>'6.sz.mell.'!Nyomtatási_terület</vt:lpstr>
      <vt:lpstr>'8.sz.mell.'!Nyomtatási_terület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Iroda48</cp:lastModifiedBy>
  <cp:lastPrinted>2018-02-12T09:49:01Z</cp:lastPrinted>
  <dcterms:created xsi:type="dcterms:W3CDTF">2015-02-02T07:42:02Z</dcterms:created>
  <dcterms:modified xsi:type="dcterms:W3CDTF">2018-02-15T11:05:13Z</dcterms:modified>
</cp:coreProperties>
</file>