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jegyző\Desktop\2020 február rendelet NJT-re\"/>
    </mc:Choice>
  </mc:AlternateContent>
  <xr:revisionPtr revIDLastSave="0" documentId="13_ncr:1_{BB634966-F03B-4025-BD71-89BBCA57E338}" xr6:coauthVersionLast="45" xr6:coauthVersionMax="45" xr10:uidLastSave="{00000000-0000-0000-0000-000000000000}"/>
  <bookViews>
    <workbookView xWindow="-120" yWindow="-120" windowWidth="29040" windowHeight="15840" firstSheet="8" activeTab="24" xr2:uid="{00000000-000D-0000-FFFF-FFFF00000000}"/>
  </bookViews>
  <sheets>
    <sheet name="1" sheetId="23" r:id="rId1"/>
    <sheet name="1a" sheetId="38" r:id="rId2"/>
    <sheet name="1.b" sheetId="41" r:id="rId3"/>
    <sheet name="1.c" sheetId="43" r:id="rId4"/>
    <sheet name="1.d" sheetId="44" r:id="rId5"/>
    <sheet name="2" sheetId="25" r:id="rId6"/>
    <sheet name="2a" sheetId="36" r:id="rId7"/>
    <sheet name="2b" sheetId="37" r:id="rId8"/>
    <sheet name="2-c" sheetId="8" r:id="rId9"/>
    <sheet name="2.d" sheetId="42" r:id="rId10"/>
    <sheet name="2.e" sheetId="45" r:id="rId11"/>
    <sheet name="4.mell" sheetId="9" r:id="rId12"/>
    <sheet name="3" sheetId="28" r:id="rId13"/>
    <sheet name="5.mell." sheetId="10" r:id="rId14"/>
    <sheet name="6.mell." sheetId="7" r:id="rId15"/>
    <sheet name="7 mell" sheetId="11" r:id="rId16"/>
    <sheet name="8.sz.mell" sheetId="12" r:id="rId17"/>
    <sheet name="9a" sheetId="32" r:id="rId18"/>
    <sheet name="9b" sheetId="35" r:id="rId19"/>
    <sheet name="9c" sheetId="34" r:id="rId20"/>
    <sheet name="10 mell" sheetId="13" r:id="rId21"/>
    <sheet name="11 mell" sheetId="39" r:id="rId22"/>
    <sheet name="12 mell" sheetId="40" r:id="rId23"/>
    <sheet name="13. mell" sheetId="14" r:id="rId24"/>
    <sheet name="14 mell" sheetId="15" r:id="rId25"/>
  </sheets>
  <externalReferences>
    <externalReference r:id="rId26"/>
    <externalReference r:id="rId27"/>
    <externalReference r:id="rId28"/>
  </externalReferences>
  <definedNames>
    <definedName name="_xlnm.Print_Area" localSheetId="21">#REF!</definedName>
    <definedName name="_xlnm.Print_Area" localSheetId="23">'13. mell'!$B$1:$O$32</definedName>
    <definedName name="_xlnm.Print_Area" localSheetId="6">#REF!</definedName>
    <definedName name="_xlnm.Print_Area" localSheetId="7">#REF!</definedName>
    <definedName name="_xlnm.Print_Area" localSheetId="17">#REF!</definedName>
    <definedName name="_xlnm.Print_Area" localSheetId="18">#REF!</definedName>
    <definedName name="_xlnm.Print_Area" localSheetId="19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14" l="1"/>
  <c r="N32" i="14" s="1"/>
  <c r="N28" i="14" s="1"/>
  <c r="P31" i="14"/>
  <c r="C31" i="14"/>
  <c r="P30" i="14"/>
  <c r="C30" i="14"/>
  <c r="C29" i="14"/>
  <c r="D29" i="14" s="1"/>
  <c r="C28" i="14"/>
  <c r="C26" i="14"/>
  <c r="O26" i="14" s="1"/>
  <c r="P25" i="14"/>
  <c r="C25" i="14"/>
  <c r="C24" i="14"/>
  <c r="O24" i="14" s="1"/>
  <c r="C23" i="14"/>
  <c r="O23" i="14" s="1"/>
  <c r="C22" i="14"/>
  <c r="O22" i="14" s="1"/>
  <c r="C21" i="14"/>
  <c r="O21" i="14" s="1"/>
  <c r="C20" i="14"/>
  <c r="C27" i="14" s="1"/>
  <c r="C33" i="14" s="1"/>
  <c r="C18" i="14"/>
  <c r="O18" i="14" s="1"/>
  <c r="M17" i="14"/>
  <c r="L17" i="14"/>
  <c r="K17" i="14"/>
  <c r="H17" i="14"/>
  <c r="G17" i="14"/>
  <c r="F17" i="14"/>
  <c r="E17" i="14"/>
  <c r="D17" i="14"/>
  <c r="P17" i="14" s="1"/>
  <c r="C17" i="14"/>
  <c r="O16" i="14"/>
  <c r="C16" i="14"/>
  <c r="P14" i="14"/>
  <c r="C14" i="14"/>
  <c r="C13" i="14"/>
  <c r="O13" i="14" s="1"/>
  <c r="C12" i="14"/>
  <c r="O12" i="14" s="1"/>
  <c r="C11" i="14"/>
  <c r="O11" i="14" s="1"/>
  <c r="C10" i="14"/>
  <c r="O10" i="14" s="1"/>
  <c r="C9" i="14"/>
  <c r="O9" i="14" s="1"/>
  <c r="C8" i="14"/>
  <c r="O8" i="14" s="1"/>
  <c r="C7" i="14"/>
  <c r="C15" i="14" s="1"/>
  <c r="C19" i="14" s="1"/>
  <c r="H119" i="34"/>
  <c r="H120" i="34" s="1"/>
  <c r="G119" i="34"/>
  <c r="G120" i="34" s="1"/>
  <c r="F119" i="34"/>
  <c r="F120" i="34" s="1"/>
  <c r="E119" i="34"/>
  <c r="E120" i="34" s="1"/>
  <c r="C117" i="34"/>
  <c r="G115" i="34"/>
  <c r="E115" i="34"/>
  <c r="D115" i="34"/>
  <c r="C114" i="34"/>
  <c r="C113" i="34"/>
  <c r="C112" i="34"/>
  <c r="H111" i="34"/>
  <c r="H115" i="34" s="1"/>
  <c r="G111" i="34"/>
  <c r="F111" i="34"/>
  <c r="F115" i="34" s="1"/>
  <c r="C115" i="34" s="1"/>
  <c r="E111" i="34"/>
  <c r="C111" i="34"/>
  <c r="H110" i="34"/>
  <c r="G110" i="34"/>
  <c r="F110" i="34"/>
  <c r="E110" i="34"/>
  <c r="D110" i="34"/>
  <c r="C110" i="34"/>
  <c r="C109" i="34"/>
  <c r="C108" i="34"/>
  <c r="C107" i="34"/>
  <c r="C106" i="34"/>
  <c r="H105" i="34"/>
  <c r="G105" i="34"/>
  <c r="F105" i="34"/>
  <c r="E105" i="34"/>
  <c r="D105" i="34"/>
  <c r="C105" i="34"/>
  <c r="C104" i="34"/>
  <c r="C103" i="34"/>
  <c r="C102" i="34"/>
  <c r="C101" i="34"/>
  <c r="C100" i="34"/>
  <c r="H99" i="34"/>
  <c r="F99" i="34"/>
  <c r="D99" i="34"/>
  <c r="C98" i="34"/>
  <c r="C97" i="34"/>
  <c r="C96" i="34"/>
  <c r="C95" i="34"/>
  <c r="C94" i="34"/>
  <c r="C93" i="34"/>
  <c r="C92" i="34"/>
  <c r="H91" i="34"/>
  <c r="G91" i="34"/>
  <c r="G99" i="34" s="1"/>
  <c r="F91" i="34"/>
  <c r="E91" i="34"/>
  <c r="E99" i="34" s="1"/>
  <c r="D91" i="34"/>
  <c r="C91" i="34"/>
  <c r="C90" i="34"/>
  <c r="C88" i="34"/>
  <c r="C87" i="34"/>
  <c r="H86" i="34"/>
  <c r="G86" i="34"/>
  <c r="F86" i="34"/>
  <c r="E86" i="34"/>
  <c r="D86" i="34"/>
  <c r="C86" i="34" s="1"/>
  <c r="C85" i="34"/>
  <c r="H84" i="34"/>
  <c r="G84" i="34"/>
  <c r="F84" i="34"/>
  <c r="E84" i="34"/>
  <c r="D84" i="34"/>
  <c r="C84" i="34"/>
  <c r="C83" i="34"/>
  <c r="H82" i="34"/>
  <c r="H89" i="34" s="1"/>
  <c r="H116" i="34" s="1"/>
  <c r="G82" i="34"/>
  <c r="G89" i="34" s="1"/>
  <c r="G116" i="34" s="1"/>
  <c r="G121" i="34" s="1"/>
  <c r="F82" i="34"/>
  <c r="F89" i="34" s="1"/>
  <c r="F116" i="34" s="1"/>
  <c r="E82" i="34"/>
  <c r="E89" i="34" s="1"/>
  <c r="E116" i="34" s="1"/>
  <c r="E121" i="34" s="1"/>
  <c r="D82" i="34"/>
  <c r="C82" i="34" s="1"/>
  <c r="C81" i="34"/>
  <c r="C80" i="34"/>
  <c r="C79" i="34"/>
  <c r="H76" i="34"/>
  <c r="H77" i="34" s="1"/>
  <c r="G76" i="34"/>
  <c r="G77" i="34" s="1"/>
  <c r="F76" i="34"/>
  <c r="F77" i="34" s="1"/>
  <c r="D76" i="34"/>
  <c r="D77" i="34" s="1"/>
  <c r="C74" i="34"/>
  <c r="C73" i="34"/>
  <c r="C72" i="34"/>
  <c r="H70" i="34"/>
  <c r="G70" i="34"/>
  <c r="F70" i="34"/>
  <c r="E70" i="34"/>
  <c r="D70" i="34"/>
  <c r="C70" i="34" s="1"/>
  <c r="C69" i="34"/>
  <c r="C68" i="34"/>
  <c r="C67" i="34"/>
  <c r="H66" i="34"/>
  <c r="G66" i="34"/>
  <c r="F66" i="34"/>
  <c r="E66" i="34"/>
  <c r="D66" i="34"/>
  <c r="C66" i="34"/>
  <c r="C65" i="34"/>
  <c r="H64" i="34"/>
  <c r="G64" i="34"/>
  <c r="F64" i="34"/>
  <c r="E64" i="34"/>
  <c r="D64" i="34"/>
  <c r="C64" i="34" s="1"/>
  <c r="C63" i="34"/>
  <c r="C62" i="34"/>
  <c r="H61" i="34"/>
  <c r="F61" i="34"/>
  <c r="D61" i="34"/>
  <c r="C61" i="34" s="1"/>
  <c r="C60" i="34"/>
  <c r="C59" i="34"/>
  <c r="C58" i="34"/>
  <c r="C57" i="34"/>
  <c r="C56" i="34"/>
  <c r="C55" i="34"/>
  <c r="C54" i="34"/>
  <c r="C53" i="34"/>
  <c r="C52" i="34"/>
  <c r="C51" i="34"/>
  <c r="C50" i="34"/>
  <c r="H49" i="34"/>
  <c r="G49" i="34"/>
  <c r="F49" i="34"/>
  <c r="E49" i="34"/>
  <c r="D49" i="34"/>
  <c r="C49" i="34"/>
  <c r="C48" i="34"/>
  <c r="C47" i="34"/>
  <c r="H46" i="34"/>
  <c r="G46" i="34"/>
  <c r="F46" i="34"/>
  <c r="E46" i="34"/>
  <c r="D46" i="34"/>
  <c r="C46" i="34"/>
  <c r="C45" i="34"/>
  <c r="C44" i="34"/>
  <c r="C43" i="34"/>
  <c r="C42" i="34"/>
  <c r="H41" i="34"/>
  <c r="G41" i="34"/>
  <c r="G61" i="34" s="1"/>
  <c r="F41" i="34"/>
  <c r="E41" i="34"/>
  <c r="E61" i="34" s="1"/>
  <c r="D41" i="34"/>
  <c r="C41" i="34"/>
  <c r="C40" i="34"/>
  <c r="C38" i="34"/>
  <c r="C37" i="34"/>
  <c r="H36" i="34"/>
  <c r="G36" i="34"/>
  <c r="F36" i="34"/>
  <c r="E36" i="34"/>
  <c r="D36" i="34"/>
  <c r="C36" i="34" s="1"/>
  <c r="H35" i="34"/>
  <c r="G35" i="34"/>
  <c r="F35" i="34"/>
  <c r="E35" i="34"/>
  <c r="D35" i="34"/>
  <c r="C35" i="34" s="1"/>
  <c r="C34" i="34"/>
  <c r="C33" i="34"/>
  <c r="C32" i="34"/>
  <c r="C31" i="34"/>
  <c r="H29" i="34"/>
  <c r="H39" i="34" s="1"/>
  <c r="G29" i="34"/>
  <c r="G39" i="34" s="1"/>
  <c r="F29" i="34"/>
  <c r="F39" i="34" s="1"/>
  <c r="E29" i="34"/>
  <c r="E39" i="34" s="1"/>
  <c r="C27" i="34"/>
  <c r="C26" i="34"/>
  <c r="C25" i="34"/>
  <c r="C24" i="34"/>
  <c r="H23" i="34"/>
  <c r="H28" i="34" s="1"/>
  <c r="G23" i="34"/>
  <c r="F23" i="34"/>
  <c r="F28" i="34" s="1"/>
  <c r="E23" i="34"/>
  <c r="D23" i="34"/>
  <c r="C23" i="34" s="1"/>
  <c r="C22" i="34"/>
  <c r="H21" i="34"/>
  <c r="G21" i="34"/>
  <c r="G28" i="34" s="1"/>
  <c r="F21" i="34"/>
  <c r="E21" i="34"/>
  <c r="E28" i="34" s="1"/>
  <c r="D21" i="34"/>
  <c r="C21" i="34"/>
  <c r="G20" i="34"/>
  <c r="G71" i="34" s="1"/>
  <c r="G78" i="34" s="1"/>
  <c r="C19" i="34"/>
  <c r="C18" i="34"/>
  <c r="C17" i="34"/>
  <c r="C16" i="34"/>
  <c r="C15" i="34"/>
  <c r="H14" i="34"/>
  <c r="G14" i="34"/>
  <c r="F14" i="34"/>
  <c r="E14" i="34"/>
  <c r="D14" i="34"/>
  <c r="C14" i="34" s="1"/>
  <c r="C13" i="34"/>
  <c r="H12" i="34"/>
  <c r="H20" i="34" s="1"/>
  <c r="H71" i="34" s="1"/>
  <c r="H78" i="34" s="1"/>
  <c r="G12" i="34"/>
  <c r="F12" i="34"/>
  <c r="F20" i="34" s="1"/>
  <c r="F71" i="34" s="1"/>
  <c r="F78" i="34" s="1"/>
  <c r="E12" i="34"/>
  <c r="E20" i="34" s="1"/>
  <c r="E71" i="34" s="1"/>
  <c r="D12" i="34"/>
  <c r="D20" i="34" s="1"/>
  <c r="C12" i="34"/>
  <c r="C11" i="34"/>
  <c r="C10" i="34"/>
  <c r="C9" i="34"/>
  <c r="C8" i="34"/>
  <c r="C7" i="34"/>
  <c r="C6" i="34"/>
  <c r="H119" i="35"/>
  <c r="H120" i="35" s="1"/>
  <c r="G119" i="35"/>
  <c r="G120" i="35" s="1"/>
  <c r="F119" i="35"/>
  <c r="F120" i="35" s="1"/>
  <c r="E119" i="35"/>
  <c r="E120" i="35" s="1"/>
  <c r="C117" i="35"/>
  <c r="D115" i="35"/>
  <c r="C114" i="35"/>
  <c r="J113" i="35"/>
  <c r="C113" i="35"/>
  <c r="C112" i="35"/>
  <c r="H111" i="35"/>
  <c r="H115" i="35" s="1"/>
  <c r="G111" i="35"/>
  <c r="G115" i="35" s="1"/>
  <c r="F111" i="35"/>
  <c r="F115" i="35" s="1"/>
  <c r="E111" i="35"/>
  <c r="C111" i="35" s="1"/>
  <c r="H110" i="35"/>
  <c r="G110" i="35"/>
  <c r="F110" i="35"/>
  <c r="E110" i="35"/>
  <c r="D110" i="35"/>
  <c r="C110" i="35" s="1"/>
  <c r="C109" i="35"/>
  <c r="C108" i="35"/>
  <c r="C107" i="35"/>
  <c r="C106" i="35"/>
  <c r="H105" i="35"/>
  <c r="G105" i="35"/>
  <c r="F105" i="35"/>
  <c r="E105" i="35"/>
  <c r="D105" i="35"/>
  <c r="C105" i="35" s="1"/>
  <c r="C104" i="35"/>
  <c r="C103" i="35"/>
  <c r="C102" i="35"/>
  <c r="C101" i="35"/>
  <c r="C100" i="35"/>
  <c r="G99" i="35"/>
  <c r="E99" i="35"/>
  <c r="C98" i="35"/>
  <c r="C97" i="35"/>
  <c r="C96" i="35"/>
  <c r="C95" i="35"/>
  <c r="C94" i="35"/>
  <c r="C93" i="35"/>
  <c r="C92" i="35"/>
  <c r="H91" i="35"/>
  <c r="H99" i="35" s="1"/>
  <c r="G91" i="35"/>
  <c r="F91" i="35"/>
  <c r="F99" i="35" s="1"/>
  <c r="E91" i="35"/>
  <c r="D91" i="35"/>
  <c r="D99" i="35" s="1"/>
  <c r="C99" i="35" s="1"/>
  <c r="C90" i="35"/>
  <c r="C88" i="35"/>
  <c r="C87" i="35"/>
  <c r="H86" i="35"/>
  <c r="G86" i="35"/>
  <c r="F86" i="35"/>
  <c r="E86" i="35"/>
  <c r="D86" i="35"/>
  <c r="C86" i="35"/>
  <c r="C85" i="35"/>
  <c r="H84" i="35"/>
  <c r="G84" i="35"/>
  <c r="F84" i="35"/>
  <c r="E84" i="35"/>
  <c r="D84" i="35"/>
  <c r="C84" i="35" s="1"/>
  <c r="C83" i="35"/>
  <c r="H82" i="35"/>
  <c r="H89" i="35" s="1"/>
  <c r="G82" i="35"/>
  <c r="G89" i="35" s="1"/>
  <c r="G116" i="35" s="1"/>
  <c r="G121" i="35" s="1"/>
  <c r="G75" i="35" s="1"/>
  <c r="F82" i="35"/>
  <c r="F89" i="35" s="1"/>
  <c r="E82" i="35"/>
  <c r="E89" i="35" s="1"/>
  <c r="D82" i="35"/>
  <c r="D89" i="35" s="1"/>
  <c r="C82" i="35"/>
  <c r="C81" i="35"/>
  <c r="C80" i="35"/>
  <c r="C79" i="35"/>
  <c r="H76" i="35"/>
  <c r="H77" i="35" s="1"/>
  <c r="F76" i="35"/>
  <c r="F77" i="35" s="1"/>
  <c r="E76" i="35"/>
  <c r="E77" i="35" s="1"/>
  <c r="D76" i="35"/>
  <c r="C74" i="35"/>
  <c r="C73" i="35"/>
  <c r="C72" i="35"/>
  <c r="H70" i="35"/>
  <c r="G70" i="35"/>
  <c r="F70" i="35"/>
  <c r="E70" i="35"/>
  <c r="D70" i="35"/>
  <c r="C70" i="35"/>
  <c r="C69" i="35"/>
  <c r="C68" i="35"/>
  <c r="C67" i="35"/>
  <c r="H66" i="35"/>
  <c r="G66" i="35"/>
  <c r="F66" i="35"/>
  <c r="E66" i="35"/>
  <c r="D66" i="35"/>
  <c r="C66" i="35" s="1"/>
  <c r="C65" i="35"/>
  <c r="H64" i="35"/>
  <c r="G64" i="35"/>
  <c r="F64" i="35"/>
  <c r="E64" i="35"/>
  <c r="D64" i="35"/>
  <c r="C64" i="35"/>
  <c r="C63" i="35"/>
  <c r="C62" i="35"/>
  <c r="G61" i="35"/>
  <c r="E61" i="35"/>
  <c r="C60" i="35"/>
  <c r="C59" i="35"/>
  <c r="C58" i="35"/>
  <c r="C57" i="35"/>
  <c r="C56" i="35"/>
  <c r="C55" i="35"/>
  <c r="C54" i="35"/>
  <c r="C53" i="35"/>
  <c r="C52" i="35"/>
  <c r="C51" i="35"/>
  <c r="C50" i="35"/>
  <c r="H49" i="35"/>
  <c r="G49" i="35"/>
  <c r="F49" i="35"/>
  <c r="E49" i="35"/>
  <c r="D49" i="35"/>
  <c r="C49" i="35" s="1"/>
  <c r="C48" i="35"/>
  <c r="C47" i="35"/>
  <c r="H46" i="35"/>
  <c r="G46" i="35"/>
  <c r="F46" i="35"/>
  <c r="E46" i="35"/>
  <c r="D46" i="35"/>
  <c r="C46" i="35" s="1"/>
  <c r="C45" i="35"/>
  <c r="C44" i="35"/>
  <c r="C43" i="35"/>
  <c r="C42" i="35"/>
  <c r="H41" i="35"/>
  <c r="H61" i="35" s="1"/>
  <c r="G41" i="35"/>
  <c r="F41" i="35"/>
  <c r="F61" i="35" s="1"/>
  <c r="E41" i="35"/>
  <c r="D41" i="35"/>
  <c r="D61" i="35" s="1"/>
  <c r="C61" i="35" s="1"/>
  <c r="C40" i="35"/>
  <c r="C38" i="35"/>
  <c r="C37" i="35"/>
  <c r="H36" i="35"/>
  <c r="G36" i="35"/>
  <c r="F36" i="35"/>
  <c r="E36" i="35"/>
  <c r="D36" i="35"/>
  <c r="C36" i="35"/>
  <c r="H35" i="35"/>
  <c r="G35" i="35"/>
  <c r="F35" i="35"/>
  <c r="E35" i="35"/>
  <c r="D35" i="35"/>
  <c r="C35" i="35"/>
  <c r="C34" i="35"/>
  <c r="C33" i="35"/>
  <c r="C32" i="35"/>
  <c r="C31" i="35"/>
  <c r="D30" i="35"/>
  <c r="C30" i="35"/>
  <c r="H29" i="35"/>
  <c r="H39" i="35" s="1"/>
  <c r="G29" i="35"/>
  <c r="G39" i="35" s="1"/>
  <c r="F29" i="35"/>
  <c r="F39" i="35" s="1"/>
  <c r="E29" i="35"/>
  <c r="E39" i="35" s="1"/>
  <c r="D29" i="35"/>
  <c r="D39" i="35" s="1"/>
  <c r="C39" i="35" s="1"/>
  <c r="C29" i="35"/>
  <c r="C27" i="35"/>
  <c r="C26" i="35"/>
  <c r="C25" i="35"/>
  <c r="C24" i="35"/>
  <c r="H23" i="35"/>
  <c r="G23" i="35"/>
  <c r="G28" i="35" s="1"/>
  <c r="F23" i="35"/>
  <c r="E23" i="35"/>
  <c r="E28" i="35" s="1"/>
  <c r="D23" i="35"/>
  <c r="C23" i="35"/>
  <c r="C22" i="35"/>
  <c r="H21" i="35"/>
  <c r="H28" i="35" s="1"/>
  <c r="G21" i="35"/>
  <c r="F21" i="35"/>
  <c r="F28" i="35" s="1"/>
  <c r="E21" i="35"/>
  <c r="D21" i="35"/>
  <c r="C19" i="35"/>
  <c r="C18" i="35"/>
  <c r="C17" i="35"/>
  <c r="C16" i="35"/>
  <c r="C15" i="35"/>
  <c r="H14" i="35"/>
  <c r="G14" i="35"/>
  <c r="F14" i="35"/>
  <c r="E14" i="35"/>
  <c r="D14" i="35"/>
  <c r="C14" i="35"/>
  <c r="C13" i="35"/>
  <c r="H12" i="35"/>
  <c r="H20" i="35" s="1"/>
  <c r="H71" i="35" s="1"/>
  <c r="H78" i="35" s="1"/>
  <c r="G12" i="35"/>
  <c r="F12" i="35"/>
  <c r="F20" i="35" s="1"/>
  <c r="F71" i="35" s="1"/>
  <c r="F78" i="35" s="1"/>
  <c r="E12" i="35"/>
  <c r="D12" i="35"/>
  <c r="C12" i="35" s="1"/>
  <c r="C11" i="35"/>
  <c r="C10" i="35"/>
  <c r="C9" i="35"/>
  <c r="C8" i="35"/>
  <c r="C7" i="35"/>
  <c r="C6" i="35"/>
  <c r="H121" i="32"/>
  <c r="G121" i="32"/>
  <c r="F121" i="32"/>
  <c r="E121" i="32"/>
  <c r="D121" i="32"/>
  <c r="C121" i="32"/>
  <c r="H120" i="32"/>
  <c r="G120" i="32"/>
  <c r="F120" i="32"/>
  <c r="E120" i="32"/>
  <c r="D120" i="32"/>
  <c r="C120" i="32"/>
  <c r="H119" i="32"/>
  <c r="G119" i="32"/>
  <c r="F119" i="32"/>
  <c r="E119" i="32"/>
  <c r="D119" i="32"/>
  <c r="C119" i="32"/>
  <c r="H118" i="32"/>
  <c r="G118" i="32"/>
  <c r="F118" i="32"/>
  <c r="E118" i="32"/>
  <c r="D118" i="32"/>
  <c r="C118" i="32"/>
  <c r="H117" i="32"/>
  <c r="G117" i="32"/>
  <c r="F117" i="32"/>
  <c r="E117" i="32"/>
  <c r="D117" i="32"/>
  <c r="C117" i="32"/>
  <c r="H116" i="32"/>
  <c r="G116" i="32"/>
  <c r="F116" i="32"/>
  <c r="E116" i="32"/>
  <c r="D116" i="32"/>
  <c r="C116" i="32"/>
  <c r="H115" i="32"/>
  <c r="G115" i="32"/>
  <c r="F115" i="32"/>
  <c r="E115" i="32"/>
  <c r="D115" i="32"/>
  <c r="C115" i="32"/>
  <c r="H114" i="32"/>
  <c r="G114" i="32"/>
  <c r="F114" i="32"/>
  <c r="E114" i="32"/>
  <c r="D114" i="32"/>
  <c r="C114" i="32"/>
  <c r="H113" i="32"/>
  <c r="G113" i="32"/>
  <c r="F113" i="32"/>
  <c r="E113" i="32"/>
  <c r="D113" i="32"/>
  <c r="C113" i="32"/>
  <c r="H112" i="32"/>
  <c r="G112" i="32"/>
  <c r="F112" i="32"/>
  <c r="E112" i="32"/>
  <c r="D112" i="32"/>
  <c r="C112" i="32"/>
  <c r="H111" i="32"/>
  <c r="G111" i="32"/>
  <c r="F111" i="32"/>
  <c r="E111" i="32"/>
  <c r="D111" i="32"/>
  <c r="C111" i="32"/>
  <c r="H110" i="32"/>
  <c r="G110" i="32"/>
  <c r="F110" i="32"/>
  <c r="E110" i="32"/>
  <c r="D110" i="32"/>
  <c r="C110" i="32"/>
  <c r="H109" i="32"/>
  <c r="G109" i="32"/>
  <c r="F109" i="32"/>
  <c r="E109" i="32"/>
  <c r="D109" i="32"/>
  <c r="C109" i="32"/>
  <c r="H108" i="32"/>
  <c r="G108" i="32"/>
  <c r="F108" i="32"/>
  <c r="E108" i="32"/>
  <c r="D108" i="32"/>
  <c r="C108" i="32"/>
  <c r="H107" i="32"/>
  <c r="G107" i="32"/>
  <c r="F107" i="32"/>
  <c r="E107" i="32"/>
  <c r="D107" i="32"/>
  <c r="C107" i="32"/>
  <c r="H106" i="32"/>
  <c r="G106" i="32"/>
  <c r="F106" i="32"/>
  <c r="E106" i="32"/>
  <c r="D106" i="32"/>
  <c r="C106" i="32"/>
  <c r="H105" i="32"/>
  <c r="G105" i="32"/>
  <c r="F105" i="32"/>
  <c r="E105" i="32"/>
  <c r="D105" i="32"/>
  <c r="C105" i="32"/>
  <c r="H104" i="32"/>
  <c r="G104" i="32"/>
  <c r="F104" i="32"/>
  <c r="E104" i="32"/>
  <c r="D104" i="32"/>
  <c r="C104" i="32"/>
  <c r="H103" i="32"/>
  <c r="G103" i="32"/>
  <c r="F103" i="32"/>
  <c r="E103" i="32"/>
  <c r="D103" i="32"/>
  <c r="C103" i="32"/>
  <c r="H102" i="32"/>
  <c r="G102" i="32"/>
  <c r="F102" i="32"/>
  <c r="E102" i="32"/>
  <c r="D102" i="32"/>
  <c r="C102" i="32"/>
  <c r="H101" i="32"/>
  <c r="G101" i="32"/>
  <c r="F101" i="32"/>
  <c r="E101" i="32"/>
  <c r="D101" i="32"/>
  <c r="C101" i="32"/>
  <c r="H100" i="32"/>
  <c r="G100" i="32"/>
  <c r="F100" i="32"/>
  <c r="E100" i="32"/>
  <c r="D100" i="32"/>
  <c r="C100" i="32"/>
  <c r="H99" i="32"/>
  <c r="G99" i="32"/>
  <c r="F99" i="32"/>
  <c r="E99" i="32"/>
  <c r="D99" i="32"/>
  <c r="C99" i="32"/>
  <c r="H98" i="32"/>
  <c r="G98" i="32"/>
  <c r="F98" i="32"/>
  <c r="E98" i="32"/>
  <c r="D98" i="32"/>
  <c r="C98" i="32"/>
  <c r="H97" i="32"/>
  <c r="G97" i="32"/>
  <c r="F97" i="32"/>
  <c r="E97" i="32"/>
  <c r="D97" i="32"/>
  <c r="C97" i="32"/>
  <c r="H96" i="32"/>
  <c r="G96" i="32"/>
  <c r="F96" i="32"/>
  <c r="E96" i="32"/>
  <c r="D96" i="32"/>
  <c r="C96" i="32"/>
  <c r="H95" i="32"/>
  <c r="G95" i="32"/>
  <c r="F95" i="32"/>
  <c r="E95" i="32"/>
  <c r="D95" i="32"/>
  <c r="C95" i="32"/>
  <c r="H94" i="32"/>
  <c r="G94" i="32"/>
  <c r="F94" i="32"/>
  <c r="E94" i="32"/>
  <c r="D94" i="32"/>
  <c r="C94" i="32"/>
  <c r="H93" i="32"/>
  <c r="G93" i="32"/>
  <c r="F93" i="32"/>
  <c r="E93" i="32"/>
  <c r="D93" i="32"/>
  <c r="C93" i="32"/>
  <c r="H92" i="32"/>
  <c r="G92" i="32"/>
  <c r="F92" i="32"/>
  <c r="E92" i="32"/>
  <c r="D92" i="32"/>
  <c r="C92" i="32"/>
  <c r="H91" i="32"/>
  <c r="G91" i="32"/>
  <c r="F91" i="32"/>
  <c r="E91" i="32"/>
  <c r="D91" i="32"/>
  <c r="C91" i="32"/>
  <c r="H90" i="32"/>
  <c r="G90" i="32"/>
  <c r="F90" i="32"/>
  <c r="E90" i="32"/>
  <c r="D90" i="32"/>
  <c r="C90" i="32"/>
  <c r="H89" i="32"/>
  <c r="G89" i="32"/>
  <c r="F89" i="32"/>
  <c r="E89" i="32"/>
  <c r="D89" i="32"/>
  <c r="C89" i="32"/>
  <c r="H88" i="32"/>
  <c r="G88" i="32"/>
  <c r="F88" i="32"/>
  <c r="E88" i="32"/>
  <c r="D88" i="32"/>
  <c r="C88" i="32"/>
  <c r="H87" i="32"/>
  <c r="G87" i="32"/>
  <c r="F87" i="32"/>
  <c r="E87" i="32"/>
  <c r="D87" i="32"/>
  <c r="C87" i="32"/>
  <c r="H86" i="32"/>
  <c r="G86" i="32"/>
  <c r="F86" i="32"/>
  <c r="E86" i="32"/>
  <c r="D86" i="32"/>
  <c r="C86" i="32"/>
  <c r="H85" i="32"/>
  <c r="G85" i="32"/>
  <c r="F85" i="32"/>
  <c r="E85" i="32"/>
  <c r="D85" i="32"/>
  <c r="C85" i="32"/>
  <c r="H84" i="32"/>
  <c r="G84" i="32"/>
  <c r="F84" i="32"/>
  <c r="E84" i="32"/>
  <c r="D84" i="32"/>
  <c r="C84" i="32"/>
  <c r="H83" i="32"/>
  <c r="G83" i="32"/>
  <c r="F83" i="32"/>
  <c r="E83" i="32"/>
  <c r="D83" i="32"/>
  <c r="C83" i="32"/>
  <c r="H82" i="32"/>
  <c r="G82" i="32"/>
  <c r="F82" i="32"/>
  <c r="E82" i="32"/>
  <c r="D82" i="32"/>
  <c r="C82" i="32"/>
  <c r="H81" i="32"/>
  <c r="G81" i="32"/>
  <c r="F81" i="32"/>
  <c r="E81" i="32"/>
  <c r="D81" i="32"/>
  <c r="C81" i="32"/>
  <c r="H80" i="32"/>
  <c r="G80" i="32"/>
  <c r="F80" i="32"/>
  <c r="E80" i="32"/>
  <c r="D80" i="32"/>
  <c r="C80" i="32"/>
  <c r="H79" i="32"/>
  <c r="G79" i="32"/>
  <c r="F79" i="32"/>
  <c r="E79" i="32"/>
  <c r="D79" i="32"/>
  <c r="C79" i="32"/>
  <c r="H78" i="32"/>
  <c r="G78" i="32"/>
  <c r="F78" i="32"/>
  <c r="E78" i="32"/>
  <c r="D78" i="32"/>
  <c r="C78" i="32"/>
  <c r="H77" i="32"/>
  <c r="G77" i="32"/>
  <c r="F77" i="32"/>
  <c r="E77" i="32"/>
  <c r="D77" i="32"/>
  <c r="C77" i="32"/>
  <c r="H76" i="32"/>
  <c r="G76" i="32"/>
  <c r="F76" i="32"/>
  <c r="E76" i="32"/>
  <c r="D76" i="32"/>
  <c r="C76" i="32"/>
  <c r="H75" i="32"/>
  <c r="G75" i="32"/>
  <c r="F75" i="32"/>
  <c r="E75" i="32"/>
  <c r="D75" i="32"/>
  <c r="C75" i="32"/>
  <c r="H74" i="32"/>
  <c r="G74" i="32"/>
  <c r="F74" i="32"/>
  <c r="E74" i="32"/>
  <c r="D74" i="32"/>
  <c r="C74" i="32"/>
  <c r="H73" i="32"/>
  <c r="G73" i="32"/>
  <c r="F73" i="32"/>
  <c r="E73" i="32"/>
  <c r="D73" i="32"/>
  <c r="C73" i="32"/>
  <c r="H72" i="32"/>
  <c r="G72" i="32"/>
  <c r="F72" i="32"/>
  <c r="E72" i="32"/>
  <c r="D72" i="32"/>
  <c r="C72" i="32"/>
  <c r="H71" i="32"/>
  <c r="G71" i="32"/>
  <c r="F71" i="32"/>
  <c r="E71" i="32"/>
  <c r="D71" i="32"/>
  <c r="C71" i="32"/>
  <c r="H70" i="32"/>
  <c r="G70" i="32"/>
  <c r="F70" i="32"/>
  <c r="E70" i="32"/>
  <c r="D70" i="32"/>
  <c r="C70" i="32"/>
  <c r="H69" i="32"/>
  <c r="G69" i="32"/>
  <c r="F69" i="32"/>
  <c r="E69" i="32"/>
  <c r="D69" i="32"/>
  <c r="C69" i="32"/>
  <c r="H68" i="32"/>
  <c r="G68" i="32"/>
  <c r="F68" i="32"/>
  <c r="E68" i="32"/>
  <c r="D68" i="32"/>
  <c r="C68" i="32"/>
  <c r="H67" i="32"/>
  <c r="G67" i="32"/>
  <c r="F67" i="32"/>
  <c r="E67" i="32"/>
  <c r="D67" i="32"/>
  <c r="C67" i="32"/>
  <c r="H66" i="32"/>
  <c r="G66" i="32"/>
  <c r="F66" i="32"/>
  <c r="E66" i="32"/>
  <c r="D66" i="32"/>
  <c r="C66" i="32"/>
  <c r="H65" i="32"/>
  <c r="G65" i="32"/>
  <c r="F65" i="32"/>
  <c r="E65" i="32"/>
  <c r="D65" i="32"/>
  <c r="C65" i="32"/>
  <c r="H64" i="32"/>
  <c r="G64" i="32"/>
  <c r="F64" i="32"/>
  <c r="E64" i="32"/>
  <c r="D64" i="32"/>
  <c r="C64" i="32"/>
  <c r="H63" i="32"/>
  <c r="G63" i="32"/>
  <c r="F63" i="32"/>
  <c r="E63" i="32"/>
  <c r="D63" i="32"/>
  <c r="C63" i="32"/>
  <c r="H62" i="32"/>
  <c r="G62" i="32"/>
  <c r="F62" i="32"/>
  <c r="E62" i="32"/>
  <c r="D62" i="32"/>
  <c r="C62" i="32"/>
  <c r="H61" i="32"/>
  <c r="G61" i="32"/>
  <c r="F61" i="32"/>
  <c r="E61" i="32"/>
  <c r="D61" i="32"/>
  <c r="C61" i="32"/>
  <c r="H60" i="32"/>
  <c r="G60" i="32"/>
  <c r="F60" i="32"/>
  <c r="E60" i="32"/>
  <c r="D60" i="32"/>
  <c r="C60" i="32"/>
  <c r="H59" i="32"/>
  <c r="G59" i="32"/>
  <c r="F59" i="32"/>
  <c r="E59" i="32"/>
  <c r="D59" i="32"/>
  <c r="C59" i="32"/>
  <c r="H58" i="32"/>
  <c r="G58" i="32"/>
  <c r="F58" i="32"/>
  <c r="E58" i="32"/>
  <c r="D58" i="32"/>
  <c r="C58" i="32"/>
  <c r="H57" i="32"/>
  <c r="G57" i="32"/>
  <c r="F57" i="32"/>
  <c r="E57" i="32"/>
  <c r="D57" i="32"/>
  <c r="C57" i="32"/>
  <c r="H56" i="32"/>
  <c r="G56" i="32"/>
  <c r="F56" i="32"/>
  <c r="E56" i="32"/>
  <c r="D56" i="32"/>
  <c r="C56" i="32"/>
  <c r="H55" i="32"/>
  <c r="G55" i="32"/>
  <c r="F55" i="32"/>
  <c r="E55" i="32"/>
  <c r="D55" i="32"/>
  <c r="C55" i="32"/>
  <c r="H54" i="32"/>
  <c r="G54" i="32"/>
  <c r="F54" i="32"/>
  <c r="E54" i="32"/>
  <c r="D54" i="32"/>
  <c r="C54" i="32"/>
  <c r="H53" i="32"/>
  <c r="G53" i="32"/>
  <c r="F53" i="32"/>
  <c r="E53" i="32"/>
  <c r="D53" i="32"/>
  <c r="C53" i="32"/>
  <c r="H52" i="32"/>
  <c r="G52" i="32"/>
  <c r="F52" i="32"/>
  <c r="E52" i="32"/>
  <c r="D52" i="32"/>
  <c r="C52" i="32"/>
  <c r="H51" i="32"/>
  <c r="G51" i="32"/>
  <c r="F51" i="32"/>
  <c r="E51" i="32"/>
  <c r="D51" i="32"/>
  <c r="C51" i="32"/>
  <c r="H50" i="32"/>
  <c r="G50" i="32"/>
  <c r="F50" i="32"/>
  <c r="E50" i="32"/>
  <c r="D50" i="32"/>
  <c r="C50" i="32"/>
  <c r="H49" i="32"/>
  <c r="G49" i="32"/>
  <c r="F49" i="32"/>
  <c r="E49" i="32"/>
  <c r="D49" i="32"/>
  <c r="C49" i="32"/>
  <c r="H48" i="32"/>
  <c r="G48" i="32"/>
  <c r="F48" i="32"/>
  <c r="E48" i="32"/>
  <c r="D48" i="32"/>
  <c r="C48" i="32"/>
  <c r="H47" i="32"/>
  <c r="G47" i="32"/>
  <c r="F47" i="32"/>
  <c r="E47" i="32"/>
  <c r="D47" i="32"/>
  <c r="C47" i="32"/>
  <c r="H46" i="32"/>
  <c r="G46" i="32"/>
  <c r="F46" i="32"/>
  <c r="E46" i="32"/>
  <c r="D46" i="32"/>
  <c r="C46" i="32"/>
  <c r="H45" i="32"/>
  <c r="G45" i="32"/>
  <c r="F45" i="32"/>
  <c r="E45" i="32"/>
  <c r="D45" i="32"/>
  <c r="C45" i="32"/>
  <c r="H44" i="32"/>
  <c r="G44" i="32"/>
  <c r="F44" i="32"/>
  <c r="E44" i="32"/>
  <c r="D44" i="32"/>
  <c r="C44" i="32"/>
  <c r="H43" i="32"/>
  <c r="G43" i="32"/>
  <c r="F43" i="32"/>
  <c r="E43" i="32"/>
  <c r="D43" i="32"/>
  <c r="C43" i="32"/>
  <c r="H42" i="32"/>
  <c r="G42" i="32"/>
  <c r="F42" i="32"/>
  <c r="E42" i="32"/>
  <c r="D42" i="32"/>
  <c r="C42" i="32"/>
  <c r="H41" i="32"/>
  <c r="G41" i="32"/>
  <c r="F41" i="32"/>
  <c r="E41" i="32"/>
  <c r="D41" i="32"/>
  <c r="C41" i="32"/>
  <c r="H40" i="32"/>
  <c r="G40" i="32"/>
  <c r="F40" i="32"/>
  <c r="E40" i="32"/>
  <c r="D40" i="32"/>
  <c r="C40" i="32"/>
  <c r="H39" i="32"/>
  <c r="G39" i="32"/>
  <c r="F39" i="32"/>
  <c r="E39" i="32"/>
  <c r="D39" i="32"/>
  <c r="C39" i="32"/>
  <c r="H38" i="32"/>
  <c r="G38" i="32"/>
  <c r="F38" i="32"/>
  <c r="E38" i="32"/>
  <c r="D38" i="32"/>
  <c r="C38" i="32"/>
  <c r="H37" i="32"/>
  <c r="G37" i="32"/>
  <c r="F37" i="32"/>
  <c r="E37" i="32"/>
  <c r="D37" i="32"/>
  <c r="C37" i="32"/>
  <c r="H36" i="32"/>
  <c r="G36" i="32"/>
  <c r="F36" i="32"/>
  <c r="E36" i="32"/>
  <c r="D36" i="32"/>
  <c r="C36" i="32"/>
  <c r="H35" i="32"/>
  <c r="G35" i="32"/>
  <c r="F35" i="32"/>
  <c r="E35" i="32"/>
  <c r="D35" i="32"/>
  <c r="C35" i="32"/>
  <c r="H34" i="32"/>
  <c r="G34" i="32"/>
  <c r="F34" i="32"/>
  <c r="E34" i="32"/>
  <c r="D34" i="32"/>
  <c r="C34" i="32"/>
  <c r="H33" i="32"/>
  <c r="G33" i="32"/>
  <c r="F33" i="32"/>
  <c r="E33" i="32"/>
  <c r="D33" i="32"/>
  <c r="C33" i="32"/>
  <c r="H32" i="32"/>
  <c r="G32" i="32"/>
  <c r="F32" i="32"/>
  <c r="E32" i="32"/>
  <c r="D32" i="32"/>
  <c r="C32" i="32"/>
  <c r="H31" i="32"/>
  <c r="G31" i="32"/>
  <c r="F31" i="32"/>
  <c r="E31" i="32"/>
  <c r="D31" i="32"/>
  <c r="C31" i="32"/>
  <c r="H30" i="32"/>
  <c r="G30" i="32"/>
  <c r="F30" i="32"/>
  <c r="E30" i="32"/>
  <c r="D30" i="32"/>
  <c r="C30" i="32"/>
  <c r="H29" i="32"/>
  <c r="G29" i="32"/>
  <c r="F29" i="32"/>
  <c r="E29" i="32"/>
  <c r="D29" i="32"/>
  <c r="C29" i="32"/>
  <c r="H28" i="32"/>
  <c r="G28" i="32"/>
  <c r="F28" i="32"/>
  <c r="E28" i="32"/>
  <c r="D28" i="32"/>
  <c r="C28" i="32"/>
  <c r="H27" i="32"/>
  <c r="G27" i="32"/>
  <c r="F27" i="32"/>
  <c r="E27" i="32"/>
  <c r="D27" i="32"/>
  <c r="C27" i="32"/>
  <c r="H26" i="32"/>
  <c r="G26" i="32"/>
  <c r="F26" i="32"/>
  <c r="E26" i="32"/>
  <c r="D26" i="32"/>
  <c r="C26" i="32"/>
  <c r="H25" i="32"/>
  <c r="G25" i="32"/>
  <c r="F25" i="32"/>
  <c r="E25" i="32"/>
  <c r="D25" i="32"/>
  <c r="C25" i="32"/>
  <c r="H24" i="32"/>
  <c r="G24" i="32"/>
  <c r="F24" i="32"/>
  <c r="E24" i="32"/>
  <c r="D24" i="32"/>
  <c r="C24" i="32"/>
  <c r="H23" i="32"/>
  <c r="G23" i="32"/>
  <c r="F23" i="32"/>
  <c r="E23" i="32"/>
  <c r="D23" i="32"/>
  <c r="C23" i="32"/>
  <c r="H22" i="32"/>
  <c r="G22" i="32"/>
  <c r="F22" i="32"/>
  <c r="E22" i="32"/>
  <c r="D22" i="32"/>
  <c r="C22" i="32"/>
  <c r="H21" i="32"/>
  <c r="G21" i="32"/>
  <c r="F21" i="32"/>
  <c r="E21" i="32"/>
  <c r="D21" i="32"/>
  <c r="C21" i="32"/>
  <c r="H20" i="32"/>
  <c r="G20" i="32"/>
  <c r="F20" i="32"/>
  <c r="E20" i="32"/>
  <c r="D20" i="32"/>
  <c r="C20" i="32"/>
  <c r="H19" i="32"/>
  <c r="G19" i="32"/>
  <c r="F19" i="32"/>
  <c r="E19" i="32"/>
  <c r="D19" i="32"/>
  <c r="C19" i="32"/>
  <c r="H18" i="32"/>
  <c r="G18" i="32"/>
  <c r="F18" i="32"/>
  <c r="E18" i="32"/>
  <c r="D18" i="32"/>
  <c r="C18" i="32"/>
  <c r="H17" i="32"/>
  <c r="G17" i="32"/>
  <c r="F17" i="32"/>
  <c r="E17" i="32"/>
  <c r="D17" i="32"/>
  <c r="C17" i="32"/>
  <c r="H16" i="32"/>
  <c r="G16" i="32"/>
  <c r="F16" i="32"/>
  <c r="E16" i="32"/>
  <c r="D16" i="32"/>
  <c r="C16" i="32"/>
  <c r="H15" i="32"/>
  <c r="G15" i="32"/>
  <c r="F15" i="32"/>
  <c r="E15" i="32"/>
  <c r="D15" i="32"/>
  <c r="C15" i="32"/>
  <c r="H14" i="32"/>
  <c r="G14" i="32"/>
  <c r="F14" i="32"/>
  <c r="E14" i="32"/>
  <c r="D14" i="32"/>
  <c r="C14" i="32"/>
  <c r="H13" i="32"/>
  <c r="G13" i="32"/>
  <c r="F13" i="32"/>
  <c r="E13" i="32"/>
  <c r="D13" i="32"/>
  <c r="C13" i="32"/>
  <c r="H12" i="32"/>
  <c r="G12" i="32"/>
  <c r="F12" i="32"/>
  <c r="E12" i="32"/>
  <c r="D12" i="32"/>
  <c r="C12" i="32"/>
  <c r="H11" i="32"/>
  <c r="G11" i="32"/>
  <c r="F11" i="32"/>
  <c r="E11" i="32"/>
  <c r="D11" i="32"/>
  <c r="C11" i="32"/>
  <c r="H10" i="32"/>
  <c r="G10" i="32"/>
  <c r="F10" i="32"/>
  <c r="E10" i="32"/>
  <c r="D10" i="32"/>
  <c r="C10" i="32"/>
  <c r="H9" i="32"/>
  <c r="G9" i="32"/>
  <c r="F9" i="32"/>
  <c r="E9" i="32"/>
  <c r="D9" i="32"/>
  <c r="C9" i="32"/>
  <c r="H8" i="32"/>
  <c r="G8" i="32"/>
  <c r="F8" i="32"/>
  <c r="E8" i="32"/>
  <c r="D8" i="32"/>
  <c r="C8" i="32"/>
  <c r="H7" i="32"/>
  <c r="G7" i="32"/>
  <c r="F7" i="32"/>
  <c r="E7" i="32"/>
  <c r="D7" i="32"/>
  <c r="C7" i="32"/>
  <c r="H6" i="32"/>
  <c r="G6" i="32"/>
  <c r="F6" i="32"/>
  <c r="E6" i="32"/>
  <c r="D6" i="32"/>
  <c r="C6" i="32"/>
  <c r="G21" i="7"/>
  <c r="G20" i="7"/>
  <c r="G19" i="7"/>
  <c r="G18" i="7"/>
  <c r="G17" i="7"/>
  <c r="G16" i="7"/>
  <c r="G15" i="7"/>
  <c r="G14" i="7"/>
  <c r="G13" i="7"/>
  <c r="G11" i="7"/>
  <c r="G8" i="7"/>
  <c r="G27" i="7" s="1"/>
  <c r="F8" i="7"/>
  <c r="E8" i="7"/>
  <c r="D8" i="7"/>
  <c r="C8" i="7"/>
  <c r="G37" i="9"/>
  <c r="D37" i="9"/>
  <c r="D36" i="9"/>
  <c r="D35" i="9"/>
  <c r="G34" i="9"/>
  <c r="D34" i="9"/>
  <c r="H34" i="9" s="1"/>
  <c r="G23" i="9"/>
  <c r="D23" i="9"/>
  <c r="G22" i="9"/>
  <c r="D22" i="9"/>
  <c r="G21" i="9"/>
  <c r="G29" i="9" s="1"/>
  <c r="D21" i="9"/>
  <c r="D29" i="9" s="1"/>
  <c r="G12" i="9"/>
  <c r="G16" i="9" s="1"/>
  <c r="G11" i="9"/>
  <c r="D11" i="9"/>
  <c r="G10" i="9"/>
  <c r="D10" i="9"/>
  <c r="G9" i="9"/>
  <c r="D9" i="9"/>
  <c r="G8" i="9"/>
  <c r="D8" i="9"/>
  <c r="D16" i="9" s="1"/>
  <c r="C49" i="42"/>
  <c r="H46" i="42"/>
  <c r="H47" i="42" s="1"/>
  <c r="G46" i="42"/>
  <c r="G47" i="42" s="1"/>
  <c r="F46" i="42"/>
  <c r="F47" i="42" s="1"/>
  <c r="E46" i="42"/>
  <c r="E47" i="42" s="1"/>
  <c r="D46" i="42"/>
  <c r="D47" i="42" s="1"/>
  <c r="C47" i="42" s="1"/>
  <c r="C46" i="42"/>
  <c r="C45" i="42"/>
  <c r="C44" i="42"/>
  <c r="C41" i="42"/>
  <c r="C40" i="42"/>
  <c r="D39" i="42"/>
  <c r="D42" i="42" s="1"/>
  <c r="C39" i="42"/>
  <c r="H38" i="42"/>
  <c r="H42" i="42" s="1"/>
  <c r="G38" i="42"/>
  <c r="G42" i="42" s="1"/>
  <c r="F38" i="42"/>
  <c r="F42" i="42" s="1"/>
  <c r="E38" i="42"/>
  <c r="E42" i="42" s="1"/>
  <c r="H37" i="42"/>
  <c r="G37" i="42"/>
  <c r="F37" i="42"/>
  <c r="E37" i="42"/>
  <c r="D37" i="42"/>
  <c r="C37" i="42" s="1"/>
  <c r="C36" i="42"/>
  <c r="C35" i="42"/>
  <c r="C34" i="42"/>
  <c r="C33" i="42"/>
  <c r="H32" i="42"/>
  <c r="G32" i="42"/>
  <c r="F32" i="42"/>
  <c r="E32" i="42"/>
  <c r="D32" i="42"/>
  <c r="C32" i="42" s="1"/>
  <c r="C31" i="42"/>
  <c r="C30" i="42"/>
  <c r="C29" i="42"/>
  <c r="C28" i="42"/>
  <c r="C27" i="42"/>
  <c r="C25" i="42"/>
  <c r="C24" i="42"/>
  <c r="C23" i="42"/>
  <c r="C22" i="42"/>
  <c r="C21" i="42"/>
  <c r="C20" i="42"/>
  <c r="C19" i="42"/>
  <c r="H18" i="42"/>
  <c r="H26" i="42" s="1"/>
  <c r="G18" i="42"/>
  <c r="G26" i="42" s="1"/>
  <c r="F18" i="42"/>
  <c r="F26" i="42" s="1"/>
  <c r="E18" i="42"/>
  <c r="E26" i="42" s="1"/>
  <c r="D18" i="42"/>
  <c r="D26" i="42" s="1"/>
  <c r="C26" i="42" s="1"/>
  <c r="C17" i="42"/>
  <c r="C15" i="42"/>
  <c r="C14" i="42"/>
  <c r="H13" i="42"/>
  <c r="G13" i="42"/>
  <c r="F13" i="42"/>
  <c r="E13" i="42"/>
  <c r="D13" i="42"/>
  <c r="C13" i="42"/>
  <c r="C12" i="42"/>
  <c r="H11" i="42"/>
  <c r="G11" i="42"/>
  <c r="F11" i="42"/>
  <c r="E11" i="42"/>
  <c r="D11" i="42"/>
  <c r="C11" i="42" s="1"/>
  <c r="C10" i="42"/>
  <c r="H9" i="42"/>
  <c r="H16" i="42" s="1"/>
  <c r="H43" i="42" s="1"/>
  <c r="H48" i="42" s="1"/>
  <c r="G9" i="42"/>
  <c r="G16" i="42" s="1"/>
  <c r="G43" i="42" s="1"/>
  <c r="G48" i="42" s="1"/>
  <c r="F9" i="42"/>
  <c r="F16" i="42" s="1"/>
  <c r="F43" i="42" s="1"/>
  <c r="F48" i="42" s="1"/>
  <c r="E9" i="42"/>
  <c r="E16" i="42" s="1"/>
  <c r="E43" i="42" s="1"/>
  <c r="E48" i="42" s="1"/>
  <c r="D9" i="42"/>
  <c r="D16" i="42" s="1"/>
  <c r="C9" i="42"/>
  <c r="C8" i="42"/>
  <c r="C7" i="42"/>
  <c r="C6" i="42"/>
  <c r="E46" i="37"/>
  <c r="C46" i="37"/>
  <c r="F45" i="37"/>
  <c r="F43" i="37"/>
  <c r="F42" i="37"/>
  <c r="F41" i="37"/>
  <c r="F40" i="37"/>
  <c r="F39" i="37"/>
  <c r="F38" i="37"/>
  <c r="F37" i="37"/>
  <c r="F36" i="37"/>
  <c r="F35" i="37"/>
  <c r="F34" i="37"/>
  <c r="F33" i="37"/>
  <c r="F32" i="37"/>
  <c r="F31" i="37"/>
  <c r="F30" i="37"/>
  <c r="F29" i="37"/>
  <c r="F28" i="37"/>
  <c r="F27" i="37"/>
  <c r="D27" i="37"/>
  <c r="F26" i="37"/>
  <c r="D26" i="37"/>
  <c r="F25" i="37"/>
  <c r="D25" i="37"/>
  <c r="F24" i="37"/>
  <c r="D24" i="37"/>
  <c r="F23" i="37"/>
  <c r="F22" i="37"/>
  <c r="F21" i="37"/>
  <c r="F20" i="37"/>
  <c r="F19" i="37"/>
  <c r="D19" i="37"/>
  <c r="F18" i="37"/>
  <c r="D17" i="37"/>
  <c r="F17" i="37" s="1"/>
  <c r="D16" i="37"/>
  <c r="F16" i="37" s="1"/>
  <c r="D15" i="37"/>
  <c r="F15" i="37" s="1"/>
  <c r="F14" i="37"/>
  <c r="F13" i="37"/>
  <c r="D12" i="37"/>
  <c r="F12" i="37" s="1"/>
  <c r="F11" i="37"/>
  <c r="F10" i="37"/>
  <c r="D10" i="37"/>
  <c r="D46" i="37" s="1"/>
  <c r="F9" i="37"/>
  <c r="F8" i="37"/>
  <c r="F7" i="37"/>
  <c r="F6" i="37"/>
  <c r="F46" i="37" s="1"/>
  <c r="H76" i="43"/>
  <c r="H77" i="43" s="1"/>
  <c r="G76" i="43"/>
  <c r="G77" i="43" s="1"/>
  <c r="F76" i="43"/>
  <c r="F77" i="43" s="1"/>
  <c r="E76" i="43"/>
  <c r="E77" i="43" s="1"/>
  <c r="D76" i="43"/>
  <c r="C76" i="43" s="1"/>
  <c r="C75" i="43"/>
  <c r="C74" i="43"/>
  <c r="C73" i="43"/>
  <c r="C72" i="43"/>
  <c r="H70" i="43"/>
  <c r="G70" i="43"/>
  <c r="F70" i="43"/>
  <c r="E70" i="43"/>
  <c r="D70" i="43"/>
  <c r="C70" i="43" s="1"/>
  <c r="C69" i="43"/>
  <c r="C68" i="43"/>
  <c r="C67" i="43"/>
  <c r="H66" i="43"/>
  <c r="G66" i="43"/>
  <c r="F66" i="43"/>
  <c r="E66" i="43"/>
  <c r="D66" i="43"/>
  <c r="C66" i="43"/>
  <c r="C65" i="43"/>
  <c r="H64" i="43"/>
  <c r="G64" i="43"/>
  <c r="F64" i="43"/>
  <c r="E64" i="43"/>
  <c r="D64" i="43"/>
  <c r="C64" i="43" s="1"/>
  <c r="C63" i="43"/>
  <c r="C62" i="43"/>
  <c r="H61" i="43"/>
  <c r="F61" i="43"/>
  <c r="D61" i="43"/>
  <c r="C60" i="43"/>
  <c r="C59" i="43"/>
  <c r="C58" i="43"/>
  <c r="C57" i="43"/>
  <c r="C56" i="43"/>
  <c r="C55" i="43"/>
  <c r="C54" i="43"/>
  <c r="C53" i="43"/>
  <c r="C52" i="43"/>
  <c r="C51" i="43"/>
  <c r="C50" i="43"/>
  <c r="H49" i="43"/>
  <c r="G49" i="43"/>
  <c r="F49" i="43"/>
  <c r="E49" i="43"/>
  <c r="D49" i="43"/>
  <c r="C49" i="43"/>
  <c r="C48" i="43"/>
  <c r="C47" i="43"/>
  <c r="H46" i="43"/>
  <c r="G46" i="43"/>
  <c r="F46" i="43"/>
  <c r="E46" i="43"/>
  <c r="D46" i="43"/>
  <c r="C46" i="43"/>
  <c r="C45" i="43"/>
  <c r="C44" i="43"/>
  <c r="C43" i="43"/>
  <c r="C42" i="43"/>
  <c r="H41" i="43"/>
  <c r="G41" i="43"/>
  <c r="G61" i="43" s="1"/>
  <c r="F41" i="43"/>
  <c r="E41" i="43"/>
  <c r="E61" i="43" s="1"/>
  <c r="D41" i="43"/>
  <c r="C41" i="43"/>
  <c r="C40" i="43"/>
  <c r="C38" i="43"/>
  <c r="C37" i="43"/>
  <c r="H36" i="43"/>
  <c r="G36" i="43"/>
  <c r="F36" i="43"/>
  <c r="E36" i="43"/>
  <c r="C36" i="43"/>
  <c r="H35" i="43"/>
  <c r="G35" i="43"/>
  <c r="F35" i="43"/>
  <c r="E35" i="43"/>
  <c r="D35" i="43"/>
  <c r="C35" i="43"/>
  <c r="C34" i="43"/>
  <c r="C33" i="43"/>
  <c r="C32" i="43"/>
  <c r="C31" i="43"/>
  <c r="C30" i="43"/>
  <c r="H29" i="43"/>
  <c r="H39" i="43" s="1"/>
  <c r="G29" i="43"/>
  <c r="G39" i="43" s="1"/>
  <c r="F29" i="43"/>
  <c r="F39" i="43" s="1"/>
  <c r="E29" i="43"/>
  <c r="E39" i="43" s="1"/>
  <c r="D29" i="43"/>
  <c r="C29" i="43" s="1"/>
  <c r="C27" i="43"/>
  <c r="C26" i="43"/>
  <c r="C25" i="43"/>
  <c r="C24" i="43"/>
  <c r="H23" i="43"/>
  <c r="H28" i="43" s="1"/>
  <c r="G23" i="43"/>
  <c r="F23" i="43"/>
  <c r="F28" i="43" s="1"/>
  <c r="E23" i="43"/>
  <c r="D23" i="43"/>
  <c r="C23" i="43" s="1"/>
  <c r="C22" i="43"/>
  <c r="H21" i="43"/>
  <c r="G21" i="43"/>
  <c r="G28" i="43" s="1"/>
  <c r="F21" i="43"/>
  <c r="E21" i="43"/>
  <c r="E28" i="43" s="1"/>
  <c r="D21" i="43"/>
  <c r="C21" i="43"/>
  <c r="C19" i="43"/>
  <c r="C18" i="43"/>
  <c r="C17" i="43"/>
  <c r="C16" i="43"/>
  <c r="C15" i="43"/>
  <c r="H14" i="43"/>
  <c r="G14" i="43"/>
  <c r="F14" i="43"/>
  <c r="E14" i="43"/>
  <c r="D14" i="43"/>
  <c r="C14" i="43" s="1"/>
  <c r="C13" i="43"/>
  <c r="H12" i="43"/>
  <c r="H20" i="43" s="1"/>
  <c r="H71" i="43" s="1"/>
  <c r="H78" i="43" s="1"/>
  <c r="G12" i="43"/>
  <c r="G20" i="43" s="1"/>
  <c r="F12" i="43"/>
  <c r="F20" i="43" s="1"/>
  <c r="F71" i="43" s="1"/>
  <c r="F78" i="43" s="1"/>
  <c r="E12" i="43"/>
  <c r="E20" i="43" s="1"/>
  <c r="D12" i="43"/>
  <c r="D20" i="43" s="1"/>
  <c r="C12" i="43"/>
  <c r="C11" i="43"/>
  <c r="C10" i="43"/>
  <c r="C9" i="43"/>
  <c r="C8" i="43"/>
  <c r="C7" i="43"/>
  <c r="C6" i="43"/>
  <c r="P58" i="38"/>
  <c r="K58" i="38"/>
  <c r="P57" i="38"/>
  <c r="Q57" i="38" s="1"/>
  <c r="K57" i="38"/>
  <c r="P56" i="38"/>
  <c r="K56" i="38"/>
  <c r="Q56" i="38" s="1"/>
  <c r="F56" i="38"/>
  <c r="O55" i="38"/>
  <c r="N55" i="38"/>
  <c r="K55" i="38"/>
  <c r="J55" i="38"/>
  <c r="I55" i="38"/>
  <c r="F55" i="38"/>
  <c r="E55" i="38"/>
  <c r="D55" i="38"/>
  <c r="P54" i="38"/>
  <c r="K54" i="38"/>
  <c r="Q54" i="38" s="1"/>
  <c r="F54" i="38"/>
  <c r="P53" i="38"/>
  <c r="K53" i="38"/>
  <c r="Q53" i="38" s="1"/>
  <c r="P52" i="38"/>
  <c r="Q52" i="38" s="1"/>
  <c r="K52" i="38"/>
  <c r="N51" i="38"/>
  <c r="P51" i="38" s="1"/>
  <c r="I51" i="38"/>
  <c r="D51" i="38"/>
  <c r="F51" i="38" s="1"/>
  <c r="P50" i="38"/>
  <c r="O50" i="38"/>
  <c r="N50" i="38"/>
  <c r="J50" i="38"/>
  <c r="F50" i="38"/>
  <c r="E50" i="38"/>
  <c r="D50" i="38"/>
  <c r="P49" i="38"/>
  <c r="N49" i="38"/>
  <c r="K49" i="38"/>
  <c r="I49" i="38"/>
  <c r="F49" i="38"/>
  <c r="P48" i="38"/>
  <c r="N48" i="38"/>
  <c r="K48" i="38"/>
  <c r="I48" i="38"/>
  <c r="N47" i="38"/>
  <c r="P47" i="38" s="1"/>
  <c r="I47" i="38"/>
  <c r="K47" i="38" s="1"/>
  <c r="Q47" i="38" s="1"/>
  <c r="P46" i="38"/>
  <c r="N46" i="38"/>
  <c r="K46" i="38"/>
  <c r="I46" i="38"/>
  <c r="P45" i="38"/>
  <c r="K45" i="38"/>
  <c r="Q45" i="38" s="1"/>
  <c r="F45" i="38"/>
  <c r="N44" i="38"/>
  <c r="P44" i="38" s="1"/>
  <c r="Q44" i="38" s="1"/>
  <c r="I44" i="38"/>
  <c r="K44" i="38" s="1"/>
  <c r="D44" i="38"/>
  <c r="F44" i="38" s="1"/>
  <c r="P43" i="38"/>
  <c r="N43" i="38"/>
  <c r="K43" i="38"/>
  <c r="I43" i="38"/>
  <c r="F43" i="38"/>
  <c r="D43" i="38"/>
  <c r="N42" i="38"/>
  <c r="P42" i="38" s="1"/>
  <c r="Q42" i="38" s="1"/>
  <c r="I42" i="38"/>
  <c r="K42" i="38" s="1"/>
  <c r="D42" i="38"/>
  <c r="F42" i="38" s="1"/>
  <c r="P41" i="38"/>
  <c r="N41" i="38"/>
  <c r="K41" i="38"/>
  <c r="I41" i="38"/>
  <c r="F41" i="38"/>
  <c r="D41" i="38"/>
  <c r="P40" i="38"/>
  <c r="K40" i="38"/>
  <c r="Q40" i="38" s="1"/>
  <c r="F40" i="38"/>
  <c r="P39" i="38"/>
  <c r="K39" i="38"/>
  <c r="Q39" i="38" s="1"/>
  <c r="F39" i="38"/>
  <c r="N38" i="38"/>
  <c r="P38" i="38" s="1"/>
  <c r="Q38" i="38" s="1"/>
  <c r="I38" i="38"/>
  <c r="K38" i="38" s="1"/>
  <c r="D38" i="38"/>
  <c r="F38" i="38" s="1"/>
  <c r="P37" i="38"/>
  <c r="Q37" i="38" s="1"/>
  <c r="K37" i="38"/>
  <c r="D37" i="38"/>
  <c r="P36" i="38"/>
  <c r="N36" i="38"/>
  <c r="K36" i="38"/>
  <c r="I36" i="38"/>
  <c r="F36" i="38"/>
  <c r="D36" i="38"/>
  <c r="P35" i="38"/>
  <c r="K35" i="38"/>
  <c r="Q35" i="38" s="1"/>
  <c r="F35" i="38"/>
  <c r="N34" i="38"/>
  <c r="I34" i="38"/>
  <c r="K34" i="38" s="1"/>
  <c r="K32" i="38" s="1"/>
  <c r="D34" i="38"/>
  <c r="Q33" i="38"/>
  <c r="O32" i="38"/>
  <c r="J32" i="38"/>
  <c r="E32" i="38"/>
  <c r="P31" i="38"/>
  <c r="K31" i="38"/>
  <c r="Q31" i="38" s="1"/>
  <c r="D31" i="38"/>
  <c r="F31" i="38" s="1"/>
  <c r="P30" i="38"/>
  <c r="N30" i="38"/>
  <c r="K30" i="38"/>
  <c r="I30" i="38"/>
  <c r="F30" i="38"/>
  <c r="D30" i="38"/>
  <c r="N29" i="38"/>
  <c r="P29" i="38" s="1"/>
  <c r="Q29" i="38" s="1"/>
  <c r="I29" i="38"/>
  <c r="K29" i="38" s="1"/>
  <c r="D29" i="38"/>
  <c r="F29" i="38" s="1"/>
  <c r="P28" i="38"/>
  <c r="N28" i="38"/>
  <c r="K28" i="38"/>
  <c r="D28" i="38"/>
  <c r="F28" i="38" s="1"/>
  <c r="P27" i="38"/>
  <c r="N27" i="38"/>
  <c r="K27" i="38"/>
  <c r="I27" i="38"/>
  <c r="F27" i="38"/>
  <c r="D27" i="38"/>
  <c r="N26" i="38"/>
  <c r="P26" i="38" s="1"/>
  <c r="Q26" i="38" s="1"/>
  <c r="I26" i="38"/>
  <c r="K26" i="38" s="1"/>
  <c r="D26" i="38"/>
  <c r="F26" i="38" s="1"/>
  <c r="P25" i="38"/>
  <c r="N25" i="38"/>
  <c r="K25" i="38"/>
  <c r="I25" i="38"/>
  <c r="F25" i="38"/>
  <c r="D25" i="38"/>
  <c r="N24" i="38"/>
  <c r="I24" i="38"/>
  <c r="K24" i="38" s="1"/>
  <c r="D24" i="38"/>
  <c r="P23" i="38"/>
  <c r="N23" i="38"/>
  <c r="K23" i="38"/>
  <c r="I23" i="38"/>
  <c r="F23" i="38"/>
  <c r="D23" i="38"/>
  <c r="O22" i="38"/>
  <c r="K22" i="38"/>
  <c r="J22" i="38"/>
  <c r="I22" i="38"/>
  <c r="E22" i="38"/>
  <c r="P21" i="38"/>
  <c r="K21" i="38"/>
  <c r="Q21" i="38" s="1"/>
  <c r="F21" i="38"/>
  <c r="P20" i="38"/>
  <c r="K20" i="38"/>
  <c r="Q20" i="38" s="1"/>
  <c r="P19" i="38"/>
  <c r="Q19" i="38" s="1"/>
  <c r="K19" i="38"/>
  <c r="F19" i="38"/>
  <c r="N18" i="38"/>
  <c r="O18" i="38" s="1"/>
  <c r="J18" i="38"/>
  <c r="I18" i="38"/>
  <c r="K18" i="38" s="1"/>
  <c r="D18" i="38"/>
  <c r="E18" i="38" s="1"/>
  <c r="N17" i="38"/>
  <c r="O17" i="38" s="1"/>
  <c r="O11" i="38" s="1"/>
  <c r="O10" i="38" s="1"/>
  <c r="J17" i="38"/>
  <c r="I17" i="38"/>
  <c r="K17" i="38" s="1"/>
  <c r="D17" i="38"/>
  <c r="E17" i="38" s="1"/>
  <c r="P16" i="38"/>
  <c r="N16" i="38"/>
  <c r="K16" i="38"/>
  <c r="I16" i="38"/>
  <c r="F16" i="38"/>
  <c r="D16" i="38"/>
  <c r="N15" i="38"/>
  <c r="P15" i="38" s="1"/>
  <c r="Q15" i="38" s="1"/>
  <c r="I15" i="38"/>
  <c r="K15" i="38" s="1"/>
  <c r="E15" i="38"/>
  <c r="D15" i="38"/>
  <c r="P14" i="38"/>
  <c r="K14" i="38"/>
  <c r="Q14" i="38" s="1"/>
  <c r="E14" i="38"/>
  <c r="P13" i="38"/>
  <c r="O13" i="38"/>
  <c r="K13" i="38"/>
  <c r="J13" i="38"/>
  <c r="F13" i="38"/>
  <c r="E13" i="38"/>
  <c r="N12" i="38"/>
  <c r="P12" i="38" s="1"/>
  <c r="I12" i="38"/>
  <c r="D12" i="38"/>
  <c r="F12" i="38" s="1"/>
  <c r="J11" i="38"/>
  <c r="J10" i="38" s="1"/>
  <c r="D11" i="38"/>
  <c r="O7" i="38"/>
  <c r="J7" i="38"/>
  <c r="E7" i="38"/>
  <c r="M6" i="38"/>
  <c r="C6" i="38"/>
  <c r="O5" i="38"/>
  <c r="J5" i="38"/>
  <c r="H6" i="38" s="1"/>
  <c r="E5" i="38"/>
  <c r="D7" i="14" l="1"/>
  <c r="F7" i="14"/>
  <c r="H7" i="14"/>
  <c r="J7" i="14"/>
  <c r="L7" i="14"/>
  <c r="N7" i="14"/>
  <c r="D8" i="14"/>
  <c r="F8" i="14"/>
  <c r="H8" i="14"/>
  <c r="J8" i="14"/>
  <c r="L8" i="14"/>
  <c r="N8" i="14"/>
  <c r="D9" i="14"/>
  <c r="F9" i="14"/>
  <c r="H9" i="14"/>
  <c r="J9" i="14"/>
  <c r="L9" i="14"/>
  <c r="N9" i="14"/>
  <c r="D10" i="14"/>
  <c r="F10" i="14"/>
  <c r="H10" i="14"/>
  <c r="J10" i="14"/>
  <c r="L10" i="14"/>
  <c r="N10" i="14"/>
  <c r="D11" i="14"/>
  <c r="F11" i="14"/>
  <c r="H11" i="14"/>
  <c r="J11" i="14"/>
  <c r="L11" i="14"/>
  <c r="N11" i="14"/>
  <c r="D12" i="14"/>
  <c r="F12" i="14"/>
  <c r="H12" i="14"/>
  <c r="J12" i="14"/>
  <c r="L12" i="14"/>
  <c r="N12" i="14"/>
  <c r="D13" i="14"/>
  <c r="F13" i="14"/>
  <c r="H13" i="14"/>
  <c r="J13" i="14"/>
  <c r="L13" i="14"/>
  <c r="N13" i="14"/>
  <c r="P29" i="14"/>
  <c r="E7" i="14"/>
  <c r="G7" i="14"/>
  <c r="I7" i="14"/>
  <c r="K7" i="14"/>
  <c r="M7" i="14"/>
  <c r="O7" i="14"/>
  <c r="O15" i="14" s="1"/>
  <c r="O19" i="14" s="1"/>
  <c r="E8" i="14"/>
  <c r="G8" i="14"/>
  <c r="I8" i="14"/>
  <c r="K8" i="14"/>
  <c r="M8" i="14"/>
  <c r="E9" i="14"/>
  <c r="G9" i="14"/>
  <c r="I9" i="14"/>
  <c r="K9" i="14"/>
  <c r="M9" i="14"/>
  <c r="E10" i="14"/>
  <c r="G10" i="14"/>
  <c r="I10" i="14"/>
  <c r="K10" i="14"/>
  <c r="M10" i="14"/>
  <c r="E11" i="14"/>
  <c r="G11" i="14"/>
  <c r="I11" i="14"/>
  <c r="K11" i="14"/>
  <c r="M11" i="14"/>
  <c r="E12" i="14"/>
  <c r="G12" i="14"/>
  <c r="I12" i="14"/>
  <c r="K12" i="14"/>
  <c r="M12" i="14"/>
  <c r="E13" i="14"/>
  <c r="G13" i="14"/>
  <c r="I13" i="14"/>
  <c r="K13" i="14"/>
  <c r="M13" i="14"/>
  <c r="D18" i="14"/>
  <c r="F18" i="14"/>
  <c r="F16" i="14" s="1"/>
  <c r="H18" i="14"/>
  <c r="H16" i="14" s="1"/>
  <c r="J18" i="14"/>
  <c r="J16" i="14" s="1"/>
  <c r="L18" i="14"/>
  <c r="L16" i="14" s="1"/>
  <c r="N18" i="14"/>
  <c r="N16" i="14" s="1"/>
  <c r="D20" i="14"/>
  <c r="F20" i="14"/>
  <c r="H20" i="14"/>
  <c r="J20" i="14"/>
  <c r="L20" i="14"/>
  <c r="N20" i="14"/>
  <c r="D21" i="14"/>
  <c r="F21" i="14"/>
  <c r="H21" i="14"/>
  <c r="J21" i="14"/>
  <c r="L21" i="14"/>
  <c r="N21" i="14"/>
  <c r="D22" i="14"/>
  <c r="F22" i="14"/>
  <c r="H22" i="14"/>
  <c r="J22" i="14"/>
  <c r="L22" i="14"/>
  <c r="N22" i="14"/>
  <c r="D23" i="14"/>
  <c r="F23" i="14"/>
  <c r="H23" i="14"/>
  <c r="J23" i="14"/>
  <c r="L23" i="14"/>
  <c r="N23" i="14"/>
  <c r="D24" i="14"/>
  <c r="F24" i="14"/>
  <c r="H24" i="14"/>
  <c r="J24" i="14"/>
  <c r="L24" i="14"/>
  <c r="N24" i="14"/>
  <c r="D26" i="14"/>
  <c r="F26" i="14"/>
  <c r="H26" i="14"/>
  <c r="J26" i="14"/>
  <c r="L26" i="14"/>
  <c r="N26" i="14"/>
  <c r="E32" i="14"/>
  <c r="E28" i="14" s="1"/>
  <c r="G32" i="14"/>
  <c r="G28" i="14" s="1"/>
  <c r="I32" i="14"/>
  <c r="I28" i="14" s="1"/>
  <c r="K32" i="14"/>
  <c r="K28" i="14" s="1"/>
  <c r="M32" i="14"/>
  <c r="M28" i="14" s="1"/>
  <c r="O32" i="14"/>
  <c r="O28" i="14" s="1"/>
  <c r="E18" i="14"/>
  <c r="E16" i="14" s="1"/>
  <c r="G18" i="14"/>
  <c r="G16" i="14" s="1"/>
  <c r="I18" i="14"/>
  <c r="I16" i="14" s="1"/>
  <c r="K18" i="14"/>
  <c r="K16" i="14" s="1"/>
  <c r="M18" i="14"/>
  <c r="M16" i="14" s="1"/>
  <c r="E20" i="14"/>
  <c r="G20" i="14"/>
  <c r="I20" i="14"/>
  <c r="K20" i="14"/>
  <c r="M20" i="14"/>
  <c r="O20" i="14"/>
  <c r="O27" i="14" s="1"/>
  <c r="O33" i="14" s="1"/>
  <c r="E21" i="14"/>
  <c r="G21" i="14"/>
  <c r="I21" i="14"/>
  <c r="K21" i="14"/>
  <c r="M21" i="14"/>
  <c r="E22" i="14"/>
  <c r="G22" i="14"/>
  <c r="I22" i="14"/>
  <c r="K22" i="14"/>
  <c r="M22" i="14"/>
  <c r="E23" i="14"/>
  <c r="G23" i="14"/>
  <c r="I23" i="14"/>
  <c r="K23" i="14"/>
  <c r="M23" i="14"/>
  <c r="E24" i="14"/>
  <c r="G24" i="14"/>
  <c r="I24" i="14"/>
  <c r="K24" i="14"/>
  <c r="M24" i="14"/>
  <c r="E26" i="14"/>
  <c r="G26" i="14"/>
  <c r="I26" i="14"/>
  <c r="K26" i="14"/>
  <c r="M26" i="14"/>
  <c r="D32" i="14"/>
  <c r="D28" i="14" s="1"/>
  <c r="P28" i="14" s="1"/>
  <c r="F32" i="14"/>
  <c r="F28" i="14" s="1"/>
  <c r="H32" i="14"/>
  <c r="H28" i="14" s="1"/>
  <c r="J32" i="14"/>
  <c r="J28" i="14" s="1"/>
  <c r="L32" i="14"/>
  <c r="L28" i="14" s="1"/>
  <c r="C20" i="34"/>
  <c r="E75" i="34"/>
  <c r="D118" i="34"/>
  <c r="D28" i="34"/>
  <c r="C28" i="34" s="1"/>
  <c r="F121" i="34"/>
  <c r="H121" i="34"/>
  <c r="C99" i="34"/>
  <c r="D89" i="34"/>
  <c r="D28" i="35"/>
  <c r="C28" i="35" s="1"/>
  <c r="C21" i="35"/>
  <c r="G76" i="35"/>
  <c r="G77" i="35" s="1"/>
  <c r="C75" i="35"/>
  <c r="D118" i="35" s="1"/>
  <c r="E20" i="35"/>
  <c r="E71" i="35" s="1"/>
  <c r="E78" i="35" s="1"/>
  <c r="G20" i="35"/>
  <c r="G71" i="35" s="1"/>
  <c r="G78" i="35" s="1"/>
  <c r="D20" i="35"/>
  <c r="C76" i="35"/>
  <c r="D116" i="35"/>
  <c r="C89" i="35"/>
  <c r="F116" i="35"/>
  <c r="F121" i="35" s="1"/>
  <c r="H116" i="35"/>
  <c r="H121" i="35" s="1"/>
  <c r="D77" i="35"/>
  <c r="C77" i="35" s="1"/>
  <c r="E115" i="35"/>
  <c r="C115" i="35" s="1"/>
  <c r="C41" i="35"/>
  <c r="C91" i="35"/>
  <c r="G30" i="9"/>
  <c r="G31" i="9" s="1"/>
  <c r="H29" i="9"/>
  <c r="D33" i="9"/>
  <c r="H16" i="9"/>
  <c r="G17" i="9"/>
  <c r="G18" i="9" s="1"/>
  <c r="G33" i="9"/>
  <c r="G38" i="9" s="1"/>
  <c r="C42" i="42"/>
  <c r="C16" i="42"/>
  <c r="C43" i="42" s="1"/>
  <c r="D43" i="42"/>
  <c r="D48" i="42" s="1"/>
  <c r="C48" i="42" s="1"/>
  <c r="C18" i="42"/>
  <c r="C38" i="42"/>
  <c r="C20" i="43"/>
  <c r="E71" i="43"/>
  <c r="E78" i="43" s="1"/>
  <c r="G71" i="43"/>
  <c r="G78" i="43" s="1"/>
  <c r="C61" i="43"/>
  <c r="D28" i="43"/>
  <c r="C28" i="43" s="1"/>
  <c r="D39" i="43"/>
  <c r="C39" i="43" s="1"/>
  <c r="D77" i="43"/>
  <c r="C77" i="43" s="1"/>
  <c r="K12" i="38"/>
  <c r="I11" i="38"/>
  <c r="Q13" i="38"/>
  <c r="F24" i="38"/>
  <c r="D22" i="38"/>
  <c r="D10" i="38" s="1"/>
  <c r="P24" i="38"/>
  <c r="Q24" i="38" s="1"/>
  <c r="N22" i="38"/>
  <c r="Q36" i="38"/>
  <c r="Q48" i="38"/>
  <c r="K51" i="38"/>
  <c r="I50" i="38"/>
  <c r="N11" i="38"/>
  <c r="F14" i="38"/>
  <c r="F11" i="38" s="1"/>
  <c r="F10" i="38" s="1"/>
  <c r="E11" i="38"/>
  <c r="E10" i="38" s="1"/>
  <c r="F15" i="38"/>
  <c r="Q16" i="38"/>
  <c r="F17" i="38"/>
  <c r="P17" i="38"/>
  <c r="F18" i="38"/>
  <c r="P18" i="38"/>
  <c r="Q18" i="38" s="1"/>
  <c r="F22" i="38"/>
  <c r="Q23" i="38"/>
  <c r="P22" i="38"/>
  <c r="Q25" i="38"/>
  <c r="Q27" i="38"/>
  <c r="Q28" i="38"/>
  <c r="Q30" i="38"/>
  <c r="I32" i="38"/>
  <c r="F34" i="38"/>
  <c r="F32" i="38" s="1"/>
  <c r="D32" i="38"/>
  <c r="P34" i="38"/>
  <c r="N32" i="38"/>
  <c r="Q41" i="38"/>
  <c r="Q43" i="38"/>
  <c r="Q46" i="38"/>
  <c r="Q49" i="38"/>
  <c r="Q55" i="38"/>
  <c r="P55" i="38"/>
  <c r="M27" i="14" l="1"/>
  <c r="M33" i="14" s="1"/>
  <c r="I27" i="14"/>
  <c r="I33" i="14" s="1"/>
  <c r="E27" i="14"/>
  <c r="E33" i="14" s="1"/>
  <c r="N27" i="14"/>
  <c r="N33" i="14" s="1"/>
  <c r="J27" i="14"/>
  <c r="J33" i="14" s="1"/>
  <c r="F27" i="14"/>
  <c r="F33" i="14" s="1"/>
  <c r="K15" i="14"/>
  <c r="K19" i="14" s="1"/>
  <c r="G15" i="14"/>
  <c r="G19" i="14" s="1"/>
  <c r="N15" i="14"/>
  <c r="N19" i="14" s="1"/>
  <c r="J15" i="14"/>
  <c r="J19" i="14" s="1"/>
  <c r="F15" i="14"/>
  <c r="F19" i="14" s="1"/>
  <c r="P32" i="14"/>
  <c r="K27" i="14"/>
  <c r="K33" i="14" s="1"/>
  <c r="G27" i="14"/>
  <c r="G33" i="14" s="1"/>
  <c r="P26" i="14"/>
  <c r="P24" i="14"/>
  <c r="P23" i="14"/>
  <c r="P22" i="14"/>
  <c r="P21" i="14"/>
  <c r="L27" i="14"/>
  <c r="L33" i="14" s="1"/>
  <c r="H27" i="14"/>
  <c r="H33" i="14" s="1"/>
  <c r="D27" i="14"/>
  <c r="P20" i="14"/>
  <c r="P18" i="14"/>
  <c r="D16" i="14"/>
  <c r="P16" i="14" s="1"/>
  <c r="M15" i="14"/>
  <c r="M19" i="14" s="1"/>
  <c r="I15" i="14"/>
  <c r="I19" i="14" s="1"/>
  <c r="E15" i="14"/>
  <c r="E19" i="14" s="1"/>
  <c r="P13" i="14"/>
  <c r="P12" i="14"/>
  <c r="P11" i="14"/>
  <c r="P10" i="14"/>
  <c r="P9" i="14"/>
  <c r="P8" i="14"/>
  <c r="L15" i="14"/>
  <c r="L19" i="14" s="1"/>
  <c r="H15" i="14"/>
  <c r="H19" i="14" s="1"/>
  <c r="D15" i="14"/>
  <c r="P7" i="14"/>
  <c r="D116" i="34"/>
  <c r="C89" i="34"/>
  <c r="E76" i="34"/>
  <c r="C75" i="34"/>
  <c r="C118" i="34"/>
  <c r="D119" i="34"/>
  <c r="D30" i="34"/>
  <c r="C118" i="35"/>
  <c r="D119" i="35"/>
  <c r="E116" i="35"/>
  <c r="E121" i="35" s="1"/>
  <c r="C116" i="35"/>
  <c r="D71" i="35"/>
  <c r="C20" i="35"/>
  <c r="D38" i="9"/>
  <c r="H33" i="9"/>
  <c r="D71" i="43"/>
  <c r="P32" i="38"/>
  <c r="Q34" i="38"/>
  <c r="Q32" i="38" s="1"/>
  <c r="K11" i="38"/>
  <c r="Q12" i="38"/>
  <c r="Q22" i="38"/>
  <c r="Q17" i="38"/>
  <c r="P11" i="38"/>
  <c r="N10" i="38"/>
  <c r="K50" i="38"/>
  <c r="Q51" i="38"/>
  <c r="Q50" i="38" s="1"/>
  <c r="I10" i="38"/>
  <c r="D33" i="14" l="1"/>
  <c r="P33" i="14" s="1"/>
  <c r="P27" i="14"/>
  <c r="D19" i="14"/>
  <c r="P19" i="14" s="1"/>
  <c r="P15" i="14"/>
  <c r="C30" i="34"/>
  <c r="D29" i="34"/>
  <c r="E77" i="34"/>
  <c r="C76" i="34"/>
  <c r="D121" i="34"/>
  <c r="C121" i="34" s="1"/>
  <c r="C116" i="34"/>
  <c r="C119" i="34"/>
  <c r="D120" i="34"/>
  <c r="C120" i="34" s="1"/>
  <c r="D78" i="35"/>
  <c r="C78" i="35" s="1"/>
  <c r="C71" i="35"/>
  <c r="C119" i="35"/>
  <c r="D120" i="35"/>
  <c r="C71" i="43"/>
  <c r="D78" i="43"/>
  <c r="C78" i="43" s="1"/>
  <c r="Q11" i="38"/>
  <c r="Q10" i="38" s="1"/>
  <c r="P10" i="38"/>
  <c r="K10" i="38"/>
  <c r="C77" i="34" l="1"/>
  <c r="E78" i="34"/>
  <c r="C29" i="34"/>
  <c r="D39" i="34"/>
  <c r="C120" i="35"/>
  <c r="D121" i="35"/>
  <c r="C121" i="35" s="1"/>
  <c r="C39" i="34" l="1"/>
  <c r="D71" i="34"/>
  <c r="D78" i="34" l="1"/>
  <c r="C78" i="34" s="1"/>
  <c r="C71" i="34"/>
  <c r="J15" i="15" l="1"/>
  <c r="I15" i="15"/>
  <c r="H15" i="15"/>
  <c r="G15" i="15"/>
  <c r="F15" i="15" s="1"/>
  <c r="C15" i="15"/>
  <c r="F14" i="15"/>
  <c r="D14" i="15" s="1"/>
  <c r="F13" i="15"/>
  <c r="E13" i="15"/>
  <c r="F12" i="15"/>
  <c r="D12" i="15"/>
  <c r="E12" i="15" s="1"/>
  <c r="F11" i="15"/>
  <c r="D11" i="15"/>
  <c r="F10" i="15"/>
  <c r="E10" i="15"/>
  <c r="F9" i="15"/>
  <c r="E9" i="15"/>
  <c r="F8" i="15"/>
  <c r="E8" i="15"/>
  <c r="K28" i="12"/>
  <c r="J28" i="12"/>
  <c r="I28" i="12"/>
  <c r="H28" i="12"/>
  <c r="F28" i="12"/>
  <c r="E28" i="12"/>
  <c r="L27" i="12"/>
  <c r="L26" i="12"/>
  <c r="L25" i="12"/>
  <c r="G24" i="12"/>
  <c r="L24" i="12" s="1"/>
  <c r="G23" i="12"/>
  <c r="L23" i="12" s="1"/>
  <c r="G22" i="12"/>
  <c r="L22" i="12" s="1"/>
  <c r="G21" i="12"/>
  <c r="L21" i="12" s="1"/>
  <c r="G20" i="12"/>
  <c r="L20" i="12" s="1"/>
  <c r="G19" i="12"/>
  <c r="D15" i="15" l="1"/>
  <c r="G28" i="12"/>
  <c r="E11" i="15"/>
  <c r="E15" i="15" s="1"/>
  <c r="L19" i="12"/>
  <c r="L28" i="12" s="1"/>
  <c r="H76" i="44" l="1"/>
  <c r="H77" i="44" s="1"/>
  <c r="G76" i="44"/>
  <c r="G77" i="44" s="1"/>
  <c r="F76" i="44"/>
  <c r="F77" i="44" s="1"/>
  <c r="E76" i="44"/>
  <c r="E77" i="44" s="1"/>
  <c r="D76" i="44"/>
  <c r="D77" i="44" s="1"/>
  <c r="I75" i="44"/>
  <c r="C75" i="44"/>
  <c r="I74" i="44"/>
  <c r="C74" i="44"/>
  <c r="I73" i="44"/>
  <c r="C73" i="44"/>
  <c r="I72" i="44"/>
  <c r="C72" i="44"/>
  <c r="H70" i="44"/>
  <c r="G70" i="44"/>
  <c r="F70" i="44"/>
  <c r="E70" i="44"/>
  <c r="D70" i="44"/>
  <c r="C70" i="44" s="1"/>
  <c r="I70" i="44" s="1"/>
  <c r="C69" i="44"/>
  <c r="I69" i="44" s="1"/>
  <c r="C68" i="44"/>
  <c r="I68" i="44" s="1"/>
  <c r="C67" i="44"/>
  <c r="I67" i="44" s="1"/>
  <c r="H66" i="44"/>
  <c r="G66" i="44"/>
  <c r="F66" i="44"/>
  <c r="E66" i="44"/>
  <c r="D66" i="44"/>
  <c r="C66" i="44"/>
  <c r="I66" i="44" s="1"/>
  <c r="C65" i="44"/>
  <c r="I65" i="44" s="1"/>
  <c r="H64" i="44"/>
  <c r="G64" i="44"/>
  <c r="F64" i="44"/>
  <c r="E64" i="44"/>
  <c r="D64" i="44"/>
  <c r="C64" i="44" s="1"/>
  <c r="I64" i="44" s="1"/>
  <c r="C63" i="44"/>
  <c r="I63" i="44" s="1"/>
  <c r="C62" i="44"/>
  <c r="I62" i="44" s="1"/>
  <c r="C60" i="44"/>
  <c r="I60" i="44" s="1"/>
  <c r="C59" i="44"/>
  <c r="I59" i="44" s="1"/>
  <c r="C58" i="44"/>
  <c r="I58" i="44" s="1"/>
  <c r="C57" i="44"/>
  <c r="I57" i="44" s="1"/>
  <c r="C56" i="44"/>
  <c r="I56" i="44" s="1"/>
  <c r="C55" i="44"/>
  <c r="I55" i="44" s="1"/>
  <c r="C54" i="44"/>
  <c r="I54" i="44" s="1"/>
  <c r="C53" i="44"/>
  <c r="I53" i="44" s="1"/>
  <c r="C52" i="44"/>
  <c r="I52" i="44" s="1"/>
  <c r="C51" i="44"/>
  <c r="I51" i="44" s="1"/>
  <c r="C50" i="44"/>
  <c r="I50" i="44" s="1"/>
  <c r="H49" i="44"/>
  <c r="G49" i="44"/>
  <c r="F49" i="44"/>
  <c r="E49" i="44"/>
  <c r="C49" i="44"/>
  <c r="I49" i="44" s="1"/>
  <c r="C48" i="44"/>
  <c r="I48" i="44" s="1"/>
  <c r="C47" i="44"/>
  <c r="I47" i="44" s="1"/>
  <c r="H46" i="44"/>
  <c r="G46" i="44"/>
  <c r="F46" i="44"/>
  <c r="E46" i="44"/>
  <c r="D46" i="44"/>
  <c r="I45" i="44"/>
  <c r="C45" i="44"/>
  <c r="I44" i="44"/>
  <c r="C44" i="44"/>
  <c r="I43" i="44"/>
  <c r="C43" i="44"/>
  <c r="I42" i="44"/>
  <c r="C42" i="44"/>
  <c r="H41" i="44"/>
  <c r="H61" i="44" s="1"/>
  <c r="G41" i="44"/>
  <c r="F41" i="44"/>
  <c r="F61" i="44" s="1"/>
  <c r="E41" i="44"/>
  <c r="D41" i="44"/>
  <c r="D61" i="44" s="1"/>
  <c r="C40" i="44"/>
  <c r="I40" i="44" s="1"/>
  <c r="F39" i="44"/>
  <c r="C38" i="44"/>
  <c r="I38" i="44" s="1"/>
  <c r="C37" i="44"/>
  <c r="I37" i="44" s="1"/>
  <c r="H36" i="44"/>
  <c r="G36" i="44"/>
  <c r="F36" i="44"/>
  <c r="E36" i="44"/>
  <c r="C36" i="44" s="1"/>
  <c r="I36" i="44" s="1"/>
  <c r="H35" i="44"/>
  <c r="G35" i="44"/>
  <c r="F35" i="44"/>
  <c r="D35" i="44"/>
  <c r="C35" i="44" s="1"/>
  <c r="I35" i="44" s="1"/>
  <c r="C34" i="44"/>
  <c r="I34" i="44" s="1"/>
  <c r="C33" i="44"/>
  <c r="I33" i="44" s="1"/>
  <c r="C32" i="44"/>
  <c r="I32" i="44" s="1"/>
  <c r="C31" i="44"/>
  <c r="I31" i="44" s="1"/>
  <c r="C30" i="44"/>
  <c r="I30" i="44" s="1"/>
  <c r="H29" i="44"/>
  <c r="H39" i="44" s="1"/>
  <c r="G29" i="44"/>
  <c r="G39" i="44" s="1"/>
  <c r="F29" i="44"/>
  <c r="E29" i="44"/>
  <c r="E39" i="44" s="1"/>
  <c r="D29" i="44"/>
  <c r="C29" i="44"/>
  <c r="I29" i="44" s="1"/>
  <c r="C27" i="44"/>
  <c r="I27" i="44" s="1"/>
  <c r="C26" i="44"/>
  <c r="I26" i="44" s="1"/>
  <c r="C25" i="44"/>
  <c r="I25" i="44" s="1"/>
  <c r="C24" i="44"/>
  <c r="I24" i="44" s="1"/>
  <c r="H23" i="44"/>
  <c r="G23" i="44"/>
  <c r="F23" i="44"/>
  <c r="E23" i="44"/>
  <c r="D23" i="44"/>
  <c r="C23" i="44"/>
  <c r="I23" i="44" s="1"/>
  <c r="C22" i="44"/>
  <c r="I22" i="44" s="1"/>
  <c r="H21" i="44"/>
  <c r="H28" i="44" s="1"/>
  <c r="G21" i="44"/>
  <c r="F21" i="44"/>
  <c r="F28" i="44" s="1"/>
  <c r="E21" i="44"/>
  <c r="D21" i="44"/>
  <c r="C19" i="44"/>
  <c r="I19" i="44" s="1"/>
  <c r="C18" i="44"/>
  <c r="I18" i="44" s="1"/>
  <c r="C17" i="44"/>
  <c r="I17" i="44" s="1"/>
  <c r="C16" i="44"/>
  <c r="I16" i="44" s="1"/>
  <c r="C15" i="44"/>
  <c r="I15" i="44" s="1"/>
  <c r="H14" i="44"/>
  <c r="G14" i="44"/>
  <c r="F14" i="44"/>
  <c r="E14" i="44"/>
  <c r="D14" i="44"/>
  <c r="C14" i="44" s="1"/>
  <c r="I14" i="44" s="1"/>
  <c r="C13" i="44"/>
  <c r="I13" i="44" s="1"/>
  <c r="H12" i="44"/>
  <c r="G12" i="44"/>
  <c r="G20" i="44" s="1"/>
  <c r="F12" i="44"/>
  <c r="E12" i="44"/>
  <c r="E20" i="44" s="1"/>
  <c r="D12" i="44"/>
  <c r="C11" i="44"/>
  <c r="I11" i="44" s="1"/>
  <c r="C10" i="44"/>
  <c r="I10" i="44" s="1"/>
  <c r="C9" i="44"/>
  <c r="I9" i="44" s="1"/>
  <c r="C8" i="44"/>
  <c r="I8" i="44" s="1"/>
  <c r="C7" i="44"/>
  <c r="I7" i="44" s="1"/>
  <c r="C6" i="44"/>
  <c r="I6" i="44" s="1"/>
  <c r="D20" i="44" l="1"/>
  <c r="F20" i="44"/>
  <c r="F71" i="44" s="1"/>
  <c r="F78" i="44" s="1"/>
  <c r="H20" i="44"/>
  <c r="H71" i="44" s="1"/>
  <c r="H78" i="44" s="1"/>
  <c r="C41" i="44"/>
  <c r="I41" i="44" s="1"/>
  <c r="E61" i="44"/>
  <c r="G61" i="44"/>
  <c r="C46" i="44"/>
  <c r="I46" i="44" s="1"/>
  <c r="C77" i="44"/>
  <c r="I77" i="44" s="1"/>
  <c r="C12" i="44"/>
  <c r="I12" i="44" s="1"/>
  <c r="C20" i="44"/>
  <c r="I20" i="44" s="1"/>
  <c r="C21" i="44"/>
  <c r="I21" i="44" s="1"/>
  <c r="D28" i="44"/>
  <c r="C61" i="44"/>
  <c r="I61" i="44" s="1"/>
  <c r="E28" i="44"/>
  <c r="E71" i="44" s="1"/>
  <c r="E78" i="44" s="1"/>
  <c r="G28" i="44"/>
  <c r="G71" i="44" s="1"/>
  <c r="G78" i="44" s="1"/>
  <c r="D39" i="44"/>
  <c r="C39" i="44" s="1"/>
  <c r="I39" i="44" s="1"/>
  <c r="C76" i="44"/>
  <c r="I76" i="44" s="1"/>
  <c r="F15" i="28"/>
  <c r="H9" i="28"/>
  <c r="G9" i="28"/>
  <c r="F9" i="28"/>
  <c r="E9" i="28"/>
  <c r="D9" i="28"/>
  <c r="C9" i="28"/>
  <c r="I8" i="28"/>
  <c r="I7" i="28"/>
  <c r="I9" i="28" s="1"/>
  <c r="C28" i="44" l="1"/>
  <c r="I28" i="44" s="1"/>
  <c r="D71" i="44"/>
  <c r="D39" i="25"/>
  <c r="D42" i="25" s="1"/>
  <c r="D78" i="44" l="1"/>
  <c r="C78" i="44" s="1"/>
  <c r="I78" i="44" s="1"/>
  <c r="C71" i="44"/>
  <c r="I71" i="44" s="1"/>
  <c r="B24" i="8"/>
  <c r="H46" i="40" l="1"/>
  <c r="H47" i="40" s="1"/>
  <c r="G46" i="40"/>
  <c r="G47" i="40" s="1"/>
  <c r="F46" i="40"/>
  <c r="F47" i="40" s="1"/>
  <c r="E46" i="40"/>
  <c r="E47" i="40" s="1"/>
  <c r="D46" i="40"/>
  <c r="D47" i="40" s="1"/>
  <c r="C45" i="40"/>
  <c r="C44" i="40"/>
  <c r="C41" i="40"/>
  <c r="C40" i="40"/>
  <c r="C39" i="40"/>
  <c r="H38" i="40"/>
  <c r="H42" i="40" s="1"/>
  <c r="G38" i="40"/>
  <c r="G42" i="40" s="1"/>
  <c r="F38" i="40"/>
  <c r="F42" i="40" s="1"/>
  <c r="E38" i="40"/>
  <c r="D38" i="40"/>
  <c r="D42" i="40" s="1"/>
  <c r="H37" i="40"/>
  <c r="G37" i="40"/>
  <c r="F37" i="40"/>
  <c r="E37" i="40"/>
  <c r="D37" i="40"/>
  <c r="C36" i="40"/>
  <c r="C35" i="40"/>
  <c r="C34" i="40"/>
  <c r="C33" i="40"/>
  <c r="H32" i="40"/>
  <c r="G32" i="40"/>
  <c r="F32" i="40"/>
  <c r="E32" i="40"/>
  <c r="D32" i="40"/>
  <c r="C31" i="40"/>
  <c r="C30" i="40"/>
  <c r="C29" i="40"/>
  <c r="C28" i="40"/>
  <c r="C27" i="40"/>
  <c r="C25" i="40"/>
  <c r="C24" i="40"/>
  <c r="C23" i="40"/>
  <c r="C22" i="40"/>
  <c r="C21" i="40"/>
  <c r="C20" i="40"/>
  <c r="C19" i="40"/>
  <c r="H18" i="40"/>
  <c r="H26" i="40" s="1"/>
  <c r="G18" i="40"/>
  <c r="G26" i="40" s="1"/>
  <c r="F18" i="40"/>
  <c r="F26" i="40" s="1"/>
  <c r="E18" i="40"/>
  <c r="D18" i="40"/>
  <c r="D26" i="40" s="1"/>
  <c r="C17" i="40"/>
  <c r="C15" i="40"/>
  <c r="C14" i="40"/>
  <c r="H13" i="40"/>
  <c r="G13" i="40"/>
  <c r="F13" i="40"/>
  <c r="E13" i="40"/>
  <c r="D13" i="40"/>
  <c r="C12" i="40"/>
  <c r="H11" i="40"/>
  <c r="G11" i="40"/>
  <c r="F11" i="40"/>
  <c r="E11" i="40"/>
  <c r="D11" i="40"/>
  <c r="C10" i="40"/>
  <c r="H9" i="40"/>
  <c r="G9" i="40"/>
  <c r="F9" i="40"/>
  <c r="E9" i="40"/>
  <c r="D9" i="40"/>
  <c r="C8" i="40"/>
  <c r="C7" i="40"/>
  <c r="C6" i="40"/>
  <c r="H76" i="39"/>
  <c r="H77" i="39" s="1"/>
  <c r="G76" i="39"/>
  <c r="G77" i="39" s="1"/>
  <c r="F76" i="39"/>
  <c r="F77" i="39" s="1"/>
  <c r="E76" i="39"/>
  <c r="E77" i="39" s="1"/>
  <c r="D76" i="39"/>
  <c r="D77" i="39" s="1"/>
  <c r="C75" i="39"/>
  <c r="C74" i="39"/>
  <c r="C73" i="39"/>
  <c r="C72" i="39"/>
  <c r="H70" i="39"/>
  <c r="G70" i="39"/>
  <c r="F70" i="39"/>
  <c r="E70" i="39"/>
  <c r="D70" i="39"/>
  <c r="C69" i="39"/>
  <c r="C68" i="39"/>
  <c r="C67" i="39"/>
  <c r="H66" i="39"/>
  <c r="G66" i="39"/>
  <c r="F66" i="39"/>
  <c r="E66" i="39"/>
  <c r="D66" i="39"/>
  <c r="C65" i="39"/>
  <c r="H64" i="39"/>
  <c r="G64" i="39"/>
  <c r="F64" i="39"/>
  <c r="E64" i="39"/>
  <c r="D64" i="39"/>
  <c r="C63" i="39"/>
  <c r="C62" i="39"/>
  <c r="C60" i="39"/>
  <c r="C59" i="39"/>
  <c r="C58" i="39"/>
  <c r="C57" i="39"/>
  <c r="C56" i="39"/>
  <c r="C55" i="39"/>
  <c r="C54" i="39"/>
  <c r="C53" i="39"/>
  <c r="C52" i="39"/>
  <c r="C51" i="39"/>
  <c r="C50" i="39"/>
  <c r="H49" i="39"/>
  <c r="G49" i="39"/>
  <c r="F49" i="39"/>
  <c r="E49" i="39"/>
  <c r="D49" i="39"/>
  <c r="C48" i="39"/>
  <c r="C47" i="39"/>
  <c r="H46" i="39"/>
  <c r="G46" i="39"/>
  <c r="F46" i="39"/>
  <c r="E46" i="39"/>
  <c r="D46" i="39"/>
  <c r="C45" i="39"/>
  <c r="C44" i="39"/>
  <c r="C43" i="39"/>
  <c r="C42" i="39"/>
  <c r="H41" i="39"/>
  <c r="G41" i="39"/>
  <c r="F41" i="39"/>
  <c r="E41" i="39"/>
  <c r="D41" i="39"/>
  <c r="C40" i="39"/>
  <c r="C38" i="39"/>
  <c r="C37" i="39"/>
  <c r="H36" i="39"/>
  <c r="G36" i="39"/>
  <c r="F36" i="39"/>
  <c r="E36" i="39"/>
  <c r="D36" i="39"/>
  <c r="H35" i="39"/>
  <c r="G35" i="39"/>
  <c r="F35" i="39"/>
  <c r="E35" i="39"/>
  <c r="D35" i="39"/>
  <c r="C34" i="39"/>
  <c r="C33" i="39"/>
  <c r="C32" i="39"/>
  <c r="C31" i="39"/>
  <c r="C30" i="39"/>
  <c r="H29" i="39"/>
  <c r="G29" i="39"/>
  <c r="F29" i="39"/>
  <c r="E29" i="39"/>
  <c r="D29" i="39"/>
  <c r="C27" i="39"/>
  <c r="C26" i="39"/>
  <c r="C25" i="39"/>
  <c r="C24" i="39"/>
  <c r="H23" i="39"/>
  <c r="G23" i="39"/>
  <c r="F23" i="39"/>
  <c r="E23" i="39"/>
  <c r="D23" i="39"/>
  <c r="C22" i="39"/>
  <c r="H21" i="39"/>
  <c r="G21" i="39"/>
  <c r="F21" i="39"/>
  <c r="E21" i="39"/>
  <c r="D21" i="39"/>
  <c r="C19" i="39"/>
  <c r="C18" i="39"/>
  <c r="C17" i="39"/>
  <c r="C16" i="39"/>
  <c r="C15" i="39"/>
  <c r="H14" i="39"/>
  <c r="G14" i="39"/>
  <c r="F14" i="39"/>
  <c r="E14" i="39"/>
  <c r="D14" i="39"/>
  <c r="C13" i="39"/>
  <c r="H12" i="39"/>
  <c r="G12" i="39"/>
  <c r="F12" i="39"/>
  <c r="E12" i="39"/>
  <c r="D12" i="39"/>
  <c r="C11" i="39"/>
  <c r="C10" i="39"/>
  <c r="C9" i="39"/>
  <c r="C8" i="39"/>
  <c r="C7" i="39"/>
  <c r="C6" i="39"/>
  <c r="G20" i="39" l="1"/>
  <c r="G28" i="39"/>
  <c r="F61" i="39"/>
  <c r="C37" i="40"/>
  <c r="F28" i="39"/>
  <c r="G39" i="39"/>
  <c r="C36" i="39"/>
  <c r="H39" i="39"/>
  <c r="D61" i="39"/>
  <c r="H61" i="39"/>
  <c r="C49" i="39"/>
  <c r="C66" i="39"/>
  <c r="D20" i="39"/>
  <c r="H20" i="39"/>
  <c r="F20" i="39"/>
  <c r="G61" i="39"/>
  <c r="C13" i="40"/>
  <c r="H16" i="40"/>
  <c r="H43" i="40" s="1"/>
  <c r="H48" i="40" s="1"/>
  <c r="C70" i="39"/>
  <c r="C23" i="39"/>
  <c r="C46" i="39"/>
  <c r="C11" i="40"/>
  <c r="C32" i="40"/>
  <c r="C47" i="40"/>
  <c r="G16" i="40"/>
  <c r="E20" i="39"/>
  <c r="D28" i="39"/>
  <c r="H28" i="39"/>
  <c r="C41" i="39"/>
  <c r="C64" i="39"/>
  <c r="C76" i="39"/>
  <c r="F16" i="40"/>
  <c r="F43" i="40" s="1"/>
  <c r="F48" i="40" s="1"/>
  <c r="E16" i="40"/>
  <c r="C18" i="40"/>
  <c r="C14" i="39"/>
  <c r="C29" i="39"/>
  <c r="E28" i="39"/>
  <c r="F39" i="39"/>
  <c r="C35" i="39"/>
  <c r="C38" i="40"/>
  <c r="G43" i="40"/>
  <c r="G48" i="40" s="1"/>
  <c r="D16" i="40"/>
  <c r="C9" i="40"/>
  <c r="E26" i="40"/>
  <c r="E42" i="40"/>
  <c r="C42" i="40" s="1"/>
  <c r="C46" i="40"/>
  <c r="C77" i="39"/>
  <c r="D39" i="39"/>
  <c r="C12" i="39"/>
  <c r="C21" i="39"/>
  <c r="E61" i="39"/>
  <c r="E39" i="39"/>
  <c r="H71" i="39" l="1"/>
  <c r="H78" i="39" s="1"/>
  <c r="C61" i="39"/>
  <c r="G71" i="39"/>
  <c r="G78" i="39" s="1"/>
  <c r="C20" i="39"/>
  <c r="F71" i="39"/>
  <c r="F78" i="39" s="1"/>
  <c r="E71" i="39"/>
  <c r="E78" i="39" s="1"/>
  <c r="C39" i="39"/>
  <c r="C28" i="39"/>
  <c r="E43" i="40"/>
  <c r="E48" i="40" s="1"/>
  <c r="D43" i="40"/>
  <c r="C16" i="40"/>
  <c r="C26" i="40"/>
  <c r="D71" i="39"/>
  <c r="D48" i="40" l="1"/>
  <c r="C48" i="40" s="1"/>
  <c r="C43" i="40"/>
  <c r="D78" i="39"/>
  <c r="C78" i="39" s="1"/>
  <c r="C71" i="39"/>
  <c r="B15" i="8" l="1"/>
  <c r="B29" i="8" l="1"/>
  <c r="B33" i="8" l="1"/>
  <c r="B34" i="8"/>
  <c r="B35" i="8"/>
  <c r="B36" i="8"/>
  <c r="B37" i="8"/>
  <c r="B38" i="8"/>
  <c r="B39" i="8"/>
  <c r="C43" i="8"/>
  <c r="B25" i="8"/>
  <c r="B28" i="8"/>
  <c r="B13" i="8"/>
  <c r="B27" i="8"/>
  <c r="B26" i="8"/>
  <c r="B12" i="8"/>
  <c r="B8" i="8"/>
  <c r="B9" i="8"/>
  <c r="B10" i="8"/>
  <c r="B11" i="8"/>
  <c r="B14" i="8"/>
  <c r="B16" i="8"/>
  <c r="B17" i="8"/>
  <c r="B18" i="8"/>
  <c r="B19" i="8"/>
  <c r="B20" i="8"/>
  <c r="B21" i="8"/>
  <c r="B22" i="8"/>
  <c r="B23" i="8"/>
  <c r="B30" i="8"/>
  <c r="B31" i="8"/>
  <c r="B32" i="8"/>
  <c r="B48" i="8" l="1"/>
  <c r="H46" i="25" l="1"/>
  <c r="G46" i="25"/>
  <c r="F46" i="25"/>
  <c r="E46" i="25"/>
  <c r="C44" i="25"/>
  <c r="C41" i="25"/>
  <c r="C40" i="25"/>
  <c r="C39" i="25"/>
  <c r="H38" i="25"/>
  <c r="H42" i="25" s="1"/>
  <c r="G38" i="25"/>
  <c r="G42" i="25" s="1"/>
  <c r="F38" i="25"/>
  <c r="F42" i="25" s="1"/>
  <c r="E38" i="25"/>
  <c r="E42" i="25" s="1"/>
  <c r="H37" i="25"/>
  <c r="G37" i="25"/>
  <c r="F37" i="25"/>
  <c r="E37" i="25"/>
  <c r="D37" i="25"/>
  <c r="C36" i="25"/>
  <c r="C35" i="25"/>
  <c r="C34" i="25"/>
  <c r="C33" i="25"/>
  <c r="H32" i="25"/>
  <c r="G32" i="25"/>
  <c r="F32" i="25"/>
  <c r="E32" i="25"/>
  <c r="D32" i="25"/>
  <c r="C31" i="25"/>
  <c r="C30" i="25"/>
  <c r="C29" i="25"/>
  <c r="C28" i="25"/>
  <c r="C27" i="25"/>
  <c r="C25" i="25"/>
  <c r="C24" i="25"/>
  <c r="C23" i="25"/>
  <c r="C22" i="25"/>
  <c r="C21" i="25"/>
  <c r="C20" i="25"/>
  <c r="C19" i="25"/>
  <c r="H18" i="25"/>
  <c r="G18" i="25"/>
  <c r="F18" i="25"/>
  <c r="E18" i="25"/>
  <c r="D18" i="25"/>
  <c r="C17" i="25"/>
  <c r="C15" i="25"/>
  <c r="C14" i="25"/>
  <c r="H13" i="25"/>
  <c r="G13" i="25"/>
  <c r="F13" i="25"/>
  <c r="E13" i="25"/>
  <c r="D13" i="25"/>
  <c r="C12" i="25"/>
  <c r="H11" i="25"/>
  <c r="G11" i="25"/>
  <c r="F11" i="25"/>
  <c r="E11" i="25"/>
  <c r="D11" i="25"/>
  <c r="C10" i="25"/>
  <c r="H9" i="25"/>
  <c r="G9" i="25"/>
  <c r="F9" i="25"/>
  <c r="E9" i="25"/>
  <c r="D9" i="25"/>
  <c r="C8" i="25"/>
  <c r="C7" i="25"/>
  <c r="C6" i="25"/>
  <c r="H76" i="23"/>
  <c r="G76" i="23"/>
  <c r="F76" i="23"/>
  <c r="E76" i="23"/>
  <c r="D76" i="23"/>
  <c r="C75" i="23"/>
  <c r="C74" i="23"/>
  <c r="C73" i="23"/>
  <c r="C72" i="23"/>
  <c r="H70" i="23"/>
  <c r="G70" i="23"/>
  <c r="F70" i="23"/>
  <c r="E70" i="23"/>
  <c r="D70" i="23"/>
  <c r="C69" i="23"/>
  <c r="C68" i="23"/>
  <c r="C67" i="23"/>
  <c r="H66" i="23"/>
  <c r="G66" i="23"/>
  <c r="F66" i="23"/>
  <c r="E66" i="23"/>
  <c r="D66" i="23"/>
  <c r="C65" i="23"/>
  <c r="H64" i="23"/>
  <c r="G64" i="23"/>
  <c r="F64" i="23"/>
  <c r="E64" i="23"/>
  <c r="D64" i="23"/>
  <c r="C63" i="23"/>
  <c r="C62" i="23"/>
  <c r="C60" i="23"/>
  <c r="C59" i="23"/>
  <c r="C58" i="23"/>
  <c r="C57" i="23"/>
  <c r="C56" i="23"/>
  <c r="C55" i="23"/>
  <c r="C54" i="23"/>
  <c r="C53" i="23"/>
  <c r="C52" i="23"/>
  <c r="C51" i="23"/>
  <c r="C50" i="23"/>
  <c r="H49" i="23"/>
  <c r="G49" i="23"/>
  <c r="F49" i="23"/>
  <c r="E49" i="23"/>
  <c r="D49" i="23"/>
  <c r="C48" i="23"/>
  <c r="C47" i="23"/>
  <c r="H46" i="23"/>
  <c r="G46" i="23"/>
  <c r="F46" i="23"/>
  <c r="E46" i="23"/>
  <c r="D46" i="23"/>
  <c r="C45" i="23"/>
  <c r="C44" i="23"/>
  <c r="C43" i="23"/>
  <c r="C42" i="23"/>
  <c r="H41" i="23"/>
  <c r="G41" i="23"/>
  <c r="F41" i="23"/>
  <c r="E41" i="23"/>
  <c r="D41" i="23"/>
  <c r="C40" i="23"/>
  <c r="C38" i="23"/>
  <c r="C37" i="23"/>
  <c r="H36" i="23"/>
  <c r="G36" i="23"/>
  <c r="F36" i="23"/>
  <c r="E36" i="23"/>
  <c r="H35" i="23"/>
  <c r="G35" i="23"/>
  <c r="F35" i="23"/>
  <c r="E35" i="23"/>
  <c r="D35" i="23"/>
  <c r="C34" i="23"/>
  <c r="C33" i="23"/>
  <c r="C32" i="23"/>
  <c r="C31" i="23"/>
  <c r="C30" i="23"/>
  <c r="H29" i="23"/>
  <c r="G29" i="23"/>
  <c r="F29" i="23"/>
  <c r="E29" i="23"/>
  <c r="D29" i="23"/>
  <c r="C27" i="23"/>
  <c r="C26" i="23"/>
  <c r="C25" i="23"/>
  <c r="C24" i="23"/>
  <c r="H23" i="23"/>
  <c r="G23" i="23"/>
  <c r="F23" i="23"/>
  <c r="E23" i="23"/>
  <c r="D23" i="23"/>
  <c r="C22" i="23"/>
  <c r="H21" i="23"/>
  <c r="G21" i="23"/>
  <c r="F21" i="23"/>
  <c r="E21" i="23"/>
  <c r="D21" i="23"/>
  <c r="C19" i="23"/>
  <c r="C18" i="23"/>
  <c r="C17" i="23"/>
  <c r="C16" i="23"/>
  <c r="C15" i="23"/>
  <c r="H14" i="23"/>
  <c r="G14" i="23"/>
  <c r="F14" i="23"/>
  <c r="E14" i="23"/>
  <c r="D14" i="23"/>
  <c r="C13" i="23"/>
  <c r="H12" i="23"/>
  <c r="G12" i="23"/>
  <c r="F12" i="23"/>
  <c r="E12" i="23"/>
  <c r="D12" i="23"/>
  <c r="C11" i="23"/>
  <c r="C10" i="23"/>
  <c r="C9" i="23"/>
  <c r="C8" i="23"/>
  <c r="C7" i="23"/>
  <c r="C6" i="23"/>
  <c r="F61" i="23" l="1"/>
  <c r="C45" i="25"/>
  <c r="D46" i="25"/>
  <c r="D39" i="23"/>
  <c r="C21" i="23"/>
  <c r="E26" i="25"/>
  <c r="E20" i="23"/>
  <c r="G26" i="25"/>
  <c r="D20" i="23"/>
  <c r="E28" i="23"/>
  <c r="E39" i="23"/>
  <c r="D16" i="25"/>
  <c r="H16" i="25"/>
  <c r="C18" i="25"/>
  <c r="H26" i="25"/>
  <c r="C37" i="25"/>
  <c r="G47" i="25"/>
  <c r="C49" i="23"/>
  <c r="C13" i="25"/>
  <c r="C14" i="23"/>
  <c r="G28" i="23"/>
  <c r="F28" i="23"/>
  <c r="C15" i="13"/>
  <c r="C35" i="23"/>
  <c r="C36" i="23"/>
  <c r="G39" i="23"/>
  <c r="C64" i="23"/>
  <c r="C66" i="23"/>
  <c r="E77" i="23"/>
  <c r="G77" i="23"/>
  <c r="F16" i="25"/>
  <c r="C11" i="25"/>
  <c r="F26" i="25"/>
  <c r="E47" i="25"/>
  <c r="H20" i="23"/>
  <c r="C13" i="13"/>
  <c r="C70" i="23"/>
  <c r="F20" i="23"/>
  <c r="C23" i="23"/>
  <c r="F39" i="23"/>
  <c r="C76" i="23"/>
  <c r="C38" i="25"/>
  <c r="H47" i="25"/>
  <c r="C12" i="23"/>
  <c r="G20" i="23"/>
  <c r="D28" i="23"/>
  <c r="H28" i="23"/>
  <c r="C29" i="23"/>
  <c r="H39" i="23"/>
  <c r="D61" i="23"/>
  <c r="H61" i="23"/>
  <c r="G61" i="23"/>
  <c r="E61" i="23"/>
  <c r="F77" i="23"/>
  <c r="H77" i="23"/>
  <c r="C9" i="25"/>
  <c r="G16" i="25"/>
  <c r="C32" i="25"/>
  <c r="F47" i="25"/>
  <c r="D77" i="23"/>
  <c r="E16" i="25"/>
  <c r="D26" i="25"/>
  <c r="C46" i="23"/>
  <c r="C41" i="23"/>
  <c r="D47" i="25" l="1"/>
  <c r="C46" i="25"/>
  <c r="H71" i="23"/>
  <c r="H43" i="25"/>
  <c r="H48" i="25" s="1"/>
  <c r="C28" i="23"/>
  <c r="G71" i="23"/>
  <c r="G78" i="23" s="1"/>
  <c r="F71" i="23"/>
  <c r="C26" i="25"/>
  <c r="C77" i="23"/>
  <c r="G43" i="25"/>
  <c r="C20" i="23"/>
  <c r="E43" i="25"/>
  <c r="C39" i="23"/>
  <c r="C61" i="23"/>
  <c r="F43" i="25"/>
  <c r="E71" i="23"/>
  <c r="C42" i="25"/>
  <c r="D43" i="25"/>
  <c r="C16" i="25"/>
  <c r="D71" i="23"/>
  <c r="C47" i="25" l="1"/>
  <c r="H78" i="23"/>
  <c r="G48" i="25"/>
  <c r="F78" i="23"/>
  <c r="E78" i="23"/>
  <c r="F48" i="25"/>
  <c r="E48" i="25"/>
  <c r="D48" i="25"/>
  <c r="C43" i="25"/>
  <c r="D78" i="23"/>
  <c r="C71" i="23"/>
  <c r="E22" i="13"/>
  <c r="F22" i="13"/>
  <c r="D22" i="13"/>
  <c r="D19" i="11"/>
  <c r="C19" i="11"/>
  <c r="B7" i="8"/>
  <c r="I42" i="8"/>
  <c r="I43" i="8" s="1"/>
  <c r="I46" i="8" s="1"/>
  <c r="J42" i="8"/>
  <c r="J43" i="8" s="1"/>
  <c r="J46" i="8" s="1"/>
  <c r="H42" i="8"/>
  <c r="H45" i="8" s="1"/>
  <c r="G42" i="8"/>
  <c r="G43" i="8" s="1"/>
  <c r="G46" i="8" s="1"/>
  <c r="F42" i="8"/>
  <c r="F44" i="8" s="1"/>
  <c r="F46" i="8" s="1"/>
  <c r="E42" i="8"/>
  <c r="E44" i="8" s="1"/>
  <c r="D42" i="8"/>
  <c r="D43" i="8" s="1"/>
  <c r="C42" i="8"/>
  <c r="C44" i="8" s="1"/>
  <c r="C22" i="13"/>
  <c r="G49" i="25" l="1"/>
  <c r="H49" i="25"/>
  <c r="E49" i="25"/>
  <c r="F49" i="25"/>
  <c r="D49" i="25"/>
  <c r="C78" i="23"/>
  <c r="C48" i="25"/>
  <c r="C46" i="8"/>
  <c r="H46" i="8"/>
  <c r="B45" i="8"/>
  <c r="D46" i="8"/>
  <c r="B43" i="8"/>
  <c r="B44" i="8"/>
  <c r="E46" i="8"/>
  <c r="B42" i="8"/>
  <c r="C49" i="25" l="1"/>
  <c r="C50" i="25" s="1"/>
  <c r="B4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Önkormányzat Berhida</author>
  </authors>
  <commentList>
    <comment ref="G9" authorId="0" shapeId="0" xr:uid="{C4848305-AB84-4662-A690-1161D6304876}">
      <text>
        <r>
          <rPr>
            <b/>
            <sz val="9"/>
            <color indexed="81"/>
            <rFont val="Tahoma"/>
            <family val="2"/>
            <charset val="238"/>
          </rPr>
          <t>Önkormányzat Berhida:</t>
        </r>
        <r>
          <rPr>
            <sz val="9"/>
            <color indexed="81"/>
            <rFont val="Tahoma"/>
            <family val="2"/>
            <charset val="238"/>
          </rPr>
          <t xml:space="preserve">
Erkel F. u.csapadékvíz levzetés útfelújítás TERV</t>
        </r>
      </text>
    </comment>
    <comment ref="G15" authorId="0" shapeId="0" xr:uid="{1818150B-5BA8-4708-96BB-79F6B6E4539F}">
      <text>
        <r>
          <rPr>
            <b/>
            <sz val="9"/>
            <color indexed="81"/>
            <rFont val="Tahoma"/>
            <charset val="1"/>
          </rPr>
          <t>Önkormányzat Berhida:</t>
        </r>
        <r>
          <rPr>
            <sz val="9"/>
            <color indexed="81"/>
            <rFont val="Tahoma"/>
            <charset val="1"/>
          </rPr>
          <t xml:space="preserve">
06/2 Hrsz lakóép. Víz,-szennyvíz bekötés TERV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Önkormányzat Berhida</author>
  </authors>
  <commentList>
    <comment ref="G14" authorId="0" shapeId="0" xr:uid="{93C4DCBC-FE52-486C-8F91-EF20DFBAC9AF}">
      <text>
        <r>
          <rPr>
            <b/>
            <sz val="9"/>
            <color indexed="81"/>
            <rFont val="Tahoma"/>
            <charset val="1"/>
          </rPr>
          <t>Süni: 
2000 Ft billentyűzet
Informatikai eszköz</t>
        </r>
      </text>
    </comment>
  </commentList>
</comments>
</file>

<file path=xl/sharedStrings.xml><?xml version="1.0" encoding="utf-8"?>
<sst xmlns="http://schemas.openxmlformats.org/spreadsheetml/2006/main" count="1630" uniqueCount="567">
  <si>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</si>
  <si>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</si>
  <si>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</si>
  <si>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</si>
  <si>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</si>
  <si>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</si>
  <si>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</si>
  <si>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</si>
  <si>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</si>
  <si>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</si>
  <si>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</si>
  <si>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</si>
  <si>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</si>
  <si>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</si>
  <si>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</si>
  <si>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</si>
  <si>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</si>
  <si>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</si>
  <si>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</si>
  <si>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</si>
  <si>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</si>
  <si>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</si>
  <si>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</si>
  <si>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</si>
  <si>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</si>
  <si>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</si>
  <si>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</si>
  <si>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</si>
  <si>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</si>
  <si>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</si>
  <si>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</si>
  <si>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</si>
  <si>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</si>
  <si>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</si>
  <si>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</si>
  <si>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</si>
  <si>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</si>
  <si>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</si>
  <si>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</si>
  <si>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</si>
  <si>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</si>
  <si>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</si>
  <si>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</si>
  <si>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</si>
  <si>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</si>
  <si>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</si>
  <si>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</si>
  <si>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</si>
  <si>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</si>
  <si>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</si>
  <si>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</si>
  <si>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</si>
  <si>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</si>
  <si>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</si>
  <si>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</si>
  <si>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</si>
  <si>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</si>
  <si>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</si>
  <si>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</si>
  <si>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</si>
  <si>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</si>
  <si>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</si>
  <si>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</si>
  <si>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</si>
  <si>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</si>
  <si>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</si>
  <si>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</si>
  <si>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</si>
  <si>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</si>
  <si>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</si>
  <si>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</si>
  <si>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</si>
  <si>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</si>
  <si>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</si>
  <si>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</si>
  <si>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</si>
  <si>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Kiadások</t>
  </si>
  <si>
    <t>Ft-ban</t>
  </si>
  <si>
    <t>IPA alap</t>
  </si>
  <si>
    <t>elvonás</t>
  </si>
  <si>
    <t>0,55 %-nak</t>
  </si>
  <si>
    <t>1 lakosra jutó adóerőképesség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</si>
  <si>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</si>
  <si>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</si>
  <si>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</si>
  <si>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</si>
  <si>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</si>
  <si>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</si>
  <si>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</si>
  <si>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</si>
  <si>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</si>
  <si>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</si>
  <si>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</si>
  <si>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</si>
  <si>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</si>
  <si>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</si>
  <si>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</si>
  <si>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</si>
  <si>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</si>
  <si>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</si>
  <si>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</si>
  <si>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</si>
  <si>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</si>
  <si>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</si>
  <si>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</si>
  <si>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</si>
  <si>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</si>
  <si>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szociális étkeztetés</t>
  </si>
  <si>
    <t>időskorúak nappali ellátása</t>
  </si>
  <si>
    <t>4.) Tel önk kulturális feladatainak támogatása</t>
  </si>
  <si>
    <t xml:space="preserve">Költségvetési szervek engedélyezett létszám kerete 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</si>
  <si>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</si>
  <si>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</si>
  <si>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</si>
  <si>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</si>
  <si>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</si>
  <si>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</si>
  <si>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</si>
  <si>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</si>
  <si>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</si>
  <si>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</si>
  <si>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</si>
  <si>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</si>
  <si>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</si>
  <si>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</si>
  <si>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</si>
  <si>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</si>
  <si>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</si>
  <si>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</si>
  <si>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</si>
  <si>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</si>
  <si>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</si>
  <si>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</si>
  <si>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</si>
  <si>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Felújítások</t>
  </si>
  <si>
    <t>Eredeti előir</t>
  </si>
  <si>
    <t>ÖH informatikai eszköz felújítás</t>
  </si>
  <si>
    <t>Beruházások</t>
  </si>
  <si>
    <t>TESZ informatikai eszközök+áfa</t>
  </si>
  <si>
    <t>ÖH informatikai eszközök + áfa</t>
  </si>
  <si>
    <t>ÖH egyéb gép, berend + áfa</t>
  </si>
  <si>
    <t>adatok Ft-ban</t>
  </si>
  <si>
    <t>ellátottak pénzbeli juttatásai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</si>
  <si>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</si>
  <si>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</si>
  <si>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</si>
  <si>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</si>
  <si>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</si>
  <si>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</si>
  <si>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</si>
  <si>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</si>
  <si>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</si>
  <si>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</si>
  <si>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</si>
  <si>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</si>
  <si>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</si>
  <si>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</si>
  <si>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</si>
  <si>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</si>
  <si>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</si>
  <si>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</si>
  <si>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</si>
  <si>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</si>
  <si>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</si>
  <si>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</si>
  <si>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</si>
  <si>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</si>
  <si>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</si>
  <si>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</si>
  <si>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</si>
  <si>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</si>
  <si>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</si>
  <si>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</si>
  <si>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</si>
  <si>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</si>
  <si>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</si>
  <si>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</si>
  <si>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</si>
  <si>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</si>
  <si>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</si>
  <si>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</si>
  <si>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</si>
  <si>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</si>
  <si>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</si>
  <si>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</si>
  <si>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</si>
  <si>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</si>
  <si>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</si>
  <si>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</si>
  <si>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</si>
  <si>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</si>
  <si>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</si>
  <si>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</si>
  <si>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</si>
  <si>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</si>
  <si>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</si>
  <si>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</si>
  <si>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</si>
  <si>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</si>
  <si>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</si>
  <si>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</si>
  <si>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</si>
  <si>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</si>
  <si>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</si>
  <si>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</si>
  <si>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</si>
  <si>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</si>
  <si>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</si>
  <si>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</si>
  <si>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</si>
  <si>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</si>
  <si>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</si>
  <si>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</si>
  <si>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</si>
  <si>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</si>
  <si>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</si>
  <si>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</si>
  <si>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</si>
  <si>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</si>
  <si>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</si>
  <si>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</si>
  <si>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</si>
  <si>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</si>
  <si>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</si>
  <si>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</si>
  <si>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</si>
  <si>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</si>
  <si>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</si>
  <si>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</si>
  <si>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</si>
  <si>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</si>
  <si>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</si>
  <si>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adatok  Ft-ban</t>
  </si>
  <si>
    <t>kv-i maradvány</t>
  </si>
  <si>
    <t>céltart</t>
  </si>
  <si>
    <t>Felújítás</t>
  </si>
  <si>
    <t>dologi</t>
  </si>
  <si>
    <t>TOPOS pályázat Megyei önk díj</t>
  </si>
  <si>
    <t>Mindösszesen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</si>
  <si>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</si>
  <si>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</si>
  <si>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</si>
  <si>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</si>
  <si>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</si>
  <si>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</si>
  <si>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</si>
  <si>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</si>
  <si>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</si>
  <si>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</si>
  <si>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</si>
  <si>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</si>
  <si>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</si>
  <si>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</si>
  <si>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</si>
  <si>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</si>
  <si>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</si>
  <si>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</si>
  <si>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7.</t>
  </si>
  <si>
    <t>8.</t>
  </si>
  <si>
    <t>9.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</si>
  <si>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</si>
  <si>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</si>
  <si>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</si>
  <si>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</si>
  <si>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</si>
  <si>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</si>
  <si>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</si>
  <si>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</si>
  <si>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kifizetés</t>
  </si>
  <si>
    <t>Működési célú</t>
  </si>
  <si>
    <t xml:space="preserve">Felhalmozási célú </t>
  </si>
  <si>
    <t>10.</t>
  </si>
  <si>
    <t>Összesen: (1+6)</t>
  </si>
  <si>
    <t xml:space="preserve">Az Önkormányzat saját bevételének alakulásáról </t>
  </si>
  <si>
    <t>10.  melléklet</t>
  </si>
  <si>
    <t xml:space="preserve">F 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</si>
  <si>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</si>
  <si>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</si>
  <si>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</si>
  <si>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</si>
  <si>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</si>
  <si>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</si>
  <si>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</si>
  <si>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</si>
  <si>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</si>
  <si>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</si>
  <si>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</si>
  <si>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</si>
  <si>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</si>
  <si>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</si>
  <si>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</si>
  <si>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</si>
  <si>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</si>
  <si>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</si>
  <si>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</si>
  <si>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</si>
  <si>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</si>
  <si>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</si>
  <si>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</si>
  <si>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</si>
  <si>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</si>
  <si>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</si>
  <si>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</si>
  <si>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</si>
  <si>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</si>
  <si>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</si>
  <si>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</si>
  <si>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</si>
  <si>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</si>
  <si>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</si>
  <si>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</si>
  <si>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</si>
  <si>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</si>
  <si>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</si>
  <si>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</si>
  <si>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</si>
  <si>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</si>
  <si>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</si>
  <si>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</si>
  <si>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</si>
  <si>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</si>
  <si>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</si>
  <si>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</si>
  <si>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</si>
  <si>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</si>
  <si>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 év</t>
  </si>
  <si>
    <t>2020.</t>
  </si>
  <si>
    <t>Felhalmozási célú</t>
  </si>
  <si>
    <t>finanszírozási célú</t>
  </si>
  <si>
    <t>Müködési célú</t>
  </si>
  <si>
    <t xml:space="preserve">Berhida Város Önkormányzata </t>
  </si>
  <si>
    <t>2018. évi eredeti költségvetés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</si>
  <si>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</si>
  <si>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</si>
  <si>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</si>
  <si>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</si>
  <si>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</si>
  <si>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</si>
  <si>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</si>
  <si>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</si>
  <si>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</si>
  <si>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</si>
  <si>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</si>
  <si>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</si>
  <si>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</si>
  <si>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</si>
  <si>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</si>
  <si>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</si>
  <si>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</si>
  <si>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</si>
  <si>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</si>
  <si>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</si>
  <si>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</si>
  <si>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</si>
  <si>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</si>
  <si>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</si>
  <si>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</si>
  <si>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</si>
  <si>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</si>
  <si>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</si>
  <si>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</si>
  <si>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</si>
  <si>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</si>
  <si>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</si>
  <si>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</si>
  <si>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</si>
  <si>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</si>
  <si>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</si>
  <si>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</si>
  <si>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</si>
  <si>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</si>
  <si>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</si>
  <si>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</si>
  <si>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</si>
  <si>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2018 tényl</t>
  </si>
  <si>
    <t>Polgármesterek illetményének támogatása</t>
  </si>
  <si>
    <t>Bölcsődei ellátás bértámogatás</t>
  </si>
  <si>
    <t>Bölcsődei működtetési tám</t>
  </si>
  <si>
    <t>házi segítségnyújtás szem élyi gondozás</t>
  </si>
  <si>
    <t>házi segítségnyújtás - szociális segítés</t>
  </si>
  <si>
    <t>ágazati pótlék</t>
  </si>
  <si>
    <t xml:space="preserve">könyvtári és közművelődési feladat tám Berhida: </t>
  </si>
  <si>
    <t>Kulturális pótlék</t>
  </si>
  <si>
    <t>5.)Helyi önkorm. Kiegészítő támogatásai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</si>
  <si>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</si>
  <si>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</si>
  <si>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</si>
  <si>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</si>
  <si>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</si>
  <si>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</si>
  <si>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nonprofit gazdasági társaságok (K8915)</t>
  </si>
  <si>
    <t>ebből: egyéb civil szervezeteknek</t>
  </si>
  <si>
    <t>Süni egyéb tárgyi eszköz + áfa</t>
  </si>
  <si>
    <t xml:space="preserve">ÖNK védőnői szolg. Egyéb eszközbeszerzés  </t>
  </si>
  <si>
    <t>ÖNK kerékpárút kialakítás TOP 3.1.1-16 pályázat</t>
  </si>
  <si>
    <t>ÖNK szennyvíz tisztítótelep, csatornahál fejl. KEHOP pályázat</t>
  </si>
  <si>
    <t>ÖNK külterületi utak önrész céltartba</t>
  </si>
  <si>
    <t>ÖNK állami támogatás elszám. Étkeztetés</t>
  </si>
  <si>
    <t>ÖNK ingatlan havaria céltartalékba</t>
  </si>
  <si>
    <t>BEVÉTELEK</t>
  </si>
  <si>
    <t>KIADÁSOK</t>
  </si>
  <si>
    <t>érettségire jelentkezők regisztrációs díja</t>
  </si>
  <si>
    <t>közgyógy ellátás helyi megáll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</si>
  <si>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</si>
  <si>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</si>
  <si>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</si>
  <si>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</si>
  <si>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</si>
  <si>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bevétel  Ft</t>
  </si>
  <si>
    <t>Ft</t>
  </si>
  <si>
    <t>2021.</t>
  </si>
  <si>
    <t>2021 év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</si>
  <si>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</si>
  <si>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</si>
  <si>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</si>
  <si>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</si>
  <si>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</si>
  <si>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KÖFOP-1.2.1-VEKOP-16 ASP rendszer bevezetése</t>
  </si>
  <si>
    <t>iránytószervi támogatás</t>
  </si>
  <si>
    <t>kv-i mararvány</t>
  </si>
  <si>
    <t>ÁLLAMIGAZGATÁSI FELADATOK</t>
  </si>
  <si>
    <t>KÖTELEZŐ FELADATOK</t>
  </si>
  <si>
    <t xml:space="preserve">                               2019. évi költségvetési tervben a 2018. évi költségvetési maradvány igénybevétel részletezése</t>
  </si>
  <si>
    <t>ÖNK Téli rezsi csökkentés BM pályázat</t>
  </si>
  <si>
    <t>ÖNK konyha épület felújítás Süni</t>
  </si>
  <si>
    <t xml:space="preserve">ÖNK VP6-7.2.1.4.1.3-17 közétkeztetés fejl. Süni eszközfejl.pály.  </t>
  </si>
  <si>
    <t>ÖNK Üzletsor virág-zöldség-vegyesker. ablakcsere</t>
  </si>
  <si>
    <t>ÖNK ivóvíz bekötés felújítások Viziközmű szl-.ról</t>
  </si>
  <si>
    <t>ÖNK viziközmű alapból tervek</t>
  </si>
  <si>
    <t>ÖNK viziközmű alapból keretszerződés</t>
  </si>
  <si>
    <t>ÖNK TOP pályázat közlekedés fejlesztés, kerékpárút</t>
  </si>
  <si>
    <t>Kultúrház 2018 közműv érd növ pály</t>
  </si>
  <si>
    <t>Egyéb viziközmű alap</t>
  </si>
  <si>
    <t>Új HKA alap talajterh díj</t>
  </si>
  <si>
    <t xml:space="preserve">Kultúrház Csóry pályázat 2018 </t>
  </si>
  <si>
    <t>ÖNK 181/2 hrsz-ú közút közvilágítási hálózatra csatlakozás</t>
  </si>
  <si>
    <t>ÖNK Petőfi MŰV Ház mellékbejárati ajtó csere</t>
  </si>
  <si>
    <t>ÖNK úrnahely kialakítás</t>
  </si>
  <si>
    <t>ÖNK Kiskovácsi ravatozó bővítés</t>
  </si>
  <si>
    <t>ÖNK sportparkok térburkolat</t>
  </si>
  <si>
    <t>ÖNK sportpark közvilágítás, napelemes</t>
  </si>
  <si>
    <t>ÖNK Bakonykarszt telek kialak megállapodás törlesztés</t>
  </si>
  <si>
    <t>Felhalm.c t</t>
  </si>
  <si>
    <t>2019. évi költségvetés</t>
  </si>
  <si>
    <t xml:space="preserve">ÖNK tervek </t>
  </si>
  <si>
    <t>ÖNK Gyermekorvosi és védőnői szolg. Épület felúj pályázat 64 m</t>
  </si>
  <si>
    <t>ÖNK Petőfi Műv Ház mellékbejárat ajtócsere</t>
  </si>
  <si>
    <t>ÖNK tervek</t>
  </si>
  <si>
    <t>ÖNK Kiskovácsi temető ravatalozó bővítés Korm. Hiv hatós. Előir</t>
  </si>
  <si>
    <t xml:space="preserve">ÖNK urnahely temetkezési hely kialakítás </t>
  </si>
  <si>
    <t>ÖNK sportparkok kialakítása térburkolat</t>
  </si>
  <si>
    <t>ÖNK sportpark napelemes lámpa</t>
  </si>
  <si>
    <t xml:space="preserve">Kultúr kisértékű te. Csóri pályázat  </t>
  </si>
  <si>
    <t xml:space="preserve">ÖNK külterületi utak pályázat </t>
  </si>
  <si>
    <t xml:space="preserve">ÖNK pályázati tartalék </t>
  </si>
  <si>
    <t>2019 tényl</t>
  </si>
  <si>
    <t>Módosított összesen</t>
  </si>
  <si>
    <t xml:space="preserve">Kieg tám. Óv pedag minősítéséhez II. kategóriába sorolt </t>
  </si>
  <si>
    <t xml:space="preserve">Családsegítés és gyermekjóléti szolgáltatás B: 5972   Vi: 683 = 6655 fő  </t>
  </si>
  <si>
    <t>könyvtári érdekeltségnövelő tám</t>
  </si>
  <si>
    <t>2018. évi állami tám. elszámolásból adódó bevétel</t>
  </si>
  <si>
    <t>Természetbeni ellátások, Erzsébet utalvány</t>
  </si>
  <si>
    <t>2019. évi eredeti költségvetés</t>
  </si>
  <si>
    <t>TESZ egyéb gép- berendezés+áfa</t>
  </si>
  <si>
    <t>TESZ egyéb gép, berendezés, jármű  felújítás</t>
  </si>
  <si>
    <t>ÖNK orvosi rendelő felúj pályázat</t>
  </si>
  <si>
    <t>Kultúrház éven túli könyvbeszerzés</t>
  </si>
  <si>
    <t>Kultúrház immateriális javak beszerzése</t>
  </si>
  <si>
    <t>finanszírozás</t>
  </si>
  <si>
    <t>2019.évi MÉRLEGTERV</t>
  </si>
  <si>
    <t>2019 évi költségvetés</t>
  </si>
  <si>
    <t>2019. Évi költségvetéséhez</t>
  </si>
  <si>
    <t>2022.</t>
  </si>
  <si>
    <t>2022. után</t>
  </si>
  <si>
    <t>2019. év</t>
  </si>
  <si>
    <t>2022 év</t>
  </si>
  <si>
    <t>összeg</t>
  </si>
  <si>
    <t>ÖNK MTZ traktor felújítás</t>
  </si>
  <si>
    <t>Nem intézményi ell. Ebből célonként</t>
  </si>
  <si>
    <t>Pályázathoz kapcsolódó</t>
  </si>
  <si>
    <t xml:space="preserve">TESZ  város üzemeltetési feladatok </t>
  </si>
  <si>
    <t>Téli rezsicsökkentés pályázat</t>
  </si>
  <si>
    <t>ÖNK közvilágítás korszer</t>
  </si>
  <si>
    <t>ÖNK  közvilágítás korszer</t>
  </si>
  <si>
    <t>Állami megelőlegezés visszafizetése MÁK</t>
  </si>
  <si>
    <t>TESZ közfoglalkoztatotti előleg Munkaügyi Központ</t>
  </si>
  <si>
    <t>2019.</t>
  </si>
  <si>
    <t>VP Külterületi utas pályázat</t>
  </si>
  <si>
    <t>ÖNK Várpalota szennyvíztelep centrifuga, iszavíztelenítő felúj</t>
  </si>
  <si>
    <t>Egyéb működési célú támogatások államháztartáson kívülre  (K512)</t>
  </si>
  <si>
    <t>Egyéb felhalmozási célú támogatások államháztartáson belülre  (K84)</t>
  </si>
  <si>
    <t>Egyéb felhalmozási célú támogatás Áht-n kívülre (K89)</t>
  </si>
  <si>
    <t>ÖNK Süni konyha felújítás pályázat</t>
  </si>
  <si>
    <t>2/2019.(III.1.) rendelethez</t>
  </si>
  <si>
    <t>2/2019.(III.1. ) rendelethez</t>
  </si>
  <si>
    <t>a 2/2019. (III.1.) önkormányzati rendelethez</t>
  </si>
  <si>
    <t>a 2/2019. (III. 1.) önkormányzati rendelethez</t>
  </si>
  <si>
    <t>11. melléklet</t>
  </si>
  <si>
    <t>12. melléklet</t>
  </si>
  <si>
    <t>Mód előirányzat összesen</t>
  </si>
  <si>
    <t>változás</t>
  </si>
  <si>
    <t>Mód. Előirányzat</t>
  </si>
  <si>
    <t>ÖNK Petőfi Műv ház tetőszigetelés javítása</t>
  </si>
  <si>
    <t>ÖNK Péti úti ravatalozó kültéri rav.hely és lábazat felújítás</t>
  </si>
  <si>
    <t>ÖNK Művelődési ház  érintésvédelem vill szekrény</t>
  </si>
  <si>
    <t>Mód előir.</t>
  </si>
  <si>
    <t>Kultúrház 2019. évi érdekeltség növ, egyéb gép, berend</t>
  </si>
  <si>
    <t>ÖNK Magyar Ifjúság-Liszt F. u. közötti járdához területvásárlás</t>
  </si>
  <si>
    <t>ÖNK Bem u. sarka terület átvétel kapcsán kerítés építés</t>
  </si>
  <si>
    <t xml:space="preserve">ÖNK védőnői szolg. informatikai eszközbeszerzés  </t>
  </si>
  <si>
    <t>ÖNK kamerák elhelyezése, cseréje</t>
  </si>
  <si>
    <t>ÖNK buszmegálló beszerzés</t>
  </si>
  <si>
    <t>ÖNK térburkolat Péti úti temetőben (urnafalnál)</t>
  </si>
  <si>
    <t>ÖNK Süni ovifoci pálya pályázat kerítés</t>
  </si>
  <si>
    <t>ÖNK rendezési terv, települési rendezési eszköz terv módosítás</t>
  </si>
  <si>
    <t>2019. Év</t>
  </si>
  <si>
    <t>1.d melléklet a 2/2019.(III.1.) önkormányzati rendelethez</t>
  </si>
  <si>
    <t>Teljesítés 04.30 összesen</t>
  </si>
  <si>
    <t>ÖNK Víziközmű Alap szennyvíz tisztító aknák felúj</t>
  </si>
  <si>
    <t>Áht megelőlegezés</t>
  </si>
  <si>
    <t>1/a. melléklet a 2/2019.(III.1.) rendelethez</t>
  </si>
  <si>
    <t>bérkompenzáció</t>
  </si>
  <si>
    <t>minimál bér támogatás ált. műk. Feladat</t>
  </si>
  <si>
    <t>Minimálbér támogatás köznevelés</t>
  </si>
  <si>
    <t>Minimálbér támogatás gyermekétkeztetési feladathoz</t>
  </si>
  <si>
    <t>Minimálbér támogaás családs, gyermekjólét-hez</t>
  </si>
  <si>
    <t>Minimálbér tám. Szoc. Étkeztetéshez</t>
  </si>
  <si>
    <t>Minimálbér támogatás idősek nappali ell.-hoz</t>
  </si>
  <si>
    <t>Minimálbér támogatás közművelődési feladathoz</t>
  </si>
  <si>
    <t xml:space="preserve">Köztisztviselői bérrendezési alap pályázat </t>
  </si>
  <si>
    <t>1/c. melléklet a 2/2019.(III.1.) rendelethez</t>
  </si>
  <si>
    <t>2/a. melléklet a 2/2019.(III.1.) rendelethez</t>
  </si>
  <si>
    <t>ÖNK kamera rendszer felújítás</t>
  </si>
  <si>
    <t>ÖNK rendőrség épület felújítás BM pályázat</t>
  </si>
  <si>
    <t>2/b. melléklet a 2/2019.(III.1.) rendelethez</t>
  </si>
  <si>
    <t>Kultúrház egyéb tárgyi eszköz  beszerzés (világító testek,kuka)</t>
  </si>
  <si>
    <t>Kultúrház 2018. érdekeltségnöv pályázat egyéb gép, berend (színpad felsőgépészet)</t>
  </si>
  <si>
    <t>ÖNK rendezetlen ingatlanvásárlás</t>
  </si>
  <si>
    <t>Süni informatikai  tárgyi eszköz + áfa</t>
  </si>
  <si>
    <t>ÖNK VP6-19.2.1.-7-2-17 közösségi együttműködést segítő fejl. Tám. Fittnesparkok</t>
  </si>
  <si>
    <t>2/d. melléklet a 2/2019.(III.1.) rendelethez</t>
  </si>
  <si>
    <t>2/e. melléklet a 2/2019.(III.1.) rendelethez</t>
  </si>
  <si>
    <t>4. melléklet a 2/2019.(III.1.) rendelethez</t>
  </si>
  <si>
    <t>kötvény visszaváltás</t>
  </si>
  <si>
    <t>5. melléklet a 2/2019.(III.1.) rendelethez</t>
  </si>
  <si>
    <t>6. melléklet a 2/2019.(III.1.) rendelethez</t>
  </si>
  <si>
    <t>Gyermekvédelmi kedvezmény</t>
  </si>
  <si>
    <t>8. melléklet a 2/2019.(III.1.) rendelethez</t>
  </si>
  <si>
    <t>BM rendőrségépület felújítása pályázat</t>
  </si>
  <si>
    <t>9/a. melléklet a 2/2019.(III.1.) rendelethez</t>
  </si>
  <si>
    <t>9/b. melléklet a 2/2019.(III.1.) rendelethez</t>
  </si>
  <si>
    <t>ÖNKÉNT VÁLLALT FELADATOK</t>
  </si>
  <si>
    <t>9/c. melléklet a 2/2019.(III.1.) rendelethez</t>
  </si>
  <si>
    <t>13. melléklet a 2/2019.(III.1.) rendelethez</t>
  </si>
  <si>
    <t>14. melléklet a 2/2019.(III.1.) rendelethez</t>
  </si>
  <si>
    <t>2019. évi  költségvetés</t>
  </si>
  <si>
    <t>Teljesítés 09.30 összesen</t>
  </si>
  <si>
    <t>Teljesítés 09.30</t>
  </si>
  <si>
    <t>ÖNK Árpád köz 3. szolg. Lakás csőtörést követő gépész közműves felúj.</t>
  </si>
  <si>
    <t>Kultúr szakkörök kisértékű egyéb eszköz beszerz.+áfa (függöny,blúz Pere-Rúzs; Berhida TE ruha)</t>
  </si>
  <si>
    <t>ÖNK Kiskovácsi temető egyéb építményi munkák (kerítés, térkő, KAPU)</t>
  </si>
  <si>
    <t>ÖNK viziközmű alapból 06/2 hrsz-ú ingatlan új víz és szennyvízbekötő vezeték megvalósítása</t>
  </si>
  <si>
    <t>ÖNK Viola utca telkek közvilágítás részleges kialak</t>
  </si>
  <si>
    <t>IV. Péti Polgárőrség</t>
  </si>
  <si>
    <t>Felhalmozási célú tám. Református Egyház részére</t>
  </si>
  <si>
    <t>Jó adatszolgáltató önkormányzatok támogatása pályázat</t>
  </si>
  <si>
    <t>3. 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</si>
</sst>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8" formatCode="0__"/>
    <numFmt numFmtId="169" formatCode="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indexed="81"/>
      <name val="Tahoma"/>
      <charset val="1"/>
    </font>
    <font>
      <sz val="10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sz val="10"/>
      <name val="MS Sans Serif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3">
    <xf numFmtId="0" fontId="0" fillId="0" borderId="0"/>
    <xf numFmtId="164" fontId="1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14" fillId="0" borderId="0"/>
    <xf numFmtId="0" fontId="51" fillId="0" borderId="0"/>
    <xf numFmtId="0" fontId="12" fillId="0" borderId="0"/>
    <xf numFmtId="0" fontId="51" fillId="0" borderId="0"/>
    <xf numFmtId="0" fontId="51" fillId="0" borderId="0"/>
    <xf numFmtId="0" fontId="5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8" fillId="0" borderId="0"/>
    <xf numFmtId="0" fontId="47" fillId="0" borderId="0"/>
    <xf numFmtId="0" fontId="18" fillId="0" borderId="0"/>
    <xf numFmtId="0" fontId="8" fillId="0" borderId="0"/>
    <xf numFmtId="0" fontId="8" fillId="0" borderId="0"/>
    <xf numFmtId="164" fontId="9" fillId="0" borderId="0" applyFont="0" applyFill="0" applyBorder="0" applyAlignment="0" applyProtection="0"/>
    <xf numFmtId="0" fontId="14" fillId="0" borderId="0"/>
    <xf numFmtId="0" fontId="8" fillId="0" borderId="0"/>
    <xf numFmtId="164" fontId="9" fillId="0" borderId="0" applyFont="0" applyFill="0" applyBorder="0" applyAlignment="0" applyProtection="0"/>
    <xf numFmtId="0" fontId="1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0" fontId="2" fillId="0" borderId="0"/>
    <xf numFmtId="0" fontId="59" fillId="0" borderId="0"/>
    <xf numFmtId="0" fontId="12" fillId="0" borderId="0"/>
    <xf numFmtId="164" fontId="2" fillId="0" borderId="0" applyFont="0" applyFill="0" applyBorder="0" applyAlignment="0" applyProtection="0"/>
    <xf numFmtId="0" fontId="2" fillId="0" borderId="0"/>
    <xf numFmtId="164" fontId="18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74">
    <xf numFmtId="0" fontId="0" fillId="0" borderId="0" xfId="0"/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right" vertical="top" wrapText="1"/>
    </xf>
    <xf numFmtId="3" fontId="12" fillId="2" borderId="1" xfId="0" applyNumberFormat="1" applyFont="1" applyFill="1" applyBorder="1" applyAlignment="1">
      <alignment horizontal="right" vertical="top" wrapText="1"/>
    </xf>
    <xf numFmtId="3" fontId="12" fillId="3" borderId="1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0" xfId="0" applyFill="1" applyBorder="1"/>
    <xf numFmtId="3" fontId="12" fillId="7" borderId="1" xfId="0" applyNumberFormat="1" applyFont="1" applyFill="1" applyBorder="1" applyAlignment="1">
      <alignment horizontal="right" vertical="top" wrapText="1"/>
    </xf>
    <xf numFmtId="3" fontId="11" fillId="7" borderId="1" xfId="0" applyNumberFormat="1" applyFont="1" applyFill="1" applyBorder="1" applyAlignment="1">
      <alignment horizontal="right" vertical="top" wrapText="1"/>
    </xf>
    <xf numFmtId="3" fontId="12" fillId="8" borderId="1" xfId="0" applyNumberFormat="1" applyFont="1" applyFill="1" applyBorder="1" applyAlignment="1">
      <alignment horizontal="right" vertical="top" wrapText="1"/>
    </xf>
    <xf numFmtId="3" fontId="11" fillId="2" borderId="1" xfId="0" applyNumberFormat="1" applyFont="1" applyFill="1" applyBorder="1" applyAlignment="1">
      <alignment horizontal="right" vertical="top" wrapText="1"/>
    </xf>
    <xf numFmtId="3" fontId="12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5" fillId="0" borderId="0" xfId="8" applyFont="1"/>
    <xf numFmtId="0" fontId="0" fillId="0" borderId="12" xfId="0" applyBorder="1"/>
    <xf numFmtId="166" fontId="24" fillId="6" borderId="16" xfId="2" applyNumberFormat="1" applyFont="1" applyFill="1" applyBorder="1"/>
    <xf numFmtId="0" fontId="14" fillId="6" borderId="18" xfId="8" applyFill="1" applyBorder="1"/>
    <xf numFmtId="166" fontId="24" fillId="6" borderId="18" xfId="2" applyNumberFormat="1" applyFont="1" applyFill="1" applyBorder="1"/>
    <xf numFmtId="0" fontId="27" fillId="0" borderId="0" xfId="8" applyFont="1" applyAlignment="1">
      <alignment horizontal="center"/>
    </xf>
    <xf numFmtId="0" fontId="13" fillId="0" borderId="19" xfId="24" applyFont="1" applyBorder="1"/>
    <xf numFmtId="0" fontId="25" fillId="0" borderId="0" xfId="8" applyFont="1"/>
    <xf numFmtId="0" fontId="25" fillId="0" borderId="20" xfId="8" applyFont="1" applyBorder="1"/>
    <xf numFmtId="0" fontId="14" fillId="0" borderId="22" xfId="8" applyBorder="1"/>
    <xf numFmtId="0" fontId="14" fillId="0" borderId="20" xfId="8" applyBorder="1"/>
    <xf numFmtId="0" fontId="25" fillId="0" borderId="24" xfId="8" applyFont="1" applyBorder="1"/>
    <xf numFmtId="0" fontId="29" fillId="3" borderId="7" xfId="16" applyFont="1" applyFill="1" applyBorder="1"/>
    <xf numFmtId="0" fontId="29" fillId="3" borderId="29" xfId="8" applyFont="1" applyFill="1" applyBorder="1"/>
    <xf numFmtId="166" fontId="25" fillId="11" borderId="30" xfId="3" applyNumberFormat="1" applyFont="1" applyFill="1" applyBorder="1"/>
    <xf numFmtId="166" fontId="25" fillId="5" borderId="23" xfId="3" applyNumberFormat="1" applyFont="1" applyFill="1" applyBorder="1"/>
    <xf numFmtId="166" fontId="30" fillId="4" borderId="25" xfId="3" applyNumberFormat="1" applyFont="1" applyFill="1" applyBorder="1"/>
    <xf numFmtId="0" fontId="34" fillId="0" borderId="0" xfId="10" applyFont="1"/>
    <xf numFmtId="0" fontId="23" fillId="0" borderId="0" xfId="10" applyFont="1"/>
    <xf numFmtId="0" fontId="35" fillId="0" borderId="0" xfId="10" applyFont="1"/>
    <xf numFmtId="0" fontId="12" fillId="0" borderId="0" xfId="17" applyFont="1"/>
    <xf numFmtId="0" fontId="36" fillId="0" borderId="0" xfId="10" applyFont="1"/>
    <xf numFmtId="0" fontId="12" fillId="0" borderId="0" xfId="10" applyFont="1" applyAlignment="1">
      <alignment horizontal="left"/>
    </xf>
    <xf numFmtId="0" fontId="34" fillId="0" borderId="0" xfId="17" applyFont="1"/>
    <xf numFmtId="0" fontId="36" fillId="0" borderId="39" xfId="10" applyFont="1" applyBorder="1"/>
    <xf numFmtId="0" fontId="36" fillId="0" borderId="25" xfId="10" applyFont="1" applyBorder="1"/>
    <xf numFmtId="0" fontId="36" fillId="0" borderId="25" xfId="10" applyFont="1" applyFill="1" applyBorder="1"/>
    <xf numFmtId="0" fontId="36" fillId="0" borderId="33" xfId="10" applyFont="1" applyBorder="1"/>
    <xf numFmtId="0" fontId="36" fillId="10" borderId="41" xfId="10" applyFont="1" applyFill="1" applyBorder="1"/>
    <xf numFmtId="0" fontId="36" fillId="10" borderId="21" xfId="10" applyFont="1" applyFill="1" applyBorder="1"/>
    <xf numFmtId="0" fontId="12" fillId="0" borderId="0" xfId="10"/>
    <xf numFmtId="0" fontId="12" fillId="0" borderId="0" xfId="10" applyFill="1"/>
    <xf numFmtId="0" fontId="33" fillId="0" borderId="0" xfId="10" applyFont="1" applyAlignment="1">
      <alignment horizontal="left"/>
    </xf>
    <xf numFmtId="0" fontId="11" fillId="0" borderId="0" xfId="10" applyFont="1" applyAlignment="1">
      <alignment horizontal="left"/>
    </xf>
    <xf numFmtId="0" fontId="11" fillId="0" borderId="0" xfId="10" applyFont="1"/>
    <xf numFmtId="0" fontId="12" fillId="0" borderId="0" xfId="10" applyAlignment="1">
      <alignment horizontal="left"/>
    </xf>
    <xf numFmtId="0" fontId="34" fillId="0" borderId="0" xfId="18" applyFont="1"/>
    <xf numFmtId="0" fontId="12" fillId="0" borderId="0" xfId="14"/>
    <xf numFmtId="0" fontId="11" fillId="0" borderId="0" xfId="14" applyFont="1" applyAlignment="1">
      <alignment horizontal="center"/>
    </xf>
    <xf numFmtId="0" fontId="14" fillId="0" borderId="1" xfId="0" applyFont="1" applyBorder="1"/>
    <xf numFmtId="166" fontId="29" fillId="0" borderId="1" xfId="1" applyNumberFormat="1" applyFont="1" applyBorder="1"/>
    <xf numFmtId="0" fontId="14" fillId="0" borderId="0" xfId="0" applyFont="1"/>
    <xf numFmtId="0" fontId="14" fillId="0" borderId="5" xfId="0" applyFont="1" applyBorder="1"/>
    <xf numFmtId="166" fontId="25" fillId="0" borderId="5" xfId="1" applyNumberFormat="1" applyFont="1" applyBorder="1"/>
    <xf numFmtId="0" fontId="14" fillId="0" borderId="2" xfId="0" applyFont="1" applyBorder="1"/>
    <xf numFmtId="0" fontId="12" fillId="0" borderId="5" xfId="10" applyBorder="1"/>
    <xf numFmtId="0" fontId="25" fillId="8" borderId="41" xfId="0" applyFont="1" applyFill="1" applyBorder="1"/>
    <xf numFmtId="0" fontId="25" fillId="8" borderId="21" xfId="0" applyFont="1" applyFill="1" applyBorder="1"/>
    <xf numFmtId="0" fontId="25" fillId="8" borderId="23" xfId="0" applyFont="1" applyFill="1" applyBorder="1"/>
    <xf numFmtId="0" fontId="11" fillId="8" borderId="41" xfId="10" applyFont="1" applyFill="1" applyBorder="1"/>
    <xf numFmtId="0" fontId="11" fillId="8" borderId="30" xfId="10" applyFont="1" applyFill="1" applyBorder="1"/>
    <xf numFmtId="0" fontId="14" fillId="8" borderId="41" xfId="0" applyFont="1" applyFill="1" applyBorder="1"/>
    <xf numFmtId="166" fontId="14" fillId="0" borderId="5" xfId="1" applyNumberFormat="1" applyFont="1" applyBorder="1"/>
    <xf numFmtId="166" fontId="14" fillId="0" borderId="11" xfId="1" applyNumberFormat="1" applyFont="1" applyBorder="1"/>
    <xf numFmtId="166" fontId="12" fillId="0" borderId="5" xfId="1" applyNumberFormat="1" applyFont="1" applyBorder="1"/>
    <xf numFmtId="166" fontId="14" fillId="0" borderId="1" xfId="1" applyNumberFormat="1" applyFont="1" applyBorder="1"/>
    <xf numFmtId="166" fontId="14" fillId="0" borderId="6" xfId="1" applyNumberFormat="1" applyFont="1" applyBorder="1"/>
    <xf numFmtId="166" fontId="12" fillId="0" borderId="1" xfId="1" applyNumberFormat="1" applyFont="1" applyBorder="1"/>
    <xf numFmtId="166" fontId="29" fillId="0" borderId="6" xfId="1" applyNumberFormat="1" applyFont="1" applyBorder="1"/>
    <xf numFmtId="0" fontId="12" fillId="0" borderId="0" xfId="15"/>
    <xf numFmtId="0" fontId="11" fillId="0" borderId="0" xfId="15" applyFont="1"/>
    <xf numFmtId="0" fontId="12" fillId="0" borderId="0" xfId="15" applyAlignment="1">
      <alignment horizontal="center"/>
    </xf>
    <xf numFmtId="0" fontId="34" fillId="0" borderId="0" xfId="20" applyFont="1"/>
    <xf numFmtId="0" fontId="34" fillId="0" borderId="0" xfId="15" applyFont="1"/>
    <xf numFmtId="0" fontId="41" fillId="10" borderId="2" xfId="15" applyFont="1" applyFill="1" applyBorder="1" applyAlignment="1">
      <alignment horizontal="center"/>
    </xf>
    <xf numFmtId="0" fontId="41" fillId="10" borderId="10" xfId="15" applyFont="1" applyFill="1" applyBorder="1" applyAlignment="1">
      <alignment horizontal="center"/>
    </xf>
    <xf numFmtId="0" fontId="42" fillId="10" borderId="25" xfId="15" applyFont="1" applyFill="1" applyBorder="1"/>
    <xf numFmtId="0" fontId="42" fillId="10" borderId="27" xfId="15" applyFont="1" applyFill="1" applyBorder="1"/>
    <xf numFmtId="0" fontId="41" fillId="10" borderId="27" xfId="15" applyFont="1" applyFill="1" applyBorder="1" applyAlignment="1">
      <alignment horizontal="center"/>
    </xf>
    <xf numFmtId="0" fontId="41" fillId="10" borderId="5" xfId="15" applyFont="1" applyFill="1" applyBorder="1" applyAlignment="1">
      <alignment horizontal="center"/>
    </xf>
    <xf numFmtId="0" fontId="41" fillId="10" borderId="13" xfId="15" applyFont="1" applyFill="1" applyBorder="1" applyAlignment="1">
      <alignment horizontal="center"/>
    </xf>
    <xf numFmtId="0" fontId="43" fillId="0" borderId="1" xfId="15" applyFont="1" applyBorder="1" applyAlignment="1">
      <alignment horizontal="center"/>
    </xf>
    <xf numFmtId="0" fontId="43" fillId="0" borderId="9" xfId="15" applyFont="1" applyBorder="1"/>
    <xf numFmtId="166" fontId="43" fillId="3" borderId="9" xfId="4" applyNumberFormat="1" applyFont="1" applyFill="1" applyBorder="1" applyAlignment="1">
      <alignment horizontal="right"/>
    </xf>
    <xf numFmtId="166" fontId="43" fillId="3" borderId="1" xfId="5" applyNumberFormat="1" applyFont="1" applyFill="1" applyBorder="1" applyAlignment="1">
      <alignment horizontal="right"/>
    </xf>
    <xf numFmtId="166" fontId="43" fillId="3" borderId="9" xfId="5" applyNumberFormat="1" applyFont="1" applyFill="1" applyBorder="1" applyAlignment="1">
      <alignment horizontal="right"/>
    </xf>
    <xf numFmtId="166" fontId="43" fillId="0" borderId="9" xfId="5" applyNumberFormat="1" applyFont="1" applyBorder="1" applyAlignment="1">
      <alignment horizontal="right"/>
    </xf>
    <xf numFmtId="166" fontId="43" fillId="0" borderId="1" xfId="5" applyNumberFormat="1" applyFont="1" applyBorder="1" applyAlignment="1">
      <alignment horizontal="right"/>
    </xf>
    <xf numFmtId="0" fontId="44" fillId="10" borderId="1" xfId="15" applyFont="1" applyFill="1" applyBorder="1" applyAlignment="1">
      <alignment horizontal="center"/>
    </xf>
    <xf numFmtId="0" fontId="44" fillId="10" borderId="1" xfId="15" applyFont="1" applyFill="1" applyBorder="1"/>
    <xf numFmtId="166" fontId="44" fillId="10" borderId="1" xfId="5" applyNumberFormat="1" applyFont="1" applyFill="1" applyBorder="1" applyAlignment="1">
      <alignment horizontal="right"/>
    </xf>
    <xf numFmtId="0" fontId="12" fillId="0" borderId="0" xfId="17"/>
    <xf numFmtId="0" fontId="43" fillId="0" borderId="25" xfId="10" applyFont="1" applyBorder="1" applyAlignment="1">
      <alignment horizontal="center"/>
    </xf>
    <xf numFmtId="0" fontId="44" fillId="10" borderId="25" xfId="10" applyFont="1" applyFill="1" applyBorder="1" applyAlignment="1">
      <alignment horizontal="center"/>
    </xf>
    <xf numFmtId="0" fontId="44" fillId="10" borderId="27" xfId="10" applyFont="1" applyFill="1" applyBorder="1" applyAlignment="1">
      <alignment horizontal="center"/>
    </xf>
    <xf numFmtId="0" fontId="12" fillId="10" borderId="25" xfId="10" applyFill="1" applyBorder="1"/>
    <xf numFmtId="0" fontId="43" fillId="0" borderId="5" xfId="10" applyFont="1" applyBorder="1" applyAlignment="1">
      <alignment horizontal="center"/>
    </xf>
    <xf numFmtId="0" fontId="43" fillId="10" borderId="5" xfId="10" applyFont="1" applyFill="1" applyBorder="1" applyAlignment="1">
      <alignment horizontal="center"/>
    </xf>
    <xf numFmtId="0" fontId="43" fillId="10" borderId="11" xfId="10" applyFont="1" applyFill="1" applyBorder="1" applyAlignment="1">
      <alignment horizontal="center"/>
    </xf>
    <xf numFmtId="0" fontId="12" fillId="10" borderId="5" xfId="10" applyFill="1" applyBorder="1"/>
    <xf numFmtId="0" fontId="44" fillId="0" borderId="33" xfId="10" applyFont="1" applyBorder="1" applyAlignment="1">
      <alignment horizontal="center"/>
    </xf>
    <xf numFmtId="0" fontId="44" fillId="0" borderId="43" xfId="10" applyFont="1" applyBorder="1"/>
    <xf numFmtId="0" fontId="43" fillId="0" borderId="43" xfId="10" applyFont="1" applyBorder="1"/>
    <xf numFmtId="0" fontId="43" fillId="0" borderId="24" xfId="10" applyFont="1" applyBorder="1"/>
    <xf numFmtId="0" fontId="12" fillId="0" borderId="21" xfId="10" applyBorder="1"/>
    <xf numFmtId="0" fontId="43" fillId="0" borderId="5" xfId="10" applyFont="1" applyBorder="1"/>
    <xf numFmtId="0" fontId="43" fillId="0" borderId="11" xfId="10" applyFont="1" applyBorder="1"/>
    <xf numFmtId="3" fontId="44" fillId="0" borderId="43" xfId="10" applyNumberFormat="1" applyFont="1" applyBorder="1"/>
    <xf numFmtId="3" fontId="44" fillId="0" borderId="24" xfId="10" applyNumberFormat="1" applyFont="1" applyBorder="1"/>
    <xf numFmtId="0" fontId="44" fillId="10" borderId="43" xfId="10" applyFont="1" applyFill="1" applyBorder="1"/>
    <xf numFmtId="0" fontId="43" fillId="10" borderId="43" xfId="10" applyFont="1" applyFill="1" applyBorder="1"/>
    <xf numFmtId="3" fontId="44" fillId="10" borderId="43" xfId="10" applyNumberFormat="1" applyFont="1" applyFill="1" applyBorder="1"/>
    <xf numFmtId="166" fontId="12" fillId="0" borderId="0" xfId="4" applyNumberFormat="1"/>
    <xf numFmtId="0" fontId="12" fillId="0" borderId="0" xfId="10" applyAlignment="1">
      <alignment horizontal="center"/>
    </xf>
    <xf numFmtId="0" fontId="41" fillId="10" borderId="2" xfId="10" applyFont="1" applyFill="1" applyBorder="1" applyAlignment="1">
      <alignment horizontal="center"/>
    </xf>
    <xf numFmtId="0" fontId="41" fillId="10" borderId="10" xfId="10" applyFont="1" applyFill="1" applyBorder="1" applyAlignment="1">
      <alignment horizontal="center"/>
    </xf>
    <xf numFmtId="0" fontId="42" fillId="10" borderId="25" xfId="10" applyFont="1" applyFill="1" applyBorder="1"/>
    <xf numFmtId="0" fontId="42" fillId="10" borderId="27" xfId="10" applyFont="1" applyFill="1" applyBorder="1"/>
    <xf numFmtId="0" fontId="41" fillId="10" borderId="27" xfId="10" applyFont="1" applyFill="1" applyBorder="1" applyAlignment="1">
      <alignment horizontal="center"/>
    </xf>
    <xf numFmtId="0" fontId="41" fillId="10" borderId="5" xfId="10" applyFont="1" applyFill="1" applyBorder="1" applyAlignment="1">
      <alignment horizontal="center"/>
    </xf>
    <xf numFmtId="0" fontId="41" fillId="10" borderId="13" xfId="10" applyFont="1" applyFill="1" applyBorder="1" applyAlignment="1">
      <alignment horizontal="center"/>
    </xf>
    <xf numFmtId="0" fontId="43" fillId="0" borderId="1" xfId="10" applyFont="1" applyBorder="1" applyAlignment="1">
      <alignment horizontal="center"/>
    </xf>
    <xf numFmtId="0" fontId="43" fillId="0" borderId="9" xfId="10" applyFont="1" applyBorder="1"/>
    <xf numFmtId="166" fontId="43" fillId="0" borderId="9" xfId="4" applyNumberFormat="1" applyFont="1" applyBorder="1" applyAlignment="1">
      <alignment horizontal="right"/>
    </xf>
    <xf numFmtId="0" fontId="44" fillId="10" borderId="1" xfId="10" applyFont="1" applyFill="1" applyBorder="1" applyAlignment="1">
      <alignment horizontal="center"/>
    </xf>
    <xf numFmtId="0" fontId="44" fillId="10" borderId="1" xfId="10" applyFont="1" applyFill="1" applyBorder="1"/>
    <xf numFmtId="166" fontId="44" fillId="10" borderId="1" xfId="4" applyNumberFormat="1" applyFont="1" applyFill="1" applyBorder="1" applyAlignment="1">
      <alignment horizontal="right"/>
    </xf>
    <xf numFmtId="166" fontId="14" fillId="0" borderId="0" xfId="0" applyNumberFormat="1" applyFont="1"/>
    <xf numFmtId="0" fontId="14" fillId="0" borderId="0" xfId="10" applyFont="1"/>
    <xf numFmtId="166" fontId="14" fillId="0" borderId="0" xfId="10" applyNumberFormat="1" applyFont="1"/>
    <xf numFmtId="3" fontId="0" fillId="0" borderId="0" xfId="0" applyNumberFormat="1"/>
    <xf numFmtId="3" fontId="12" fillId="15" borderId="1" xfId="0" applyNumberFormat="1" applyFont="1" applyFill="1" applyBorder="1" applyAlignment="1">
      <alignment horizontal="right" vertical="top" wrapText="1"/>
    </xf>
    <xf numFmtId="0" fontId="13" fillId="0" borderId="0" xfId="0" applyFont="1"/>
    <xf numFmtId="0" fontId="0" fillId="0" borderId="0" xfId="0" applyBorder="1"/>
    <xf numFmtId="0" fontId="13" fillId="3" borderId="0" xfId="0" applyFont="1" applyFill="1"/>
    <xf numFmtId="0" fontId="12" fillId="0" borderId="1" xfId="0" applyFont="1" applyBorder="1" applyAlignment="1">
      <alignment horizontal="left" vertical="top" wrapText="1"/>
    </xf>
    <xf numFmtId="3" fontId="12" fillId="16" borderId="1" xfId="0" applyNumberFormat="1" applyFont="1" applyFill="1" applyBorder="1" applyAlignment="1">
      <alignment horizontal="right" vertical="top" wrapText="1"/>
    </xf>
    <xf numFmtId="0" fontId="12" fillId="15" borderId="1" xfId="0" applyFont="1" applyFill="1" applyBorder="1" applyAlignment="1">
      <alignment horizontal="left" vertical="top" wrapText="1"/>
    </xf>
    <xf numFmtId="3" fontId="12" fillId="17" borderId="1" xfId="0" applyNumberFormat="1" applyFont="1" applyFill="1" applyBorder="1" applyAlignment="1">
      <alignment horizontal="right" vertical="top" wrapText="1"/>
    </xf>
    <xf numFmtId="0" fontId="0" fillId="15" borderId="0" xfId="0" applyFill="1"/>
    <xf numFmtId="0" fontId="11" fillId="2" borderId="1" xfId="0" applyFont="1" applyFill="1" applyBorder="1" applyAlignment="1">
      <alignment horizontal="left" vertical="top" wrapText="1"/>
    </xf>
    <xf numFmtId="3" fontId="11" fillId="15" borderId="1" xfId="0" applyNumberFormat="1" applyFont="1" applyFill="1" applyBorder="1" applyAlignment="1">
      <alignment horizontal="right" vertical="top" wrapText="1"/>
    </xf>
    <xf numFmtId="0" fontId="12" fillId="0" borderId="25" xfId="0" applyFont="1" applyFill="1" applyBorder="1" applyAlignment="1">
      <alignment horizontal="left" vertical="top" wrapText="1"/>
    </xf>
    <xf numFmtId="3" fontId="12" fillId="18" borderId="1" xfId="0" applyNumberFormat="1" applyFont="1" applyFill="1" applyBorder="1" applyAlignment="1">
      <alignment horizontal="righ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15" borderId="6" xfId="25" applyFont="1" applyFill="1" applyBorder="1" applyAlignment="1">
      <alignment horizontal="left" vertical="center" wrapText="1"/>
    </xf>
    <xf numFmtId="0" fontId="10" fillId="19" borderId="6" xfId="25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left" vertical="top" wrapText="1"/>
    </xf>
    <xf numFmtId="0" fontId="0" fillId="18" borderId="45" xfId="0" applyFill="1" applyBorder="1"/>
    <xf numFmtId="3" fontId="0" fillId="18" borderId="4" xfId="0" applyNumberFormat="1" applyFill="1" applyBorder="1"/>
    <xf numFmtId="166" fontId="32" fillId="0" borderId="0" xfId="27" applyNumberFormat="1" applyFont="1"/>
    <xf numFmtId="166" fontId="30" fillId="3" borderId="0" xfId="27" applyNumberFormat="1" applyFont="1" applyFill="1"/>
    <xf numFmtId="0" fontId="29" fillId="15" borderId="29" xfId="8" applyFont="1" applyFill="1" applyBorder="1"/>
    <xf numFmtId="166" fontId="30" fillId="20" borderId="28" xfId="3" applyNumberFormat="1" applyFont="1" applyFill="1" applyBorder="1"/>
    <xf numFmtId="166" fontId="25" fillId="11" borderId="47" xfId="3" applyNumberFormat="1" applyFont="1" applyFill="1" applyBorder="1"/>
    <xf numFmtId="166" fontId="25" fillId="11" borderId="48" xfId="3" applyNumberFormat="1" applyFont="1" applyFill="1" applyBorder="1"/>
    <xf numFmtId="0" fontId="27" fillId="0" borderId="0" xfId="0" applyFont="1" applyAlignment="1">
      <alignment wrapText="1"/>
    </xf>
    <xf numFmtId="165" fontId="10" fillId="0" borderId="46" xfId="0" applyNumberFormat="1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/>
    </xf>
    <xf numFmtId="3" fontId="11" fillId="16" borderId="53" xfId="0" applyNumberFormat="1" applyFont="1" applyFill="1" applyBorder="1" applyAlignment="1">
      <alignment horizontal="right" vertical="top" wrapText="1"/>
    </xf>
    <xf numFmtId="3" fontId="11" fillId="0" borderId="50" xfId="0" applyNumberFormat="1" applyFont="1" applyBorder="1" applyAlignment="1">
      <alignment horizontal="right" vertical="top" wrapText="1"/>
    </xf>
    <xf numFmtId="3" fontId="11" fillId="0" borderId="49" xfId="0" applyNumberFormat="1" applyFont="1" applyBorder="1" applyAlignment="1">
      <alignment horizontal="right" vertical="top" wrapText="1"/>
    </xf>
    <xf numFmtId="0" fontId="12" fillId="0" borderId="46" xfId="0" applyFont="1" applyBorder="1" applyAlignment="1">
      <alignment horizontal="center" vertical="top" wrapText="1"/>
    </xf>
    <xf numFmtId="0" fontId="11" fillId="5" borderId="46" xfId="0" applyFont="1" applyFill="1" applyBorder="1" applyAlignment="1">
      <alignment horizontal="left" vertical="top" wrapText="1"/>
    </xf>
    <xf numFmtId="3" fontId="12" fillId="16" borderId="46" xfId="0" applyNumberFormat="1" applyFont="1" applyFill="1" applyBorder="1" applyAlignment="1">
      <alignment horizontal="right" vertical="top" wrapText="1"/>
    </xf>
    <xf numFmtId="3" fontId="12" fillId="5" borderId="46" xfId="0" applyNumberFormat="1" applyFont="1" applyFill="1" applyBorder="1" applyAlignment="1">
      <alignment horizontal="right" vertical="top" wrapText="1"/>
    </xf>
    <xf numFmtId="0" fontId="12" fillId="0" borderId="54" xfId="0" applyFont="1" applyBorder="1" applyAlignment="1">
      <alignment horizontal="left" vertical="top" wrapText="1"/>
    </xf>
    <xf numFmtId="3" fontId="12" fillId="16" borderId="14" xfId="0" applyNumberFormat="1" applyFont="1" applyFill="1" applyBorder="1" applyAlignment="1">
      <alignment horizontal="right" vertical="top" wrapText="1"/>
    </xf>
    <xf numFmtId="3" fontId="12" fillId="3" borderId="55" xfId="0" applyNumberFormat="1" applyFont="1" applyFill="1" applyBorder="1" applyAlignment="1">
      <alignment horizontal="right" vertical="top" wrapText="1"/>
    </xf>
    <xf numFmtId="3" fontId="12" fillId="3" borderId="46" xfId="0" applyNumberFormat="1" applyFont="1" applyFill="1" applyBorder="1" applyAlignment="1">
      <alignment horizontal="right" vertical="top" wrapText="1"/>
    </xf>
    <xf numFmtId="3" fontId="12" fillId="0" borderId="55" xfId="0" applyNumberFormat="1" applyFont="1" applyBorder="1" applyAlignment="1">
      <alignment horizontal="right" vertical="top" wrapText="1"/>
    </xf>
    <xf numFmtId="3" fontId="12" fillId="0" borderId="46" xfId="0" applyNumberFormat="1" applyFont="1" applyBorder="1" applyAlignment="1">
      <alignment horizontal="right" vertical="top" wrapText="1"/>
    </xf>
    <xf numFmtId="0" fontId="11" fillId="5" borderId="54" xfId="0" applyFont="1" applyFill="1" applyBorder="1" applyAlignment="1">
      <alignment horizontal="left" vertical="top" wrapText="1"/>
    </xf>
    <xf numFmtId="3" fontId="11" fillId="5" borderId="55" xfId="0" applyNumberFormat="1" applyFont="1" applyFill="1" applyBorder="1" applyAlignment="1">
      <alignment horizontal="right" vertical="top" wrapText="1"/>
    </xf>
    <xf numFmtId="3" fontId="11" fillId="5" borderId="46" xfId="0" applyNumberFormat="1" applyFont="1" applyFill="1" applyBorder="1" applyAlignment="1">
      <alignment horizontal="right" vertical="top" wrapText="1"/>
    </xf>
    <xf numFmtId="3" fontId="12" fillId="2" borderId="55" xfId="0" applyNumberFormat="1" applyFont="1" applyFill="1" applyBorder="1" applyAlignment="1">
      <alignment horizontal="right" vertical="top" wrapText="1"/>
    </xf>
    <xf numFmtId="3" fontId="12" fillId="2" borderId="46" xfId="0" applyNumberFormat="1" applyFont="1" applyFill="1" applyBorder="1" applyAlignment="1">
      <alignment horizontal="right" vertical="top" wrapText="1"/>
    </xf>
    <xf numFmtId="0" fontId="11" fillId="6" borderId="54" xfId="0" applyFont="1" applyFill="1" applyBorder="1" applyAlignment="1">
      <alignment horizontal="left" vertical="top" wrapText="1"/>
    </xf>
    <xf numFmtId="3" fontId="11" fillId="6" borderId="55" xfId="0" applyNumberFormat="1" applyFont="1" applyFill="1" applyBorder="1" applyAlignment="1">
      <alignment horizontal="right" vertical="top" wrapText="1"/>
    </xf>
    <xf numFmtId="3" fontId="11" fillId="6" borderId="46" xfId="0" applyNumberFormat="1" applyFont="1" applyFill="1" applyBorder="1" applyAlignment="1">
      <alignment horizontal="right" vertical="top" wrapText="1"/>
    </xf>
    <xf numFmtId="0" fontId="11" fillId="6" borderId="51" xfId="0" applyFont="1" applyFill="1" applyBorder="1" applyAlignment="1">
      <alignment horizontal="left" vertical="top" wrapText="1"/>
    </xf>
    <xf numFmtId="3" fontId="11" fillId="6" borderId="50" xfId="0" applyNumberFormat="1" applyFont="1" applyFill="1" applyBorder="1" applyAlignment="1">
      <alignment horizontal="right" vertical="top" wrapText="1"/>
    </xf>
    <xf numFmtId="3" fontId="11" fillId="6" borderId="49" xfId="0" applyNumberFormat="1" applyFont="1" applyFill="1" applyBorder="1" applyAlignment="1">
      <alignment horizontal="right" vertical="top" wrapText="1"/>
    </xf>
    <xf numFmtId="0" fontId="14" fillId="0" borderId="46" xfId="29" applyFont="1" applyFill="1" applyBorder="1"/>
    <xf numFmtId="166" fontId="14" fillId="0" borderId="46" xfId="30" applyNumberFormat="1" applyFont="1" applyFill="1" applyBorder="1"/>
    <xf numFmtId="0" fontId="14" fillId="0" borderId="46" xfId="29" applyFont="1" applyBorder="1"/>
    <xf numFmtId="166" fontId="14" fillId="0" borderId="46" xfId="30" applyNumberFormat="1" applyFont="1" applyBorder="1"/>
    <xf numFmtId="0" fontId="14" fillId="0" borderId="46" xfId="0" applyFont="1" applyBorder="1"/>
    <xf numFmtId="166" fontId="14" fillId="0" borderId="2" xfId="1" applyNumberFormat="1" applyFont="1" applyBorder="1"/>
    <xf numFmtId="166" fontId="14" fillId="0" borderId="8" xfId="1" applyNumberFormat="1" applyFont="1" applyBorder="1"/>
    <xf numFmtId="166" fontId="25" fillId="8" borderId="21" xfId="1" applyNumberFormat="1" applyFont="1" applyFill="1" applyBorder="1"/>
    <xf numFmtId="166" fontId="14" fillId="8" borderId="21" xfId="1" applyNumberFormat="1" applyFont="1" applyFill="1" applyBorder="1"/>
    <xf numFmtId="166" fontId="14" fillId="8" borderId="23" xfId="1" applyNumberFormat="1" applyFont="1" applyFill="1" applyBorder="1"/>
    <xf numFmtId="0" fontId="13" fillId="0" borderId="44" xfId="0" applyFont="1" applyBorder="1"/>
    <xf numFmtId="166" fontId="52" fillId="12" borderId="0" xfId="1" applyNumberFormat="1" applyFont="1" applyFill="1"/>
    <xf numFmtId="166" fontId="14" fillId="0" borderId="46" xfId="1" applyNumberFormat="1" applyFont="1" applyBorder="1"/>
    <xf numFmtId="166" fontId="14" fillId="0" borderId="54" xfId="1" applyNumberFormat="1" applyFont="1" applyBorder="1"/>
    <xf numFmtId="0" fontId="12" fillId="0" borderId="46" xfId="10" applyBorder="1"/>
    <xf numFmtId="166" fontId="14" fillId="15" borderId="46" xfId="30" applyNumberFormat="1" applyFont="1" applyFill="1" applyBorder="1"/>
    <xf numFmtId="166" fontId="14" fillId="15" borderId="5" xfId="1" applyNumberFormat="1" applyFont="1" applyFill="1" applyBorder="1"/>
    <xf numFmtId="166" fontId="29" fillId="0" borderId="46" xfId="1" applyNumberFormat="1" applyFont="1" applyBorder="1"/>
    <xf numFmtId="166" fontId="29" fillId="0" borderId="54" xfId="1" applyNumberFormat="1" applyFont="1" applyBorder="1"/>
    <xf numFmtId="166" fontId="12" fillId="0" borderId="46" xfId="1" applyNumberFormat="1" applyFont="1" applyBorder="1"/>
    <xf numFmtId="0" fontId="14" fillId="0" borderId="46" xfId="31" applyFont="1" applyBorder="1"/>
    <xf numFmtId="166" fontId="30" fillId="15" borderId="46" xfId="1" applyNumberFormat="1" applyFont="1" applyFill="1" applyBorder="1"/>
    <xf numFmtId="0" fontId="14" fillId="6" borderId="17" xfId="8" applyFill="1" applyBorder="1"/>
    <xf numFmtId="166" fontId="24" fillId="6" borderId="0" xfId="2" applyNumberFormat="1" applyFont="1" applyFill="1"/>
    <xf numFmtId="10" fontId="20" fillId="4" borderId="18" xfId="8" applyNumberFormat="1" applyFont="1" applyFill="1" applyBorder="1"/>
    <xf numFmtId="0" fontId="25" fillId="15" borderId="0" xfId="8" applyFont="1" applyFill="1"/>
    <xf numFmtId="0" fontId="26" fillId="15" borderId="0" xfId="8" applyFont="1" applyFill="1"/>
    <xf numFmtId="0" fontId="25" fillId="6" borderId="0" xfId="8" applyFont="1" applyFill="1"/>
    <xf numFmtId="0" fontId="26" fillId="6" borderId="0" xfId="8" applyFont="1" applyFill="1"/>
    <xf numFmtId="0" fontId="13" fillId="15" borderId="19" xfId="24" applyFont="1" applyFill="1" applyBorder="1"/>
    <xf numFmtId="0" fontId="13" fillId="15" borderId="0" xfId="24" applyFont="1" applyFill="1"/>
    <xf numFmtId="0" fontId="13" fillId="0" borderId="0" xfId="24" applyFont="1"/>
    <xf numFmtId="3" fontId="25" fillId="11" borderId="23" xfId="3" applyNumberFormat="1" applyFont="1" applyFill="1" applyBorder="1"/>
    <xf numFmtId="3" fontId="25" fillId="11" borderId="62" xfId="3" applyNumberFormat="1" applyFont="1" applyFill="1" applyBorder="1"/>
    <xf numFmtId="3" fontId="25" fillId="5" borderId="23" xfId="3" applyNumberFormat="1" applyFont="1" applyFill="1" applyBorder="1"/>
    <xf numFmtId="3" fontId="25" fillId="25" borderId="62" xfId="3" applyNumberFormat="1" applyFont="1" applyFill="1" applyBorder="1"/>
    <xf numFmtId="0" fontId="29" fillId="0" borderId="7" xfId="16" applyFont="1" applyBorder="1"/>
    <xf numFmtId="166" fontId="30" fillId="0" borderId="26" xfId="3" applyNumberFormat="1" applyFont="1" applyBorder="1"/>
    <xf numFmtId="164" fontId="30" fillId="3" borderId="27" xfId="3" applyFont="1" applyFill="1" applyBorder="1"/>
    <xf numFmtId="3" fontId="14" fillId="4" borderId="28" xfId="3" applyNumberFormat="1" applyFill="1" applyBorder="1"/>
    <xf numFmtId="166" fontId="30" fillId="3" borderId="27" xfId="3" applyNumberFormat="1" applyFont="1" applyFill="1" applyBorder="1"/>
    <xf numFmtId="167" fontId="30" fillId="3" borderId="27" xfId="3" applyNumberFormat="1" applyFont="1" applyFill="1" applyBorder="1"/>
    <xf numFmtId="166" fontId="30" fillId="3" borderId="26" xfId="3" applyNumberFormat="1" applyFont="1" applyFill="1" applyBorder="1"/>
    <xf numFmtId="166" fontId="30" fillId="0" borderId="27" xfId="3" applyNumberFormat="1" applyFont="1" applyBorder="1"/>
    <xf numFmtId="0" fontId="29" fillId="0" borderId="29" xfId="8" applyFont="1" applyBorder="1"/>
    <xf numFmtId="166" fontId="14" fillId="0" borderId="19" xfId="3" applyNumberFormat="1" applyBorder="1"/>
    <xf numFmtId="166" fontId="14" fillId="0" borderId="0" xfId="3" applyNumberFormat="1"/>
    <xf numFmtId="166" fontId="25" fillId="0" borderId="22" xfId="3" applyNumberFormat="1" applyFont="1" applyBorder="1"/>
    <xf numFmtId="166" fontId="25" fillId="0" borderId="20" xfId="3" applyNumberFormat="1" applyFont="1" applyBorder="1"/>
    <xf numFmtId="3" fontId="25" fillId="11" borderId="30" xfId="3" applyNumberFormat="1" applyFont="1" applyFill="1" applyBorder="1"/>
    <xf numFmtId="3" fontId="25" fillId="5" borderId="62" xfId="3" applyNumberFormat="1" applyFont="1" applyFill="1" applyBorder="1"/>
    <xf numFmtId="0" fontId="14" fillId="0" borderId="17" xfId="8" applyBorder="1"/>
    <xf numFmtId="166" fontId="33" fillId="3" borderId="26" xfId="3" applyNumberFormat="1" applyFont="1" applyFill="1" applyBorder="1"/>
    <xf numFmtId="167" fontId="30" fillId="20" borderId="27" xfId="3" applyNumberFormat="1" applyFont="1" applyFill="1" applyBorder="1"/>
    <xf numFmtId="167" fontId="30" fillId="15" borderId="27" xfId="3" applyNumberFormat="1" applyFont="1" applyFill="1" applyBorder="1"/>
    <xf numFmtId="0" fontId="14" fillId="0" borderId="31" xfId="8" applyBorder="1"/>
    <xf numFmtId="166" fontId="30" fillId="3" borderId="32" xfId="3" applyNumberFormat="1" applyFont="1" applyFill="1" applyBorder="1"/>
    <xf numFmtId="167" fontId="30" fillId="21" borderId="27" xfId="3" applyNumberFormat="1" applyFont="1" applyFill="1" applyBorder="1"/>
    <xf numFmtId="166" fontId="33" fillId="3" borderId="32" xfId="3" applyNumberFormat="1" applyFont="1" applyFill="1" applyBorder="1"/>
    <xf numFmtId="166" fontId="33" fillId="0" borderId="34" xfId="3" applyNumberFormat="1" applyFont="1" applyBorder="1"/>
    <xf numFmtId="166" fontId="33" fillId="0" borderId="20" xfId="3" applyNumberFormat="1" applyFont="1" applyBorder="1"/>
    <xf numFmtId="166" fontId="25" fillId="5" borderId="62" xfId="3" applyNumberFormat="1" applyFont="1" applyFill="1" applyBorder="1"/>
    <xf numFmtId="0" fontId="14" fillId="0" borderId="35" xfId="8" applyBorder="1"/>
    <xf numFmtId="166" fontId="30" fillId="0" borderId="36" xfId="3" applyNumberFormat="1" applyFont="1" applyBorder="1"/>
    <xf numFmtId="0" fontId="14" fillId="0" borderId="37" xfId="8" applyBorder="1"/>
    <xf numFmtId="166" fontId="30" fillId="0" borderId="38" xfId="3" applyNumberFormat="1" applyFont="1" applyBorder="1"/>
    <xf numFmtId="164" fontId="30" fillId="21" borderId="27" xfId="3" applyFont="1" applyFill="1" applyBorder="1"/>
    <xf numFmtId="164" fontId="30" fillId="15" borderId="27" xfId="3" applyFont="1" applyFill="1" applyBorder="1"/>
    <xf numFmtId="166" fontId="30" fillId="15" borderId="27" xfId="3" applyNumberFormat="1" applyFont="1" applyFill="1" applyBorder="1"/>
    <xf numFmtId="166" fontId="30" fillId="21" borderId="0" xfId="3" applyNumberFormat="1" applyFont="1" applyFill="1"/>
    <xf numFmtId="166" fontId="30" fillId="15" borderId="0" xfId="3" applyNumberFormat="1" applyFont="1" applyFill="1"/>
    <xf numFmtId="0" fontId="14" fillId="3" borderId="37" xfId="8" applyFill="1" applyBorder="1"/>
    <xf numFmtId="166" fontId="30" fillId="0" borderId="0" xfId="3" applyNumberFormat="1" applyFont="1"/>
    <xf numFmtId="166" fontId="30" fillId="21" borderId="27" xfId="3" applyNumberFormat="1" applyFont="1" applyFill="1" applyBorder="1"/>
    <xf numFmtId="166" fontId="30" fillId="20" borderId="27" xfId="3" applyNumberFormat="1" applyFont="1" applyFill="1" applyBorder="1"/>
    <xf numFmtId="166" fontId="30" fillId="6" borderId="38" xfId="3" applyNumberFormat="1" applyFont="1" applyFill="1" applyBorder="1"/>
    <xf numFmtId="166" fontId="30" fillId="15" borderId="32" xfId="3" applyNumberFormat="1" applyFont="1" applyFill="1" applyBorder="1"/>
    <xf numFmtId="166" fontId="30" fillId="0" borderId="32" xfId="3" applyNumberFormat="1" applyFont="1" applyBorder="1"/>
    <xf numFmtId="166" fontId="30" fillId="6" borderId="32" xfId="3" applyNumberFormat="1" applyFont="1" applyFill="1" applyBorder="1"/>
    <xf numFmtId="0" fontId="25" fillId="0" borderId="15" xfId="8" applyFont="1" applyBorder="1"/>
    <xf numFmtId="166" fontId="33" fillId="0" borderId="40" xfId="3" applyNumberFormat="1" applyFont="1" applyBorder="1"/>
    <xf numFmtId="166" fontId="33" fillId="0" borderId="16" xfId="3" applyNumberFormat="1" applyFont="1" applyBorder="1"/>
    <xf numFmtId="166" fontId="25" fillId="11" borderId="67" xfId="3" applyNumberFormat="1" applyFont="1" applyFill="1" applyBorder="1"/>
    <xf numFmtId="166" fontId="30" fillId="0" borderId="25" xfId="3" applyNumberFormat="1" applyFont="1" applyBorder="1"/>
    <xf numFmtId="0" fontId="14" fillId="0" borderId="42" xfId="8" applyBorder="1"/>
    <xf numFmtId="0" fontId="25" fillId="0" borderId="41" xfId="28" applyFont="1" applyBorder="1"/>
    <xf numFmtId="0" fontId="14" fillId="0" borderId="25" xfId="28" applyBorder="1"/>
    <xf numFmtId="0" fontId="14" fillId="0" borderId="71" xfId="28" applyBorder="1"/>
    <xf numFmtId="166" fontId="0" fillId="0" borderId="0" xfId="1" applyNumberFormat="1" applyFont="1"/>
    <xf numFmtId="166" fontId="14" fillId="0" borderId="72" xfId="1" applyNumberFormat="1" applyFont="1" applyBorder="1"/>
    <xf numFmtId="166" fontId="14" fillId="15" borderId="72" xfId="30" applyNumberFormat="1" applyFont="1" applyFill="1" applyBorder="1"/>
    <xf numFmtId="166" fontId="14" fillId="0" borderId="73" xfId="1" applyNumberFormat="1" applyFont="1" applyBorder="1"/>
    <xf numFmtId="0" fontId="14" fillId="0" borderId="65" xfId="0" applyFont="1" applyBorder="1"/>
    <xf numFmtId="166" fontId="29" fillId="0" borderId="65" xfId="1" applyNumberFormat="1" applyFont="1" applyBorder="1"/>
    <xf numFmtId="166" fontId="12" fillId="0" borderId="65" xfId="1" applyNumberFormat="1" applyFont="1" applyBorder="1"/>
    <xf numFmtId="0" fontId="0" fillId="3" borderId="0" xfId="0" applyFill="1"/>
    <xf numFmtId="0" fontId="13" fillId="0" borderId="74" xfId="0" applyFont="1" applyBorder="1"/>
    <xf numFmtId="165" fontId="10" fillId="0" borderId="65" xfId="0" applyNumberFormat="1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/>
    </xf>
    <xf numFmtId="3" fontId="11" fillId="0" borderId="65" xfId="0" applyNumberFormat="1" applyFont="1" applyBorder="1" applyAlignment="1">
      <alignment horizontal="right" vertical="top" wrapText="1"/>
    </xf>
    <xf numFmtId="0" fontId="12" fillId="0" borderId="65" xfId="0" applyFont="1" applyBorder="1" applyAlignment="1">
      <alignment horizontal="center" vertical="top" wrapText="1"/>
    </xf>
    <xf numFmtId="0" fontId="12" fillId="0" borderId="65" xfId="0" applyFont="1" applyBorder="1" applyAlignment="1">
      <alignment horizontal="left" vertical="top" wrapText="1"/>
    </xf>
    <xf numFmtId="3" fontId="12" fillId="16" borderId="65" xfId="0" applyNumberFormat="1" applyFont="1" applyFill="1" applyBorder="1" applyAlignment="1">
      <alignment horizontal="right" vertical="top" wrapText="1"/>
    </xf>
    <xf numFmtId="3" fontId="12" fillId="0" borderId="65" xfId="0" applyNumberFormat="1" applyFont="1" applyBorder="1" applyAlignment="1">
      <alignment horizontal="right" vertical="top" wrapText="1"/>
    </xf>
    <xf numFmtId="3" fontId="12" fillId="7" borderId="65" xfId="0" applyNumberFormat="1" applyFont="1" applyFill="1" applyBorder="1" applyAlignment="1">
      <alignment horizontal="right" vertical="top" wrapText="1"/>
    </xf>
    <xf numFmtId="0" fontId="12" fillId="15" borderId="65" xfId="0" applyFont="1" applyFill="1" applyBorder="1" applyAlignment="1">
      <alignment horizontal="left" vertical="top" wrapText="1"/>
    </xf>
    <xf numFmtId="3" fontId="12" fillId="17" borderId="65" xfId="0" applyNumberFormat="1" applyFont="1" applyFill="1" applyBorder="1" applyAlignment="1">
      <alignment horizontal="right" vertical="top" wrapText="1"/>
    </xf>
    <xf numFmtId="0" fontId="11" fillId="2" borderId="65" xfId="0" applyFont="1" applyFill="1" applyBorder="1" applyAlignment="1">
      <alignment horizontal="left" vertical="top" wrapText="1"/>
    </xf>
    <xf numFmtId="3" fontId="12" fillId="2" borderId="65" xfId="0" applyNumberFormat="1" applyFont="1" applyFill="1" applyBorder="1" applyAlignment="1">
      <alignment horizontal="right" vertical="top" wrapText="1"/>
    </xf>
    <xf numFmtId="3" fontId="11" fillId="7" borderId="65" xfId="0" applyNumberFormat="1" applyFont="1" applyFill="1" applyBorder="1" applyAlignment="1">
      <alignment horizontal="right" vertical="top" wrapText="1"/>
    </xf>
    <xf numFmtId="3" fontId="11" fillId="15" borderId="65" xfId="0" applyNumberFormat="1" applyFont="1" applyFill="1" applyBorder="1" applyAlignment="1">
      <alignment horizontal="right" vertical="top" wrapText="1"/>
    </xf>
    <xf numFmtId="0" fontId="12" fillId="0" borderId="25" xfId="0" applyFont="1" applyBorder="1" applyAlignment="1">
      <alignment horizontal="left" vertical="top" wrapText="1"/>
    </xf>
    <xf numFmtId="3" fontId="12" fillId="18" borderId="65" xfId="0" applyNumberFormat="1" applyFont="1" applyFill="1" applyBorder="1" applyAlignment="1">
      <alignment horizontal="right" vertical="top" wrapText="1"/>
    </xf>
    <xf numFmtId="0" fontId="12" fillId="3" borderId="65" xfId="0" applyFont="1" applyFill="1" applyBorder="1" applyAlignment="1">
      <alignment horizontal="left" vertical="top" wrapText="1"/>
    </xf>
    <xf numFmtId="3" fontId="12" fillId="8" borderId="65" xfId="0" applyNumberFormat="1" applyFont="1" applyFill="1" applyBorder="1" applyAlignment="1">
      <alignment horizontal="right" vertical="top" wrapText="1"/>
    </xf>
    <xf numFmtId="3" fontId="12" fillId="15" borderId="65" xfId="0" applyNumberFormat="1" applyFont="1" applyFill="1" applyBorder="1" applyAlignment="1">
      <alignment horizontal="right" vertical="top" wrapText="1"/>
    </xf>
    <xf numFmtId="3" fontId="12" fillId="3" borderId="65" xfId="0" applyNumberFormat="1" applyFont="1" applyFill="1" applyBorder="1" applyAlignment="1">
      <alignment horizontal="right" vertical="top" wrapText="1"/>
    </xf>
    <xf numFmtId="3" fontId="12" fillId="4" borderId="65" xfId="0" applyNumberFormat="1" applyFont="1" applyFill="1" applyBorder="1" applyAlignment="1">
      <alignment horizontal="right" vertical="top" wrapText="1"/>
    </xf>
    <xf numFmtId="0" fontId="12" fillId="15" borderId="54" xfId="36" applyFont="1" applyFill="1" applyBorder="1" applyAlignment="1">
      <alignment horizontal="left" vertical="center" wrapText="1"/>
    </xf>
    <xf numFmtId="0" fontId="10" fillId="19" borderId="54" xfId="36" applyFont="1" applyFill="1" applyBorder="1" applyAlignment="1">
      <alignment horizontal="left" vertical="center" wrapText="1"/>
    </xf>
    <xf numFmtId="3" fontId="11" fillId="2" borderId="65" xfId="0" applyNumberFormat="1" applyFont="1" applyFill="1" applyBorder="1" applyAlignment="1">
      <alignment horizontal="right" vertical="top" wrapText="1"/>
    </xf>
    <xf numFmtId="0" fontId="11" fillId="6" borderId="65" xfId="0" applyFont="1" applyFill="1" applyBorder="1" applyAlignment="1">
      <alignment horizontal="left" vertical="top" wrapText="1"/>
    </xf>
    <xf numFmtId="3" fontId="12" fillId="6" borderId="65" xfId="0" applyNumberFormat="1" applyFont="1" applyFill="1" applyBorder="1" applyAlignment="1">
      <alignment horizontal="right" vertical="top" wrapText="1"/>
    </xf>
    <xf numFmtId="0" fontId="11" fillId="6" borderId="49" xfId="0" applyFont="1" applyFill="1" applyBorder="1" applyAlignment="1">
      <alignment horizontal="left" vertical="top" wrapText="1"/>
    </xf>
    <xf numFmtId="3" fontId="0" fillId="6" borderId="49" xfId="0" applyNumberFormat="1" applyFill="1" applyBorder="1"/>
    <xf numFmtId="0" fontId="10" fillId="0" borderId="51" xfId="0" applyFont="1" applyBorder="1" applyAlignment="1">
      <alignment horizontal="center" vertical="center"/>
    </xf>
    <xf numFmtId="0" fontId="11" fillId="5" borderId="65" xfId="0" applyFont="1" applyFill="1" applyBorder="1" applyAlignment="1">
      <alignment horizontal="left" vertical="top" wrapText="1"/>
    </xf>
    <xf numFmtId="3" fontId="12" fillId="5" borderId="65" xfId="0" applyNumberFormat="1" applyFont="1" applyFill="1" applyBorder="1" applyAlignment="1">
      <alignment horizontal="right" vertical="top" wrapText="1"/>
    </xf>
    <xf numFmtId="3" fontId="12" fillId="3" borderId="64" xfId="0" applyNumberFormat="1" applyFont="1" applyFill="1" applyBorder="1" applyAlignment="1">
      <alignment horizontal="right" vertical="top" wrapText="1"/>
    </xf>
    <xf numFmtId="3" fontId="12" fillId="0" borderId="64" xfId="0" applyNumberFormat="1" applyFont="1" applyBorder="1" applyAlignment="1">
      <alignment horizontal="right" vertical="top" wrapText="1"/>
    </xf>
    <xf numFmtId="3" fontId="11" fillId="5" borderId="64" xfId="0" applyNumberFormat="1" applyFont="1" applyFill="1" applyBorder="1" applyAlignment="1">
      <alignment horizontal="right" vertical="top" wrapText="1"/>
    </xf>
    <xf numFmtId="3" fontId="11" fillId="5" borderId="65" xfId="0" applyNumberFormat="1" applyFont="1" applyFill="1" applyBorder="1" applyAlignment="1">
      <alignment horizontal="right" vertical="top" wrapText="1"/>
    </xf>
    <xf numFmtId="3" fontId="12" fillId="2" borderId="64" xfId="0" applyNumberFormat="1" applyFont="1" applyFill="1" applyBorder="1" applyAlignment="1">
      <alignment horizontal="right" vertical="top" wrapText="1"/>
    </xf>
    <xf numFmtId="3" fontId="11" fillId="6" borderId="64" xfId="0" applyNumberFormat="1" applyFont="1" applyFill="1" applyBorder="1" applyAlignment="1">
      <alignment horizontal="right" vertical="top" wrapText="1"/>
    </xf>
    <xf numFmtId="3" fontId="11" fillId="6" borderId="65" xfId="0" applyNumberFormat="1" applyFont="1" applyFill="1" applyBorder="1" applyAlignment="1">
      <alignment horizontal="right" vertical="top" wrapText="1"/>
    </xf>
    <xf numFmtId="0" fontId="44" fillId="0" borderId="75" xfId="10" applyFont="1" applyBorder="1" applyAlignment="1">
      <alignment horizontal="center"/>
    </xf>
    <xf numFmtId="0" fontId="44" fillId="0" borderId="76" xfId="10" applyFont="1" applyBorder="1" applyAlignment="1">
      <alignment horizontal="center"/>
    </xf>
    <xf numFmtId="0" fontId="44" fillId="0" borderId="77" xfId="10" applyFont="1" applyBorder="1" applyAlignment="1">
      <alignment horizontal="center"/>
    </xf>
    <xf numFmtId="166" fontId="43" fillId="0" borderId="78" xfId="1" applyNumberFormat="1" applyFont="1" applyBorder="1"/>
    <xf numFmtId="166" fontId="12" fillId="0" borderId="0" xfId="10" applyNumberFormat="1"/>
    <xf numFmtId="0" fontId="30" fillId="0" borderId="46" xfId="0" applyFont="1" applyBorder="1"/>
    <xf numFmtId="0" fontId="30" fillId="0" borderId="72" xfId="0" applyFont="1" applyBorder="1"/>
    <xf numFmtId="0" fontId="30" fillId="15" borderId="72" xfId="0" applyFont="1" applyFill="1" applyBorder="1"/>
    <xf numFmtId="0" fontId="44" fillId="0" borderId="27" xfId="10" applyFont="1" applyBorder="1" applyAlignment="1">
      <alignment horizontal="center"/>
    </xf>
    <xf numFmtId="0" fontId="43" fillId="0" borderId="73" xfId="10" applyFont="1" applyBorder="1"/>
    <xf numFmtId="166" fontId="45" fillId="0" borderId="72" xfId="1" applyNumberFormat="1" applyFont="1" applyBorder="1"/>
    <xf numFmtId="3" fontId="43" fillId="0" borderId="72" xfId="10" applyNumberFormat="1" applyFont="1" applyBorder="1"/>
    <xf numFmtId="0" fontId="43" fillId="0" borderId="72" xfId="10" applyFont="1" applyBorder="1" applyAlignment="1">
      <alignment horizontal="center"/>
    </xf>
    <xf numFmtId="166" fontId="43" fillId="0" borderId="66" xfId="4" applyNumberFormat="1" applyFont="1" applyBorder="1" applyAlignment="1">
      <alignment horizontal="right"/>
    </xf>
    <xf numFmtId="166" fontId="12" fillId="0" borderId="72" xfId="1" applyNumberFormat="1" applyFont="1" applyBorder="1"/>
    <xf numFmtId="3" fontId="11" fillId="0" borderId="72" xfId="0" applyNumberFormat="1" applyFont="1" applyBorder="1" applyAlignment="1">
      <alignment horizontal="right" vertical="top" wrapText="1"/>
    </xf>
    <xf numFmtId="0" fontId="12" fillId="0" borderId="72" xfId="0" applyFont="1" applyBorder="1" applyAlignment="1">
      <alignment horizontal="center" vertical="top" wrapText="1"/>
    </xf>
    <xf numFmtId="0" fontId="12" fillId="0" borderId="72" xfId="0" applyFont="1" applyBorder="1" applyAlignment="1">
      <alignment horizontal="left" vertical="top" wrapText="1"/>
    </xf>
    <xf numFmtId="3" fontId="12" fillId="16" borderId="72" xfId="0" applyNumberFormat="1" applyFont="1" applyFill="1" applyBorder="1" applyAlignment="1">
      <alignment horizontal="right" vertical="top" wrapText="1"/>
    </xf>
    <xf numFmtId="3" fontId="12" fillId="0" borderId="72" xfId="0" applyNumberFormat="1" applyFont="1" applyBorder="1" applyAlignment="1">
      <alignment horizontal="right" vertical="top" wrapText="1"/>
    </xf>
    <xf numFmtId="3" fontId="12" fillId="7" borderId="72" xfId="0" applyNumberFormat="1" applyFont="1" applyFill="1" applyBorder="1" applyAlignment="1">
      <alignment horizontal="right" vertical="top" wrapText="1"/>
    </xf>
    <xf numFmtId="0" fontId="12" fillId="15" borderId="72" xfId="0" applyFont="1" applyFill="1" applyBorder="1" applyAlignment="1">
      <alignment horizontal="left" vertical="top" wrapText="1"/>
    </xf>
    <xf numFmtId="3" fontId="12" fillId="17" borderId="72" xfId="0" applyNumberFormat="1" applyFont="1" applyFill="1" applyBorder="1" applyAlignment="1">
      <alignment horizontal="right" vertical="top" wrapText="1"/>
    </xf>
    <xf numFmtId="0" fontId="11" fillId="2" borderId="72" xfId="0" applyFont="1" applyFill="1" applyBorder="1" applyAlignment="1">
      <alignment horizontal="left" vertical="top" wrapText="1"/>
    </xf>
    <xf numFmtId="3" fontId="12" fillId="2" borderId="72" xfId="0" applyNumberFormat="1" applyFont="1" applyFill="1" applyBorder="1" applyAlignment="1">
      <alignment horizontal="right" vertical="top" wrapText="1"/>
    </xf>
    <xf numFmtId="3" fontId="11" fillId="7" borderId="72" xfId="0" applyNumberFormat="1" applyFont="1" applyFill="1" applyBorder="1" applyAlignment="1">
      <alignment horizontal="right" vertical="top" wrapText="1"/>
    </xf>
    <xf numFmtId="3" fontId="11" fillId="15" borderId="72" xfId="0" applyNumberFormat="1" applyFont="1" applyFill="1" applyBorder="1" applyAlignment="1">
      <alignment horizontal="right" vertical="top" wrapText="1"/>
    </xf>
    <xf numFmtId="3" fontId="12" fillId="18" borderId="72" xfId="0" applyNumberFormat="1" applyFont="1" applyFill="1" applyBorder="1" applyAlignment="1">
      <alignment horizontal="right" vertical="top" wrapText="1"/>
    </xf>
    <xf numFmtId="0" fontId="12" fillId="3" borderId="72" xfId="0" applyFont="1" applyFill="1" applyBorder="1" applyAlignment="1">
      <alignment horizontal="left" vertical="top" wrapText="1"/>
    </xf>
    <xf numFmtId="3" fontId="12" fillId="8" borderId="72" xfId="0" applyNumberFormat="1" applyFont="1" applyFill="1" applyBorder="1" applyAlignment="1">
      <alignment horizontal="right" vertical="top" wrapText="1"/>
    </xf>
    <xf numFmtId="3" fontId="12" fillId="15" borderId="72" xfId="0" applyNumberFormat="1" applyFont="1" applyFill="1" applyBorder="1" applyAlignment="1">
      <alignment horizontal="right" vertical="top" wrapText="1"/>
    </xf>
    <xf numFmtId="3" fontId="12" fillId="3" borderId="72" xfId="0" applyNumberFormat="1" applyFont="1" applyFill="1" applyBorder="1" applyAlignment="1">
      <alignment horizontal="right" vertical="top" wrapText="1"/>
    </xf>
    <xf numFmtId="0" fontId="12" fillId="15" borderId="73" xfId="37" applyFont="1" applyFill="1" applyBorder="1" applyAlignment="1">
      <alignment horizontal="left" vertical="center" wrapText="1"/>
    </xf>
    <xf numFmtId="0" fontId="10" fillId="19" borderId="73" xfId="37" applyFont="1" applyFill="1" applyBorder="1" applyAlignment="1">
      <alignment horizontal="left" vertical="center" wrapText="1"/>
    </xf>
    <xf numFmtId="3" fontId="11" fillId="2" borderId="72" xfId="0" applyNumberFormat="1" applyFont="1" applyFill="1" applyBorder="1" applyAlignment="1">
      <alignment horizontal="right" vertical="top" wrapText="1"/>
    </xf>
    <xf numFmtId="0" fontId="11" fillId="6" borderId="72" xfId="0" applyFont="1" applyFill="1" applyBorder="1" applyAlignment="1">
      <alignment horizontal="left" vertical="top" wrapText="1"/>
    </xf>
    <xf numFmtId="3" fontId="12" fillId="6" borderId="72" xfId="0" applyNumberFormat="1" applyFont="1" applyFill="1" applyBorder="1" applyAlignment="1">
      <alignment horizontal="right" vertical="top" wrapText="1"/>
    </xf>
    <xf numFmtId="0" fontId="11" fillId="6" borderId="81" xfId="0" applyFont="1" applyFill="1" applyBorder="1" applyAlignment="1">
      <alignment horizontal="left" vertical="top" wrapText="1"/>
    </xf>
    <xf numFmtId="3" fontId="0" fillId="6" borderId="81" xfId="0" applyNumberFormat="1" applyFill="1" applyBorder="1"/>
    <xf numFmtId="0" fontId="36" fillId="10" borderId="72" xfId="10" applyFont="1" applyFill="1" applyBorder="1"/>
    <xf numFmtId="165" fontId="10" fillId="0" borderId="72" xfId="0" applyNumberFormat="1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/>
    </xf>
    <xf numFmtId="169" fontId="0" fillId="0" borderId="0" xfId="0" applyNumberFormat="1"/>
    <xf numFmtId="0" fontId="35" fillId="0" borderId="0" xfId="10" applyFont="1" applyAlignment="1">
      <alignment horizontal="center"/>
    </xf>
    <xf numFmtId="0" fontId="12" fillId="3" borderId="0" xfId="10" applyFill="1"/>
    <xf numFmtId="0" fontId="25" fillId="0" borderId="68" xfId="8" applyFont="1" applyBorder="1"/>
    <xf numFmtId="0" fontId="25" fillId="0" borderId="85" xfId="8" applyFont="1" applyBorder="1"/>
    <xf numFmtId="0" fontId="25" fillId="0" borderId="80" xfId="8" applyFont="1" applyBorder="1"/>
    <xf numFmtId="0" fontId="14" fillId="0" borderId="81" xfId="8" applyBorder="1" applyAlignment="1">
      <alignment horizontal="center"/>
    </xf>
    <xf numFmtId="3" fontId="14" fillId="4" borderId="86" xfId="3" applyNumberFormat="1" applyFill="1" applyBorder="1"/>
    <xf numFmtId="3" fontId="29" fillId="4" borderId="87" xfId="3" applyNumberFormat="1" applyFont="1" applyFill="1" applyBorder="1"/>
    <xf numFmtId="3" fontId="29" fillId="24" borderId="87" xfId="3" applyNumberFormat="1" applyFont="1" applyFill="1" applyBorder="1"/>
    <xf numFmtId="3" fontId="14" fillId="24" borderId="28" xfId="3" applyNumberFormat="1" applyFill="1" applyBorder="1"/>
    <xf numFmtId="3" fontId="29" fillId="20" borderId="87" xfId="3" applyNumberFormat="1" applyFont="1" applyFill="1" applyBorder="1"/>
    <xf numFmtId="167" fontId="30" fillId="24" borderId="27" xfId="3" applyNumberFormat="1" applyFont="1" applyFill="1" applyBorder="1"/>
    <xf numFmtId="166" fontId="30" fillId="24" borderId="28" xfId="3" applyNumberFormat="1" applyFont="1" applyFill="1" applyBorder="1"/>
    <xf numFmtId="166" fontId="30" fillId="20" borderId="86" xfId="3" applyNumberFormat="1" applyFont="1" applyFill="1" applyBorder="1"/>
    <xf numFmtId="166" fontId="30" fillId="4" borderId="86" xfId="3" applyNumberFormat="1" applyFont="1" applyFill="1" applyBorder="1"/>
    <xf numFmtId="166" fontId="30" fillId="20" borderId="88" xfId="3" applyNumberFormat="1" applyFont="1" applyFill="1" applyBorder="1"/>
    <xf numFmtId="166" fontId="30" fillId="4" borderId="89" xfId="3" applyNumberFormat="1" applyFont="1" applyFill="1" applyBorder="1"/>
    <xf numFmtId="166" fontId="30" fillId="25" borderId="89" xfId="3" applyNumberFormat="1" applyFont="1" applyFill="1" applyBorder="1"/>
    <xf numFmtId="166" fontId="30" fillId="24" borderId="0" xfId="3" applyNumberFormat="1" applyFont="1" applyFill="1"/>
    <xf numFmtId="166" fontId="30" fillId="24" borderId="86" xfId="3" applyNumberFormat="1" applyFont="1" applyFill="1" applyBorder="1"/>
    <xf numFmtId="167" fontId="30" fillId="0" borderId="27" xfId="3" applyNumberFormat="1" applyFont="1" applyBorder="1"/>
    <xf numFmtId="166" fontId="54" fillId="24" borderId="25" xfId="1" applyNumberFormat="1" applyFont="1" applyFill="1" applyBorder="1"/>
    <xf numFmtId="166" fontId="54" fillId="24" borderId="21" xfId="1" applyNumberFormat="1" applyFont="1" applyFill="1" applyBorder="1"/>
    <xf numFmtId="0" fontId="3" fillId="0" borderId="0" xfId="44"/>
    <xf numFmtId="0" fontId="3" fillId="15" borderId="0" xfId="44" applyFill="1"/>
    <xf numFmtId="0" fontId="44" fillId="0" borderId="90" xfId="10" applyFont="1" applyBorder="1" applyAlignment="1">
      <alignment horizontal="center"/>
    </xf>
    <xf numFmtId="0" fontId="44" fillId="10" borderId="90" xfId="10" applyFont="1" applyFill="1" applyBorder="1" applyAlignment="1">
      <alignment horizontal="center"/>
    </xf>
    <xf numFmtId="0" fontId="44" fillId="10" borderId="91" xfId="10" applyFont="1" applyFill="1" applyBorder="1" applyAlignment="1">
      <alignment horizontal="center"/>
    </xf>
    <xf numFmtId="0" fontId="44" fillId="10" borderId="92" xfId="10" applyFont="1" applyFill="1" applyBorder="1" applyAlignment="1">
      <alignment horizontal="center"/>
    </xf>
    <xf numFmtId="0" fontId="44" fillId="10" borderId="0" xfId="10" applyFont="1" applyFill="1" applyAlignment="1">
      <alignment horizontal="center"/>
    </xf>
    <xf numFmtId="0" fontId="44" fillId="10" borderId="96" xfId="10" applyFont="1" applyFill="1" applyBorder="1" applyAlignment="1">
      <alignment horizontal="center"/>
    </xf>
    <xf numFmtId="0" fontId="43" fillId="10" borderId="96" xfId="10" applyFont="1" applyFill="1" applyBorder="1" applyAlignment="1">
      <alignment horizontal="center"/>
    </xf>
    <xf numFmtId="0" fontId="43" fillId="10" borderId="93" xfId="10" applyFont="1" applyFill="1" applyBorder="1" applyAlignment="1">
      <alignment horizontal="center"/>
    </xf>
    <xf numFmtId="0" fontId="12" fillId="0" borderId="72" xfId="10" applyBorder="1"/>
    <xf numFmtId="0" fontId="43" fillId="0" borderId="72" xfId="10" applyFont="1" applyBorder="1"/>
    <xf numFmtId="0" fontId="12" fillId="0" borderId="90" xfId="10" applyBorder="1"/>
    <xf numFmtId="0" fontId="43" fillId="0" borderId="90" xfId="10" applyFont="1" applyBorder="1"/>
    <xf numFmtId="0" fontId="43" fillId="0" borderId="92" xfId="10" applyFont="1" applyBorder="1"/>
    <xf numFmtId="0" fontId="43" fillId="0" borderId="66" xfId="10" applyFont="1" applyBorder="1" applyAlignment="1">
      <alignment wrapText="1"/>
    </xf>
    <xf numFmtId="0" fontId="43" fillId="0" borderId="78" xfId="10" applyFont="1" applyBorder="1"/>
    <xf numFmtId="166" fontId="12" fillId="0" borderId="78" xfId="4" applyNumberFormat="1" applyBorder="1"/>
    <xf numFmtId="166" fontId="43" fillId="0" borderId="72" xfId="1" applyNumberFormat="1" applyFont="1" applyBorder="1"/>
    <xf numFmtId="166" fontId="12" fillId="0" borderId="72" xfId="4" applyNumberFormat="1" applyBorder="1"/>
    <xf numFmtId="0" fontId="14" fillId="0" borderId="72" xfId="0" applyFont="1" applyBorder="1" applyAlignment="1">
      <alignment wrapText="1"/>
    </xf>
    <xf numFmtId="0" fontId="14" fillId="0" borderId="72" xfId="0" applyFont="1" applyBorder="1"/>
    <xf numFmtId="0" fontId="14" fillId="0" borderId="72" xfId="47" applyFont="1" applyBorder="1"/>
    <xf numFmtId="166" fontId="46" fillId="0" borderId="72" xfId="1" applyNumberFormat="1" applyFont="1" applyBorder="1"/>
    <xf numFmtId="0" fontId="30" fillId="0" borderId="90" xfId="10" applyFont="1" applyBorder="1"/>
    <xf numFmtId="3" fontId="45" fillId="0" borderId="72" xfId="10" applyNumberFormat="1" applyFont="1" applyBorder="1"/>
    <xf numFmtId="0" fontId="30" fillId="0" borderId="83" xfId="10" applyFont="1" applyBorder="1"/>
    <xf numFmtId="166" fontId="43" fillId="0" borderId="90" xfId="1" applyNumberFormat="1" applyFont="1" applyBorder="1"/>
    <xf numFmtId="3" fontId="43" fillId="0" borderId="90" xfId="10" applyNumberFormat="1" applyFont="1" applyBorder="1"/>
    <xf numFmtId="3" fontId="43" fillId="0" borderId="92" xfId="10" applyNumberFormat="1" applyFont="1" applyBorder="1"/>
    <xf numFmtId="3" fontId="45" fillId="0" borderId="92" xfId="10" applyNumberFormat="1" applyFont="1" applyBorder="1"/>
    <xf numFmtId="0" fontId="30" fillId="0" borderId="0" xfId="0" applyFont="1" applyAlignment="1">
      <alignment horizontal="justify" vertical="center"/>
    </xf>
    <xf numFmtId="3" fontId="45" fillId="0" borderId="90" xfId="10" applyNumberFormat="1" applyFont="1" applyBorder="1"/>
    <xf numFmtId="166" fontId="12" fillId="0" borderId="5" xfId="4" applyNumberFormat="1" applyBorder="1"/>
    <xf numFmtId="0" fontId="41" fillId="10" borderId="91" xfId="10" applyFont="1" applyFill="1" applyBorder="1" applyAlignment="1">
      <alignment horizontal="center"/>
    </xf>
    <xf numFmtId="0" fontId="41" fillId="10" borderId="72" xfId="10" applyFont="1" applyFill="1" applyBorder="1" applyAlignment="1">
      <alignment horizontal="center" wrapText="1"/>
    </xf>
    <xf numFmtId="0" fontId="41" fillId="10" borderId="66" xfId="10" applyFont="1" applyFill="1" applyBorder="1" applyAlignment="1">
      <alignment horizontal="center" wrapText="1"/>
    </xf>
    <xf numFmtId="0" fontId="41" fillId="21" borderId="66" xfId="10" applyFont="1" applyFill="1" applyBorder="1" applyAlignment="1">
      <alignment horizontal="center" wrapText="1"/>
    </xf>
    <xf numFmtId="0" fontId="41" fillId="21" borderId="66" xfId="10" applyFont="1" applyFill="1" applyBorder="1" applyAlignment="1">
      <alignment horizontal="center"/>
    </xf>
    <xf numFmtId="0" fontId="12" fillId="23" borderId="72" xfId="10" applyFill="1" applyBorder="1" applyAlignment="1">
      <alignment wrapText="1"/>
    </xf>
    <xf numFmtId="0" fontId="12" fillId="23" borderId="72" xfId="10" applyFill="1" applyBorder="1"/>
    <xf numFmtId="166" fontId="43" fillId="21" borderId="66" xfId="4" applyNumberFormat="1" applyFont="1" applyFill="1" applyBorder="1" applyAlignment="1">
      <alignment horizontal="right"/>
    </xf>
    <xf numFmtId="0" fontId="43" fillId="0" borderId="66" xfId="10" applyFont="1" applyBorder="1"/>
    <xf numFmtId="0" fontId="30" fillId="0" borderId="72" xfId="0" applyFont="1" applyBorder="1" applyAlignment="1">
      <alignment horizontal="justify" vertical="center"/>
    </xf>
    <xf numFmtId="0" fontId="44" fillId="10" borderId="72" xfId="10" applyFont="1" applyFill="1" applyBorder="1"/>
    <xf numFmtId="166" fontId="44" fillId="10" borderId="72" xfId="4" applyNumberFormat="1" applyFont="1" applyFill="1" applyBorder="1" applyAlignment="1">
      <alignment horizontal="right"/>
    </xf>
    <xf numFmtId="166" fontId="44" fillId="21" borderId="72" xfId="4" applyNumberFormat="1" applyFont="1" applyFill="1" applyBorder="1" applyAlignment="1">
      <alignment horizontal="right"/>
    </xf>
    <xf numFmtId="166" fontId="12" fillId="23" borderId="72" xfId="1" applyNumberFormat="1" applyFont="1" applyFill="1" applyBorder="1"/>
    <xf numFmtId="0" fontId="0" fillId="0" borderId="0" xfId="0"/>
    <xf numFmtId="165" fontId="10" fillId="0" borderId="97" xfId="0" applyNumberFormat="1" applyFont="1" applyFill="1" applyBorder="1" applyAlignment="1">
      <alignment horizontal="center" vertical="center" wrapText="1"/>
    </xf>
    <xf numFmtId="0" fontId="10" fillId="0" borderId="97" xfId="0" applyFont="1" applyFill="1" applyBorder="1" applyAlignment="1">
      <alignment horizontal="center" vertical="center"/>
    </xf>
    <xf numFmtId="3" fontId="11" fillId="0" borderId="97" xfId="0" applyNumberFormat="1" applyFont="1" applyBorder="1" applyAlignment="1">
      <alignment horizontal="right" vertical="top" wrapText="1"/>
    </xf>
    <xf numFmtId="0" fontId="12" fillId="0" borderId="97" xfId="0" applyFont="1" applyBorder="1" applyAlignment="1">
      <alignment horizontal="center" vertical="top" wrapText="1"/>
    </xf>
    <xf numFmtId="3" fontId="12" fillId="0" borderId="97" xfId="0" applyNumberFormat="1" applyFont="1" applyBorder="1" applyAlignment="1">
      <alignment horizontal="right" vertical="top" wrapText="1"/>
    </xf>
    <xf numFmtId="3" fontId="12" fillId="2" borderId="97" xfId="0" applyNumberFormat="1" applyFont="1" applyFill="1" applyBorder="1" applyAlignment="1">
      <alignment horizontal="right" vertical="top" wrapText="1"/>
    </xf>
    <xf numFmtId="3" fontId="12" fillId="3" borderId="97" xfId="0" applyNumberFormat="1" applyFont="1" applyFill="1" applyBorder="1" applyAlignment="1">
      <alignment horizontal="right" vertical="top" wrapText="1"/>
    </xf>
    <xf numFmtId="0" fontId="0" fillId="3" borderId="0" xfId="0" applyFill="1" applyBorder="1"/>
    <xf numFmtId="3" fontId="12" fillId="7" borderId="97" xfId="0" applyNumberFormat="1" applyFont="1" applyFill="1" applyBorder="1" applyAlignment="1">
      <alignment horizontal="right" vertical="top" wrapText="1"/>
    </xf>
    <xf numFmtId="3" fontId="11" fillId="7" borderId="97" xfId="0" applyNumberFormat="1" applyFont="1" applyFill="1" applyBorder="1" applyAlignment="1">
      <alignment horizontal="right" vertical="top" wrapText="1"/>
    </xf>
    <xf numFmtId="3" fontId="12" fillId="8" borderId="97" xfId="0" applyNumberFormat="1" applyFont="1" applyFill="1" applyBorder="1" applyAlignment="1">
      <alignment horizontal="right" vertical="top" wrapText="1"/>
    </xf>
    <xf numFmtId="3" fontId="11" fillId="2" borderId="97" xfId="0" applyNumberFormat="1" applyFont="1" applyFill="1" applyBorder="1" applyAlignment="1">
      <alignment horizontal="right" vertical="top" wrapText="1"/>
    </xf>
    <xf numFmtId="3" fontId="12" fillId="15" borderId="97" xfId="0" applyNumberFormat="1" applyFont="1" applyFill="1" applyBorder="1" applyAlignment="1">
      <alignment horizontal="right" vertical="top" wrapText="1"/>
    </xf>
    <xf numFmtId="3" fontId="12" fillId="6" borderId="97" xfId="0" applyNumberFormat="1" applyFont="1" applyFill="1" applyBorder="1" applyAlignment="1">
      <alignment horizontal="right" vertical="top" wrapText="1"/>
    </xf>
    <xf numFmtId="0" fontId="13" fillId="0" borderId="0" xfId="0" applyFont="1"/>
    <xf numFmtId="0" fontId="0" fillId="0" borderId="0" xfId="0" applyBorder="1"/>
    <xf numFmtId="0" fontId="13" fillId="3" borderId="0" xfId="0" applyFont="1" applyFill="1"/>
    <xf numFmtId="0" fontId="12" fillId="0" borderId="97" xfId="0" applyFont="1" applyBorder="1" applyAlignment="1">
      <alignment horizontal="left" vertical="top" wrapText="1"/>
    </xf>
    <xf numFmtId="3" fontId="12" fillId="16" borderId="97" xfId="0" applyNumberFormat="1" applyFont="1" applyFill="1" applyBorder="1" applyAlignment="1">
      <alignment horizontal="right" vertical="top" wrapText="1"/>
    </xf>
    <xf numFmtId="0" fontId="12" fillId="15" borderId="97" xfId="0" applyFont="1" applyFill="1" applyBorder="1" applyAlignment="1">
      <alignment horizontal="left" vertical="top" wrapText="1"/>
    </xf>
    <xf numFmtId="3" fontId="12" fillId="17" borderId="97" xfId="0" applyNumberFormat="1" applyFont="1" applyFill="1" applyBorder="1" applyAlignment="1">
      <alignment horizontal="right" vertical="top" wrapText="1"/>
    </xf>
    <xf numFmtId="0" fontId="11" fillId="2" borderId="97" xfId="0" applyFont="1" applyFill="1" applyBorder="1" applyAlignment="1">
      <alignment horizontal="left" vertical="top" wrapText="1"/>
    </xf>
    <xf numFmtId="3" fontId="11" fillId="15" borderId="97" xfId="0" applyNumberFormat="1" applyFont="1" applyFill="1" applyBorder="1" applyAlignment="1">
      <alignment horizontal="right" vertical="top" wrapText="1"/>
    </xf>
    <xf numFmtId="0" fontId="12" fillId="0" borderId="25" xfId="0" applyFont="1" applyFill="1" applyBorder="1" applyAlignment="1">
      <alignment horizontal="left" vertical="top" wrapText="1"/>
    </xf>
    <xf numFmtId="3" fontId="12" fillId="18" borderId="97" xfId="0" applyNumberFormat="1" applyFont="1" applyFill="1" applyBorder="1" applyAlignment="1">
      <alignment horizontal="right" vertical="top" wrapText="1"/>
    </xf>
    <xf numFmtId="0" fontId="12" fillId="3" borderId="97" xfId="0" applyFont="1" applyFill="1" applyBorder="1" applyAlignment="1">
      <alignment horizontal="left" vertical="top" wrapText="1"/>
    </xf>
    <xf numFmtId="0" fontId="11" fillId="6" borderId="97" xfId="0" applyFont="1" applyFill="1" applyBorder="1" applyAlignment="1">
      <alignment horizontal="left" vertical="top" wrapText="1"/>
    </xf>
    <xf numFmtId="0" fontId="0" fillId="18" borderId="45" xfId="0" applyFill="1" applyBorder="1"/>
    <xf numFmtId="3" fontId="0" fillId="18" borderId="4" xfId="0" applyNumberFormat="1" applyFill="1" applyBorder="1"/>
    <xf numFmtId="3" fontId="0" fillId="6" borderId="98" xfId="0" applyNumberFormat="1" applyFill="1" applyBorder="1"/>
    <xf numFmtId="0" fontId="13" fillId="0" borderId="100" xfId="0" applyFont="1" applyBorder="1"/>
    <xf numFmtId="0" fontId="12" fillId="15" borderId="99" xfId="113" applyFont="1" applyFill="1" applyBorder="1" applyAlignment="1">
      <alignment horizontal="left" vertical="center" wrapText="1"/>
    </xf>
    <xf numFmtId="0" fontId="10" fillId="19" borderId="99" xfId="113" applyFont="1" applyFill="1" applyBorder="1" applyAlignment="1">
      <alignment horizontal="left" vertical="center" wrapText="1"/>
    </xf>
    <xf numFmtId="0" fontId="11" fillId="6" borderId="98" xfId="0" applyFont="1" applyFill="1" applyBorder="1" applyAlignment="1">
      <alignment horizontal="left" vertical="top" wrapText="1"/>
    </xf>
    <xf numFmtId="0" fontId="0" fillId="15" borderId="0" xfId="0" applyFill="1"/>
    <xf numFmtId="0" fontId="0" fillId="18" borderId="45" xfId="0" applyFill="1" applyBorder="1"/>
    <xf numFmtId="3" fontId="0" fillId="18" borderId="4" xfId="0" applyNumberFormat="1" applyFill="1" applyBorder="1"/>
    <xf numFmtId="0" fontId="0" fillId="0" borderId="0" xfId="0"/>
    <xf numFmtId="0" fontId="27" fillId="0" borderId="0" xfId="18" applyFont="1"/>
    <xf numFmtId="166" fontId="27" fillId="0" borderId="97" xfId="30" applyNumberFormat="1" applyFont="1" applyBorder="1"/>
    <xf numFmtId="0" fontId="27" fillId="0" borderId="97" xfId="0" applyFont="1" applyBorder="1"/>
    <xf numFmtId="0" fontId="27" fillId="0" borderId="97" xfId="31" applyFont="1" applyBorder="1"/>
    <xf numFmtId="0" fontId="20" fillId="0" borderId="97" xfId="0" applyFont="1" applyBorder="1"/>
    <xf numFmtId="166" fontId="27" fillId="15" borderId="97" xfId="30" applyNumberFormat="1" applyFont="1" applyFill="1" applyBorder="1"/>
    <xf numFmtId="166" fontId="17" fillId="11" borderId="97" xfId="30" applyNumberFormat="1" applyFont="1" applyFill="1" applyBorder="1"/>
    <xf numFmtId="0" fontId="27" fillId="0" borderId="83" xfId="31" applyFont="1" applyBorder="1"/>
    <xf numFmtId="0" fontId="27" fillId="0" borderId="0" xfId="118" applyFont="1"/>
    <xf numFmtId="0" fontId="37" fillId="0" borderId="0" xfId="118" applyFont="1"/>
    <xf numFmtId="0" fontId="15" fillId="3" borderId="0" xfId="118" applyFont="1" applyFill="1"/>
    <xf numFmtId="0" fontId="17" fillId="11" borderId="97" xfId="118" applyFont="1" applyFill="1" applyBorder="1"/>
    <xf numFmtId="0" fontId="27" fillId="11" borderId="97" xfId="118" applyFont="1" applyFill="1" applyBorder="1"/>
    <xf numFmtId="0" fontId="27" fillId="0" borderId="97" xfId="118" applyFont="1" applyBorder="1"/>
    <xf numFmtId="0" fontId="27" fillId="15" borderId="97" xfId="118" applyFont="1" applyFill="1" applyBorder="1"/>
    <xf numFmtId="166" fontId="55" fillId="15" borderId="97" xfId="30" applyNumberFormat="1" applyFont="1" applyFill="1" applyBorder="1"/>
    <xf numFmtId="0" fontId="27" fillId="15" borderId="97" xfId="0" applyFont="1" applyFill="1" applyBorder="1"/>
    <xf numFmtId="0" fontId="27" fillId="0" borderId="101" xfId="31" applyFont="1" applyBorder="1"/>
    <xf numFmtId="166" fontId="27" fillId="0" borderId="101" xfId="30" applyNumberFormat="1" applyFont="1" applyBorder="1"/>
    <xf numFmtId="166" fontId="55" fillId="15" borderId="101" xfId="30" applyNumberFormat="1" applyFont="1" applyFill="1" applyBorder="1"/>
    <xf numFmtId="166" fontId="27" fillId="15" borderId="101" xfId="30" applyNumberFormat="1" applyFont="1" applyFill="1" applyBorder="1"/>
    <xf numFmtId="0" fontId="27" fillId="0" borderId="0" xfId="0" applyFont="1"/>
    <xf numFmtId="166" fontId="27" fillId="0" borderId="101" xfId="30" applyNumberFormat="1" applyFont="1" applyFill="1" applyBorder="1"/>
    <xf numFmtId="0" fontId="30" fillId="15" borderId="97" xfId="0" applyFont="1" applyFill="1" applyBorder="1"/>
    <xf numFmtId="0" fontId="27" fillId="0" borderId="0" xfId="18" applyFont="1"/>
    <xf numFmtId="0" fontId="27" fillId="15" borderId="5" xfId="21" applyFont="1" applyFill="1" applyBorder="1"/>
    <xf numFmtId="0" fontId="27" fillId="15" borderId="5" xfId="31" applyFont="1" applyFill="1" applyBorder="1"/>
    <xf numFmtId="0" fontId="27" fillId="15" borderId="0" xfId="0" applyFont="1" applyFill="1"/>
    <xf numFmtId="0" fontId="27" fillId="0" borderId="0" xfId="0" applyFont="1"/>
    <xf numFmtId="3" fontId="11" fillId="16" borderId="53" xfId="0" applyNumberFormat="1" applyFont="1" applyFill="1" applyBorder="1" applyAlignment="1">
      <alignment horizontal="right" vertical="top" wrapText="1"/>
    </xf>
    <xf numFmtId="0" fontId="0" fillId="0" borderId="0" xfId="0"/>
    <xf numFmtId="165" fontId="10" fillId="0" borderId="101" xfId="0" applyNumberFormat="1" applyFont="1" applyFill="1" applyBorder="1" applyAlignment="1">
      <alignment horizontal="center" vertical="center" wrapText="1"/>
    </xf>
    <xf numFmtId="3" fontId="11" fillId="0" borderId="101" xfId="0" applyNumberFormat="1" applyFont="1" applyBorder="1" applyAlignment="1">
      <alignment horizontal="right" vertical="top" wrapText="1"/>
    </xf>
    <xf numFmtId="0" fontId="12" fillId="0" borderId="101" xfId="0" applyFont="1" applyBorder="1" applyAlignment="1">
      <alignment horizontal="center" vertical="top" wrapText="1"/>
    </xf>
    <xf numFmtId="3" fontId="12" fillId="0" borderId="101" xfId="0" applyNumberFormat="1" applyFont="1" applyBorder="1" applyAlignment="1">
      <alignment horizontal="right" vertical="top" wrapText="1"/>
    </xf>
    <xf numFmtId="3" fontId="12" fillId="2" borderId="101" xfId="0" applyNumberFormat="1" applyFont="1" applyFill="1" applyBorder="1" applyAlignment="1">
      <alignment horizontal="right" vertical="top" wrapText="1"/>
    </xf>
    <xf numFmtId="3" fontId="12" fillId="3" borderId="101" xfId="0" applyNumberFormat="1" applyFont="1" applyFill="1" applyBorder="1" applyAlignment="1">
      <alignment horizontal="right" vertical="top" wrapText="1"/>
    </xf>
    <xf numFmtId="3" fontId="11" fillId="5" borderId="101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3" fontId="0" fillId="0" borderId="4" xfId="0" applyNumberFormat="1" applyBorder="1"/>
    <xf numFmtId="0" fontId="12" fillId="0" borderId="105" xfId="0" applyFont="1" applyBorder="1" applyAlignment="1">
      <alignment horizontal="left" vertical="top" wrapText="1"/>
    </xf>
    <xf numFmtId="0" fontId="11" fillId="6" borderId="105" xfId="0" applyFont="1" applyFill="1" applyBorder="1" applyAlignment="1">
      <alignment horizontal="left" vertical="top" wrapText="1"/>
    </xf>
    <xf numFmtId="0" fontId="11" fillId="5" borderId="105" xfId="0" applyFont="1" applyFill="1" applyBorder="1" applyAlignment="1">
      <alignment horizontal="left" vertical="top" wrapText="1"/>
    </xf>
    <xf numFmtId="0" fontId="0" fillId="0" borderId="12" xfId="0" applyBorder="1"/>
    <xf numFmtId="3" fontId="0" fillId="0" borderId="0" xfId="0" applyNumberFormat="1"/>
    <xf numFmtId="3" fontId="12" fillId="15" borderId="101" xfId="0" applyNumberFormat="1" applyFont="1" applyFill="1" applyBorder="1" applyAlignment="1">
      <alignment horizontal="right" vertical="top" wrapText="1"/>
    </xf>
    <xf numFmtId="0" fontId="13" fillId="0" borderId="0" xfId="0" applyFont="1"/>
    <xf numFmtId="3" fontId="12" fillId="16" borderId="101" xfId="0" applyNumberFormat="1" applyFont="1" applyFill="1" applyBorder="1" applyAlignment="1">
      <alignment horizontal="right" vertical="top" wrapText="1"/>
    </xf>
    <xf numFmtId="0" fontId="11" fillId="5" borderId="101" xfId="0" applyFont="1" applyFill="1" applyBorder="1" applyAlignment="1">
      <alignment horizontal="left" vertical="top" wrapText="1"/>
    </xf>
    <xf numFmtId="3" fontId="12" fillId="5" borderId="101" xfId="0" applyNumberFormat="1" applyFont="1" applyFill="1" applyBorder="1" applyAlignment="1">
      <alignment horizontal="right" vertical="top" wrapText="1"/>
    </xf>
    <xf numFmtId="3" fontId="12" fillId="16" borderId="94" xfId="0" applyNumberFormat="1" applyFont="1" applyFill="1" applyBorder="1" applyAlignment="1">
      <alignment horizontal="right" vertical="top" wrapText="1"/>
    </xf>
    <xf numFmtId="3" fontId="11" fillId="0" borderId="102" xfId="0" applyNumberFormat="1" applyFont="1" applyBorder="1" applyAlignment="1">
      <alignment horizontal="right" vertical="top" wrapText="1"/>
    </xf>
    <xf numFmtId="3" fontId="11" fillId="5" borderId="106" xfId="0" applyNumberFormat="1" applyFont="1" applyFill="1" applyBorder="1" applyAlignment="1">
      <alignment horizontal="right" vertical="top" wrapText="1"/>
    </xf>
    <xf numFmtId="169" fontId="0" fillId="0" borderId="0" xfId="0" applyNumberFormat="1"/>
    <xf numFmtId="3" fontId="12" fillId="3" borderId="106" xfId="0" applyNumberFormat="1" applyFont="1" applyFill="1" applyBorder="1" applyAlignment="1">
      <alignment horizontal="right" vertical="top" wrapText="1"/>
    </xf>
    <xf numFmtId="3" fontId="12" fillId="0" borderId="106" xfId="0" applyNumberFormat="1" applyFont="1" applyBorder="1" applyAlignment="1">
      <alignment horizontal="right" vertical="top" wrapText="1"/>
    </xf>
    <xf numFmtId="3" fontId="12" fillId="2" borderId="106" xfId="0" applyNumberFormat="1" applyFont="1" applyFill="1" applyBorder="1" applyAlignment="1">
      <alignment horizontal="right" vertical="top" wrapText="1"/>
    </xf>
    <xf numFmtId="3" fontId="11" fillId="6" borderId="106" xfId="0" applyNumberFormat="1" applyFont="1" applyFill="1" applyBorder="1" applyAlignment="1">
      <alignment horizontal="right" vertical="top" wrapText="1"/>
    </xf>
    <xf numFmtId="0" fontId="11" fillId="6" borderId="104" xfId="0" applyFont="1" applyFill="1" applyBorder="1" applyAlignment="1">
      <alignment horizontal="left" vertical="top" wrapText="1"/>
    </xf>
    <xf numFmtId="3" fontId="11" fillId="6" borderId="103" xfId="0" applyNumberFormat="1" applyFont="1" applyFill="1" applyBorder="1" applyAlignment="1">
      <alignment horizontal="right" vertical="top" wrapText="1"/>
    </xf>
    <xf numFmtId="3" fontId="11" fillId="6" borderId="102" xfId="0" applyNumberFormat="1" applyFont="1" applyFill="1" applyBorder="1" applyAlignment="1">
      <alignment horizontal="right" vertical="top" wrapText="1"/>
    </xf>
    <xf numFmtId="0" fontId="10" fillId="0" borderId="104" xfId="0" applyFont="1" applyFill="1" applyBorder="1" applyAlignment="1">
      <alignment horizontal="center" vertical="center"/>
    </xf>
    <xf numFmtId="3" fontId="11" fillId="0" borderId="103" xfId="0" applyNumberFormat="1" applyFont="1" applyBorder="1" applyAlignment="1">
      <alignment horizontal="right" vertical="top" wrapText="1"/>
    </xf>
    <xf numFmtId="166" fontId="0" fillId="0" borderId="0" xfId="1" applyNumberFormat="1" applyFont="1"/>
    <xf numFmtId="0" fontId="11" fillId="0" borderId="0" xfId="14" applyFont="1" applyAlignment="1">
      <alignment horizontal="left"/>
    </xf>
    <xf numFmtId="0" fontId="34" fillId="0" borderId="0" xfId="14" applyFont="1"/>
    <xf numFmtId="0" fontId="12" fillId="8" borderId="25" xfId="14" applyFill="1" applyBorder="1"/>
    <xf numFmtId="166" fontId="12" fillId="3" borderId="25" xfId="1" applyNumberFormat="1" applyFont="1" applyFill="1" applyBorder="1"/>
    <xf numFmtId="166" fontId="12" fillId="0" borderId="0" xfId="14" applyNumberFormat="1"/>
    <xf numFmtId="0" fontId="12" fillId="0" borderId="5" xfId="14" applyBorder="1"/>
    <xf numFmtId="166" fontId="12" fillId="0" borderId="79" xfId="14" applyNumberFormat="1" applyBorder="1"/>
    <xf numFmtId="166" fontId="12" fillId="0" borderId="0" xfId="1" applyNumberFormat="1" applyFont="1" applyBorder="1"/>
    <xf numFmtId="166" fontId="12" fillId="0" borderId="0" xfId="1" applyNumberFormat="1" applyFont="1"/>
    <xf numFmtId="0" fontId="0" fillId="0" borderId="0" xfId="0"/>
    <xf numFmtId="0" fontId="18" fillId="0" borderId="0" xfId="22" applyBorder="1"/>
    <xf numFmtId="0" fontId="11" fillId="0" borderId="0" xfId="14" applyFont="1" applyAlignment="1">
      <alignment horizontal="center"/>
    </xf>
    <xf numFmtId="166" fontId="12" fillId="0" borderId="25" xfId="1" applyNumberFormat="1" applyFont="1" applyBorder="1"/>
    <xf numFmtId="0" fontId="12" fillId="0" borderId="0" xfId="14"/>
    <xf numFmtId="0" fontId="11" fillId="0" borderId="0" xfId="14" applyFont="1"/>
    <xf numFmtId="0" fontId="12" fillId="0" borderId="25" xfId="14" applyBorder="1"/>
    <xf numFmtId="0" fontId="12" fillId="0" borderId="0" xfId="14" applyBorder="1"/>
    <xf numFmtId="0" fontId="34" fillId="0" borderId="0" xfId="19" applyFont="1"/>
    <xf numFmtId="0" fontId="12" fillId="10" borderId="109" xfId="14" applyFont="1" applyFill="1" applyBorder="1"/>
    <xf numFmtId="0" fontId="11" fillId="10" borderId="42" xfId="14" applyFont="1" applyFill="1" applyBorder="1"/>
    <xf numFmtId="166" fontId="11" fillId="10" borderId="42" xfId="1" applyNumberFormat="1" applyFont="1" applyFill="1" applyBorder="1"/>
    <xf numFmtId="0" fontId="11" fillId="8" borderId="5" xfId="14" applyFont="1" applyFill="1" applyBorder="1"/>
    <xf numFmtId="166" fontId="11" fillId="8" borderId="5" xfId="1" applyNumberFormat="1" applyFont="1" applyFill="1" applyBorder="1"/>
    <xf numFmtId="0" fontId="11" fillId="0" borderId="21" xfId="14" applyFont="1" applyBorder="1"/>
    <xf numFmtId="166" fontId="11" fillId="0" borderId="21" xfId="1" applyNumberFormat="1" applyFont="1" applyBorder="1"/>
    <xf numFmtId="0" fontId="12" fillId="14" borderId="21" xfId="14" applyFont="1" applyFill="1" applyBorder="1"/>
    <xf numFmtId="166" fontId="12" fillId="14" borderId="21" xfId="1" applyNumberFormat="1" applyFont="1" applyFill="1" applyBorder="1"/>
    <xf numFmtId="166" fontId="12" fillId="0" borderId="101" xfId="1" applyNumberFormat="1" applyFont="1" applyBorder="1"/>
    <xf numFmtId="166" fontId="11" fillId="0" borderId="0" xfId="1" applyNumberFormat="1" applyFont="1"/>
    <xf numFmtId="0" fontId="34" fillId="0" borderId="0" xfId="17" applyFont="1"/>
    <xf numFmtId="0" fontId="18" fillId="0" borderId="0" xfId="22"/>
    <xf numFmtId="0" fontId="13" fillId="0" borderId="0" xfId="22" applyFont="1"/>
    <xf numFmtId="0" fontId="13" fillId="0" borderId="0" xfId="22" applyFont="1" applyAlignment="1">
      <alignment horizontal="left"/>
    </xf>
    <xf numFmtId="0" fontId="13" fillId="10" borderId="5" xfId="22" applyFont="1" applyFill="1" applyBorder="1"/>
    <xf numFmtId="0" fontId="13" fillId="0" borderId="25" xfId="22" applyFont="1" applyBorder="1"/>
    <xf numFmtId="166" fontId="18" fillId="0" borderId="25" xfId="1" applyNumberFormat="1" applyBorder="1"/>
    <xf numFmtId="0" fontId="18" fillId="0" borderId="25" xfId="22" applyBorder="1"/>
    <xf numFmtId="0" fontId="39" fillId="0" borderId="0" xfId="22" applyFont="1"/>
    <xf numFmtId="0" fontId="0" fillId="0" borderId="25" xfId="22" applyFont="1" applyBorder="1"/>
    <xf numFmtId="0" fontId="0" fillId="0" borderId="5" xfId="22" applyFont="1" applyBorder="1"/>
    <xf numFmtId="166" fontId="18" fillId="0" borderId="5" xfId="1" applyNumberFormat="1" applyBorder="1"/>
    <xf numFmtId="166" fontId="18" fillId="0" borderId="0" xfId="1" applyNumberFormat="1"/>
    <xf numFmtId="0" fontId="18" fillId="0" borderId="95" xfId="22" applyBorder="1"/>
    <xf numFmtId="0" fontId="18" fillId="0" borderId="7" xfId="22" applyBorder="1"/>
    <xf numFmtId="166" fontId="18" fillId="0" borderId="27" xfId="1" applyNumberFormat="1" applyBorder="1"/>
    <xf numFmtId="0" fontId="0" fillId="0" borderId="11" xfId="22" applyFont="1" applyBorder="1"/>
    <xf numFmtId="0" fontId="18" fillId="0" borderId="107" xfId="22" applyBorder="1"/>
    <xf numFmtId="166" fontId="18" fillId="0" borderId="108" xfId="1" applyNumberFormat="1" applyBorder="1"/>
    <xf numFmtId="166" fontId="13" fillId="0" borderId="108" xfId="1" applyNumberFormat="1" applyFont="1" applyBorder="1"/>
    <xf numFmtId="0" fontId="13" fillId="22" borderId="0" xfId="22" applyFont="1" applyFill="1"/>
    <xf numFmtId="166" fontId="13" fillId="22" borderId="0" xfId="1" applyNumberFormat="1" applyFont="1" applyFill="1"/>
    <xf numFmtId="0" fontId="0" fillId="0" borderId="0" xfId="22" applyFont="1"/>
    <xf numFmtId="3" fontId="12" fillId="16" borderId="60" xfId="0" applyNumberFormat="1" applyFont="1" applyFill="1" applyBorder="1" applyAlignment="1">
      <alignment horizontal="right" vertical="top" wrapText="1"/>
    </xf>
    <xf numFmtId="3" fontId="12" fillId="16" borderId="8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3" fontId="0" fillId="0" borderId="4" xfId="0" applyNumberFormat="1" applyBorder="1"/>
    <xf numFmtId="0" fontId="0" fillId="0" borderId="12" xfId="0" applyBorder="1"/>
    <xf numFmtId="0" fontId="13" fillId="0" borderId="0" xfId="0" applyFont="1"/>
    <xf numFmtId="0" fontId="13" fillId="3" borderId="0" xfId="0" applyFont="1" applyFill="1"/>
    <xf numFmtId="3" fontId="12" fillId="16" borderId="94" xfId="0" applyNumberFormat="1" applyFont="1" applyFill="1" applyBorder="1" applyAlignment="1">
      <alignment horizontal="right" vertical="top" wrapText="1"/>
    </xf>
    <xf numFmtId="0" fontId="0" fillId="18" borderId="57" xfId="0" applyFill="1" applyBorder="1"/>
    <xf numFmtId="0" fontId="11" fillId="5" borderId="5" xfId="0" applyFont="1" applyFill="1" applyBorder="1" applyAlignment="1">
      <alignment horizontal="left" vertical="top" wrapText="1"/>
    </xf>
    <xf numFmtId="3" fontId="12" fillId="16" borderId="5" xfId="0" applyNumberFormat="1" applyFont="1" applyFill="1" applyBorder="1" applyAlignment="1">
      <alignment horizontal="right" vertical="top" wrapText="1"/>
    </xf>
    <xf numFmtId="3" fontId="12" fillId="16" borderId="58" xfId="0" applyNumberFormat="1" applyFont="1" applyFill="1" applyBorder="1" applyAlignment="1">
      <alignment horizontal="right" vertical="top" wrapText="1"/>
    </xf>
    <xf numFmtId="3" fontId="0" fillId="18" borderId="56" xfId="0" applyNumberFormat="1" applyFill="1" applyBorder="1"/>
    <xf numFmtId="3" fontId="0" fillId="18" borderId="59" xfId="0" applyNumberFormat="1" applyFill="1" applyBorder="1"/>
    <xf numFmtId="3" fontId="12" fillId="5" borderId="5" xfId="0" applyNumberFormat="1" applyFont="1" applyFill="1" applyBorder="1" applyAlignment="1">
      <alignment horizontal="right" vertical="top" wrapText="1"/>
    </xf>
    <xf numFmtId="0" fontId="11" fillId="0" borderId="0" xfId="14" applyFont="1" applyAlignment="1">
      <alignment horizontal="center"/>
    </xf>
    <xf numFmtId="0" fontId="13" fillId="0" borderId="107" xfId="0" applyFont="1" applyBorder="1"/>
    <xf numFmtId="0" fontId="0" fillId="0" borderId="0" xfId="0"/>
    <xf numFmtId="0" fontId="11" fillId="0" borderId="0" xfId="10" applyFont="1"/>
    <xf numFmtId="0" fontId="30" fillId="0" borderId="0" xfId="10" applyFont="1"/>
    <xf numFmtId="166" fontId="30" fillId="0" borderId="0" xfId="1" applyNumberFormat="1" applyFont="1"/>
    <xf numFmtId="0" fontId="33" fillId="0" borderId="0" xfId="10" applyFont="1"/>
    <xf numFmtId="166" fontId="34" fillId="0" borderId="0" xfId="1" applyNumberFormat="1" applyFont="1"/>
    <xf numFmtId="0" fontId="30" fillId="11" borderId="25" xfId="10" applyFont="1" applyFill="1" applyBorder="1"/>
    <xf numFmtId="1" fontId="12" fillId="0" borderId="0" xfId="10" applyNumberFormat="1"/>
    <xf numFmtId="1" fontId="11" fillId="0" borderId="0" xfId="10" applyNumberFormat="1" applyFont="1"/>
    <xf numFmtId="166" fontId="30" fillId="0" borderId="0" xfId="10" applyNumberFormat="1" applyFont="1"/>
    <xf numFmtId="0" fontId="2" fillId="0" borderId="0" xfId="121"/>
    <xf numFmtId="0" fontId="22" fillId="0" borderId="0" xfId="121" applyFont="1"/>
    <xf numFmtId="0" fontId="12" fillId="6" borderId="15" xfId="121" applyFont="1" applyFill="1" applyBorder="1" applyAlignment="1">
      <alignment horizontal="left"/>
    </xf>
    <xf numFmtId="0" fontId="2" fillId="6" borderId="16" xfId="121" applyFill="1" applyBorder="1"/>
    <xf numFmtId="9" fontId="12" fillId="6" borderId="0" xfId="121" applyNumberFormat="1" applyFont="1" applyFill="1" applyAlignment="1">
      <alignment horizontal="left"/>
    </xf>
    <xf numFmtId="0" fontId="2" fillId="6" borderId="0" xfId="121" applyFill="1"/>
    <xf numFmtId="0" fontId="16" fillId="3" borderId="84" xfId="121" applyFont="1" applyFill="1" applyBorder="1"/>
    <xf numFmtId="0" fontId="12" fillId="6" borderId="18" xfId="121" applyFont="1" applyFill="1" applyBorder="1" applyAlignment="1">
      <alignment horizontal="left"/>
    </xf>
    <xf numFmtId="0" fontId="2" fillId="6" borderId="18" xfId="121" applyFill="1" applyBorder="1"/>
    <xf numFmtId="0" fontId="16" fillId="3" borderId="0" xfId="121" applyFont="1" applyFill="1"/>
    <xf numFmtId="166" fontId="19" fillId="24" borderId="0" xfId="121" applyNumberFormat="1" applyFont="1" applyFill="1"/>
    <xf numFmtId="166" fontId="19" fillId="15" borderId="0" xfId="121" applyNumberFormat="1" applyFont="1" applyFill="1"/>
    <xf numFmtId="0" fontId="19" fillId="9" borderId="0" xfId="121" applyFont="1" applyFill="1"/>
    <xf numFmtId="0" fontId="28" fillId="15" borderId="0" xfId="121" applyFont="1" applyFill="1"/>
    <xf numFmtId="0" fontId="2" fillId="15" borderId="0" xfId="121" applyFill="1"/>
    <xf numFmtId="0" fontId="28" fillId="0" borderId="0" xfId="121" applyFont="1"/>
    <xf numFmtId="0" fontId="2" fillId="0" borderId="61" xfId="121" applyBorder="1"/>
    <xf numFmtId="0" fontId="2" fillId="0" borderId="69" xfId="121" applyBorder="1" applyAlignment="1">
      <alignment wrapText="1"/>
    </xf>
    <xf numFmtId="3" fontId="2" fillId="0" borderId="0" xfId="121" applyNumberFormat="1"/>
    <xf numFmtId="166" fontId="21" fillId="5" borderId="0" xfId="121" applyNumberFormat="1" applyFont="1" applyFill="1"/>
    <xf numFmtId="166" fontId="21" fillId="5" borderId="63" xfId="121" applyNumberFormat="1" applyFont="1" applyFill="1" applyBorder="1"/>
    <xf numFmtId="3" fontId="29" fillId="21" borderId="87" xfId="3" applyNumberFormat="1" applyFont="1" applyFill="1" applyBorder="1"/>
    <xf numFmtId="166" fontId="21" fillId="21" borderId="63" xfId="121" applyNumberFormat="1" applyFont="1" applyFill="1" applyBorder="1"/>
    <xf numFmtId="3" fontId="60" fillId="0" borderId="0" xfId="121" applyNumberFormat="1" applyFont="1"/>
    <xf numFmtId="166" fontId="30" fillId="4" borderId="113" xfId="3" applyNumberFormat="1" applyFont="1" applyFill="1" applyBorder="1"/>
    <xf numFmtId="166" fontId="30" fillId="24" borderId="113" xfId="3" applyNumberFormat="1" applyFont="1" applyFill="1" applyBorder="1"/>
    <xf numFmtId="0" fontId="2" fillId="5" borderId="0" xfId="121" applyFill="1"/>
    <xf numFmtId="0" fontId="2" fillId="5" borderId="63" xfId="121" applyFill="1" applyBorder="1"/>
    <xf numFmtId="166" fontId="30" fillId="21" borderId="89" xfId="3" applyNumberFormat="1" applyFont="1" applyFill="1" applyBorder="1"/>
    <xf numFmtId="166" fontId="30" fillId="21" borderId="86" xfId="3" applyNumberFormat="1" applyFont="1" applyFill="1" applyBorder="1"/>
    <xf numFmtId="0" fontId="14" fillId="0" borderId="110" xfId="8" applyBorder="1"/>
    <xf numFmtId="166" fontId="30" fillId="0" borderId="111" xfId="3" applyNumberFormat="1" applyFont="1" applyBorder="1"/>
    <xf numFmtId="166" fontId="30" fillId="0" borderId="110" xfId="3" applyNumberFormat="1" applyFont="1" applyBorder="1"/>
    <xf numFmtId="166" fontId="30" fillId="4" borderId="110" xfId="3" applyNumberFormat="1" applyFont="1" applyFill="1" applyBorder="1"/>
    <xf numFmtId="166" fontId="21" fillId="5" borderId="112" xfId="121" applyNumberFormat="1" applyFont="1" applyFill="1" applyBorder="1"/>
    <xf numFmtId="166" fontId="21" fillId="5" borderId="69" xfId="121" applyNumberFormat="1" applyFont="1" applyFill="1" applyBorder="1"/>
    <xf numFmtId="166" fontId="21" fillId="5" borderId="7" xfId="121" applyNumberFormat="1" applyFont="1" applyFill="1" applyBorder="1"/>
    <xf numFmtId="0" fontId="2" fillId="0" borderId="27" xfId="121" applyBorder="1"/>
    <xf numFmtId="0" fontId="2" fillId="0" borderId="25" xfId="121" applyBorder="1"/>
    <xf numFmtId="0" fontId="2" fillId="0" borderId="7" xfId="121" applyBorder="1"/>
    <xf numFmtId="166" fontId="54" fillId="21" borderId="25" xfId="1" applyNumberFormat="1" applyFont="1" applyFill="1" applyBorder="1"/>
    <xf numFmtId="166" fontId="21" fillId="21" borderId="69" xfId="121" applyNumberFormat="1" applyFont="1" applyFill="1" applyBorder="1"/>
    <xf numFmtId="0" fontId="2" fillId="0" borderId="52" xfId="121" applyBorder="1"/>
    <xf numFmtId="0" fontId="2" fillId="0" borderId="21" xfId="121" applyBorder="1"/>
    <xf numFmtId="0" fontId="2" fillId="0" borderId="23" xfId="121" applyBorder="1"/>
    <xf numFmtId="166" fontId="1" fillId="0" borderId="21" xfId="1" applyNumberFormat="1" applyFont="1" applyBorder="1"/>
    <xf numFmtId="0" fontId="2" fillId="0" borderId="5" xfId="121" applyBorder="1"/>
    <xf numFmtId="166" fontId="1" fillId="0" borderId="70" xfId="1" applyNumberFormat="1" applyFont="1" applyBorder="1"/>
    <xf numFmtId="166" fontId="61" fillId="0" borderId="25" xfId="1" applyNumberFormat="1" applyFont="1" applyBorder="1"/>
    <xf numFmtId="166" fontId="61" fillId="0" borderId="70" xfId="1" applyNumberFormat="1" applyFont="1" applyBorder="1"/>
    <xf numFmtId="0" fontId="2" fillId="0" borderId="71" xfId="121" applyBorder="1"/>
    <xf numFmtId="166" fontId="1" fillId="0" borderId="7" xfId="1" applyNumberFormat="1" applyFont="1" applyBorder="1"/>
    <xf numFmtId="166" fontId="1" fillId="0" borderId="0" xfId="1" applyNumberFormat="1" applyFont="1"/>
    <xf numFmtId="166" fontId="1" fillId="0" borderId="63" xfId="1" applyNumberFormat="1" applyFont="1" applyBorder="1"/>
    <xf numFmtId="0" fontId="27" fillId="0" borderId="0" xfId="44" applyFont="1"/>
    <xf numFmtId="0" fontId="37" fillId="0" borderId="0" xfId="44" applyFont="1"/>
    <xf numFmtId="0" fontId="15" fillId="3" borderId="0" xfId="44" applyFont="1" applyFill="1"/>
    <xf numFmtId="0" fontId="17" fillId="15" borderId="72" xfId="44" applyFont="1" applyFill="1" applyBorder="1"/>
    <xf numFmtId="0" fontId="27" fillId="15" borderId="72" xfId="44" applyFont="1" applyFill="1" applyBorder="1"/>
    <xf numFmtId="166" fontId="27" fillId="15" borderId="72" xfId="30" applyNumberFormat="1" applyFont="1" applyFill="1" applyBorder="1"/>
    <xf numFmtId="166" fontId="3" fillId="0" borderId="0" xfId="44" applyNumberFormat="1"/>
    <xf numFmtId="0" fontId="27" fillId="15" borderId="72" xfId="21" applyFont="1" applyFill="1" applyBorder="1"/>
    <xf numFmtId="0" fontId="27" fillId="15" borderId="5" xfId="44" applyFont="1" applyFill="1" applyBorder="1"/>
    <xf numFmtId="0" fontId="27" fillId="15" borderId="72" xfId="31" applyFont="1" applyFill="1" applyBorder="1"/>
    <xf numFmtId="0" fontId="28" fillId="15" borderId="72" xfId="31" applyFont="1" applyFill="1" applyBorder="1"/>
    <xf numFmtId="0" fontId="20" fillId="15" borderId="72" xfId="0" applyFont="1" applyFill="1" applyBorder="1"/>
    <xf numFmtId="0" fontId="20" fillId="15" borderId="72" xfId="45" applyFont="1" applyFill="1" applyBorder="1"/>
    <xf numFmtId="0" fontId="27" fillId="15" borderId="72" xfId="0" applyFont="1" applyFill="1" applyBorder="1"/>
    <xf numFmtId="0" fontId="20" fillId="15" borderId="72" xfId="31" applyFont="1" applyFill="1" applyBorder="1"/>
    <xf numFmtId="0" fontId="27" fillId="15" borderId="81" xfId="0" applyFont="1" applyFill="1" applyBorder="1"/>
    <xf numFmtId="0" fontId="20" fillId="15" borderId="72" xfId="46" applyFont="1" applyFill="1" applyBorder="1"/>
    <xf numFmtId="0" fontId="27" fillId="15" borderId="72" xfId="0" applyFont="1" applyFill="1" applyBorder="1" applyAlignment="1">
      <alignment wrapText="1"/>
    </xf>
    <xf numFmtId="166" fontId="3" fillId="15" borderId="0" xfId="44" applyNumberFormat="1" applyFill="1"/>
    <xf numFmtId="0" fontId="27" fillId="0" borderId="72" xfId="44" applyFont="1" applyBorder="1"/>
    <xf numFmtId="0" fontId="27" fillId="0" borderId="72" xfId="0" applyFont="1" applyBorder="1" applyAlignment="1">
      <alignment horizontal="justify" vertical="center"/>
    </xf>
    <xf numFmtId="0" fontId="27" fillId="0" borderId="72" xfId="0" applyFont="1" applyBorder="1"/>
    <xf numFmtId="166" fontId="27" fillId="0" borderId="72" xfId="30" applyNumberFormat="1" applyFont="1" applyBorder="1"/>
    <xf numFmtId="0" fontId="17" fillId="11" borderId="72" xfId="44" applyFont="1" applyFill="1" applyBorder="1"/>
    <xf numFmtId="166" fontId="17" fillId="11" borderId="72" xfId="30" applyNumberFormat="1" applyFont="1" applyFill="1" applyBorder="1"/>
    <xf numFmtId="0" fontId="38" fillId="0" borderId="0" xfId="44" applyFont="1"/>
    <xf numFmtId="0" fontId="10" fillId="0" borderId="68" xfId="0" applyFont="1" applyBorder="1" applyAlignment="1">
      <alignment horizontal="center" vertical="center"/>
    </xf>
    <xf numFmtId="3" fontId="11" fillId="0" borderId="81" xfId="0" applyNumberFormat="1" applyFont="1" applyBorder="1" applyAlignment="1">
      <alignment horizontal="right" vertical="top" wrapText="1"/>
    </xf>
    <xf numFmtId="0" fontId="11" fillId="5" borderId="72" xfId="0" applyFont="1" applyFill="1" applyBorder="1" applyAlignment="1">
      <alignment horizontal="left" vertical="top" wrapText="1"/>
    </xf>
    <xf numFmtId="3" fontId="12" fillId="5" borderId="72" xfId="0" applyNumberFormat="1" applyFont="1" applyFill="1" applyBorder="1" applyAlignment="1">
      <alignment horizontal="right" vertical="top" wrapText="1"/>
    </xf>
    <xf numFmtId="0" fontId="12" fillId="0" borderId="73" xfId="0" applyFont="1" applyBorder="1" applyAlignment="1">
      <alignment horizontal="left" vertical="top" wrapText="1"/>
    </xf>
    <xf numFmtId="3" fontId="12" fillId="3" borderId="66" xfId="0" applyNumberFormat="1" applyFont="1" applyFill="1" applyBorder="1" applyAlignment="1">
      <alignment horizontal="right" vertical="top" wrapText="1"/>
    </xf>
    <xf numFmtId="3" fontId="12" fillId="0" borderId="66" xfId="0" applyNumberFormat="1" applyFont="1" applyBorder="1" applyAlignment="1">
      <alignment horizontal="right" vertical="top" wrapText="1"/>
    </xf>
    <xf numFmtId="0" fontId="11" fillId="5" borderId="73" xfId="0" applyFont="1" applyFill="1" applyBorder="1" applyAlignment="1">
      <alignment horizontal="left" vertical="top" wrapText="1"/>
    </xf>
    <xf numFmtId="3" fontId="11" fillId="5" borderId="66" xfId="0" applyNumberFormat="1" applyFont="1" applyFill="1" applyBorder="1" applyAlignment="1">
      <alignment horizontal="right" vertical="top" wrapText="1"/>
    </xf>
    <xf numFmtId="3" fontId="11" fillId="5" borderId="72" xfId="0" applyNumberFormat="1" applyFont="1" applyFill="1" applyBorder="1" applyAlignment="1">
      <alignment horizontal="right" vertical="top" wrapText="1"/>
    </xf>
    <xf numFmtId="3" fontId="12" fillId="2" borderId="66" xfId="0" applyNumberFormat="1" applyFont="1" applyFill="1" applyBorder="1" applyAlignment="1">
      <alignment horizontal="right" vertical="top" wrapText="1"/>
    </xf>
    <xf numFmtId="0" fontId="11" fillId="6" borderId="73" xfId="0" applyFont="1" applyFill="1" applyBorder="1" applyAlignment="1">
      <alignment horizontal="left" vertical="top" wrapText="1"/>
    </xf>
    <xf numFmtId="3" fontId="11" fillId="6" borderId="66" xfId="0" applyNumberFormat="1" applyFont="1" applyFill="1" applyBorder="1" applyAlignment="1">
      <alignment horizontal="right" vertical="top" wrapText="1"/>
    </xf>
    <xf numFmtId="0" fontId="11" fillId="6" borderId="68" xfId="0" applyFont="1" applyFill="1" applyBorder="1" applyAlignment="1">
      <alignment horizontal="left" vertical="top" wrapText="1"/>
    </xf>
    <xf numFmtId="3" fontId="11" fillId="6" borderId="81" xfId="0" applyNumberFormat="1" applyFont="1" applyFill="1" applyBorder="1" applyAlignment="1">
      <alignment horizontal="right" vertical="top" wrapText="1"/>
    </xf>
    <xf numFmtId="0" fontId="12" fillId="8" borderId="72" xfId="14" applyFill="1" applyBorder="1"/>
    <xf numFmtId="166" fontId="12" fillId="8" borderId="72" xfId="1" applyNumberFormat="1" applyFont="1" applyFill="1" applyBorder="1"/>
    <xf numFmtId="0" fontId="12" fillId="10" borderId="72" xfId="14" applyFill="1" applyBorder="1"/>
    <xf numFmtId="166" fontId="12" fillId="10" borderId="72" xfId="1" applyNumberFormat="1" applyFont="1" applyFill="1" applyBorder="1"/>
    <xf numFmtId="0" fontId="13" fillId="10" borderId="81" xfId="22" applyFont="1" applyFill="1" applyBorder="1"/>
    <xf numFmtId="0" fontId="18" fillId="8" borderId="72" xfId="22" applyFill="1" applyBorder="1"/>
    <xf numFmtId="166" fontId="18" fillId="8" borderId="72" xfId="1" applyNumberFormat="1" applyFill="1" applyBorder="1"/>
    <xf numFmtId="0" fontId="13" fillId="0" borderId="72" xfId="22" applyFont="1" applyBorder="1"/>
    <xf numFmtId="166" fontId="18" fillId="0" borderId="72" xfId="1" applyNumberFormat="1" applyBorder="1"/>
    <xf numFmtId="0" fontId="13" fillId="0" borderId="68" xfId="22" applyFont="1" applyBorder="1"/>
    <xf numFmtId="166" fontId="13" fillId="0" borderId="50" xfId="1" applyNumberFormat="1" applyFont="1" applyBorder="1"/>
    <xf numFmtId="166" fontId="18" fillId="0" borderId="50" xfId="1" applyNumberFormat="1" applyBorder="1"/>
    <xf numFmtId="0" fontId="12" fillId="15" borderId="73" xfId="42" applyFont="1" applyFill="1" applyBorder="1" applyAlignment="1">
      <alignment horizontal="left" vertical="center" wrapText="1"/>
    </xf>
    <xf numFmtId="0" fontId="10" fillId="19" borderId="73" xfId="42" applyFont="1" applyFill="1" applyBorder="1" applyAlignment="1">
      <alignment horizontal="left" vertical="center" wrapText="1"/>
    </xf>
    <xf numFmtId="3" fontId="12" fillId="4" borderId="72" xfId="0" applyNumberFormat="1" applyFont="1" applyFill="1" applyBorder="1" applyAlignment="1">
      <alignment horizontal="right" vertical="top" wrapText="1"/>
    </xf>
    <xf numFmtId="3" fontId="12" fillId="16" borderId="81" xfId="0" applyNumberFormat="1" applyFont="1" applyFill="1" applyBorder="1" applyAlignment="1">
      <alignment horizontal="right" vertical="top" wrapText="1"/>
    </xf>
    <xf numFmtId="3" fontId="11" fillId="6" borderId="72" xfId="0" applyNumberFormat="1" applyFont="1" applyFill="1" applyBorder="1" applyAlignment="1">
      <alignment horizontal="right" vertical="top" wrapText="1"/>
    </xf>
    <xf numFmtId="0" fontId="33" fillId="11" borderId="72" xfId="10" applyFont="1" applyFill="1" applyBorder="1"/>
    <xf numFmtId="166" fontId="30" fillId="11" borderId="72" xfId="1" applyNumberFormat="1" applyFont="1" applyFill="1" applyBorder="1"/>
    <xf numFmtId="0" fontId="30" fillId="0" borderId="72" xfId="10" applyFont="1" applyBorder="1" applyAlignment="1">
      <alignment horizontal="justify" wrapText="1"/>
    </xf>
    <xf numFmtId="166" fontId="30" fillId="0" borderId="72" xfId="4" applyNumberFormat="1" applyFont="1" applyBorder="1" applyAlignment="1">
      <alignment horizontal="right" wrapText="1"/>
    </xf>
    <xf numFmtId="166" fontId="30" fillId="0" borderId="72" xfId="1" applyNumberFormat="1" applyFont="1" applyBorder="1"/>
    <xf numFmtId="166" fontId="30" fillId="0" borderId="72" xfId="4" applyNumberFormat="1" applyFont="1" applyFill="1" applyBorder="1" applyAlignment="1">
      <alignment horizontal="right" wrapText="1"/>
    </xf>
    <xf numFmtId="0" fontId="33" fillId="13" borderId="72" xfId="10" applyFont="1" applyFill="1" applyBorder="1" applyAlignment="1">
      <alignment horizontal="justify" wrapText="1"/>
    </xf>
    <xf numFmtId="166" fontId="30" fillId="13" borderId="72" xfId="4" applyNumberFormat="1" applyFont="1" applyFill="1" applyBorder="1" applyAlignment="1">
      <alignment horizontal="right" wrapText="1"/>
    </xf>
    <xf numFmtId="166" fontId="30" fillId="13" borderId="72" xfId="1" applyNumberFormat="1" applyFont="1" applyFill="1" applyBorder="1" applyAlignment="1">
      <alignment horizontal="right" wrapText="1"/>
    </xf>
    <xf numFmtId="0" fontId="33" fillId="13" borderId="72" xfId="10" applyFont="1" applyFill="1" applyBorder="1" applyAlignment="1">
      <alignment wrapText="1"/>
    </xf>
    <xf numFmtId="166" fontId="33" fillId="13" borderId="72" xfId="4" applyNumberFormat="1" applyFont="1" applyFill="1" applyBorder="1" applyAlignment="1">
      <alignment horizontal="right" wrapText="1"/>
    </xf>
    <xf numFmtId="166" fontId="33" fillId="13" borderId="72" xfId="1" applyNumberFormat="1" applyFont="1" applyFill="1" applyBorder="1" applyAlignment="1">
      <alignment horizontal="right" wrapText="1"/>
    </xf>
    <xf numFmtId="0" fontId="18" fillId="3" borderId="0" xfId="22" applyFill="1"/>
    <xf numFmtId="0" fontId="30" fillId="3" borderId="72" xfId="10" applyFont="1" applyFill="1" applyBorder="1" applyAlignment="1">
      <alignment wrapText="1"/>
    </xf>
    <xf numFmtId="166" fontId="30" fillId="3" borderId="72" xfId="4" applyNumberFormat="1" applyFont="1" applyFill="1" applyBorder="1" applyAlignment="1">
      <alignment horizontal="right" wrapText="1"/>
    </xf>
    <xf numFmtId="166" fontId="30" fillId="3" borderId="72" xfId="1" applyNumberFormat="1" applyFont="1" applyFill="1" applyBorder="1" applyAlignment="1">
      <alignment horizontal="right" wrapText="1"/>
    </xf>
    <xf numFmtId="0" fontId="30" fillId="0" borderId="72" xfId="10" applyFont="1" applyBorder="1" applyAlignment="1">
      <alignment wrapText="1"/>
    </xf>
    <xf numFmtId="166" fontId="33" fillId="0" borderId="72" xfId="4" applyNumberFormat="1" applyFont="1" applyBorder="1" applyAlignment="1">
      <alignment horizontal="right" wrapText="1"/>
    </xf>
    <xf numFmtId="0" fontId="33" fillId="11" borderId="72" xfId="10" applyFont="1" applyFill="1" applyBorder="1" applyAlignment="1">
      <alignment wrapText="1"/>
    </xf>
    <xf numFmtId="166" fontId="33" fillId="11" borderId="72" xfId="4" applyNumberFormat="1" applyFont="1" applyFill="1" applyBorder="1" applyAlignment="1">
      <alignment horizontal="right" wrapText="1"/>
    </xf>
    <xf numFmtId="166" fontId="33" fillId="11" borderId="72" xfId="1" applyNumberFormat="1" applyFont="1" applyFill="1" applyBorder="1" applyAlignment="1">
      <alignment horizontal="right" wrapText="1"/>
    </xf>
    <xf numFmtId="168" fontId="48" fillId="0" borderId="72" xfId="23" applyNumberFormat="1" applyFont="1" applyBorder="1" applyAlignment="1">
      <alignment horizontal="left" vertical="center" wrapText="1"/>
    </xf>
    <xf numFmtId="166" fontId="48" fillId="0" borderId="72" xfId="4" applyNumberFormat="1" applyFont="1" applyFill="1" applyBorder="1" applyAlignment="1">
      <alignment horizontal="right" vertical="center" wrapText="1"/>
    </xf>
    <xf numFmtId="168" fontId="49" fillId="13" borderId="72" xfId="23" applyNumberFormat="1" applyFont="1" applyFill="1" applyBorder="1" applyAlignment="1">
      <alignment horizontal="left" vertical="center" wrapText="1"/>
    </xf>
    <xf numFmtId="166" fontId="49" fillId="13" borderId="72" xfId="4" applyNumberFormat="1" applyFont="1" applyFill="1" applyBorder="1" applyAlignment="1">
      <alignment horizontal="right" vertical="center" wrapText="1"/>
    </xf>
    <xf numFmtId="166" fontId="49" fillId="13" borderId="72" xfId="1" applyNumberFormat="1" applyFont="1" applyFill="1" applyBorder="1" applyAlignment="1">
      <alignment horizontal="right" vertical="center" wrapText="1"/>
    </xf>
    <xf numFmtId="166" fontId="49" fillId="0" borderId="72" xfId="4" applyNumberFormat="1" applyFont="1" applyFill="1" applyBorder="1" applyAlignment="1">
      <alignment horizontal="right" vertical="center" wrapText="1"/>
    </xf>
    <xf numFmtId="168" fontId="49" fillId="11" borderId="72" xfId="23" applyNumberFormat="1" applyFont="1" applyFill="1" applyBorder="1" applyAlignment="1">
      <alignment horizontal="left" vertical="center" wrapText="1"/>
    </xf>
    <xf numFmtId="166" fontId="49" fillId="11" borderId="72" xfId="4" applyNumberFormat="1" applyFont="1" applyFill="1" applyBorder="1" applyAlignment="1">
      <alignment horizontal="right" vertical="center" wrapText="1"/>
    </xf>
    <xf numFmtId="166" fontId="49" fillId="11" borderId="72" xfId="1" applyNumberFormat="1" applyFont="1" applyFill="1" applyBorder="1" applyAlignment="1">
      <alignment horizontal="right" vertical="center" wrapText="1"/>
    </xf>
    <xf numFmtId="0" fontId="12" fillId="10" borderId="72" xfId="14" applyFill="1" applyBorder="1" applyAlignment="1">
      <alignment horizontal="center"/>
    </xf>
    <xf numFmtId="0" fontId="13" fillId="10" borderId="68" xfId="22" applyFont="1" applyFill="1" applyBorder="1" applyAlignment="1">
      <alignment horizontal="center"/>
    </xf>
    <xf numFmtId="0" fontId="13" fillId="10" borderId="50" xfId="22" applyFont="1" applyFill="1" applyBorder="1" applyAlignment="1">
      <alignment horizontal="center"/>
    </xf>
    <xf numFmtId="0" fontId="40" fillId="0" borderId="0" xfId="15" applyFont="1" applyAlignment="1">
      <alignment horizontal="center"/>
    </xf>
    <xf numFmtId="0" fontId="35" fillId="0" borderId="0" xfId="10" applyFont="1" applyAlignment="1">
      <alignment horizontal="center"/>
    </xf>
    <xf numFmtId="0" fontId="44" fillId="10" borderId="92" xfId="10" applyFont="1" applyFill="1" applyBorder="1" applyAlignment="1">
      <alignment horizontal="center"/>
    </xf>
    <xf numFmtId="0" fontId="44" fillId="10" borderId="95" xfId="10" applyFont="1" applyFill="1" applyBorder="1" applyAlignment="1">
      <alignment horizontal="center"/>
    </xf>
    <xf numFmtId="0" fontId="44" fillId="10" borderId="91" xfId="10" applyFont="1" applyFill="1" applyBorder="1" applyAlignment="1">
      <alignment horizontal="center"/>
    </xf>
    <xf numFmtId="0" fontId="40" fillId="0" borderId="0" xfId="10" applyFont="1" applyAlignment="1">
      <alignment horizontal="center"/>
    </xf>
    <xf numFmtId="0" fontId="40" fillId="0" borderId="0" xfId="10" applyFont="1" applyAlignment="1">
      <alignment horizontal="center" wrapText="1"/>
    </xf>
  </cellXfs>
  <cellStyles count="123">
    <cellStyle name="Ezres" xfId="1" builtinId="3"/>
    <cellStyle name="Ezres 2" xfId="2" xr:uid="{00000000-0005-0000-0000-000001000000}"/>
    <cellStyle name="Ezres 2 2" xfId="3" xr:uid="{00000000-0005-0000-0000-000002000000}"/>
    <cellStyle name="Ezres 2 3" xfId="59" xr:uid="{2F2C54C7-4D45-4475-AFC9-48832E8BC7B4}"/>
    <cellStyle name="Ezres 3" xfId="4" xr:uid="{00000000-0005-0000-0000-000003000000}"/>
    <cellStyle name="Ezres 4" xfId="57" xr:uid="{331F7D5C-DADD-4B9C-AB85-D2720700FC19}"/>
    <cellStyle name="Ezres 4 2" xfId="5" xr:uid="{00000000-0005-0000-0000-000004000000}"/>
    <cellStyle name="Ezres 4 3" xfId="68" xr:uid="{A6D5831E-22E7-4B51-AFB8-1E7CFAC41340}"/>
    <cellStyle name="Ezres 4 3 2" xfId="76" xr:uid="{87970DA2-307B-481F-8C53-4AF6F0AD478C}"/>
    <cellStyle name="Ezres 4 3 2 2" xfId="81" xr:uid="{70CAC12F-2888-4AB5-B727-5DFEA431B7A6}"/>
    <cellStyle name="Ezres 4 3 2 3" xfId="85" xr:uid="{EDE7700A-420C-4391-8AF8-E08BC77FBAA2}"/>
    <cellStyle name="Ezres 4 4" xfId="74" xr:uid="{1C0AADD5-4BEC-43D9-8AD4-67149580CFD9}"/>
    <cellStyle name="Ezres 4 5" xfId="87" xr:uid="{90A1804C-8F97-48C5-8970-8C5D117DDEB5}"/>
    <cellStyle name="Ezres 4 5 2" xfId="106" xr:uid="{DB2D631A-B76E-47BE-8327-8EE3FFD2B5BA}"/>
    <cellStyle name="Ezres 5 2" xfId="62" xr:uid="{03CB19A4-C41E-48D9-8661-4D2EBF873AC9}"/>
    <cellStyle name="Ezres 6" xfId="6" xr:uid="{00000000-0005-0000-0000-000005000000}"/>
    <cellStyle name="Ezres 6 2" xfId="27" xr:uid="{353EBE03-5D61-4C83-A19A-02CC954E2960}"/>
    <cellStyle name="Ezres 7" xfId="53" xr:uid="{F8CC3D8B-A365-478D-824B-770DF4D9E7C2}"/>
    <cellStyle name="Ezres 7 2" xfId="7" xr:uid="{00000000-0005-0000-0000-000006000000}"/>
    <cellStyle name="Ezres 7 2 2" xfId="30" xr:uid="{EBC9DC84-27AE-46C5-B7DB-4DBE225182E7}"/>
    <cellStyle name="Normál" xfId="0" builtinId="0"/>
    <cellStyle name="Normál 10" xfId="63" xr:uid="{15961C0B-7700-4BAA-88E4-39E6CD8B5308}"/>
    <cellStyle name="Normál 2" xfId="8" xr:uid="{00000000-0005-0000-0000-000008000000}"/>
    <cellStyle name="Normál 2 3" xfId="28" xr:uid="{CCBFC376-EF75-4D7E-AC89-3457359E1006}"/>
    <cellStyle name="Normál 3" xfId="9" xr:uid="{00000000-0005-0000-0000-000009000000}"/>
    <cellStyle name="Normál 3 2" xfId="10" xr:uid="{00000000-0005-0000-0000-00000A000000}"/>
    <cellStyle name="Normál 3 3" xfId="65" xr:uid="{33F11A9B-5EE3-479A-AE5D-EFE911E2757E}"/>
    <cellStyle name="Normál 3 3 2" xfId="32" xr:uid="{5B66C2ED-50DE-469E-A7EC-330977BB2178}"/>
    <cellStyle name="Normál 3 3 2 2" xfId="77" xr:uid="{078E83E8-0B86-42D2-A563-393F93047569}"/>
    <cellStyle name="Normál 3 4" xfId="66" xr:uid="{29B0428E-52F6-4BBB-AED1-E243857A1ACB}"/>
    <cellStyle name="Normál 3 4 2" xfId="71" xr:uid="{427AAFC5-6BF7-4CE2-8611-9A857254CC2C}"/>
    <cellStyle name="Normál 3 4 2 2" xfId="29" xr:uid="{C07E9D29-8018-44C5-8469-92F521DC3BF3}"/>
    <cellStyle name="Normál 3 4 2 2 2" xfId="88" xr:uid="{F84E5651-DDCA-4623-B929-6BA62B82C1DF}"/>
    <cellStyle name="Normál 3 4 2 2 2 2" xfId="108" xr:uid="{E61715FA-D4A7-44C1-B97E-5CC056E5EFF6}"/>
    <cellStyle name="Normál 3 4 2 2 3" xfId="97" xr:uid="{CC43E05F-FC3E-4B27-B0A6-CE7E61F0316C}"/>
    <cellStyle name="Normál 3 4 2 2 3 2" xfId="100" xr:uid="{0B04911E-B366-454E-AC91-DE3CC8CFAB60}"/>
    <cellStyle name="Normál 3 4 2 2 3 2 2" xfId="33" xr:uid="{A2304009-8A19-46DE-9A29-0741D0CA80D7}"/>
    <cellStyle name="Normál 3 4 2 2 3 2 2 2" xfId="41" xr:uid="{84027DF9-0509-44BA-9CDC-8855A2A1F74B}"/>
    <cellStyle name="Normál 3 4 2 2 3 2 2 2 2" xfId="104" xr:uid="{594145E4-89C7-4501-BD41-9EC8330D5BBA}"/>
    <cellStyle name="Normál 3 4 2 2 3 2 2 3" xfId="38" xr:uid="{76A8F65D-A722-4CA1-BC22-64D647BF838F}"/>
    <cellStyle name="Normál 3 4 2 2 3 2 2 3 2" xfId="44" xr:uid="{14CC571E-4547-4251-A170-474ACB748DDB}"/>
    <cellStyle name="Normál 3 4 2 2 3 2 2 3 2 2" xfId="118" xr:uid="{0E527FA3-73F7-41FC-8CB4-F4811FDE388C}"/>
    <cellStyle name="Normál 3 4 2 2 3 2 2 3 3" xfId="114" xr:uid="{13B32149-9573-40EE-AA68-D28D0072CA3B}"/>
    <cellStyle name="Normál 3 4 2 2 3 2 2 4" xfId="102" xr:uid="{8EA167CB-47C8-4E4D-ADD5-D52541812B88}"/>
    <cellStyle name="Normál 3 4 2 2 4" xfId="112" xr:uid="{2E0E8A63-AA32-4FBB-BDEE-679989124A49}"/>
    <cellStyle name="Normál 3 4 2 2 5" xfId="47" xr:uid="{4ED98598-BBCB-4ADD-9BB9-49FDBE997CCE}"/>
    <cellStyle name="Normál 3 4 2 2 5 2" xfId="122" xr:uid="{84CD8980-9FE5-4976-84C9-5200F43DD82C}"/>
    <cellStyle name="Normál 3 4 2 2 6" xfId="79" xr:uid="{1B57F833-5BCB-40CF-8FC7-BCC5E8DDE138}"/>
    <cellStyle name="Normál 3 4 2 3" xfId="83" xr:uid="{52081727-4E2D-4DD0-AAC0-11DB4824226F}"/>
    <cellStyle name="Normál 3 4 2 3 2" xfId="90" xr:uid="{E288F1D0-2CE9-44EE-A91D-20913E6B4F07}"/>
    <cellStyle name="Normál 3 5" xfId="70" xr:uid="{74AC7EFC-5752-46CD-9B87-C1557DE5F208}"/>
    <cellStyle name="Normál 3 5 2" xfId="26" xr:uid="{CBD175B8-9C84-4F11-BA56-663185D9D2EC}"/>
    <cellStyle name="Normál 3 5 2 2" xfId="94" xr:uid="{078B7A68-3170-415A-BB59-8EDBAB566CE2}"/>
    <cellStyle name="Normál 3 5 2 3" xfId="35" xr:uid="{EBE5B9A1-62CE-4396-90CC-7FB936611665}"/>
    <cellStyle name="Normál 3 5 2 3 2" xfId="43" xr:uid="{1866394B-3B7F-430D-A4D8-E64C34C4F9A1}"/>
    <cellStyle name="Normál 3 5 2 3 2 2" xfId="121" xr:uid="{29B48E1D-C825-438B-97AB-5ECD89074421}"/>
    <cellStyle name="Normál 3 5 2 3 3" xfId="99" xr:uid="{DD12438C-9D83-4116-8CAD-6F0139821417}"/>
    <cellStyle name="Normál 3 5 2 4" xfId="78" xr:uid="{77ECD8F7-6339-4FDF-B47C-7BA7BF7DFF2D}"/>
    <cellStyle name="Normál 3 6" xfId="93" xr:uid="{19E656B2-A0FF-4F70-8E67-DA002E332CDD}"/>
    <cellStyle name="Normál 3 7" xfId="98" xr:uid="{AF057E65-C64A-4D12-9662-8C880178DAA3}"/>
    <cellStyle name="Normál 3 8" xfId="109" xr:uid="{42FCA1C7-D514-4AAC-90FC-BA05B1C10967}"/>
    <cellStyle name="Normál 3 9" xfId="48" xr:uid="{E8138B96-B113-40AE-A6C4-4A3AA862FF8F}"/>
    <cellStyle name="Normál 4" xfId="11" xr:uid="{00000000-0005-0000-0000-00000B000000}"/>
    <cellStyle name="Normál 4 2" xfId="12" xr:uid="{00000000-0005-0000-0000-00000C000000}"/>
    <cellStyle name="Normál 4 2 2" xfId="13" xr:uid="{00000000-0005-0000-0000-00000D000000}"/>
    <cellStyle name="Normál 4 2 2 2" xfId="51" xr:uid="{84B659DF-5ABE-43A1-9FB5-2B6C67B29EAC}"/>
    <cellStyle name="Normál 4 2 3" xfId="61" xr:uid="{5EDF7D2D-6412-4851-86E9-4BDA332EF429}"/>
    <cellStyle name="Normál 4 2 4" xfId="64" xr:uid="{DE8D2B4A-2913-4118-A341-071AB39304F0}"/>
    <cellStyle name="Normál 4 2 5" xfId="67" xr:uid="{D3F8F37C-0598-4326-91FB-E21422CADA25}"/>
    <cellStyle name="Normál 4 2 5 2" xfId="75" xr:uid="{04C48FD4-6ADB-4524-A826-F9541F49CFE8}"/>
    <cellStyle name="Normál 4 2 5 2 2" xfId="80" xr:uid="{7B8DE535-0750-4CC7-89ED-92FB4A0ED1F7}"/>
    <cellStyle name="Normál 4 2 5 2 3" xfId="84" xr:uid="{A002C493-782D-49BA-B522-67C851E4636F}"/>
    <cellStyle name="Normál 4 2 5 2 3 2" xfId="91" xr:uid="{8AA08387-FF5B-44F5-AC78-0DBB96165102}"/>
    <cellStyle name="Normál 4 2 6" xfId="73" xr:uid="{548582C9-A9E1-47B6-9BFE-3B911AEA5010}"/>
    <cellStyle name="Normál 4 2 7" xfId="50" xr:uid="{08E1EA14-A5C8-4C09-B1AC-DA8984EB39DC}"/>
    <cellStyle name="Normál 4 3" xfId="14" xr:uid="{00000000-0005-0000-0000-00000E000000}"/>
    <cellStyle name="Normál 4 4" xfId="52" xr:uid="{CC347E94-3354-4018-9AD1-B62A91FA5DE1}"/>
    <cellStyle name="Normál 4 5" xfId="49" xr:uid="{92D7DCB1-511F-44EC-8F71-11F10CF91D46}"/>
    <cellStyle name="Normál 5" xfId="25" xr:uid="{56E2085F-D386-45D2-A480-E54EEC38179F}"/>
    <cellStyle name="Normál 5 10" xfId="54" xr:uid="{85DC1FFE-A9B2-45D2-B173-C92607367581}"/>
    <cellStyle name="Normál 5 2" xfId="15" xr:uid="{00000000-0005-0000-0000-00000F000000}"/>
    <cellStyle name="Normál 5 3" xfId="36" xr:uid="{09E402A6-13F6-4BA3-AFDF-F1164AF5CFD4}"/>
    <cellStyle name="Normál 5 3 2" xfId="72" xr:uid="{69CF2166-5AB0-4E34-B470-7A0AF0CDB0E2}"/>
    <cellStyle name="Normál 5 3 3" xfId="82" xr:uid="{015A958E-3FDA-48B7-B6E0-8D1C962DDDD9}"/>
    <cellStyle name="Normál 5 3 4" xfId="86" xr:uid="{0471A7CC-6CC7-4744-9044-D52B3B0D2F46}"/>
    <cellStyle name="Normál 5 3 4 2" xfId="92" xr:uid="{1405A93F-11EC-4DA5-BB0B-3EC06E107FA9}"/>
    <cellStyle name="Normál 5 3 5" xfId="69" xr:uid="{320B6FA0-CC64-4441-A427-7EF3E1D772BE}"/>
    <cellStyle name="Normál 5 4" xfId="89" xr:uid="{668E6F44-DA17-409C-8284-D80B4C909590}"/>
    <cellStyle name="Normál 5 4 2" xfId="101" xr:uid="{2F40FC6D-2022-441D-884A-F544C682E284}"/>
    <cellStyle name="Normál 5 4 2 2" xfId="34" xr:uid="{A7897190-CCAB-4C09-A5A5-53ACC7B33F97}"/>
    <cellStyle name="Normál 5 4 2 2 2" xfId="105" xr:uid="{79D458DB-F20B-440C-995F-9BFA07638905}"/>
    <cellStyle name="Normál 5 4 2 2 3" xfId="39" xr:uid="{7BCD2FFF-3284-4445-9214-6A794887A855}"/>
    <cellStyle name="Normál 5 4 2 2 3 2" xfId="45" xr:uid="{3194DF4C-304E-4280-85DC-EEB2CF4F3DE9}"/>
    <cellStyle name="Normál 5 4 2 2 3 2 2" xfId="119" xr:uid="{7BDCABEB-D172-4DE3-9C4B-9F5B3D144A7B}"/>
    <cellStyle name="Normál 5 4 2 2 3 3" xfId="115" xr:uid="{6F0B27DD-8BD0-42F4-84C9-AA234678F336}"/>
    <cellStyle name="Normál 5 4 2 2 4" xfId="103" xr:uid="{6DDF4CB4-0150-4D7B-B113-132082D979CA}"/>
    <cellStyle name="Normál 5 4 3" xfId="40" xr:uid="{6CD1ED68-E444-467F-971D-1CBBFAC329D6}"/>
    <cellStyle name="Normál 5 4 3 2" xfId="42" xr:uid="{EBD92A7B-6FF0-44CA-BDB6-5FED488B1F30}"/>
    <cellStyle name="Normál 5 4 3 2 2" xfId="116" xr:uid="{F69F5407-F0F1-4DF3-AFB0-7A7876D1CAF2}"/>
    <cellStyle name="Normál 5 4 3 3" xfId="46" xr:uid="{DD7A58D7-1EB1-4684-8041-0BB39A7DD194}"/>
    <cellStyle name="Normál 5 4 3 3 2" xfId="120" xr:uid="{461DE4AD-B7EC-4EFA-885C-54F5C708F75B}"/>
    <cellStyle name="Normál 5 4 3 4" xfId="107" xr:uid="{47D14E57-B774-4FEA-A269-2B0F00515FCB}"/>
    <cellStyle name="Normál 5 4 4" xfId="111" xr:uid="{14FF1687-A2C2-4059-A73E-1CE7A3EF4E83}"/>
    <cellStyle name="Normál 5 5" xfId="95" xr:uid="{DA1E7AA6-04AA-4B91-A6F5-09703AE05E1E}"/>
    <cellStyle name="Normál 5 6" xfId="96" xr:uid="{BF248012-E878-4242-86B0-E65FC5168242}"/>
    <cellStyle name="Normál 5 7" xfId="110" xr:uid="{BEE1285C-CC1E-4412-A5AA-2308610D2BC3}"/>
    <cellStyle name="Normál 5 8" xfId="37" xr:uid="{F17DB70D-4CAB-4952-A30C-482F60D0DF58}"/>
    <cellStyle name="Normál 5 8 2" xfId="113" xr:uid="{085C2A3B-2E24-4D51-A95A-914284ADC94E}"/>
    <cellStyle name="Normál 5 9" xfId="117" xr:uid="{3F3460CE-0292-459C-92D7-99A9B2A1805B}"/>
    <cellStyle name="Normál 6" xfId="56" xr:uid="{1A14B92A-D47F-4315-8407-F063A3370F18}"/>
    <cellStyle name="Normál 6 2" xfId="31" xr:uid="{617BA4B9-01D7-4786-AB87-989A89EB356E}"/>
    <cellStyle name="Normál 7" xfId="55" xr:uid="{AE43D363-DB03-45C6-817D-3CB454BFE257}"/>
    <cellStyle name="Normál 8" xfId="58" xr:uid="{5F64E7FB-A089-4428-8A3C-B5CA7767DE0D}"/>
    <cellStyle name="Normál 9" xfId="60" xr:uid="{E1386874-8A6D-45E9-82BB-3E499F6740BF}"/>
    <cellStyle name="Normál_2006. július felülv." xfId="16" xr:uid="{00000000-0005-0000-0000-000010000000}"/>
    <cellStyle name="Normál_2007.költségv.táblák 2" xfId="17" xr:uid="{00000000-0005-0000-0000-000011000000}"/>
    <cellStyle name="Normál_2007.költségv.táblák 3" xfId="18" xr:uid="{00000000-0005-0000-0000-000012000000}"/>
    <cellStyle name="Normál_2007.költségv.táblák 3 2" xfId="19" xr:uid="{00000000-0005-0000-0000-000013000000}"/>
    <cellStyle name="Normál_2007.költségv.táblák 4" xfId="20" xr:uid="{00000000-0005-0000-0000-000014000000}"/>
    <cellStyle name="Normál_2-1, 2-2 melléklet 2006" xfId="21" xr:uid="{00000000-0005-0000-0000-000015000000}"/>
    <cellStyle name="Normál_6.MELL.szoc.tábla" xfId="22" xr:uid="{00000000-0005-0000-0000-000016000000}"/>
    <cellStyle name="Normál_97ûrlap" xfId="23" xr:uid="{00000000-0005-0000-0000-000017000000}"/>
    <cellStyle name="Normál_Intézményi kiadás 2008" xfId="24" xr:uid="{00000000-0005-0000-0000-000018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jegyz&#337;/Desktop/2019%20j&#250;nius%20k&#246;lts&#233;gv%20m&#243;dBerhi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erhida%201.%202019%20utols&#243;%20ei%20k&#246;lts&#233;gv%20t&#225;bl&#225;k%20m&#225;solat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ivatali%20z&#225;rsz&#225;mad&#225;s\2018%20z&#225;rsz&#225;mad&#225;s\2019%20k&#246;lts&#233;gv%20t&#225;bl&#225;k%20m&#225;sol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3."/>
    </sheetNames>
    <sheetDataSet>
      <sheetData sheetId="0">
        <row r="6">
          <cell r="C6">
            <v>121805723</v>
          </cell>
        </row>
        <row r="7">
          <cell r="C7">
            <v>146632166</v>
          </cell>
        </row>
        <row r="8">
          <cell r="C8">
            <v>110689107</v>
          </cell>
        </row>
        <row r="9">
          <cell r="C9">
            <v>7337120</v>
          </cell>
        </row>
        <row r="10">
          <cell r="C10">
            <v>12636900</v>
          </cell>
        </row>
        <row r="11">
          <cell r="C11">
            <v>0</v>
          </cell>
        </row>
        <row r="12">
          <cell r="C12">
            <v>399101016</v>
          </cell>
        </row>
        <row r="13">
          <cell r="C13">
            <v>0</v>
          </cell>
        </row>
        <row r="14">
          <cell r="C14">
            <v>290606957</v>
          </cell>
        </row>
        <row r="15">
          <cell r="C15">
            <v>7825696</v>
          </cell>
        </row>
        <row r="16">
          <cell r="C16">
            <v>215309993</v>
          </cell>
        </row>
        <row r="17">
          <cell r="C17">
            <v>27370800</v>
          </cell>
        </row>
        <row r="18">
          <cell r="C18">
            <v>40100468</v>
          </cell>
        </row>
        <row r="19">
          <cell r="C19">
            <v>0</v>
          </cell>
        </row>
        <row r="20">
          <cell r="C20">
            <v>689707973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432801693</v>
          </cell>
        </row>
        <row r="24">
          <cell r="C24">
            <v>0</v>
          </cell>
        </row>
        <row r="25">
          <cell r="C25">
            <v>432801693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432801693</v>
          </cell>
        </row>
        <row r="29">
          <cell r="C29">
            <v>108243000</v>
          </cell>
        </row>
        <row r="30">
          <cell r="C30">
            <v>108243000</v>
          </cell>
        </row>
        <row r="31">
          <cell r="C31">
            <v>0</v>
          </cell>
        </row>
        <row r="32">
          <cell r="C32">
            <v>225000000</v>
          </cell>
        </row>
        <row r="33">
          <cell r="C33">
            <v>11900000</v>
          </cell>
        </row>
        <row r="34">
          <cell r="C34">
            <v>0</v>
          </cell>
        </row>
        <row r="35">
          <cell r="C35">
            <v>236900000</v>
          </cell>
        </row>
        <row r="36">
          <cell r="C36">
            <v>400000</v>
          </cell>
        </row>
        <row r="37">
          <cell r="C37">
            <v>50000</v>
          </cell>
        </row>
        <row r="38">
          <cell r="C38">
            <v>350000</v>
          </cell>
        </row>
        <row r="39">
          <cell r="C39">
            <v>345543000</v>
          </cell>
        </row>
        <row r="40">
          <cell r="C40">
            <v>0</v>
          </cell>
        </row>
        <row r="41">
          <cell r="C41">
            <v>10922980</v>
          </cell>
        </row>
        <row r="42">
          <cell r="C42">
            <v>1146420</v>
          </cell>
        </row>
        <row r="43">
          <cell r="C43">
            <v>2070000</v>
          </cell>
        </row>
        <row r="44">
          <cell r="C44">
            <v>7346560</v>
          </cell>
        </row>
        <row r="45">
          <cell r="C45">
            <v>360000</v>
          </cell>
        </row>
        <row r="46">
          <cell r="C46">
            <v>4915000</v>
          </cell>
        </row>
        <row r="47">
          <cell r="C47">
            <v>3195000</v>
          </cell>
        </row>
        <row r="48">
          <cell r="C48">
            <v>1720000</v>
          </cell>
        </row>
        <row r="49">
          <cell r="C49">
            <v>9610000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</row>
        <row r="53">
          <cell r="C53">
            <v>510000</v>
          </cell>
        </row>
        <row r="54">
          <cell r="C54">
            <v>1365455</v>
          </cell>
        </row>
        <row r="55">
          <cell r="C55">
            <v>10012610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1000</v>
          </cell>
        </row>
        <row r="59">
          <cell r="C59">
            <v>0</v>
          </cell>
        </row>
        <row r="60">
          <cell r="C60">
            <v>1470500</v>
          </cell>
        </row>
        <row r="61">
          <cell r="C61">
            <v>38297545</v>
          </cell>
        </row>
        <row r="62">
          <cell r="C62">
            <v>17630306</v>
          </cell>
        </row>
        <row r="63">
          <cell r="C63">
            <v>0</v>
          </cell>
        </row>
        <row r="64">
          <cell r="C64">
            <v>17630306</v>
          </cell>
        </row>
        <row r="65">
          <cell r="C65">
            <v>100000</v>
          </cell>
        </row>
        <row r="66">
          <cell r="C66">
            <v>100000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120000</v>
          </cell>
        </row>
        <row r="70">
          <cell r="C70">
            <v>120000</v>
          </cell>
        </row>
        <row r="71">
          <cell r="C71">
            <v>1524200517</v>
          </cell>
        </row>
        <row r="72">
          <cell r="C72">
            <v>0</v>
          </cell>
        </row>
        <row r="73">
          <cell r="C73">
            <v>1100474741</v>
          </cell>
        </row>
        <row r="74">
          <cell r="C74">
            <v>7013529</v>
          </cell>
        </row>
        <row r="75">
          <cell r="C75">
            <v>545345238</v>
          </cell>
        </row>
        <row r="76">
          <cell r="C76">
            <v>1652833508</v>
          </cell>
        </row>
        <row r="77">
          <cell r="C77">
            <v>1652833508</v>
          </cell>
        </row>
        <row r="78">
          <cell r="C78">
            <v>3177034025</v>
          </cell>
        </row>
      </sheetData>
      <sheetData sheetId="1"/>
      <sheetData sheetId="2"/>
      <sheetData sheetId="3"/>
      <sheetData sheetId="4">
        <row r="6">
          <cell r="C6">
            <v>416309064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C6">
            <v>0</v>
          </cell>
        </row>
      </sheetData>
      <sheetData sheetId="11">
        <row r="6">
          <cell r="C6">
            <v>0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</sheetNames>
    <sheetDataSet>
      <sheetData sheetId="0" refreshError="1"/>
      <sheetData sheetId="1">
        <row r="6">
          <cell r="C6">
            <v>125004733</v>
          </cell>
          <cell r="D6">
            <v>125004733</v>
          </cell>
        </row>
        <row r="7">
          <cell r="C7">
            <v>147714013</v>
          </cell>
          <cell r="D7">
            <v>147714013</v>
          </cell>
        </row>
        <row r="8">
          <cell r="C8">
            <v>118890966</v>
          </cell>
          <cell r="D8">
            <v>118890966</v>
          </cell>
        </row>
        <row r="9">
          <cell r="C9">
            <v>9055012</v>
          </cell>
          <cell r="D9">
            <v>9055012</v>
          </cell>
        </row>
        <row r="10">
          <cell r="C10">
            <v>13136900</v>
          </cell>
          <cell r="D10">
            <v>13136900</v>
          </cell>
        </row>
        <row r="11">
          <cell r="C11">
            <v>0</v>
          </cell>
        </row>
        <row r="12">
          <cell r="C12">
            <v>413801624</v>
          </cell>
          <cell r="D12">
            <v>413801624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360567</v>
          </cell>
          <cell r="D13">
            <v>360567</v>
          </cell>
        </row>
        <row r="14">
          <cell r="C14">
            <v>300818519</v>
          </cell>
          <cell r="D14">
            <v>252005839</v>
          </cell>
          <cell r="E14">
            <v>4554514</v>
          </cell>
          <cell r="F14">
            <v>43932388</v>
          </cell>
          <cell r="G14">
            <v>325778</v>
          </cell>
          <cell r="H14">
            <v>0</v>
          </cell>
        </row>
        <row r="15">
          <cell r="C15">
            <v>9542684</v>
          </cell>
          <cell r="D15">
            <v>4988170</v>
          </cell>
          <cell r="E15">
            <v>4554514</v>
          </cell>
        </row>
        <row r="16">
          <cell r="C16">
            <v>215309993</v>
          </cell>
          <cell r="D16">
            <v>214984215</v>
          </cell>
          <cell r="G16">
            <v>325778</v>
          </cell>
        </row>
        <row r="17">
          <cell r="C17">
            <v>31868400</v>
          </cell>
          <cell r="D17">
            <v>31868400</v>
          </cell>
        </row>
        <row r="18">
          <cell r="C18">
            <v>43932388</v>
          </cell>
          <cell r="F18">
            <v>43932388</v>
          </cell>
        </row>
        <row r="19">
          <cell r="C19">
            <v>165054</v>
          </cell>
          <cell r="D19">
            <v>165054</v>
          </cell>
        </row>
        <row r="20">
          <cell r="C20">
            <v>714980710</v>
          </cell>
          <cell r="D20">
            <v>666168030</v>
          </cell>
          <cell r="E20">
            <v>4554514</v>
          </cell>
          <cell r="F20">
            <v>43932388</v>
          </cell>
          <cell r="G20">
            <v>325778</v>
          </cell>
          <cell r="H20">
            <v>0</v>
          </cell>
        </row>
        <row r="21">
          <cell r="C21">
            <v>42912000</v>
          </cell>
          <cell r="D21">
            <v>42912000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42912000</v>
          </cell>
          <cell r="D22">
            <v>42912000</v>
          </cell>
        </row>
        <row r="23">
          <cell r="C23">
            <v>445980415</v>
          </cell>
          <cell r="D23">
            <v>445980415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445980415</v>
          </cell>
          <cell r="D25">
            <v>445980415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488892415</v>
          </cell>
          <cell r="D28">
            <v>488892415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108243000</v>
          </cell>
          <cell r="D29">
            <v>108243000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108243000</v>
          </cell>
          <cell r="D30">
            <v>108243000</v>
          </cell>
        </row>
        <row r="31">
          <cell r="C31">
            <v>0</v>
          </cell>
        </row>
        <row r="32">
          <cell r="C32">
            <v>225000000</v>
          </cell>
          <cell r="D32">
            <v>225000000</v>
          </cell>
        </row>
        <row r="33">
          <cell r="C33">
            <v>12257244</v>
          </cell>
          <cell r="D33">
            <v>12257244</v>
          </cell>
        </row>
        <row r="34">
          <cell r="C34">
            <v>0</v>
          </cell>
        </row>
        <row r="35">
          <cell r="C35">
            <v>237257244</v>
          </cell>
          <cell r="D35">
            <v>237257244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400000</v>
          </cell>
          <cell r="D36">
            <v>400000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50000</v>
          </cell>
          <cell r="D37">
            <v>50000</v>
          </cell>
        </row>
        <row r="38">
          <cell r="C38">
            <v>350000</v>
          </cell>
          <cell r="D38">
            <v>350000</v>
          </cell>
        </row>
        <row r="39">
          <cell r="C39">
            <v>345900244</v>
          </cell>
          <cell r="D39">
            <v>345900244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11048980</v>
          </cell>
          <cell r="D41">
            <v>0</v>
          </cell>
          <cell r="E41">
            <v>370000</v>
          </cell>
          <cell r="F41">
            <v>700000</v>
          </cell>
          <cell r="G41">
            <v>1486000</v>
          </cell>
          <cell r="H41">
            <v>8492980</v>
          </cell>
        </row>
        <row r="42">
          <cell r="C42">
            <v>1146420</v>
          </cell>
          <cell r="H42">
            <v>1146420</v>
          </cell>
        </row>
        <row r="43">
          <cell r="C43">
            <v>2196000</v>
          </cell>
          <cell r="E43">
            <v>70000</v>
          </cell>
          <cell r="F43">
            <v>700000</v>
          </cell>
          <cell r="G43">
            <v>1426000</v>
          </cell>
        </row>
        <row r="44">
          <cell r="C44">
            <v>7346560</v>
          </cell>
          <cell r="H44">
            <v>7346560</v>
          </cell>
        </row>
        <row r="45">
          <cell r="C45">
            <v>360000</v>
          </cell>
          <cell r="E45">
            <v>300000</v>
          </cell>
          <cell r="G45">
            <v>60000</v>
          </cell>
        </row>
        <row r="46">
          <cell r="C46">
            <v>5310235</v>
          </cell>
          <cell r="D46">
            <v>1715235</v>
          </cell>
          <cell r="E46">
            <v>1300000</v>
          </cell>
          <cell r="F46">
            <v>2295000</v>
          </cell>
          <cell r="G46">
            <v>0</v>
          </cell>
          <cell r="H46">
            <v>0</v>
          </cell>
        </row>
        <row r="47">
          <cell r="C47">
            <v>3440235</v>
          </cell>
          <cell r="D47">
            <v>1715235</v>
          </cell>
          <cell r="E47">
            <v>1300000</v>
          </cell>
          <cell r="F47">
            <v>425000</v>
          </cell>
        </row>
        <row r="48">
          <cell r="C48">
            <v>1870000</v>
          </cell>
          <cell r="F48">
            <v>1870000</v>
          </cell>
        </row>
        <row r="49">
          <cell r="C49">
            <v>11681370</v>
          </cell>
          <cell r="D49">
            <v>11681370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2071370</v>
          </cell>
          <cell r="D51">
            <v>2071370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1365455</v>
          </cell>
          <cell r="H54">
            <v>1365455</v>
          </cell>
        </row>
        <row r="55">
          <cell r="C55">
            <v>10310662</v>
          </cell>
          <cell r="D55">
            <v>6389335</v>
          </cell>
          <cell r="E55">
            <v>450900</v>
          </cell>
          <cell r="F55">
            <v>808650</v>
          </cell>
          <cell r="H55">
            <v>2661777</v>
          </cell>
        </row>
        <row r="56">
          <cell r="C56">
            <v>0</v>
          </cell>
        </row>
        <row r="57">
          <cell r="C57">
            <v>2490344</v>
          </cell>
          <cell r="D57">
            <v>2490344</v>
          </cell>
        </row>
        <row r="58">
          <cell r="C58">
            <v>1000</v>
          </cell>
          <cell r="F58">
            <v>1000</v>
          </cell>
        </row>
        <row r="59">
          <cell r="C59">
            <v>0</v>
          </cell>
        </row>
        <row r="60">
          <cell r="C60">
            <v>1470500</v>
          </cell>
          <cell r="D60">
            <v>1460500</v>
          </cell>
          <cell r="F60">
            <v>10000</v>
          </cell>
        </row>
        <row r="61">
          <cell r="C61">
            <v>43678546</v>
          </cell>
          <cell r="D61">
            <v>23736784</v>
          </cell>
          <cell r="E61">
            <v>2120900</v>
          </cell>
          <cell r="F61">
            <v>3814650</v>
          </cell>
          <cell r="G61">
            <v>1486000</v>
          </cell>
          <cell r="H61">
            <v>12520212</v>
          </cell>
        </row>
        <row r="62">
          <cell r="C62">
            <v>20900614</v>
          </cell>
          <cell r="D62">
            <v>20900614</v>
          </cell>
        </row>
        <row r="63">
          <cell r="C63">
            <v>0</v>
          </cell>
        </row>
        <row r="64">
          <cell r="C64">
            <v>20900614</v>
          </cell>
          <cell r="D64">
            <v>20900614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435000</v>
          </cell>
          <cell r="G65">
            <v>435000</v>
          </cell>
        </row>
        <row r="66">
          <cell r="C66">
            <v>435000</v>
          </cell>
          <cell r="D66">
            <v>0</v>
          </cell>
          <cell r="E66">
            <v>0</v>
          </cell>
          <cell r="F66">
            <v>0</v>
          </cell>
          <cell r="G66">
            <v>435000</v>
          </cell>
          <cell r="H66">
            <v>0</v>
          </cell>
        </row>
        <row r="67">
          <cell r="C67">
            <v>0</v>
          </cell>
        </row>
        <row r="68">
          <cell r="C68">
            <v>608000</v>
          </cell>
          <cell r="D68">
            <v>608000</v>
          </cell>
        </row>
        <row r="69">
          <cell r="C69">
            <v>120000</v>
          </cell>
          <cell r="D69">
            <v>120000</v>
          </cell>
        </row>
        <row r="70">
          <cell r="C70">
            <v>728000</v>
          </cell>
          <cell r="D70">
            <v>728000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1615515529</v>
          </cell>
          <cell r="D71">
            <v>1546326087</v>
          </cell>
          <cell r="E71">
            <v>6675414</v>
          </cell>
          <cell r="F71">
            <v>47747038</v>
          </cell>
          <cell r="G71">
            <v>2246778</v>
          </cell>
          <cell r="H71">
            <v>12520212</v>
          </cell>
        </row>
        <row r="72">
          <cell r="C72">
            <v>60000000</v>
          </cell>
          <cell r="D72">
            <v>60000000</v>
          </cell>
        </row>
        <row r="73">
          <cell r="C73">
            <v>1100474741</v>
          </cell>
          <cell r="D73">
            <v>1045989369</v>
          </cell>
          <cell r="E73">
            <v>13846714</v>
          </cell>
          <cell r="F73">
            <v>22277262</v>
          </cell>
          <cell r="G73">
            <v>11553464</v>
          </cell>
          <cell r="H73">
            <v>6807932</v>
          </cell>
        </row>
        <row r="74">
          <cell r="C74">
            <v>35374483</v>
          </cell>
          <cell r="D74">
            <v>35374483</v>
          </cell>
        </row>
        <row r="75">
          <cell r="C75">
            <v>555010950</v>
          </cell>
          <cell r="E75">
            <v>210360554</v>
          </cell>
          <cell r="F75">
            <v>126735424</v>
          </cell>
          <cell r="G75">
            <v>72166565</v>
          </cell>
          <cell r="H75">
            <v>145748407</v>
          </cell>
        </row>
        <row r="76">
          <cell r="C76">
            <v>1750860174</v>
          </cell>
          <cell r="D76">
            <v>1141363852</v>
          </cell>
          <cell r="E76">
            <v>224207268</v>
          </cell>
          <cell r="F76">
            <v>149012686</v>
          </cell>
          <cell r="G76">
            <v>83720029</v>
          </cell>
          <cell r="H76">
            <v>152556339</v>
          </cell>
        </row>
        <row r="77">
          <cell r="C77">
            <v>1750860174</v>
          </cell>
          <cell r="D77">
            <v>1141363852</v>
          </cell>
          <cell r="E77">
            <v>224207268</v>
          </cell>
          <cell r="F77">
            <v>149012686</v>
          </cell>
          <cell r="G77">
            <v>83720029</v>
          </cell>
          <cell r="H77">
            <v>152556339</v>
          </cell>
        </row>
        <row r="78">
          <cell r="C78">
            <v>3366375703</v>
          </cell>
          <cell r="D78">
            <v>2687689939</v>
          </cell>
          <cell r="E78">
            <v>230882682</v>
          </cell>
          <cell r="F78">
            <v>196759724</v>
          </cell>
          <cell r="G78">
            <v>85966807</v>
          </cell>
          <cell r="H78">
            <v>165076551</v>
          </cell>
        </row>
      </sheetData>
      <sheetData sheetId="2" refreshError="1"/>
      <sheetData sheetId="3">
        <row r="6">
          <cell r="C6">
            <v>430846783</v>
          </cell>
          <cell r="D6">
            <v>43198155</v>
          </cell>
          <cell r="E6">
            <v>156167809</v>
          </cell>
          <cell r="F6">
            <v>101956900</v>
          </cell>
          <cell r="G6">
            <v>29809443</v>
          </cell>
          <cell r="H6">
            <v>99714476</v>
          </cell>
        </row>
        <row r="7">
          <cell r="C7">
            <v>84121659</v>
          </cell>
          <cell r="D7">
            <v>9166575</v>
          </cell>
          <cell r="E7">
            <v>32624488</v>
          </cell>
          <cell r="F7">
            <v>15131912</v>
          </cell>
          <cell r="G7">
            <v>5907575</v>
          </cell>
          <cell r="H7">
            <v>21291109</v>
          </cell>
        </row>
        <row r="8">
          <cell r="C8">
            <v>500957516</v>
          </cell>
          <cell r="D8">
            <v>310430117</v>
          </cell>
          <cell r="E8">
            <v>36756385</v>
          </cell>
          <cell r="F8">
            <v>73265880</v>
          </cell>
          <cell r="G8">
            <v>37438265</v>
          </cell>
          <cell r="H8">
            <v>43066869</v>
          </cell>
        </row>
        <row r="9">
          <cell r="C9">
            <v>3546500</v>
          </cell>
          <cell r="D9">
            <v>3546500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3546500</v>
          </cell>
          <cell r="D10">
            <v>3546500</v>
          </cell>
        </row>
        <row r="11">
          <cell r="C11">
            <v>800000</v>
          </cell>
          <cell r="D11">
            <v>800000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800000</v>
          </cell>
          <cell r="D12">
            <v>800000</v>
          </cell>
        </row>
        <row r="13">
          <cell r="C13">
            <v>9071998</v>
          </cell>
          <cell r="D13">
            <v>9071998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1000000</v>
          </cell>
          <cell r="D14">
            <v>1000000</v>
          </cell>
        </row>
        <row r="15">
          <cell r="C15">
            <v>8071998</v>
          </cell>
          <cell r="D15">
            <v>8071998</v>
          </cell>
        </row>
        <row r="16">
          <cell r="C16">
            <v>13418498</v>
          </cell>
          <cell r="D16">
            <v>13418498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</row>
        <row r="18">
          <cell r="C18">
            <v>198744843</v>
          </cell>
          <cell r="D18">
            <v>198367411</v>
          </cell>
          <cell r="E18">
            <v>0</v>
          </cell>
          <cell r="F18">
            <v>227432</v>
          </cell>
          <cell r="G18">
            <v>150000</v>
          </cell>
          <cell r="H18">
            <v>0</v>
          </cell>
        </row>
        <row r="19">
          <cell r="C19">
            <v>4650000</v>
          </cell>
          <cell r="D19">
            <v>4500000</v>
          </cell>
          <cell r="G19">
            <v>150000</v>
          </cell>
        </row>
        <row r="20">
          <cell r="C20">
            <v>227432</v>
          </cell>
          <cell r="F20">
            <v>227432</v>
          </cell>
        </row>
        <row r="21">
          <cell r="C21">
            <v>0</v>
          </cell>
        </row>
        <row r="22">
          <cell r="C22">
            <v>193867411</v>
          </cell>
          <cell r="D22">
            <v>193867411</v>
          </cell>
        </row>
        <row r="23">
          <cell r="C23">
            <v>23144398</v>
          </cell>
          <cell r="D23">
            <v>23144398</v>
          </cell>
        </row>
        <row r="24">
          <cell r="C24">
            <v>0</v>
          </cell>
        </row>
        <row r="25">
          <cell r="C25">
            <v>116989280</v>
          </cell>
          <cell r="D25">
            <v>116989280</v>
          </cell>
        </row>
        <row r="26">
          <cell r="C26">
            <v>338878521</v>
          </cell>
          <cell r="D26">
            <v>338501089</v>
          </cell>
          <cell r="E26">
            <v>0</v>
          </cell>
          <cell r="F26">
            <v>227432</v>
          </cell>
          <cell r="G26">
            <v>150000</v>
          </cell>
          <cell r="H26">
            <v>0</v>
          </cell>
        </row>
        <row r="27">
          <cell r="C27">
            <v>1306200</v>
          </cell>
          <cell r="D27">
            <v>1300000</v>
          </cell>
          <cell r="G27">
            <v>6200</v>
          </cell>
        </row>
        <row r="28">
          <cell r="C28">
            <v>1034994748</v>
          </cell>
          <cell r="D28">
            <v>1034994748</v>
          </cell>
        </row>
        <row r="29">
          <cell r="C29">
            <v>1119244</v>
          </cell>
          <cell r="D29">
            <v>47244</v>
          </cell>
          <cell r="E29">
            <v>1000000</v>
          </cell>
          <cell r="F29">
            <v>60000</v>
          </cell>
          <cell r="H29">
            <v>12000</v>
          </cell>
        </row>
        <row r="30">
          <cell r="C30">
            <v>42920262</v>
          </cell>
          <cell r="D30">
            <v>25342625</v>
          </cell>
          <cell r="E30">
            <v>3000000</v>
          </cell>
          <cell r="F30">
            <v>3528189</v>
          </cell>
          <cell r="G30">
            <v>10270820</v>
          </cell>
          <cell r="H30">
            <v>778628</v>
          </cell>
        </row>
        <row r="31">
          <cell r="C31">
            <v>81568180</v>
          </cell>
          <cell r="D31">
            <v>76921396</v>
          </cell>
          <cell r="E31">
            <v>1080000</v>
          </cell>
          <cell r="F31">
            <v>968811</v>
          </cell>
          <cell r="G31">
            <v>2384504</v>
          </cell>
          <cell r="H31">
            <v>213469</v>
          </cell>
        </row>
        <row r="32">
          <cell r="C32">
            <v>1161908634</v>
          </cell>
          <cell r="D32">
            <v>1138606013</v>
          </cell>
          <cell r="E32">
            <v>5080000</v>
          </cell>
          <cell r="F32">
            <v>4557000</v>
          </cell>
          <cell r="G32">
            <v>12661524</v>
          </cell>
          <cell r="H32">
            <v>1004097</v>
          </cell>
        </row>
        <row r="33">
          <cell r="C33">
            <v>161130971</v>
          </cell>
          <cell r="D33">
            <v>161130971</v>
          </cell>
        </row>
        <row r="34">
          <cell r="C34">
            <v>200000</v>
          </cell>
          <cell r="E34">
            <v>200000</v>
          </cell>
        </row>
        <row r="35">
          <cell r="C35">
            <v>1872126</v>
          </cell>
          <cell r="D35">
            <v>596063</v>
          </cell>
          <cell r="F35">
            <v>1276063</v>
          </cell>
        </row>
        <row r="36">
          <cell r="C36">
            <v>44064835</v>
          </cell>
          <cell r="D36">
            <v>43666298</v>
          </cell>
          <cell r="E36">
            <v>54000</v>
          </cell>
          <cell r="F36">
            <v>344537</v>
          </cell>
        </row>
        <row r="37">
          <cell r="C37">
            <v>207267932</v>
          </cell>
          <cell r="D37">
            <v>205393332</v>
          </cell>
          <cell r="E37">
            <v>254000</v>
          </cell>
          <cell r="F37">
            <v>1620600</v>
          </cell>
          <cell r="G37">
            <v>0</v>
          </cell>
          <cell r="H37">
            <v>0</v>
          </cell>
        </row>
        <row r="38">
          <cell r="C38">
            <v>7516495</v>
          </cell>
          <cell r="D38">
            <v>7516495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17672517</v>
          </cell>
          <cell r="D39">
            <v>17672517</v>
          </cell>
        </row>
        <row r="40">
          <cell r="C40">
            <v>8562517</v>
          </cell>
          <cell r="D40">
            <v>8562517</v>
          </cell>
        </row>
        <row r="41">
          <cell r="C41">
            <v>9110000</v>
          </cell>
          <cell r="D41">
            <v>9110000</v>
          </cell>
        </row>
        <row r="42">
          <cell r="C42">
            <v>25189012</v>
          </cell>
          <cell r="D42">
            <v>25189012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2762588555</v>
          </cell>
          <cell r="D43">
            <v>2083902791</v>
          </cell>
          <cell r="E43">
            <v>230882682</v>
          </cell>
          <cell r="F43">
            <v>196759724</v>
          </cell>
          <cell r="G43">
            <v>85966807</v>
          </cell>
          <cell r="H43">
            <v>165076551</v>
          </cell>
        </row>
        <row r="44">
          <cell r="C44">
            <v>48776198</v>
          </cell>
          <cell r="D44">
            <v>48776198</v>
          </cell>
        </row>
        <row r="45">
          <cell r="C45">
            <v>555010950</v>
          </cell>
          <cell r="D45">
            <v>555010950</v>
          </cell>
        </row>
        <row r="46">
          <cell r="C46">
            <v>603787148</v>
          </cell>
          <cell r="D46">
            <v>603787148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603787148</v>
          </cell>
          <cell r="D47">
            <v>603787148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3366375703</v>
          </cell>
          <cell r="D48">
            <v>2687689939</v>
          </cell>
          <cell r="E48">
            <v>230882682</v>
          </cell>
          <cell r="F48">
            <v>196759724</v>
          </cell>
          <cell r="G48">
            <v>85966807</v>
          </cell>
          <cell r="H48">
            <v>165076551</v>
          </cell>
        </row>
      </sheetData>
      <sheetData sheetId="4" refreshError="1"/>
      <sheetData sheetId="5" refreshError="1"/>
      <sheetData sheetId="6" refreshError="1"/>
      <sheetData sheetId="7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2960686</v>
          </cell>
          <cell r="D29">
            <v>2960686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2960686</v>
          </cell>
          <cell r="D30">
            <v>2960686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2960686</v>
          </cell>
          <cell r="D39">
            <v>2960686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1550000</v>
          </cell>
          <cell r="D46">
            <v>0</v>
          </cell>
          <cell r="E46">
            <v>0</v>
          </cell>
          <cell r="F46">
            <v>1550000</v>
          </cell>
          <cell r="G46">
            <v>0</v>
          </cell>
          <cell r="H46">
            <v>0</v>
          </cell>
        </row>
        <row r="47">
          <cell r="C47">
            <v>50000</v>
          </cell>
          <cell r="F47">
            <v>50000</v>
          </cell>
        </row>
        <row r="48">
          <cell r="C48">
            <v>1500000</v>
          </cell>
          <cell r="F48">
            <v>1500000</v>
          </cell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0</v>
          </cell>
        </row>
        <row r="55">
          <cell r="C55">
            <v>6153383</v>
          </cell>
          <cell r="D55">
            <v>5734883</v>
          </cell>
          <cell r="F55">
            <v>418500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1460500</v>
          </cell>
          <cell r="D60">
            <v>1460500</v>
          </cell>
        </row>
        <row r="61">
          <cell r="C61">
            <v>18773883</v>
          </cell>
          <cell r="D61">
            <v>16805383</v>
          </cell>
          <cell r="E61">
            <v>0</v>
          </cell>
          <cell r="F61">
            <v>1968500</v>
          </cell>
          <cell r="G61">
            <v>0</v>
          </cell>
          <cell r="H61">
            <v>0</v>
          </cell>
        </row>
        <row r="62">
          <cell r="C62">
            <v>11630306</v>
          </cell>
          <cell r="D62">
            <v>11630306</v>
          </cell>
        </row>
        <row r="63">
          <cell r="C63">
            <v>0</v>
          </cell>
        </row>
        <row r="64">
          <cell r="C64">
            <v>11630306</v>
          </cell>
          <cell r="D64">
            <v>11630306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120000</v>
          </cell>
          <cell r="D68">
            <v>120000</v>
          </cell>
        </row>
        <row r="69">
          <cell r="C69">
            <v>0</v>
          </cell>
        </row>
        <row r="70">
          <cell r="C70">
            <v>120000</v>
          </cell>
          <cell r="D70">
            <v>120000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33484875</v>
          </cell>
          <cell r="D71">
            <v>31516375</v>
          </cell>
          <cell r="E71">
            <v>0</v>
          </cell>
          <cell r="F71">
            <v>1968500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6585175</v>
          </cell>
          <cell r="F75">
            <v>2534600</v>
          </cell>
          <cell r="G75">
            <v>4050575</v>
          </cell>
        </row>
        <row r="76">
          <cell r="C76">
            <v>6585175</v>
          </cell>
          <cell r="D76">
            <v>0</v>
          </cell>
          <cell r="E76">
            <v>0</v>
          </cell>
          <cell r="F76">
            <v>2534600</v>
          </cell>
          <cell r="G76">
            <v>4050575</v>
          </cell>
          <cell r="H76">
            <v>0</v>
          </cell>
        </row>
        <row r="77">
          <cell r="C77">
            <v>6585175</v>
          </cell>
          <cell r="D77">
            <v>0</v>
          </cell>
          <cell r="E77">
            <v>0</v>
          </cell>
          <cell r="F77">
            <v>2534600</v>
          </cell>
          <cell r="G77">
            <v>4050575</v>
          </cell>
          <cell r="H77">
            <v>0</v>
          </cell>
        </row>
        <row r="78">
          <cell r="C78">
            <v>40070050</v>
          </cell>
          <cell r="D78">
            <v>31516375</v>
          </cell>
          <cell r="E78">
            <v>0</v>
          </cell>
          <cell r="F78">
            <v>4503100</v>
          </cell>
          <cell r="G78">
            <v>4050575</v>
          </cell>
          <cell r="H78">
            <v>0</v>
          </cell>
        </row>
        <row r="79">
          <cell r="C79">
            <v>2913100</v>
          </cell>
          <cell r="G79">
            <v>2913100</v>
          </cell>
        </row>
        <row r="80">
          <cell r="C80">
            <v>571055</v>
          </cell>
          <cell r="G80">
            <v>571055</v>
          </cell>
        </row>
        <row r="81">
          <cell r="C81">
            <v>19700720</v>
          </cell>
          <cell r="D81">
            <v>14631200</v>
          </cell>
          <cell r="F81">
            <v>4503100</v>
          </cell>
          <cell r="G81">
            <v>566420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6300000</v>
          </cell>
          <cell r="D96">
            <v>6300000</v>
          </cell>
        </row>
        <row r="97">
          <cell r="C97">
            <v>0</v>
          </cell>
        </row>
        <row r="98">
          <cell r="C98">
            <v>4000000</v>
          </cell>
          <cell r="D98">
            <v>4000000</v>
          </cell>
        </row>
        <row r="99">
          <cell r="C99">
            <v>10300000</v>
          </cell>
          <cell r="D99">
            <v>10300000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33484875</v>
          </cell>
          <cell r="D116">
            <v>24931200</v>
          </cell>
          <cell r="E116">
            <v>0</v>
          </cell>
          <cell r="F116">
            <v>4503100</v>
          </cell>
          <cell r="G116">
            <v>4050575</v>
          </cell>
          <cell r="H116">
            <v>0</v>
          </cell>
        </row>
        <row r="117">
          <cell r="C117">
            <v>0</v>
          </cell>
        </row>
        <row r="118">
          <cell r="C118">
            <v>6585175</v>
          </cell>
          <cell r="D118">
            <v>6585175</v>
          </cell>
        </row>
        <row r="119">
          <cell r="C119">
            <v>6585175</v>
          </cell>
          <cell r="D119">
            <v>6585175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6585175</v>
          </cell>
          <cell r="D120">
            <v>6585175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40070050</v>
          </cell>
          <cell r="D121">
            <v>31516375</v>
          </cell>
          <cell r="E121">
            <v>0</v>
          </cell>
          <cell r="F121">
            <v>4503100</v>
          </cell>
          <cell r="G121">
            <v>4050575</v>
          </cell>
          <cell r="H121">
            <v>0</v>
          </cell>
        </row>
      </sheetData>
      <sheetData sheetId="8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8172039</v>
          </cell>
          <cell r="D29">
            <v>8172039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8172039</v>
          </cell>
          <cell r="D30">
            <v>8172039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8172039</v>
          </cell>
          <cell r="D39">
            <v>8172039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8172039</v>
          </cell>
          <cell r="D71">
            <v>8172039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8172039</v>
          </cell>
          <cell r="E75">
            <v>8172039</v>
          </cell>
        </row>
        <row r="76">
          <cell r="C76">
            <v>8172039</v>
          </cell>
          <cell r="D76">
            <v>0</v>
          </cell>
          <cell r="E76">
            <v>8172039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8172039</v>
          </cell>
          <cell r="D77">
            <v>0</v>
          </cell>
          <cell r="E77">
            <v>8172039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16344078</v>
          </cell>
          <cell r="D78">
            <v>8172039</v>
          </cell>
          <cell r="E78">
            <v>8172039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6801196</v>
          </cell>
          <cell r="E79">
            <v>6801196</v>
          </cell>
        </row>
        <row r="80">
          <cell r="C80">
            <v>1370843</v>
          </cell>
          <cell r="E80">
            <v>1370843</v>
          </cell>
        </row>
        <row r="81">
          <cell r="C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8172039</v>
          </cell>
          <cell r="D116">
            <v>0</v>
          </cell>
          <cell r="E116">
            <v>8172039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0</v>
          </cell>
        </row>
        <row r="118">
          <cell r="C118">
            <v>8172039</v>
          </cell>
          <cell r="D118">
            <v>8172039</v>
          </cell>
        </row>
        <row r="119">
          <cell r="C119">
            <v>8172039</v>
          </cell>
          <cell r="D119">
            <v>8172039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8172039</v>
          </cell>
          <cell r="D120">
            <v>8172039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16344078</v>
          </cell>
          <cell r="D121">
            <v>8172039</v>
          </cell>
          <cell r="E121">
            <v>8172039</v>
          </cell>
          <cell r="F121">
            <v>0</v>
          </cell>
          <cell r="G121">
            <v>0</v>
          </cell>
          <cell r="H121">
            <v>0</v>
          </cell>
        </row>
      </sheetData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 mell"/>
      <sheetName val="12 mell"/>
      <sheetName val="13. mell"/>
      <sheetName val="14 mell"/>
    </sheetNames>
    <sheetDataSet>
      <sheetData sheetId="0" refreshError="1"/>
      <sheetData sheetId="1" refreshError="1"/>
      <sheetData sheetId="2" refreshError="1">
        <row r="44">
          <cell r="D44">
            <v>13401715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54BB-B4E1-4A49-BED0-1AEF0D5D629C}">
  <dimension ref="A1:H79"/>
  <sheetViews>
    <sheetView workbookViewId="0">
      <pane ySplit="6" topLeftCell="A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139" t="s">
        <v>330</v>
      </c>
      <c r="F1" t="s">
        <v>162</v>
      </c>
    </row>
    <row r="2" spans="1:8" x14ac:dyDescent="0.2">
      <c r="B2" s="139" t="s">
        <v>462</v>
      </c>
      <c r="C2" s="140"/>
      <c r="F2" t="s">
        <v>493</v>
      </c>
    </row>
    <row r="3" spans="1:8" x14ac:dyDescent="0.2">
      <c r="C3" s="9"/>
      <c r="F3" t="s">
        <v>77</v>
      </c>
    </row>
    <row r="4" spans="1:8" x14ac:dyDescent="0.2">
      <c r="B4" s="141"/>
      <c r="C4" s="201" t="s">
        <v>399</v>
      </c>
    </row>
    <row r="5" spans="1:8" ht="38.25" x14ac:dyDescent="0.2">
      <c r="A5" s="1" t="s">
        <v>1</v>
      </c>
      <c r="B5" s="2" t="s">
        <v>2</v>
      </c>
      <c r="C5" s="3" t="s">
        <v>332</v>
      </c>
      <c r="D5" s="3" t="s">
        <v>40</v>
      </c>
      <c r="E5" s="3" t="s">
        <v>333</v>
      </c>
      <c r="F5" s="3" t="s">
        <v>41</v>
      </c>
      <c r="G5" s="3" t="s">
        <v>120</v>
      </c>
      <c r="H5" s="3" t="s">
        <v>42</v>
      </c>
    </row>
    <row r="6" spans="1:8" ht="25.5" x14ac:dyDescent="0.2">
      <c r="A6" s="4">
        <v>1</v>
      </c>
      <c r="B6" s="142" t="s">
        <v>43</v>
      </c>
      <c r="C6" s="143">
        <f>SUM(D6:H6)</f>
        <v>121805723</v>
      </c>
      <c r="D6" s="5">
        <v>121805723</v>
      </c>
      <c r="E6" s="5"/>
      <c r="F6" s="5"/>
      <c r="G6" s="5"/>
      <c r="H6" s="5"/>
    </row>
    <row r="7" spans="1:8" ht="25.5" x14ac:dyDescent="0.2">
      <c r="A7" s="4">
        <v>2</v>
      </c>
      <c r="B7" s="142" t="s">
        <v>334</v>
      </c>
      <c r="C7" s="143">
        <f t="shared" ref="C7:C70" si="0">SUM(D7:H7)</f>
        <v>146632166</v>
      </c>
      <c r="D7" s="5">
        <v>146632166</v>
      </c>
      <c r="E7" s="5"/>
      <c r="F7" s="5"/>
      <c r="G7" s="5"/>
      <c r="H7" s="5"/>
    </row>
    <row r="8" spans="1:8" ht="25.5" x14ac:dyDescent="0.2">
      <c r="A8" s="4">
        <v>3</v>
      </c>
      <c r="B8" s="142" t="s">
        <v>335</v>
      </c>
      <c r="C8" s="143">
        <f t="shared" si="0"/>
        <v>110689107</v>
      </c>
      <c r="D8" s="5">
        <v>110689107</v>
      </c>
      <c r="E8" s="5"/>
      <c r="F8" s="5"/>
      <c r="G8" s="5"/>
      <c r="H8" s="5"/>
    </row>
    <row r="9" spans="1:8" ht="25.5" x14ac:dyDescent="0.2">
      <c r="A9" s="4">
        <v>4</v>
      </c>
      <c r="B9" s="142" t="s">
        <v>336</v>
      </c>
      <c r="C9" s="143">
        <f t="shared" si="0"/>
        <v>7226120</v>
      </c>
      <c r="D9" s="5">
        <v>7226120</v>
      </c>
      <c r="E9" s="5"/>
      <c r="F9" s="5"/>
      <c r="G9" s="5"/>
      <c r="H9" s="5"/>
    </row>
    <row r="10" spans="1:8" ht="25.5" x14ac:dyDescent="0.2">
      <c r="A10" s="4">
        <v>5</v>
      </c>
      <c r="B10" s="142" t="s">
        <v>337</v>
      </c>
      <c r="C10" s="143">
        <f t="shared" si="0"/>
        <v>0</v>
      </c>
      <c r="D10" s="5"/>
      <c r="E10" s="5"/>
      <c r="F10" s="5"/>
      <c r="G10" s="5"/>
      <c r="H10" s="5"/>
    </row>
    <row r="11" spans="1:8" x14ac:dyDescent="0.2">
      <c r="A11" s="4">
        <v>6</v>
      </c>
      <c r="B11" s="142" t="s">
        <v>338</v>
      </c>
      <c r="C11" s="143">
        <f t="shared" si="0"/>
        <v>0</v>
      </c>
      <c r="D11" s="5"/>
      <c r="E11" s="5"/>
      <c r="F11" s="5"/>
      <c r="G11" s="5"/>
      <c r="H11" s="5"/>
    </row>
    <row r="12" spans="1:8" x14ac:dyDescent="0.2">
      <c r="A12" s="4">
        <v>7</v>
      </c>
      <c r="B12" s="142" t="s">
        <v>44</v>
      </c>
      <c r="C12" s="143">
        <f t="shared" si="0"/>
        <v>386353116</v>
      </c>
      <c r="D12" s="10">
        <f>SUM(D6:D11)</f>
        <v>386353116</v>
      </c>
      <c r="E12" s="10">
        <f>SUM(E6:E11)</f>
        <v>0</v>
      </c>
      <c r="F12" s="10">
        <f>SUM(F6:F11)</f>
        <v>0</v>
      </c>
      <c r="G12" s="10">
        <f>SUM(G6:G11)</f>
        <v>0</v>
      </c>
      <c r="H12" s="10">
        <f>SUM(H6:H11)</f>
        <v>0</v>
      </c>
    </row>
    <row r="13" spans="1:8" s="146" customFormat="1" x14ac:dyDescent="0.2">
      <c r="A13" s="4">
        <v>8</v>
      </c>
      <c r="B13" s="144" t="s">
        <v>339</v>
      </c>
      <c r="C13" s="143">
        <f t="shared" si="0"/>
        <v>0</v>
      </c>
      <c r="D13" s="145"/>
      <c r="E13" s="145"/>
      <c r="F13" s="145"/>
      <c r="G13" s="145"/>
      <c r="H13" s="145"/>
    </row>
    <row r="14" spans="1:8" ht="25.5" x14ac:dyDescent="0.2">
      <c r="A14" s="4">
        <v>9</v>
      </c>
      <c r="B14" s="142" t="s">
        <v>45</v>
      </c>
      <c r="C14" s="143">
        <f t="shared" si="0"/>
        <v>301800579</v>
      </c>
      <c r="D14" s="10">
        <f>SUM(D15:D19)</f>
        <v>262817611</v>
      </c>
      <c r="E14" s="10">
        <f>SUM(E15:E19)</f>
        <v>0</v>
      </c>
      <c r="F14" s="10">
        <f>SUM(F15:F19)</f>
        <v>38982968</v>
      </c>
      <c r="G14" s="10">
        <f>SUM(G15:G19)</f>
        <v>0</v>
      </c>
      <c r="H14" s="10">
        <f>SUM(H15:H19)</f>
        <v>0</v>
      </c>
    </row>
    <row r="15" spans="1:8" x14ac:dyDescent="0.2">
      <c r="A15" s="4">
        <v>10</v>
      </c>
      <c r="B15" s="142" t="s">
        <v>340</v>
      </c>
      <c r="C15" s="143">
        <f t="shared" si="0"/>
        <v>20462596</v>
      </c>
      <c r="D15" s="5">
        <v>20462596</v>
      </c>
      <c r="E15" s="5"/>
      <c r="F15" s="5"/>
      <c r="G15" s="5"/>
      <c r="H15" s="5"/>
    </row>
    <row r="16" spans="1:8" x14ac:dyDescent="0.2">
      <c r="A16" s="4">
        <v>11</v>
      </c>
      <c r="B16" s="142" t="s">
        <v>341</v>
      </c>
      <c r="C16" s="143">
        <f t="shared" si="0"/>
        <v>214984215</v>
      </c>
      <c r="D16" s="5">
        <v>214984215</v>
      </c>
      <c r="E16" s="5"/>
      <c r="F16" s="5"/>
      <c r="G16" s="5"/>
      <c r="H16" s="5"/>
    </row>
    <row r="17" spans="1:8" x14ac:dyDescent="0.2">
      <c r="A17" s="4">
        <v>12</v>
      </c>
      <c r="B17" s="142" t="s">
        <v>342</v>
      </c>
      <c r="C17" s="143">
        <f t="shared" si="0"/>
        <v>27370800</v>
      </c>
      <c r="D17" s="5">
        <v>27370800</v>
      </c>
      <c r="E17" s="5"/>
      <c r="F17" s="5"/>
      <c r="G17" s="5"/>
      <c r="H17" s="5"/>
    </row>
    <row r="18" spans="1:8" x14ac:dyDescent="0.2">
      <c r="A18" s="4">
        <v>13</v>
      </c>
      <c r="B18" s="142" t="s">
        <v>343</v>
      </c>
      <c r="C18" s="143">
        <f t="shared" si="0"/>
        <v>38982968</v>
      </c>
      <c r="D18" s="5"/>
      <c r="E18" s="5"/>
      <c r="F18" s="5">
        <v>38982968</v>
      </c>
      <c r="G18" s="5"/>
      <c r="H18" s="5"/>
    </row>
    <row r="19" spans="1:8" x14ac:dyDescent="0.2">
      <c r="A19" s="4">
        <v>14</v>
      </c>
      <c r="B19" s="142" t="s">
        <v>344</v>
      </c>
      <c r="C19" s="143">
        <f t="shared" si="0"/>
        <v>0</v>
      </c>
      <c r="D19" s="5"/>
      <c r="E19" s="5"/>
      <c r="F19" s="5"/>
      <c r="G19" s="5"/>
      <c r="H19" s="5"/>
    </row>
    <row r="20" spans="1:8" ht="25.5" x14ac:dyDescent="0.2">
      <c r="A20" s="4">
        <v>15</v>
      </c>
      <c r="B20" s="147" t="s">
        <v>46</v>
      </c>
      <c r="C20" s="143">
        <f t="shared" si="0"/>
        <v>688153695</v>
      </c>
      <c r="D20" s="6">
        <f>D12+D14</f>
        <v>649170727</v>
      </c>
      <c r="E20" s="6">
        <f>E12+E14</f>
        <v>0</v>
      </c>
      <c r="F20" s="6">
        <f>F12+F14</f>
        <v>38982968</v>
      </c>
      <c r="G20" s="6">
        <f>G12+G14</f>
        <v>0</v>
      </c>
      <c r="H20" s="6">
        <f>H12+H14</f>
        <v>0</v>
      </c>
    </row>
    <row r="21" spans="1:8" x14ac:dyDescent="0.2">
      <c r="A21" s="4">
        <v>16</v>
      </c>
      <c r="B21" s="142" t="s">
        <v>47</v>
      </c>
      <c r="C21" s="143">
        <f t="shared" si="0"/>
        <v>0</v>
      </c>
      <c r="D21" s="11">
        <f>D22</f>
        <v>0</v>
      </c>
      <c r="E21" s="11">
        <f>E22</f>
        <v>0</v>
      </c>
      <c r="F21" s="11">
        <f>F22</f>
        <v>0</v>
      </c>
      <c r="G21" s="11">
        <f>G22</f>
        <v>0</v>
      </c>
      <c r="H21" s="11">
        <f>H22</f>
        <v>0</v>
      </c>
    </row>
    <row r="22" spans="1:8" x14ac:dyDescent="0.2">
      <c r="A22" s="4">
        <v>17</v>
      </c>
      <c r="B22" s="142" t="s">
        <v>345</v>
      </c>
      <c r="C22" s="143">
        <f t="shared" si="0"/>
        <v>0</v>
      </c>
      <c r="D22" s="148"/>
      <c r="E22" s="148"/>
      <c r="F22" s="148"/>
      <c r="G22" s="148"/>
      <c r="H22" s="148"/>
    </row>
    <row r="23" spans="1:8" x14ac:dyDescent="0.2">
      <c r="A23" s="4">
        <v>18</v>
      </c>
      <c r="B23" s="142" t="s">
        <v>346</v>
      </c>
      <c r="C23" s="143">
        <f t="shared" si="0"/>
        <v>821196970</v>
      </c>
      <c r="D23" s="11">
        <f>SUM(D24:D27)</f>
        <v>821196970</v>
      </c>
      <c r="E23" s="11">
        <f>SUM(E24:E27)</f>
        <v>0</v>
      </c>
      <c r="F23" s="11">
        <f>SUM(F24:F27)</f>
        <v>0</v>
      </c>
      <c r="G23" s="11">
        <f>SUM(G24:G27)</f>
        <v>0</v>
      </c>
      <c r="H23" s="11">
        <f>SUM(H24:H27)</f>
        <v>0</v>
      </c>
    </row>
    <row r="24" spans="1:8" x14ac:dyDescent="0.2">
      <c r="A24" s="4">
        <v>19</v>
      </c>
      <c r="B24" s="142" t="s">
        <v>347</v>
      </c>
      <c r="C24" s="143">
        <f t="shared" si="0"/>
        <v>0</v>
      </c>
      <c r="D24" s="3"/>
      <c r="E24" s="3"/>
      <c r="F24" s="3"/>
      <c r="G24" s="3"/>
      <c r="H24" s="3"/>
    </row>
    <row r="25" spans="1:8" x14ac:dyDescent="0.2">
      <c r="A25" s="4">
        <v>20</v>
      </c>
      <c r="B25" s="142" t="s">
        <v>348</v>
      </c>
      <c r="C25" s="143">
        <f t="shared" si="0"/>
        <v>821196970</v>
      </c>
      <c r="D25" s="5">
        <v>821196970</v>
      </c>
      <c r="E25" s="3"/>
      <c r="F25" s="3"/>
      <c r="G25" s="3"/>
      <c r="H25" s="3"/>
    </row>
    <row r="26" spans="1:8" x14ac:dyDescent="0.2">
      <c r="A26" s="4">
        <v>21</v>
      </c>
      <c r="B26" s="142" t="s">
        <v>349</v>
      </c>
      <c r="C26" s="143">
        <f t="shared" si="0"/>
        <v>0</v>
      </c>
      <c r="D26" s="3"/>
      <c r="E26" s="3"/>
      <c r="F26" s="3"/>
      <c r="G26" s="3"/>
      <c r="H26" s="3"/>
    </row>
    <row r="27" spans="1:8" x14ac:dyDescent="0.2">
      <c r="A27" s="4">
        <v>22</v>
      </c>
      <c r="B27" s="149" t="s">
        <v>350</v>
      </c>
      <c r="C27" s="143">
        <f t="shared" si="0"/>
        <v>0</v>
      </c>
      <c r="D27" s="3"/>
      <c r="E27" s="3"/>
      <c r="F27" s="3"/>
      <c r="G27" s="3"/>
      <c r="H27" s="3"/>
    </row>
    <row r="28" spans="1:8" ht="25.5" x14ac:dyDescent="0.2">
      <c r="A28" s="4">
        <v>23</v>
      </c>
      <c r="B28" s="147" t="s">
        <v>48</v>
      </c>
      <c r="C28" s="143">
        <f t="shared" si="0"/>
        <v>821196970</v>
      </c>
      <c r="D28" s="6">
        <f>D21+D23</f>
        <v>821196970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">
      <c r="A29" s="4">
        <v>24</v>
      </c>
      <c r="B29" s="142" t="s">
        <v>49</v>
      </c>
      <c r="C29" s="143">
        <f t="shared" si="0"/>
        <v>108243000</v>
      </c>
      <c r="D29" s="10">
        <f>SUM(D30:D31)</f>
        <v>108243000</v>
      </c>
      <c r="E29" s="10">
        <f>SUM(E30:E31)</f>
        <v>0</v>
      </c>
      <c r="F29" s="10">
        <f>SUM(F30:F31)</f>
        <v>0</v>
      </c>
      <c r="G29" s="10">
        <f>SUM(G30:G31)</f>
        <v>0</v>
      </c>
      <c r="H29" s="10">
        <f>SUM(H30:H31)</f>
        <v>0</v>
      </c>
    </row>
    <row r="30" spans="1:8" x14ac:dyDescent="0.2">
      <c r="A30" s="4">
        <v>25</v>
      </c>
      <c r="B30" s="142" t="s">
        <v>50</v>
      </c>
      <c r="C30" s="143">
        <f t="shared" si="0"/>
        <v>108243000</v>
      </c>
      <c r="D30" s="5">
        <v>108243000</v>
      </c>
      <c r="E30" s="5"/>
      <c r="F30" s="5"/>
      <c r="G30" s="5"/>
      <c r="H30" s="5"/>
    </row>
    <row r="31" spans="1:8" ht="16.5" customHeight="1" x14ac:dyDescent="0.2">
      <c r="A31" s="4">
        <v>26</v>
      </c>
      <c r="B31" s="142" t="s">
        <v>51</v>
      </c>
      <c r="C31" s="143">
        <f t="shared" si="0"/>
        <v>0</v>
      </c>
      <c r="D31" s="5"/>
      <c r="E31" s="5"/>
      <c r="F31" s="5"/>
      <c r="G31" s="5"/>
      <c r="H31" s="5"/>
    </row>
    <row r="32" spans="1:8" ht="18.75" customHeight="1" x14ac:dyDescent="0.2">
      <c r="A32" s="4">
        <v>27</v>
      </c>
      <c r="B32" s="142" t="s">
        <v>52</v>
      </c>
      <c r="C32" s="143">
        <f t="shared" si="0"/>
        <v>225000000</v>
      </c>
      <c r="D32" s="5">
        <v>225000000</v>
      </c>
      <c r="E32" s="5"/>
      <c r="F32" s="5"/>
      <c r="G32" s="5"/>
      <c r="H32" s="5"/>
    </row>
    <row r="33" spans="1:8" x14ac:dyDescent="0.2">
      <c r="A33" s="4">
        <v>28</v>
      </c>
      <c r="B33" s="142" t="s">
        <v>351</v>
      </c>
      <c r="C33" s="143">
        <f t="shared" si="0"/>
        <v>11900000</v>
      </c>
      <c r="D33" s="5">
        <v>11900000</v>
      </c>
      <c r="E33" s="5"/>
      <c r="F33" s="5"/>
      <c r="G33" s="5"/>
      <c r="H33" s="5"/>
    </row>
    <row r="34" spans="1:8" ht="25.5" x14ac:dyDescent="0.2">
      <c r="A34" s="4">
        <v>29</v>
      </c>
      <c r="B34" s="142" t="s">
        <v>352</v>
      </c>
      <c r="C34" s="143">
        <f t="shared" si="0"/>
        <v>0</v>
      </c>
      <c r="D34" s="5"/>
      <c r="E34" s="5"/>
      <c r="F34" s="5"/>
      <c r="G34" s="5"/>
      <c r="H34" s="5"/>
    </row>
    <row r="35" spans="1:8" x14ac:dyDescent="0.2">
      <c r="A35" s="4">
        <v>30</v>
      </c>
      <c r="B35" s="142" t="s">
        <v>53</v>
      </c>
      <c r="C35" s="143">
        <f t="shared" si="0"/>
        <v>236900000</v>
      </c>
      <c r="D35" s="10">
        <f>SUM(D32:D34)</f>
        <v>236900000</v>
      </c>
      <c r="E35" s="10">
        <f>SUM(E32:E34)</f>
        <v>0</v>
      </c>
      <c r="F35" s="10">
        <f>SUM(F32:F34)</f>
        <v>0</v>
      </c>
      <c r="G35" s="10">
        <f>SUM(G32:G34)</f>
        <v>0</v>
      </c>
      <c r="H35" s="10">
        <f>SUM(H32:H34)</f>
        <v>0</v>
      </c>
    </row>
    <row r="36" spans="1:8" x14ac:dyDescent="0.2">
      <c r="A36" s="4">
        <v>31</v>
      </c>
      <c r="B36" s="142" t="s">
        <v>54</v>
      </c>
      <c r="C36" s="143">
        <f t="shared" si="0"/>
        <v>400000</v>
      </c>
      <c r="D36" s="10">
        <v>400000</v>
      </c>
      <c r="E36" s="10">
        <f>SUM(E37:E38)</f>
        <v>0</v>
      </c>
      <c r="F36" s="10">
        <f>SUM(F37:F38)</f>
        <v>0</v>
      </c>
      <c r="G36" s="10">
        <f>SUM(G37:G38)</f>
        <v>0</v>
      </c>
      <c r="H36" s="10">
        <f>SUM(H37:H38)</f>
        <v>0</v>
      </c>
    </row>
    <row r="37" spans="1:8" ht="51" x14ac:dyDescent="0.2">
      <c r="A37" s="4">
        <v>32</v>
      </c>
      <c r="B37" s="142" t="s">
        <v>353</v>
      </c>
      <c r="C37" s="143">
        <f t="shared" si="0"/>
        <v>50000</v>
      </c>
      <c r="D37" s="5">
        <v>50000</v>
      </c>
      <c r="E37" s="5"/>
      <c r="F37" s="5"/>
      <c r="G37" s="5"/>
      <c r="H37" s="5"/>
    </row>
    <row r="38" spans="1:8" x14ac:dyDescent="0.2">
      <c r="A38" s="4">
        <v>33</v>
      </c>
      <c r="B38" s="142" t="s">
        <v>354</v>
      </c>
      <c r="C38" s="143">
        <f t="shared" si="0"/>
        <v>350000</v>
      </c>
      <c r="D38" s="5">
        <v>350000</v>
      </c>
      <c r="E38" s="5"/>
      <c r="F38" s="5"/>
      <c r="G38" s="5"/>
      <c r="H38" s="5"/>
    </row>
    <row r="39" spans="1:8" x14ac:dyDescent="0.2">
      <c r="A39" s="4">
        <v>34</v>
      </c>
      <c r="B39" s="147" t="s">
        <v>55</v>
      </c>
      <c r="C39" s="143">
        <f t="shared" si="0"/>
        <v>345543000</v>
      </c>
      <c r="D39" s="6">
        <f>D29+D35+D36</f>
        <v>345543000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">
      <c r="A40" s="4">
        <v>35</v>
      </c>
      <c r="B40" s="144" t="s">
        <v>355</v>
      </c>
      <c r="C40" s="143">
        <f t="shared" si="0"/>
        <v>0</v>
      </c>
      <c r="D40" s="150"/>
      <c r="E40" s="150"/>
      <c r="F40" s="150"/>
      <c r="G40" s="150"/>
      <c r="H40" s="150"/>
    </row>
    <row r="41" spans="1:8" x14ac:dyDescent="0.2">
      <c r="A41" s="4">
        <v>36</v>
      </c>
      <c r="B41" s="151" t="s">
        <v>56</v>
      </c>
      <c r="C41" s="143">
        <f t="shared" si="0"/>
        <v>10922980</v>
      </c>
      <c r="D41" s="12">
        <f>SUM(D42:D45)</f>
        <v>0</v>
      </c>
      <c r="E41" s="12">
        <f>SUM(E42:E45)</f>
        <v>370000</v>
      </c>
      <c r="F41" s="12">
        <f>SUM(F42:F45)</f>
        <v>700000</v>
      </c>
      <c r="G41" s="12">
        <f>SUM(G42:G45)</f>
        <v>1360000</v>
      </c>
      <c r="H41" s="12">
        <f>SUM(H42:H45)</f>
        <v>8492980</v>
      </c>
    </row>
    <row r="42" spans="1:8" x14ac:dyDescent="0.2">
      <c r="A42" s="4">
        <v>37</v>
      </c>
      <c r="B42" s="151" t="s">
        <v>356</v>
      </c>
      <c r="C42" s="143">
        <f t="shared" si="0"/>
        <v>1146420</v>
      </c>
      <c r="D42" s="138"/>
      <c r="E42" s="138"/>
      <c r="F42" s="138"/>
      <c r="G42" s="138"/>
      <c r="H42" s="138">
        <v>1146420</v>
      </c>
    </row>
    <row r="43" spans="1:8" x14ac:dyDescent="0.2">
      <c r="A43" s="4">
        <v>38</v>
      </c>
      <c r="B43" s="151" t="s">
        <v>57</v>
      </c>
      <c r="C43" s="143">
        <f t="shared" si="0"/>
        <v>2070000</v>
      </c>
      <c r="D43" s="7"/>
      <c r="E43" s="7">
        <v>70000</v>
      </c>
      <c r="F43" s="7">
        <v>700000</v>
      </c>
      <c r="G43" s="7">
        <v>1300000</v>
      </c>
      <c r="H43" s="7"/>
    </row>
    <row r="44" spans="1:8" x14ac:dyDescent="0.2">
      <c r="A44" s="4">
        <v>39</v>
      </c>
      <c r="B44" s="151" t="s">
        <v>357</v>
      </c>
      <c r="C44" s="143">
        <f t="shared" si="0"/>
        <v>7346560</v>
      </c>
      <c r="D44" s="7"/>
      <c r="E44" s="7"/>
      <c r="F44" s="7"/>
      <c r="G44" s="7"/>
      <c r="H44" s="7">
        <v>7346560</v>
      </c>
    </row>
    <row r="45" spans="1:8" x14ac:dyDescent="0.2">
      <c r="A45" s="4">
        <v>40</v>
      </c>
      <c r="B45" s="151" t="s">
        <v>358</v>
      </c>
      <c r="C45" s="143">
        <f t="shared" si="0"/>
        <v>360000</v>
      </c>
      <c r="D45" s="7"/>
      <c r="E45" s="7">
        <v>300000</v>
      </c>
      <c r="F45" s="7"/>
      <c r="G45" s="7">
        <v>60000</v>
      </c>
      <c r="H45" s="7"/>
    </row>
    <row r="46" spans="1:8" x14ac:dyDescent="0.2">
      <c r="A46" s="4">
        <v>41</v>
      </c>
      <c r="B46" s="142" t="s">
        <v>58</v>
      </c>
      <c r="C46" s="143">
        <f t="shared" si="0"/>
        <v>3575000</v>
      </c>
      <c r="D46" s="12">
        <f>SUM(D47:D48)</f>
        <v>130000</v>
      </c>
      <c r="E46" s="12">
        <f>SUM(E47:E48)</f>
        <v>1300000</v>
      </c>
      <c r="F46" s="12">
        <f>SUM(F47:F48)</f>
        <v>2145000</v>
      </c>
      <c r="G46" s="12">
        <f>SUM(G47:G48)</f>
        <v>0</v>
      </c>
      <c r="H46" s="12">
        <f>SUM(H47:H48)</f>
        <v>0</v>
      </c>
    </row>
    <row r="47" spans="1:8" x14ac:dyDescent="0.2">
      <c r="A47" s="4">
        <v>42</v>
      </c>
      <c r="B47" s="142" t="s">
        <v>59</v>
      </c>
      <c r="C47" s="143">
        <f t="shared" si="0"/>
        <v>1855000</v>
      </c>
      <c r="D47" s="5">
        <v>130000</v>
      </c>
      <c r="E47" s="5">
        <v>1300000</v>
      </c>
      <c r="F47" s="5">
        <v>425000</v>
      </c>
      <c r="G47" s="5"/>
      <c r="H47" s="5"/>
    </row>
    <row r="48" spans="1:8" x14ac:dyDescent="0.2">
      <c r="A48" s="4">
        <v>43</v>
      </c>
      <c r="B48" s="142" t="s">
        <v>60</v>
      </c>
      <c r="C48" s="143">
        <f t="shared" si="0"/>
        <v>1720000</v>
      </c>
      <c r="D48" s="5"/>
      <c r="E48" s="5"/>
      <c r="F48" s="5">
        <v>1720000</v>
      </c>
      <c r="G48" s="5"/>
      <c r="H48" s="5"/>
    </row>
    <row r="49" spans="1:8" x14ac:dyDescent="0.2">
      <c r="A49" s="4">
        <v>44</v>
      </c>
      <c r="B49" s="142" t="s">
        <v>359</v>
      </c>
      <c r="C49" s="143">
        <f t="shared" si="0"/>
        <v>9610000</v>
      </c>
      <c r="D49" s="12">
        <f>SUM(D50:D53)</f>
        <v>9610000</v>
      </c>
      <c r="E49" s="12">
        <f>SUM(E50:E53)</f>
        <v>0</v>
      </c>
      <c r="F49" s="12">
        <f>SUM(F50:F53)</f>
        <v>0</v>
      </c>
      <c r="G49" s="12">
        <f>SUM(G50:G53)</f>
        <v>0</v>
      </c>
      <c r="H49" s="12">
        <f>SUM(H50:H53)</f>
        <v>0</v>
      </c>
    </row>
    <row r="50" spans="1:8" ht="25.5" x14ac:dyDescent="0.2">
      <c r="A50" s="4">
        <v>45</v>
      </c>
      <c r="B50" s="142" t="s">
        <v>360</v>
      </c>
      <c r="C50" s="143">
        <f t="shared" si="0"/>
        <v>0</v>
      </c>
      <c r="D50" s="5"/>
      <c r="E50" s="5"/>
      <c r="F50" s="5"/>
      <c r="G50" s="5"/>
      <c r="H50" s="5"/>
    </row>
    <row r="51" spans="1:8" ht="25.5" x14ac:dyDescent="0.2">
      <c r="A51" s="4">
        <v>46</v>
      </c>
      <c r="B51" s="142" t="s">
        <v>61</v>
      </c>
      <c r="C51" s="143">
        <f t="shared" si="0"/>
        <v>0</v>
      </c>
      <c r="D51" s="5"/>
      <c r="E51" s="5"/>
      <c r="F51" s="5"/>
      <c r="G51" s="5"/>
      <c r="H51" s="5"/>
    </row>
    <row r="52" spans="1:8" x14ac:dyDescent="0.2">
      <c r="A52" s="4">
        <v>47</v>
      </c>
      <c r="B52" s="142" t="s">
        <v>361</v>
      </c>
      <c r="C52" s="143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">
      <c r="A53" s="4">
        <v>49</v>
      </c>
      <c r="B53" s="142" t="s">
        <v>62</v>
      </c>
      <c r="C53" s="143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">
      <c r="A54" s="4">
        <v>50</v>
      </c>
      <c r="B54" s="142" t="s">
        <v>362</v>
      </c>
      <c r="C54" s="143">
        <f t="shared" si="0"/>
        <v>1365455</v>
      </c>
      <c r="D54" s="5"/>
      <c r="E54" s="5"/>
      <c r="F54" s="5"/>
      <c r="G54" s="5"/>
      <c r="H54" s="5">
        <v>1365455</v>
      </c>
    </row>
    <row r="55" spans="1:8" x14ac:dyDescent="0.2">
      <c r="A55" s="4">
        <v>51</v>
      </c>
      <c r="B55" s="142" t="s">
        <v>363</v>
      </c>
      <c r="C55" s="143">
        <f t="shared" si="0"/>
        <v>9650810</v>
      </c>
      <c r="D55" s="138">
        <v>5769983</v>
      </c>
      <c r="E55" s="138">
        <v>450900</v>
      </c>
      <c r="F55" s="138">
        <v>768150</v>
      </c>
      <c r="G55" s="138"/>
      <c r="H55" s="138">
        <v>2661777</v>
      </c>
    </row>
    <row r="56" spans="1:8" x14ac:dyDescent="0.2">
      <c r="A56" s="4">
        <v>52</v>
      </c>
      <c r="B56" s="142" t="s">
        <v>63</v>
      </c>
      <c r="C56" s="143">
        <f t="shared" si="0"/>
        <v>0</v>
      </c>
      <c r="D56" s="5"/>
      <c r="E56" s="5"/>
      <c r="F56" s="5"/>
      <c r="G56" s="5"/>
      <c r="H56" s="5"/>
    </row>
    <row r="57" spans="1:8" ht="25.5" x14ac:dyDescent="0.2">
      <c r="A57" s="4">
        <v>53</v>
      </c>
      <c r="B57" s="142" t="s">
        <v>364</v>
      </c>
      <c r="C57" s="143">
        <f t="shared" si="0"/>
        <v>0</v>
      </c>
      <c r="D57" s="5"/>
      <c r="E57" s="5"/>
      <c r="F57" s="5"/>
      <c r="G57" s="5"/>
      <c r="H57" s="5"/>
    </row>
    <row r="58" spans="1:8" x14ac:dyDescent="0.2">
      <c r="A58" s="4">
        <v>54</v>
      </c>
      <c r="B58" s="142" t="s">
        <v>365</v>
      </c>
      <c r="C58" s="143">
        <f t="shared" si="0"/>
        <v>1000</v>
      </c>
      <c r="D58" s="5"/>
      <c r="E58" s="5"/>
      <c r="F58" s="5">
        <v>1000</v>
      </c>
      <c r="G58" s="5"/>
      <c r="H58" s="5"/>
    </row>
    <row r="59" spans="1:8" x14ac:dyDescent="0.2">
      <c r="A59" s="4">
        <v>55</v>
      </c>
      <c r="B59" s="142" t="s">
        <v>64</v>
      </c>
      <c r="C59" s="143">
        <f t="shared" si="0"/>
        <v>0</v>
      </c>
      <c r="D59" s="5"/>
      <c r="E59" s="5"/>
      <c r="F59" s="5"/>
      <c r="G59" s="5"/>
      <c r="H59" s="5"/>
    </row>
    <row r="60" spans="1:8" x14ac:dyDescent="0.2">
      <c r="A60" s="4">
        <v>56</v>
      </c>
      <c r="B60" s="142" t="s">
        <v>366</v>
      </c>
      <c r="C60" s="143">
        <f t="shared" si="0"/>
        <v>1470500</v>
      </c>
      <c r="D60" s="5">
        <v>1460500</v>
      </c>
      <c r="E60" s="3"/>
      <c r="F60" s="5">
        <v>10000</v>
      </c>
      <c r="G60" s="3"/>
      <c r="H60" s="3"/>
    </row>
    <row r="61" spans="1:8" x14ac:dyDescent="0.2">
      <c r="A61" s="4">
        <v>57</v>
      </c>
      <c r="B61" s="147" t="s">
        <v>65</v>
      </c>
      <c r="C61" s="143">
        <f t="shared" si="0"/>
        <v>36595745</v>
      </c>
      <c r="D61" s="6">
        <f>D40+D41+D46+D49+D54+D55+D56+D57+D58+D59+D60</f>
        <v>16970483</v>
      </c>
      <c r="E61" s="6">
        <f>E40+E41+E46+E49+E54+E55+E56+E57+E58+E59+E60</f>
        <v>2120900</v>
      </c>
      <c r="F61" s="6">
        <f>F40+F41+F46+F49+F54+F55+F56+F57+F58+F59+F60</f>
        <v>3624150</v>
      </c>
      <c r="G61" s="6">
        <f>G40+G41+G46+G49+G54+G55+G56+G57+G58+G59+G60</f>
        <v>1360000</v>
      </c>
      <c r="H61" s="6">
        <f>H40+H41+H46+H49+H54+H55+H56+H57+H58+H59+H60</f>
        <v>12520212</v>
      </c>
    </row>
    <row r="62" spans="1:8" x14ac:dyDescent="0.2">
      <c r="A62" s="4">
        <v>58</v>
      </c>
      <c r="B62" s="142" t="s">
        <v>367</v>
      </c>
      <c r="C62" s="143">
        <f t="shared" si="0"/>
        <v>11630306</v>
      </c>
      <c r="D62" s="5">
        <v>11630306</v>
      </c>
      <c r="E62" s="5"/>
      <c r="F62" s="5"/>
      <c r="G62" s="3"/>
      <c r="H62" s="3"/>
    </row>
    <row r="63" spans="1:8" x14ac:dyDescent="0.2">
      <c r="A63" s="4">
        <v>59</v>
      </c>
      <c r="B63" s="142" t="s">
        <v>368</v>
      </c>
      <c r="C63" s="143">
        <f t="shared" si="0"/>
        <v>0</v>
      </c>
      <c r="D63" s="5"/>
      <c r="E63" s="5"/>
      <c r="F63" s="5"/>
      <c r="G63" s="3"/>
      <c r="H63" s="3"/>
    </row>
    <row r="64" spans="1:8" x14ac:dyDescent="0.2">
      <c r="A64" s="4">
        <v>60</v>
      </c>
      <c r="B64" s="147" t="s">
        <v>66</v>
      </c>
      <c r="C64" s="143">
        <f t="shared" si="0"/>
        <v>11630306</v>
      </c>
      <c r="D64" s="6">
        <f>SUM(D62:D63)</f>
        <v>11630306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">
      <c r="A65" s="4">
        <v>61</v>
      </c>
      <c r="B65" s="152" t="s">
        <v>369</v>
      </c>
      <c r="C65" s="143">
        <f t="shared" si="0"/>
        <v>0</v>
      </c>
      <c r="D65" s="138"/>
      <c r="E65" s="138"/>
      <c r="F65" s="138"/>
      <c r="G65" s="138"/>
      <c r="H65" s="138"/>
    </row>
    <row r="66" spans="1:8" x14ac:dyDescent="0.2">
      <c r="A66" s="4">
        <v>62</v>
      </c>
      <c r="B66" s="153" t="s">
        <v>370</v>
      </c>
      <c r="C66" s="143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5.5" x14ac:dyDescent="0.2">
      <c r="A67" s="4">
        <v>63</v>
      </c>
      <c r="B67" s="142" t="s">
        <v>67</v>
      </c>
      <c r="C67" s="143">
        <f t="shared" si="0"/>
        <v>0</v>
      </c>
      <c r="D67" s="5"/>
      <c r="E67" s="5"/>
      <c r="F67" s="5"/>
      <c r="G67" s="5"/>
      <c r="H67" s="5"/>
    </row>
    <row r="68" spans="1:8" x14ac:dyDescent="0.2">
      <c r="A68" s="4">
        <v>64</v>
      </c>
      <c r="B68" s="142" t="s">
        <v>68</v>
      </c>
      <c r="C68" s="143">
        <f t="shared" si="0"/>
        <v>0</v>
      </c>
      <c r="D68" s="5"/>
      <c r="E68" s="5"/>
      <c r="F68" s="5"/>
      <c r="G68" s="5"/>
      <c r="H68" s="5"/>
    </row>
    <row r="69" spans="1:8" x14ac:dyDescent="0.2">
      <c r="A69" s="4">
        <v>65</v>
      </c>
      <c r="B69" s="142" t="s">
        <v>69</v>
      </c>
      <c r="C69" s="143">
        <f t="shared" si="0"/>
        <v>120000</v>
      </c>
      <c r="D69" s="5">
        <v>120000</v>
      </c>
      <c r="E69" s="3"/>
      <c r="F69" s="3"/>
      <c r="G69" s="3"/>
      <c r="H69" s="3"/>
    </row>
    <row r="70" spans="1:8" x14ac:dyDescent="0.2">
      <c r="A70" s="4">
        <v>66</v>
      </c>
      <c r="B70" s="147" t="s">
        <v>70</v>
      </c>
      <c r="C70" s="143">
        <f t="shared" si="0"/>
        <v>120000</v>
      </c>
      <c r="D70" s="13">
        <f>SUM(D67:D69)</f>
        <v>120000</v>
      </c>
      <c r="E70" s="13">
        <f>SUM(E67:E69)</f>
        <v>0</v>
      </c>
      <c r="F70" s="13">
        <f>SUM(F67:F69)</f>
        <v>0</v>
      </c>
      <c r="G70" s="13">
        <f>SUM(G67:G69)</f>
        <v>0</v>
      </c>
      <c r="H70" s="13">
        <f>SUM(H67:H69)</f>
        <v>0</v>
      </c>
    </row>
    <row r="71" spans="1:8" x14ac:dyDescent="0.2">
      <c r="A71" s="4">
        <v>67</v>
      </c>
      <c r="B71" s="154" t="s">
        <v>71</v>
      </c>
      <c r="C71" s="143">
        <f t="shared" ref="C71:C78" si="1">SUM(D71:H71)</f>
        <v>1903239716</v>
      </c>
      <c r="D71" s="14">
        <f>D20+D28+D39+D61+D64+D66+D70</f>
        <v>1844631486</v>
      </c>
      <c r="E71" s="14">
        <f>E20+E28+E39+E61+E64+E66+E70</f>
        <v>2120900</v>
      </c>
      <c r="F71" s="14">
        <f>F20+F28+F39+F61+F64+F66+F70</f>
        <v>42607118</v>
      </c>
      <c r="G71" s="14">
        <f>G20+G28+G39+G61+G64+G66+G70</f>
        <v>1360000</v>
      </c>
      <c r="H71" s="14">
        <f>H20+H28+H39+H61+H64+H66+H70</f>
        <v>12520212</v>
      </c>
    </row>
    <row r="72" spans="1:8" ht="25.5" x14ac:dyDescent="0.2">
      <c r="A72" s="4">
        <v>68</v>
      </c>
      <c r="B72" s="144" t="s">
        <v>371</v>
      </c>
      <c r="C72" s="143">
        <f t="shared" si="1"/>
        <v>0</v>
      </c>
      <c r="D72" s="138"/>
      <c r="E72" s="138"/>
      <c r="F72" s="138"/>
      <c r="G72" s="138"/>
      <c r="H72" s="138"/>
    </row>
    <row r="73" spans="1:8" ht="25.5" x14ac:dyDescent="0.2">
      <c r="A73" s="4">
        <v>69</v>
      </c>
      <c r="B73" s="142" t="s">
        <v>372</v>
      </c>
      <c r="C73" s="143">
        <f t="shared" si="1"/>
        <v>581687302</v>
      </c>
      <c r="D73" s="5">
        <v>563539602</v>
      </c>
      <c r="E73" s="5"/>
      <c r="F73" s="5">
        <v>8053000</v>
      </c>
      <c r="G73" s="5">
        <v>10094700</v>
      </c>
      <c r="H73" s="5"/>
    </row>
    <row r="74" spans="1:8" x14ac:dyDescent="0.2">
      <c r="A74" s="4">
        <v>70</v>
      </c>
      <c r="B74" s="142" t="s">
        <v>72</v>
      </c>
      <c r="C74" s="143">
        <f t="shared" si="1"/>
        <v>0</v>
      </c>
      <c r="D74" s="5"/>
      <c r="E74" s="5"/>
      <c r="F74" s="5"/>
      <c r="G74" s="5"/>
      <c r="H74" s="5"/>
    </row>
    <row r="75" spans="1:8" x14ac:dyDescent="0.2">
      <c r="A75" s="4">
        <v>71</v>
      </c>
      <c r="B75" s="142" t="s">
        <v>373</v>
      </c>
      <c r="C75" s="143">
        <f t="shared" si="1"/>
        <v>529712635</v>
      </c>
      <c r="D75" s="5"/>
      <c r="E75" s="5">
        <v>207178554</v>
      </c>
      <c r="F75" s="5">
        <v>126410626</v>
      </c>
      <c r="G75" s="5">
        <v>62241198</v>
      </c>
      <c r="H75" s="5">
        <v>133882257</v>
      </c>
    </row>
    <row r="76" spans="1:8" x14ac:dyDescent="0.2">
      <c r="A76" s="4">
        <v>72</v>
      </c>
      <c r="B76" s="142" t="s">
        <v>73</v>
      </c>
      <c r="C76" s="143">
        <f t="shared" si="1"/>
        <v>1111399937</v>
      </c>
      <c r="D76" s="11">
        <f>SUM(D72:D75)</f>
        <v>563539602</v>
      </c>
      <c r="E76" s="11">
        <f>SUM(E72:E75)</f>
        <v>207178554</v>
      </c>
      <c r="F76" s="11">
        <f>SUM(F72:F75)</f>
        <v>134463626</v>
      </c>
      <c r="G76" s="11">
        <f>SUM(G72:G75)</f>
        <v>72335898</v>
      </c>
      <c r="H76" s="11">
        <f>SUM(H72:H75)</f>
        <v>133882257</v>
      </c>
    </row>
    <row r="77" spans="1:8" ht="13.5" thickBot="1" x14ac:dyDescent="0.25">
      <c r="A77" s="4">
        <v>73</v>
      </c>
      <c r="B77" s="155" t="s">
        <v>74</v>
      </c>
      <c r="C77" s="143">
        <f t="shared" si="1"/>
        <v>1111399937</v>
      </c>
      <c r="D77" s="15">
        <f>D76</f>
        <v>563539602</v>
      </c>
      <c r="E77" s="15">
        <f>E76</f>
        <v>207178554</v>
      </c>
      <c r="F77" s="15">
        <f>F76</f>
        <v>134463626</v>
      </c>
      <c r="G77" s="15">
        <f>G76</f>
        <v>72335898</v>
      </c>
      <c r="H77" s="15">
        <f>H76</f>
        <v>133882257</v>
      </c>
    </row>
    <row r="78" spans="1:8" ht="14.25" thickTop="1" thickBot="1" x14ac:dyDescent="0.25">
      <c r="A78" s="4">
        <v>74</v>
      </c>
      <c r="B78" s="156" t="s">
        <v>38</v>
      </c>
      <c r="C78" s="143">
        <f t="shared" si="1"/>
        <v>3014639653</v>
      </c>
      <c r="D78" s="157">
        <f>D71+D77</f>
        <v>2408171088</v>
      </c>
      <c r="E78" s="157">
        <f>E71+E77</f>
        <v>209299454</v>
      </c>
      <c r="F78" s="157">
        <f>F71+F77</f>
        <v>177070744</v>
      </c>
      <c r="G78" s="157">
        <f>G71+G77</f>
        <v>73695898</v>
      </c>
      <c r="H78" s="157">
        <f>H71+H77</f>
        <v>146402469</v>
      </c>
    </row>
    <row r="79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D4FB-45B5-4B2C-8088-179214DC03BB}">
  <sheetPr>
    <pageSetUpPr fitToPage="1"/>
  </sheetPr>
  <dimension ref="A1:Q59"/>
  <sheetViews>
    <sheetView workbookViewId="0">
      <selection activeCell="E1" sqref="E1"/>
    </sheetView>
  </sheetViews>
  <sheetFormatPr defaultColWidth="9.140625" defaultRowHeight="15" x14ac:dyDescent="0.25"/>
  <cols>
    <col min="1" max="1" width="48.42578125" style="622" customWidth="1"/>
    <col min="2" max="2" width="11.7109375" style="622" customWidth="1"/>
    <col min="3" max="3" width="8.85546875" style="622" customWidth="1"/>
    <col min="4" max="4" width="14.42578125" style="622" customWidth="1"/>
    <col min="5" max="5" width="13" style="622" customWidth="1"/>
    <col min="6" max="7" width="12.42578125" style="622" customWidth="1"/>
    <col min="8" max="8" width="14.42578125" style="622" customWidth="1"/>
    <col min="9" max="9" width="13" style="622" customWidth="1"/>
    <col min="10" max="10" width="15.42578125" style="622" customWidth="1"/>
    <col min="11" max="11" width="14.5703125" style="622" customWidth="1"/>
    <col min="12" max="12" width="12.42578125" style="622" customWidth="1"/>
    <col min="13" max="13" width="14.42578125" style="622" customWidth="1"/>
    <col min="14" max="14" width="13" style="622" customWidth="1"/>
    <col min="15" max="15" width="15.42578125" style="622" customWidth="1"/>
    <col min="16" max="16" width="14.5703125" style="622" customWidth="1"/>
    <col min="17" max="17" width="11.28515625" style="622" customWidth="1"/>
    <col min="18" max="16384" width="9.140625" style="622"/>
  </cols>
  <sheetData>
    <row r="1" spans="1:17" ht="18.75" x14ac:dyDescent="0.3">
      <c r="A1" s="17" t="s">
        <v>0</v>
      </c>
      <c r="E1" s="612"/>
      <c r="I1" s="612"/>
      <c r="N1" s="612"/>
    </row>
    <row r="2" spans="1:17" ht="18.75" x14ac:dyDescent="0.3">
      <c r="A2" s="17" t="s">
        <v>75</v>
      </c>
      <c r="E2" s="612" t="s">
        <v>520</v>
      </c>
      <c r="I2" s="612"/>
      <c r="N2" s="612"/>
    </row>
    <row r="3" spans="1:17" ht="23.25" thickBot="1" x14ac:dyDescent="0.4">
      <c r="A3" s="17"/>
      <c r="D3" s="623">
        <v>2018</v>
      </c>
      <c r="H3" s="623">
        <v>2019</v>
      </c>
      <c r="M3" s="623">
        <v>2019</v>
      </c>
    </row>
    <row r="4" spans="1:17" ht="18.75" x14ac:dyDescent="0.3">
      <c r="A4" s="17"/>
      <c r="B4" s="624" t="s">
        <v>78</v>
      </c>
      <c r="C4" s="625"/>
      <c r="D4" s="625"/>
      <c r="E4" s="19">
        <v>9437151820</v>
      </c>
      <c r="F4" s="625"/>
      <c r="G4" s="624" t="s">
        <v>78</v>
      </c>
      <c r="H4" s="625"/>
      <c r="I4" s="625"/>
      <c r="J4" s="19">
        <v>9578698183</v>
      </c>
      <c r="K4" s="625"/>
      <c r="L4" s="624" t="s">
        <v>78</v>
      </c>
      <c r="M4" s="625"/>
      <c r="N4" s="625"/>
      <c r="O4" s="19">
        <v>9578698183</v>
      </c>
      <c r="P4" s="625"/>
    </row>
    <row r="5" spans="1:17" ht="18.75" x14ac:dyDescent="0.3">
      <c r="A5" s="17"/>
      <c r="B5" s="213" t="s">
        <v>79</v>
      </c>
      <c r="C5" s="626" t="s">
        <v>80</v>
      </c>
      <c r="D5" s="627"/>
      <c r="E5" s="214">
        <f>E4*0.0055</f>
        <v>51904335.009999998</v>
      </c>
      <c r="F5" s="627"/>
      <c r="G5" s="213" t="s">
        <v>79</v>
      </c>
      <c r="H5" s="626" t="s">
        <v>80</v>
      </c>
      <c r="I5" s="627"/>
      <c r="J5" s="214">
        <f>J4*0.0055</f>
        <v>52682840.006499998</v>
      </c>
      <c r="K5" s="627"/>
      <c r="L5" s="213" t="s">
        <v>79</v>
      </c>
      <c r="M5" s="626" t="s">
        <v>80</v>
      </c>
      <c r="N5" s="627"/>
      <c r="O5" s="214">
        <f>O4*0.0055</f>
        <v>52682840.006499998</v>
      </c>
      <c r="P5" s="627"/>
    </row>
    <row r="6" spans="1:17" ht="19.5" thickBot="1" x14ac:dyDescent="0.35">
      <c r="A6" s="628" t="s">
        <v>443</v>
      </c>
      <c r="B6" s="629"/>
      <c r="C6" s="215">
        <f>E6/E5</f>
        <v>0.7499999950389501</v>
      </c>
      <c r="D6" s="20"/>
      <c r="E6" s="21">
        <v>38928251</v>
      </c>
      <c r="F6" s="630"/>
      <c r="G6" s="629"/>
      <c r="H6" s="215">
        <f>J6/J5</f>
        <v>0.52116317185277861</v>
      </c>
      <c r="I6" s="20"/>
      <c r="J6" s="21">
        <v>27456356</v>
      </c>
      <c r="K6" s="630"/>
      <c r="L6" s="629"/>
      <c r="M6" s="215">
        <f>O6/O5</f>
        <v>0.52116317185277861</v>
      </c>
      <c r="N6" s="20"/>
      <c r="O6" s="21">
        <v>27456356</v>
      </c>
      <c r="P6" s="630"/>
    </row>
    <row r="7" spans="1:17" ht="18.75" x14ac:dyDescent="0.3">
      <c r="A7" s="631"/>
      <c r="B7" s="216" t="s">
        <v>81</v>
      </c>
      <c r="C7" s="217"/>
      <c r="D7" s="216"/>
      <c r="E7" s="632">
        <f>E4*0.014/C8</f>
        <v>22156.653610598692</v>
      </c>
      <c r="F7" s="633"/>
      <c r="G7" s="218" t="s">
        <v>81</v>
      </c>
      <c r="H7" s="219"/>
      <c r="I7" s="218"/>
      <c r="J7" s="632">
        <f>J4*0.014/H8</f>
        <v>22455.08616242465</v>
      </c>
      <c r="K7" s="634"/>
      <c r="L7" s="218" t="s">
        <v>81</v>
      </c>
      <c r="M7" s="219"/>
      <c r="N7" s="218"/>
      <c r="O7" s="632">
        <f>O4*0.014/M8</f>
        <v>22455.08616242465</v>
      </c>
      <c r="P7" s="634"/>
    </row>
    <row r="8" spans="1:17" ht="15.75" x14ac:dyDescent="0.25">
      <c r="A8" s="22"/>
      <c r="B8" s="220"/>
      <c r="C8" s="221">
        <v>5963</v>
      </c>
      <c r="D8" s="216" t="s">
        <v>82</v>
      </c>
      <c r="E8" s="635" t="s">
        <v>83</v>
      </c>
      <c r="F8" s="636" t="s">
        <v>374</v>
      </c>
      <c r="G8" s="23"/>
      <c r="H8" s="222">
        <v>5972</v>
      </c>
      <c r="I8" s="24" t="s">
        <v>82</v>
      </c>
      <c r="J8" s="637" t="s">
        <v>83</v>
      </c>
      <c r="K8" s="636" t="s">
        <v>455</v>
      </c>
      <c r="L8" s="23"/>
      <c r="M8" s="222">
        <v>5972</v>
      </c>
      <c r="N8" s="24" t="s">
        <v>82</v>
      </c>
      <c r="O8" s="637" t="s">
        <v>83</v>
      </c>
      <c r="P8" s="636" t="s">
        <v>455</v>
      </c>
    </row>
    <row r="9" spans="1:17" ht="30.75" thickBot="1" x14ac:dyDescent="0.3">
      <c r="A9" s="371"/>
      <c r="B9" s="372"/>
      <c r="C9" s="373"/>
      <c r="D9" s="374" t="s">
        <v>84</v>
      </c>
      <c r="G9" s="638"/>
      <c r="H9" s="374" t="s">
        <v>84</v>
      </c>
      <c r="K9" s="639" t="s">
        <v>456</v>
      </c>
      <c r="L9" s="638"/>
      <c r="M9" s="374" t="s">
        <v>84</v>
      </c>
      <c r="P9" s="639" t="s">
        <v>456</v>
      </c>
    </row>
    <row r="10" spans="1:17" ht="15.75" thickBot="1" x14ac:dyDescent="0.3">
      <c r="A10" s="25" t="s">
        <v>85</v>
      </c>
      <c r="B10" s="26"/>
      <c r="C10" s="27"/>
      <c r="D10" s="223">
        <f>D11+D22+D32+D50+D55</f>
        <v>415033054.66666663</v>
      </c>
      <c r="E10" s="223">
        <f>E11+E22+E32+E50+E55</f>
        <v>-59421251</v>
      </c>
      <c r="F10" s="223">
        <f>F11+F22+F32+F50+F55</f>
        <v>355611803.66666663</v>
      </c>
      <c r="G10" s="26"/>
      <c r="H10" s="27"/>
      <c r="I10" s="223">
        <f>I11+I22+I32+I50+I55+I58</f>
        <v>440977987</v>
      </c>
      <c r="J10" s="223">
        <f>J11+J22+J32+J50+J55+J58</f>
        <v>-27456356</v>
      </c>
      <c r="K10" s="224">
        <f>K11+K22+K32+K50+K55+K58</f>
        <v>413521631</v>
      </c>
      <c r="L10" s="26"/>
      <c r="M10" s="27"/>
      <c r="N10" s="223">
        <f>N11+N22+N32+N50+N55+N58</f>
        <v>441618547.33333337</v>
      </c>
      <c r="O10" s="223">
        <f>O11+O22+O32+O50+O55+O58</f>
        <v>-27456356</v>
      </c>
      <c r="P10" s="224">
        <f>P11+P22+P32+P50+P55+P58</f>
        <v>414162191.33333337</v>
      </c>
      <c r="Q10" s="224">
        <f>Q11+Q22+Q32+Q50+Q55+Q58</f>
        <v>279993.33333333302</v>
      </c>
    </row>
    <row r="11" spans="1:17" ht="15.75" thickBot="1" x14ac:dyDescent="0.3">
      <c r="A11" s="28" t="s">
        <v>86</v>
      </c>
      <c r="B11" s="26"/>
      <c r="C11" s="27"/>
      <c r="D11" s="223">
        <f t="shared" ref="D11:F11" si="0">SUM(D12:D21)</f>
        <v>147447989</v>
      </c>
      <c r="E11" s="223">
        <f t="shared" si="0"/>
        <v>-38928251</v>
      </c>
      <c r="F11" s="225">
        <f t="shared" si="0"/>
        <v>108519738</v>
      </c>
      <c r="G11" s="26"/>
      <c r="H11" s="27"/>
      <c r="I11" s="223">
        <f t="shared" ref="I11:K11" si="1">SUM(I12:I21)</f>
        <v>152388418</v>
      </c>
      <c r="J11" s="223">
        <f t="shared" si="1"/>
        <v>-27456356</v>
      </c>
      <c r="K11" s="226">
        <f t="shared" si="1"/>
        <v>124932062.00000001</v>
      </c>
      <c r="L11" s="26"/>
      <c r="M11" s="27"/>
      <c r="N11" s="223">
        <f t="shared" ref="N11:P11" si="2">SUM(N12:N21)</f>
        <v>152461089</v>
      </c>
      <c r="O11" s="223">
        <f t="shared" si="2"/>
        <v>-27456356</v>
      </c>
      <c r="P11" s="226">
        <f t="shared" si="2"/>
        <v>125004733.00000001</v>
      </c>
      <c r="Q11" s="640">
        <f t="shared" ref="Q11:Q57" si="3">P11-K11</f>
        <v>72671</v>
      </c>
    </row>
    <row r="12" spans="1:17" x14ac:dyDescent="0.25">
      <c r="A12" s="227" t="s">
        <v>87</v>
      </c>
      <c r="B12" s="228">
        <v>4580000</v>
      </c>
      <c r="C12" s="229">
        <v>22.14</v>
      </c>
      <c r="D12" s="230">
        <f>B12*C12</f>
        <v>101401200</v>
      </c>
      <c r="E12" s="158"/>
      <c r="F12" s="641">
        <f t="shared" ref="F12:F21" si="4">D12+E12</f>
        <v>101401200</v>
      </c>
      <c r="G12" s="228">
        <v>4580000</v>
      </c>
      <c r="H12" s="229">
        <v>22.17</v>
      </c>
      <c r="I12" s="230">
        <f>G12*H12</f>
        <v>101538600.00000001</v>
      </c>
      <c r="J12" s="158"/>
      <c r="K12" s="642">
        <f t="shared" ref="K12:K21" si="5">I12+J12</f>
        <v>101538600.00000001</v>
      </c>
      <c r="L12" s="228">
        <v>4580000</v>
      </c>
      <c r="M12" s="229">
        <v>22.17</v>
      </c>
      <c r="N12" s="230">
        <f>L12*M12</f>
        <v>101538600.00000001</v>
      </c>
      <c r="O12" s="158"/>
      <c r="P12" s="642">
        <f t="shared" ref="P12:P21" si="6">N12+O12</f>
        <v>101538600.00000001</v>
      </c>
      <c r="Q12" s="640">
        <f t="shared" si="3"/>
        <v>0</v>
      </c>
    </row>
    <row r="13" spans="1:17" x14ac:dyDescent="0.25">
      <c r="A13" s="29" t="s">
        <v>88</v>
      </c>
      <c r="B13" s="228">
        <v>22300</v>
      </c>
      <c r="C13" s="231">
        <v>402</v>
      </c>
      <c r="D13" s="375">
        <v>8984670</v>
      </c>
      <c r="E13" s="159">
        <f>-D13</f>
        <v>-8984670</v>
      </c>
      <c r="F13" s="641">
        <f t="shared" si="4"/>
        <v>0</v>
      </c>
      <c r="G13" s="228">
        <v>22300</v>
      </c>
      <c r="H13" s="231">
        <v>402</v>
      </c>
      <c r="I13" s="375">
        <v>8984670</v>
      </c>
      <c r="J13" s="159">
        <f>-I13</f>
        <v>-8984670</v>
      </c>
      <c r="K13" s="642">
        <f t="shared" si="5"/>
        <v>0</v>
      </c>
      <c r="L13" s="228">
        <v>22300</v>
      </c>
      <c r="M13" s="231">
        <v>402</v>
      </c>
      <c r="N13" s="375">
        <v>8984670</v>
      </c>
      <c r="O13" s="159">
        <f>-N13</f>
        <v>-8984670</v>
      </c>
      <c r="P13" s="642">
        <f t="shared" si="6"/>
        <v>0</v>
      </c>
      <c r="Q13" s="640">
        <f t="shared" si="3"/>
        <v>0</v>
      </c>
    </row>
    <row r="14" spans="1:17" x14ac:dyDescent="0.25">
      <c r="A14" s="29" t="s">
        <v>89</v>
      </c>
      <c r="B14" s="228">
        <v>320000</v>
      </c>
      <c r="C14" s="232">
        <v>46.5</v>
      </c>
      <c r="D14" s="375">
        <v>9888000</v>
      </c>
      <c r="E14" s="159">
        <f>-D14</f>
        <v>-9888000</v>
      </c>
      <c r="F14" s="641">
        <f t="shared" si="4"/>
        <v>0</v>
      </c>
      <c r="G14" s="228">
        <v>320000</v>
      </c>
      <c r="H14" s="232">
        <v>46.5</v>
      </c>
      <c r="I14" s="375">
        <v>9888000</v>
      </c>
      <c r="J14" s="159">
        <v>-2140736</v>
      </c>
      <c r="K14" s="642">
        <f t="shared" si="5"/>
        <v>7747264</v>
      </c>
      <c r="L14" s="228">
        <v>320000</v>
      </c>
      <c r="M14" s="232">
        <v>46.5</v>
      </c>
      <c r="N14" s="375">
        <v>9888000</v>
      </c>
      <c r="O14" s="159">
        <v>-2140736</v>
      </c>
      <c r="P14" s="642">
        <f t="shared" si="6"/>
        <v>7747264</v>
      </c>
      <c r="Q14" s="640">
        <f t="shared" si="3"/>
        <v>0</v>
      </c>
    </row>
    <row r="15" spans="1:17" x14ac:dyDescent="0.25">
      <c r="A15" s="29" t="s">
        <v>90</v>
      </c>
      <c r="B15" s="228">
        <v>69</v>
      </c>
      <c r="C15" s="231">
        <v>53051</v>
      </c>
      <c r="D15" s="375">
        <f>B15*C15</f>
        <v>3660519</v>
      </c>
      <c r="E15" s="159">
        <f>-D15</f>
        <v>-3660519</v>
      </c>
      <c r="F15" s="641">
        <f t="shared" si="4"/>
        <v>0</v>
      </c>
      <c r="G15" s="228">
        <v>69</v>
      </c>
      <c r="H15" s="231">
        <v>53051</v>
      </c>
      <c r="I15" s="375">
        <f>G15*H15</f>
        <v>3660519</v>
      </c>
      <c r="J15" s="159"/>
      <c r="K15" s="642">
        <f t="shared" si="5"/>
        <v>3660519</v>
      </c>
      <c r="L15" s="228">
        <v>69</v>
      </c>
      <c r="M15" s="231">
        <v>53051</v>
      </c>
      <c r="N15" s="375">
        <f>L15*M15</f>
        <v>3660519</v>
      </c>
      <c r="O15" s="159"/>
      <c r="P15" s="642">
        <f t="shared" si="6"/>
        <v>3660519</v>
      </c>
      <c r="Q15" s="640">
        <f t="shared" si="3"/>
        <v>0</v>
      </c>
    </row>
    <row r="16" spans="1:17" x14ac:dyDescent="0.25">
      <c r="A16" s="29" t="s">
        <v>91</v>
      </c>
      <c r="B16" s="233">
        <v>227000</v>
      </c>
      <c r="C16" s="232">
        <v>24</v>
      </c>
      <c r="D16" s="375">
        <f>B16*C16</f>
        <v>5448000</v>
      </c>
      <c r="E16" s="159">
        <v>-85862</v>
      </c>
      <c r="F16" s="641">
        <f t="shared" si="4"/>
        <v>5362138</v>
      </c>
      <c r="G16" s="233">
        <v>227000</v>
      </c>
      <c r="H16" s="232">
        <v>31.62</v>
      </c>
      <c r="I16" s="375">
        <f>G16*H16</f>
        <v>7177740</v>
      </c>
      <c r="J16" s="159"/>
      <c r="K16" s="642">
        <f t="shared" si="5"/>
        <v>7177740</v>
      </c>
      <c r="L16" s="233">
        <v>227000</v>
      </c>
      <c r="M16" s="232">
        <v>31.62</v>
      </c>
      <c r="N16" s="375">
        <f>L16*M16</f>
        <v>7177740</v>
      </c>
      <c r="O16" s="159"/>
      <c r="P16" s="642">
        <f t="shared" si="6"/>
        <v>7177740</v>
      </c>
      <c r="Q16" s="640">
        <f t="shared" si="3"/>
        <v>0</v>
      </c>
    </row>
    <row r="17" spans="1:17" x14ac:dyDescent="0.25">
      <c r="A17" s="30" t="s">
        <v>92</v>
      </c>
      <c r="B17" s="228">
        <v>2700</v>
      </c>
      <c r="C17" s="234">
        <v>5963</v>
      </c>
      <c r="D17" s="375">
        <f>B17*C17</f>
        <v>16100100</v>
      </c>
      <c r="E17" s="159">
        <f>-D17</f>
        <v>-16100100</v>
      </c>
      <c r="F17" s="641">
        <f t="shared" si="4"/>
        <v>0</v>
      </c>
      <c r="G17" s="228">
        <v>2700</v>
      </c>
      <c r="H17" s="234">
        <v>5972</v>
      </c>
      <c r="I17" s="375">
        <f>G17*H17</f>
        <v>16124400</v>
      </c>
      <c r="J17" s="159">
        <f>-I17</f>
        <v>-16124400</v>
      </c>
      <c r="K17" s="642">
        <f t="shared" si="5"/>
        <v>0</v>
      </c>
      <c r="L17" s="228">
        <v>2700</v>
      </c>
      <c r="M17" s="234">
        <v>5972</v>
      </c>
      <c r="N17" s="375">
        <f>L17*M17</f>
        <v>16124400</v>
      </c>
      <c r="O17" s="159">
        <f>-N17</f>
        <v>-16124400</v>
      </c>
      <c r="P17" s="642">
        <f t="shared" si="6"/>
        <v>0</v>
      </c>
      <c r="Q17" s="640">
        <f t="shared" si="3"/>
        <v>0</v>
      </c>
    </row>
    <row r="18" spans="1:17" x14ac:dyDescent="0.25">
      <c r="A18" s="235" t="s">
        <v>93</v>
      </c>
      <c r="B18" s="236">
        <v>2550</v>
      </c>
      <c r="C18" s="237">
        <v>82</v>
      </c>
      <c r="D18" s="376">
        <f>B18*C18</f>
        <v>209100</v>
      </c>
      <c r="E18" s="159">
        <f>-D18</f>
        <v>-209100</v>
      </c>
      <c r="F18" s="641">
        <f t="shared" si="4"/>
        <v>0</v>
      </c>
      <c r="G18" s="236">
        <v>2550</v>
      </c>
      <c r="H18" s="237">
        <v>81</v>
      </c>
      <c r="I18" s="376">
        <f>G18*H18</f>
        <v>206550</v>
      </c>
      <c r="J18" s="159">
        <f>-I18</f>
        <v>-206550</v>
      </c>
      <c r="K18" s="642">
        <f t="shared" si="5"/>
        <v>0</v>
      </c>
      <c r="L18" s="236">
        <v>2550</v>
      </c>
      <c r="M18" s="237">
        <v>81</v>
      </c>
      <c r="N18" s="376">
        <f>L18*M18</f>
        <v>206550</v>
      </c>
      <c r="O18" s="159">
        <f>-N18</f>
        <v>-206550</v>
      </c>
      <c r="P18" s="642">
        <f t="shared" si="6"/>
        <v>0</v>
      </c>
      <c r="Q18" s="640">
        <f t="shared" si="3"/>
        <v>0</v>
      </c>
    </row>
    <row r="19" spans="1:17" ht="15.75" thickBot="1" x14ac:dyDescent="0.3">
      <c r="A19" s="235" t="s">
        <v>521</v>
      </c>
      <c r="B19" s="236"/>
      <c r="C19" s="237"/>
      <c r="D19" s="376"/>
      <c r="E19" s="158"/>
      <c r="F19" s="641">
        <f t="shared" si="4"/>
        <v>0</v>
      </c>
      <c r="G19" s="236"/>
      <c r="H19" s="237"/>
      <c r="I19" s="377">
        <v>244339</v>
      </c>
      <c r="J19" s="158"/>
      <c r="K19" s="642">
        <f t="shared" si="5"/>
        <v>244339</v>
      </c>
      <c r="L19" s="236"/>
      <c r="M19" s="237"/>
      <c r="N19" s="643">
        <v>317010</v>
      </c>
      <c r="O19" s="158"/>
      <c r="P19" s="644">
        <f t="shared" si="6"/>
        <v>317010</v>
      </c>
      <c r="Q19" s="645">
        <f t="shared" si="3"/>
        <v>72671</v>
      </c>
    </row>
    <row r="20" spans="1:17" x14ac:dyDescent="0.25">
      <c r="A20" s="235" t="s">
        <v>522</v>
      </c>
      <c r="B20" s="236"/>
      <c r="C20" s="237"/>
      <c r="D20" s="376"/>
      <c r="E20" s="158"/>
      <c r="F20" s="641"/>
      <c r="G20" s="236">
        <v>130000</v>
      </c>
      <c r="H20" s="237">
        <v>22.17</v>
      </c>
      <c r="I20" s="378">
        <v>2882000</v>
      </c>
      <c r="J20" s="158"/>
      <c r="K20" s="642">
        <f t="shared" si="5"/>
        <v>2882000</v>
      </c>
      <c r="L20" s="236">
        <v>130000</v>
      </c>
      <c r="M20" s="237">
        <v>22.17</v>
      </c>
      <c r="N20" s="378">
        <v>2882000</v>
      </c>
      <c r="O20" s="158"/>
      <c r="P20" s="642">
        <f t="shared" si="6"/>
        <v>2882000</v>
      </c>
      <c r="Q20" s="640">
        <f t="shared" si="3"/>
        <v>0</v>
      </c>
    </row>
    <row r="21" spans="1:17" ht="15.75" thickBot="1" x14ac:dyDescent="0.3">
      <c r="A21" s="160" t="s">
        <v>375</v>
      </c>
      <c r="B21" s="236"/>
      <c r="C21" s="237"/>
      <c r="D21" s="379">
        <v>1756400</v>
      </c>
      <c r="E21" s="158"/>
      <c r="F21" s="641">
        <f t="shared" si="4"/>
        <v>1756400</v>
      </c>
      <c r="G21" s="236"/>
      <c r="H21" s="237"/>
      <c r="I21" s="379">
        <v>1681600</v>
      </c>
      <c r="J21" s="158"/>
      <c r="K21" s="642">
        <f t="shared" si="5"/>
        <v>1681600</v>
      </c>
      <c r="L21" s="236"/>
      <c r="M21" s="237"/>
      <c r="N21" s="379">
        <v>1681600</v>
      </c>
      <c r="O21" s="158"/>
      <c r="P21" s="642">
        <f t="shared" si="6"/>
        <v>1681600</v>
      </c>
      <c r="Q21" s="640">
        <f t="shared" si="3"/>
        <v>0</v>
      </c>
    </row>
    <row r="22" spans="1:17" ht="15.75" thickBot="1" x14ac:dyDescent="0.3">
      <c r="A22" s="28" t="s">
        <v>94</v>
      </c>
      <c r="B22" s="238"/>
      <c r="C22" s="239"/>
      <c r="D22" s="240">
        <f>SUM(D23:D31)</f>
        <v>142116066.66666666</v>
      </c>
      <c r="E22" s="240">
        <f>SUM(E23:E31)</f>
        <v>0</v>
      </c>
      <c r="F22" s="225">
        <f>SUM(F23:F31)</f>
        <v>142116066.66666666</v>
      </c>
      <c r="G22" s="238"/>
      <c r="H22" s="239"/>
      <c r="I22" s="240">
        <f>SUM(I23:I31)</f>
        <v>149070733</v>
      </c>
      <c r="J22" s="240">
        <f>SUM(J23:J31)</f>
        <v>0</v>
      </c>
      <c r="K22" s="241">
        <f>SUM(K23:K31)</f>
        <v>149070733</v>
      </c>
      <c r="L22" s="238"/>
      <c r="M22" s="239"/>
      <c r="N22" s="240">
        <f>SUM(N23:N31)</f>
        <v>147714013.33333334</v>
      </c>
      <c r="O22" s="240">
        <f>SUM(O23:O31)</f>
        <v>0</v>
      </c>
      <c r="P22" s="241">
        <f>SUM(P23:P31)</f>
        <v>147714013.33333334</v>
      </c>
      <c r="Q22" s="241">
        <f>SUM(Q23:Q31)</f>
        <v>-1356719.666666667</v>
      </c>
    </row>
    <row r="23" spans="1:17" x14ac:dyDescent="0.25">
      <c r="A23" s="242" t="s">
        <v>95</v>
      </c>
      <c r="B23" s="243">
        <v>4419000</v>
      </c>
      <c r="C23" s="244">
        <v>20.399999999999999</v>
      </c>
      <c r="D23" s="161">
        <f>B23*C23*8/12</f>
        <v>60098400</v>
      </c>
      <c r="F23" s="641">
        <f t="shared" ref="F23:F31" si="7">D23+E23</f>
        <v>60098400</v>
      </c>
      <c r="G23" s="243">
        <v>4371500</v>
      </c>
      <c r="H23" s="380">
        <v>20.6</v>
      </c>
      <c r="I23" s="381">
        <f>G23*H23*8/12</f>
        <v>60035266.666666664</v>
      </c>
      <c r="K23" s="642">
        <f t="shared" ref="K23:K31" si="8">I23+J23</f>
        <v>60035266.666666664</v>
      </c>
      <c r="L23" s="243">
        <v>4371500</v>
      </c>
      <c r="M23" s="245">
        <v>20.6</v>
      </c>
      <c r="N23" s="381">
        <f>L23*M23*8/12</f>
        <v>60035266.666666664</v>
      </c>
      <c r="P23" s="642">
        <f t="shared" ref="P23:P31" si="9">N23+O23</f>
        <v>60035266.666666664</v>
      </c>
      <c r="Q23" s="640">
        <f t="shared" si="3"/>
        <v>0</v>
      </c>
    </row>
    <row r="24" spans="1:17" x14ac:dyDescent="0.25">
      <c r="A24" s="246" t="s">
        <v>96</v>
      </c>
      <c r="B24" s="247">
        <v>2205000</v>
      </c>
      <c r="C24" s="248">
        <v>13</v>
      </c>
      <c r="D24" s="382">
        <f>B24*C24/12*8</f>
        <v>19110000</v>
      </c>
      <c r="F24" s="641">
        <f t="shared" si="7"/>
        <v>19110000</v>
      </c>
      <c r="G24" s="247">
        <v>2205000</v>
      </c>
      <c r="H24" s="245">
        <v>14</v>
      </c>
      <c r="I24" s="382">
        <f>G24*H24/12*8</f>
        <v>20580000</v>
      </c>
      <c r="K24" s="642">
        <f t="shared" si="8"/>
        <v>20580000</v>
      </c>
      <c r="L24" s="247">
        <v>2205000</v>
      </c>
      <c r="M24" s="248">
        <v>13.9</v>
      </c>
      <c r="N24" s="382">
        <f>L24*M24/12*8</f>
        <v>20433000</v>
      </c>
      <c r="P24" s="644">
        <f t="shared" si="9"/>
        <v>20433000</v>
      </c>
      <c r="Q24" s="640">
        <f t="shared" si="3"/>
        <v>-147000</v>
      </c>
    </row>
    <row r="25" spans="1:17" x14ac:dyDescent="0.25">
      <c r="A25" s="242" t="s">
        <v>97</v>
      </c>
      <c r="B25" s="249">
        <v>4419000</v>
      </c>
      <c r="C25" s="248">
        <v>20.2</v>
      </c>
      <c r="D25" s="382">
        <f>B25*C25*4/12</f>
        <v>29754600</v>
      </c>
      <c r="F25" s="641">
        <f t="shared" si="7"/>
        <v>29754600</v>
      </c>
      <c r="G25" s="249">
        <v>4371500</v>
      </c>
      <c r="H25" s="245">
        <v>20.6</v>
      </c>
      <c r="I25" s="382">
        <f>G25*H25*4/12</f>
        <v>30017633.333333332</v>
      </c>
      <c r="K25" s="642">
        <f t="shared" si="8"/>
        <v>30017633.333333332</v>
      </c>
      <c r="L25" s="249">
        <v>4371500</v>
      </c>
      <c r="M25" s="248">
        <v>20</v>
      </c>
      <c r="N25" s="382">
        <f>L25*M25*4/12</f>
        <v>29143333.333333332</v>
      </c>
      <c r="P25" s="644">
        <f t="shared" si="9"/>
        <v>29143333.333333332</v>
      </c>
      <c r="Q25" s="640">
        <f t="shared" si="3"/>
        <v>-874300</v>
      </c>
    </row>
    <row r="26" spans="1:17" x14ac:dyDescent="0.25">
      <c r="A26" s="246" t="s">
        <v>98</v>
      </c>
      <c r="B26" s="247">
        <v>2205000</v>
      </c>
      <c r="C26" s="248">
        <v>13</v>
      </c>
      <c r="D26" s="383">
        <f>B26*C26/12*4</f>
        <v>9555000</v>
      </c>
      <c r="F26" s="641">
        <f t="shared" si="7"/>
        <v>9555000</v>
      </c>
      <c r="G26" s="247">
        <v>2205000</v>
      </c>
      <c r="H26" s="245">
        <v>14</v>
      </c>
      <c r="I26" s="383">
        <f>G26*H26/12*4</f>
        <v>10290000</v>
      </c>
      <c r="K26" s="642">
        <f t="shared" si="8"/>
        <v>10290000</v>
      </c>
      <c r="L26" s="247">
        <v>2205000</v>
      </c>
      <c r="M26" s="245">
        <v>14</v>
      </c>
      <c r="N26" s="383">
        <f>L26*M26/12*4</f>
        <v>10290000</v>
      </c>
      <c r="P26" s="642">
        <f t="shared" si="9"/>
        <v>10290000</v>
      </c>
      <c r="Q26" s="640">
        <f t="shared" si="3"/>
        <v>0</v>
      </c>
    </row>
    <row r="27" spans="1:17" x14ac:dyDescent="0.25">
      <c r="A27" s="246" t="s">
        <v>99</v>
      </c>
      <c r="B27" s="249">
        <v>81700</v>
      </c>
      <c r="C27" s="244">
        <v>219</v>
      </c>
      <c r="D27" s="382">
        <f>B27*C27*8/12</f>
        <v>11928200</v>
      </c>
      <c r="F27" s="641">
        <f t="shared" si="7"/>
        <v>11928200</v>
      </c>
      <c r="G27" s="249">
        <v>97400</v>
      </c>
      <c r="H27" s="245">
        <v>222</v>
      </c>
      <c r="I27" s="382">
        <f>G27*H27*8/12</f>
        <v>14415200</v>
      </c>
      <c r="K27" s="642">
        <f t="shared" si="8"/>
        <v>14415200</v>
      </c>
      <c r="L27" s="249">
        <v>97400</v>
      </c>
      <c r="M27" s="245">
        <v>222</v>
      </c>
      <c r="N27" s="382">
        <f>L27*M27*8/12</f>
        <v>14415200</v>
      </c>
      <c r="P27" s="642">
        <f t="shared" si="9"/>
        <v>14415200</v>
      </c>
      <c r="Q27" s="640">
        <f t="shared" si="3"/>
        <v>0</v>
      </c>
    </row>
    <row r="28" spans="1:17" x14ac:dyDescent="0.25">
      <c r="A28" s="246" t="s">
        <v>100</v>
      </c>
      <c r="B28" s="249">
        <v>81700</v>
      </c>
      <c r="C28" s="248">
        <v>218</v>
      </c>
      <c r="D28" s="384">
        <f>B28*C28*4/12</f>
        <v>5936866.666666667</v>
      </c>
      <c r="F28" s="641">
        <f t="shared" si="7"/>
        <v>5936866.666666667</v>
      </c>
      <c r="G28" s="249">
        <v>97400</v>
      </c>
      <c r="H28" s="245">
        <v>221</v>
      </c>
      <c r="I28" s="384">
        <v>7175133</v>
      </c>
      <c r="K28" s="642">
        <f t="shared" si="8"/>
        <v>7175133</v>
      </c>
      <c r="L28" s="249">
        <v>97400</v>
      </c>
      <c r="M28" s="248">
        <v>218</v>
      </c>
      <c r="N28" s="382">
        <f>L28*M28*4/12</f>
        <v>7077733.333333333</v>
      </c>
      <c r="P28" s="644">
        <f t="shared" si="9"/>
        <v>7077733.333333333</v>
      </c>
      <c r="Q28" s="640">
        <f t="shared" si="3"/>
        <v>-97399.666666666977</v>
      </c>
    </row>
    <row r="29" spans="1:17" x14ac:dyDescent="0.25">
      <c r="A29" s="246" t="s">
        <v>457</v>
      </c>
      <c r="B29" s="247">
        <v>401000</v>
      </c>
      <c r="C29" s="232">
        <v>7</v>
      </c>
      <c r="D29" s="646">
        <f>B29*C29</f>
        <v>2807000</v>
      </c>
      <c r="F29" s="641">
        <f t="shared" si="7"/>
        <v>2807000</v>
      </c>
      <c r="G29" s="247">
        <v>396700</v>
      </c>
      <c r="H29" s="245">
        <v>6</v>
      </c>
      <c r="I29" s="646">
        <f>G29*H29</f>
        <v>2380200</v>
      </c>
      <c r="K29" s="642">
        <f t="shared" si="8"/>
        <v>2380200</v>
      </c>
      <c r="L29" s="247">
        <v>396700</v>
      </c>
      <c r="M29" s="248">
        <v>5.4</v>
      </c>
      <c r="N29" s="646">
        <f>L29*M29</f>
        <v>2142180</v>
      </c>
      <c r="P29" s="642">
        <f t="shared" si="9"/>
        <v>2142180</v>
      </c>
      <c r="Q29" s="640">
        <f t="shared" si="3"/>
        <v>-238020</v>
      </c>
    </row>
    <row r="30" spans="1:17" x14ac:dyDescent="0.25">
      <c r="A30" s="246" t="s">
        <v>101</v>
      </c>
      <c r="B30" s="247">
        <v>1463000</v>
      </c>
      <c r="C30" s="232">
        <v>2</v>
      </c>
      <c r="D30" s="646">
        <f>B30*C30</f>
        <v>2926000</v>
      </c>
      <c r="F30" s="641">
        <f t="shared" si="7"/>
        <v>2926000</v>
      </c>
      <c r="G30" s="247">
        <v>1447300</v>
      </c>
      <c r="H30" s="245">
        <v>1</v>
      </c>
      <c r="I30" s="646">
        <f>G30*H30</f>
        <v>1447300</v>
      </c>
      <c r="K30" s="642">
        <f t="shared" si="8"/>
        <v>1447300</v>
      </c>
      <c r="L30" s="247">
        <v>1447300</v>
      </c>
      <c r="M30" s="245">
        <v>1</v>
      </c>
      <c r="N30" s="646">
        <f>L30*M30</f>
        <v>1447300</v>
      </c>
      <c r="P30" s="642">
        <f t="shared" si="9"/>
        <v>1447300</v>
      </c>
      <c r="Q30" s="640">
        <f t="shared" si="3"/>
        <v>0</v>
      </c>
    </row>
    <row r="31" spans="1:17" ht="15.75" thickBot="1" x14ac:dyDescent="0.3">
      <c r="A31" s="246" t="s">
        <v>523</v>
      </c>
      <c r="B31" s="247"/>
      <c r="C31" s="232"/>
      <c r="D31" s="646">
        <f>B31*C31</f>
        <v>0</v>
      </c>
      <c r="F31" s="641">
        <f t="shared" si="7"/>
        <v>0</v>
      </c>
      <c r="G31" s="247">
        <v>12300</v>
      </c>
      <c r="H31" s="245">
        <v>222</v>
      </c>
      <c r="I31" s="647">
        <v>2730000</v>
      </c>
      <c r="K31" s="642">
        <f t="shared" si="8"/>
        <v>2730000</v>
      </c>
      <c r="L31" s="247">
        <v>12300</v>
      </c>
      <c r="M31" s="245">
        <v>222</v>
      </c>
      <c r="N31" s="647">
        <v>2730000</v>
      </c>
      <c r="P31" s="642">
        <f t="shared" si="9"/>
        <v>2730000</v>
      </c>
      <c r="Q31" s="640">
        <f t="shared" si="3"/>
        <v>0</v>
      </c>
    </row>
    <row r="32" spans="1:17" ht="15.75" thickBot="1" x14ac:dyDescent="0.3">
      <c r="A32" s="28" t="s">
        <v>102</v>
      </c>
      <c r="B32" s="250"/>
      <c r="C32" s="251"/>
      <c r="D32" s="31">
        <f>SUM(D34:D49)</f>
        <v>118253769</v>
      </c>
      <c r="E32" s="31">
        <f>SUM(E34:E49)</f>
        <v>-20493000</v>
      </c>
      <c r="F32" s="32">
        <f>SUM(F34:F49)</f>
        <v>97760769</v>
      </c>
      <c r="G32" s="250"/>
      <c r="H32" s="251"/>
      <c r="I32" s="31">
        <f>SUM(I34:I49)</f>
        <v>117699699</v>
      </c>
      <c r="J32" s="31">
        <f>SUM(J34:J49)</f>
        <v>0</v>
      </c>
      <c r="K32" s="252">
        <f>SUM(K34:K49)</f>
        <v>117699699</v>
      </c>
      <c r="L32" s="250"/>
      <c r="M32" s="251"/>
      <c r="N32" s="31">
        <f>SUM(N34:N49)</f>
        <v>118890966</v>
      </c>
      <c r="O32" s="31">
        <f>SUM(O34:O49)</f>
        <v>0</v>
      </c>
      <c r="P32" s="252">
        <f>SUM(P34:P49)</f>
        <v>118890966</v>
      </c>
      <c r="Q32" s="252">
        <f>SUM(Q34:Q49)</f>
        <v>1191267</v>
      </c>
    </row>
    <row r="33" spans="1:17" x14ac:dyDescent="0.25">
      <c r="A33" s="253"/>
      <c r="B33" s="254"/>
      <c r="C33" s="234"/>
      <c r="D33" s="33"/>
      <c r="F33" s="648"/>
      <c r="G33" s="254"/>
      <c r="H33" s="234"/>
      <c r="I33" s="33"/>
      <c r="K33" s="649"/>
      <c r="L33" s="254"/>
      <c r="M33" s="234"/>
      <c r="N33" s="33"/>
      <c r="P33" s="649"/>
      <c r="Q33" s="640">
        <f t="shared" si="3"/>
        <v>0</v>
      </c>
    </row>
    <row r="34" spans="1:17" x14ac:dyDescent="0.25">
      <c r="A34" s="255" t="s">
        <v>103</v>
      </c>
      <c r="B34" s="256">
        <v>1900000</v>
      </c>
      <c r="C34" s="257">
        <v>11.1</v>
      </c>
      <c r="D34" s="383">
        <f>B34*C34</f>
        <v>21090000</v>
      </c>
      <c r="F34" s="641">
        <f t="shared" ref="F34:F49" si="10">D34+E34</f>
        <v>21090000</v>
      </c>
      <c r="G34" s="256">
        <v>1900000</v>
      </c>
      <c r="H34" s="258">
        <v>11.18</v>
      </c>
      <c r="I34" s="383">
        <f>G34*H34</f>
        <v>21242000</v>
      </c>
      <c r="K34" s="642">
        <f t="shared" ref="K34:K49" si="11">I34+J34</f>
        <v>21242000</v>
      </c>
      <c r="L34" s="256">
        <v>1900000</v>
      </c>
      <c r="M34" s="257">
        <v>11.54</v>
      </c>
      <c r="N34" s="383">
        <f>L34*M34</f>
        <v>21926000</v>
      </c>
      <c r="P34" s="644">
        <f t="shared" ref="P34:P49" si="12">N34+O34</f>
        <v>21926000</v>
      </c>
      <c r="Q34" s="640">
        <f t="shared" si="3"/>
        <v>684000</v>
      </c>
    </row>
    <row r="35" spans="1:17" x14ac:dyDescent="0.25">
      <c r="A35" s="255" t="s">
        <v>104</v>
      </c>
      <c r="B35" s="256"/>
      <c r="C35" s="234"/>
      <c r="D35" s="385">
        <v>34323860</v>
      </c>
      <c r="F35" s="641">
        <f t="shared" si="10"/>
        <v>34323860</v>
      </c>
      <c r="G35" s="256"/>
      <c r="H35" s="259"/>
      <c r="I35" s="386">
        <v>37497698</v>
      </c>
      <c r="K35" s="642">
        <f t="shared" si="11"/>
        <v>37497698</v>
      </c>
      <c r="L35" s="256"/>
      <c r="M35" s="259"/>
      <c r="N35" s="650">
        <v>37991775</v>
      </c>
      <c r="P35" s="644">
        <f t="shared" si="12"/>
        <v>37991775</v>
      </c>
      <c r="Q35" s="640">
        <f t="shared" si="3"/>
        <v>494077</v>
      </c>
    </row>
    <row r="36" spans="1:17" x14ac:dyDescent="0.25">
      <c r="A36" s="255" t="s">
        <v>105</v>
      </c>
      <c r="B36" s="256">
        <v>513</v>
      </c>
      <c r="C36" s="260">
        <v>5637</v>
      </c>
      <c r="D36" s="383">
        <f>B36*C36</f>
        <v>2891781</v>
      </c>
      <c r="F36" s="641">
        <f t="shared" si="10"/>
        <v>2891781</v>
      </c>
      <c r="G36" s="256">
        <v>513</v>
      </c>
      <c r="H36" s="387">
        <v>6384</v>
      </c>
      <c r="I36" s="388">
        <f>G36*H36</f>
        <v>3274992</v>
      </c>
      <c r="K36" s="642">
        <f t="shared" si="11"/>
        <v>3274992</v>
      </c>
      <c r="L36" s="256">
        <v>513</v>
      </c>
      <c r="M36" s="260">
        <v>3274</v>
      </c>
      <c r="N36" s="388">
        <f>L36*M36</f>
        <v>1679562</v>
      </c>
      <c r="P36" s="644">
        <f t="shared" si="12"/>
        <v>1679562</v>
      </c>
      <c r="Q36" s="640">
        <f t="shared" si="3"/>
        <v>-1595430</v>
      </c>
    </row>
    <row r="37" spans="1:17" x14ac:dyDescent="0.25">
      <c r="A37" s="262" t="s">
        <v>106</v>
      </c>
      <c r="B37" s="256"/>
      <c r="C37" s="263"/>
      <c r="D37" s="383">
        <f>F37*2</f>
        <v>40986000</v>
      </c>
      <c r="E37" s="202">
        <v>-20493000</v>
      </c>
      <c r="F37" s="641">
        <v>20493000</v>
      </c>
      <c r="G37" s="256"/>
      <c r="H37" s="261"/>
      <c r="I37" s="383">
        <v>28785793</v>
      </c>
      <c r="J37" s="202"/>
      <c r="K37" s="642">
        <f t="shared" si="11"/>
        <v>28785793</v>
      </c>
      <c r="L37" s="256"/>
      <c r="M37" s="261"/>
      <c r="N37" s="383">
        <v>28785793</v>
      </c>
      <c r="O37" s="202"/>
      <c r="P37" s="642">
        <f t="shared" si="12"/>
        <v>28785793</v>
      </c>
      <c r="Q37" s="640">
        <f t="shared" si="3"/>
        <v>0</v>
      </c>
    </row>
    <row r="38" spans="1:17" x14ac:dyDescent="0.25">
      <c r="A38" s="255" t="s">
        <v>376</v>
      </c>
      <c r="B38" s="256">
        <v>2993000</v>
      </c>
      <c r="C38" s="264">
        <v>3</v>
      </c>
      <c r="D38" s="382">
        <f>B38*C38</f>
        <v>8979000</v>
      </c>
      <c r="F38" s="641">
        <f t="shared" si="10"/>
        <v>8979000</v>
      </c>
      <c r="G38" s="256">
        <v>2993000</v>
      </c>
      <c r="H38" s="259">
        <v>3</v>
      </c>
      <c r="I38" s="382">
        <f>G38*H38</f>
        <v>8979000</v>
      </c>
      <c r="K38" s="642">
        <f t="shared" si="11"/>
        <v>8979000</v>
      </c>
      <c r="L38" s="256">
        <v>2993000</v>
      </c>
      <c r="M38" s="259">
        <v>3</v>
      </c>
      <c r="N38" s="382">
        <f>L38*M38</f>
        <v>8979000</v>
      </c>
      <c r="P38" s="642">
        <f t="shared" si="12"/>
        <v>8979000</v>
      </c>
      <c r="Q38" s="640">
        <f t="shared" si="3"/>
        <v>0</v>
      </c>
    </row>
    <row r="39" spans="1:17" x14ac:dyDescent="0.25">
      <c r="A39" s="255" t="s">
        <v>377</v>
      </c>
      <c r="B39" s="256"/>
      <c r="C39" s="265"/>
      <c r="D39" s="382">
        <v>1770000</v>
      </c>
      <c r="F39" s="641">
        <f t="shared" si="10"/>
        <v>1770000</v>
      </c>
      <c r="G39" s="256"/>
      <c r="H39" s="259"/>
      <c r="I39" s="388">
        <v>1611000</v>
      </c>
      <c r="K39" s="642">
        <f t="shared" si="11"/>
        <v>1611000</v>
      </c>
      <c r="L39" s="256"/>
      <c r="M39" s="259"/>
      <c r="N39" s="651">
        <v>1916000</v>
      </c>
      <c r="P39" s="644">
        <f t="shared" si="12"/>
        <v>1916000</v>
      </c>
      <c r="Q39" s="640">
        <f t="shared" si="3"/>
        <v>305000</v>
      </c>
    </row>
    <row r="40" spans="1:17" x14ac:dyDescent="0.25">
      <c r="A40" s="255" t="s">
        <v>458</v>
      </c>
      <c r="B40" s="256">
        <v>3400000</v>
      </c>
      <c r="C40" s="234"/>
      <c r="D40" s="383">
        <v>4420000</v>
      </c>
      <c r="F40" s="641">
        <f t="shared" si="10"/>
        <v>4420000</v>
      </c>
      <c r="G40" s="256">
        <v>3400000</v>
      </c>
      <c r="H40" s="259"/>
      <c r="I40" s="383">
        <v>4420000</v>
      </c>
      <c r="K40" s="642">
        <f t="shared" si="11"/>
        <v>4420000</v>
      </c>
      <c r="L40" s="256">
        <v>3400000</v>
      </c>
      <c r="M40" s="259"/>
      <c r="N40" s="383">
        <v>4420000</v>
      </c>
      <c r="P40" s="642">
        <f t="shared" si="12"/>
        <v>4420000</v>
      </c>
      <c r="Q40" s="640">
        <f t="shared" si="3"/>
        <v>0</v>
      </c>
    </row>
    <row r="41" spans="1:17" x14ac:dyDescent="0.25">
      <c r="A41" s="255" t="s">
        <v>107</v>
      </c>
      <c r="B41" s="256">
        <v>60896</v>
      </c>
      <c r="C41" s="234">
        <v>18</v>
      </c>
      <c r="D41" s="383">
        <f>B41*C41</f>
        <v>1096128</v>
      </c>
      <c r="F41" s="641">
        <f t="shared" si="10"/>
        <v>1096128</v>
      </c>
      <c r="G41" s="256">
        <v>60896</v>
      </c>
      <c r="H41" s="259">
        <v>20</v>
      </c>
      <c r="I41" s="383">
        <f>G41*H41</f>
        <v>1217920</v>
      </c>
      <c r="K41" s="642">
        <f t="shared" si="11"/>
        <v>1217920</v>
      </c>
      <c r="L41" s="256">
        <v>60896</v>
      </c>
      <c r="M41" s="264">
        <v>22</v>
      </c>
      <c r="N41" s="383">
        <f>L41*M41</f>
        <v>1339712</v>
      </c>
      <c r="P41" s="644">
        <f t="shared" si="12"/>
        <v>1339712</v>
      </c>
      <c r="Q41" s="640">
        <f t="shared" si="3"/>
        <v>121792</v>
      </c>
    </row>
    <row r="42" spans="1:17" x14ac:dyDescent="0.25">
      <c r="A42" s="255" t="s">
        <v>378</v>
      </c>
      <c r="B42" s="266">
        <v>429000</v>
      </c>
      <c r="C42" s="264">
        <v>4</v>
      </c>
      <c r="D42" s="382">
        <f>B42*C42</f>
        <v>1716000</v>
      </c>
      <c r="F42" s="641">
        <f t="shared" si="10"/>
        <v>1716000</v>
      </c>
      <c r="G42" s="266">
        <v>429000</v>
      </c>
      <c r="H42" s="259">
        <v>5</v>
      </c>
      <c r="I42" s="382">
        <f>G42*H42</f>
        <v>2145000</v>
      </c>
      <c r="K42" s="642">
        <f t="shared" si="11"/>
        <v>2145000</v>
      </c>
      <c r="L42" s="266">
        <v>429000</v>
      </c>
      <c r="M42" s="264">
        <v>6</v>
      </c>
      <c r="N42" s="382">
        <f>L42*M42</f>
        <v>2574000</v>
      </c>
      <c r="P42" s="644">
        <f t="shared" si="12"/>
        <v>2574000</v>
      </c>
      <c r="Q42" s="640">
        <f t="shared" si="3"/>
        <v>429000</v>
      </c>
    </row>
    <row r="43" spans="1:17" x14ac:dyDescent="0.25">
      <c r="A43" s="246" t="s">
        <v>379</v>
      </c>
      <c r="B43" s="267">
        <v>25000</v>
      </c>
      <c r="C43" s="264"/>
      <c r="D43" s="382">
        <f>B43*C43</f>
        <v>0</v>
      </c>
      <c r="F43" s="641">
        <f t="shared" si="10"/>
        <v>0</v>
      </c>
      <c r="G43" s="267">
        <v>25000</v>
      </c>
      <c r="H43" s="259">
        <v>1</v>
      </c>
      <c r="I43" s="382">
        <f>G43*H43</f>
        <v>25000</v>
      </c>
      <c r="K43" s="642">
        <f t="shared" si="11"/>
        <v>25000</v>
      </c>
      <c r="L43" s="267">
        <v>25000</v>
      </c>
      <c r="M43" s="259">
        <v>1</v>
      </c>
      <c r="N43" s="382">
        <f>L43*M43</f>
        <v>25000</v>
      </c>
      <c r="P43" s="642">
        <f t="shared" si="12"/>
        <v>25000</v>
      </c>
      <c r="Q43" s="640">
        <f t="shared" si="3"/>
        <v>0</v>
      </c>
    </row>
    <row r="44" spans="1:17" x14ac:dyDescent="0.25">
      <c r="A44" s="246" t="s">
        <v>108</v>
      </c>
      <c r="B44" s="268">
        <v>163500</v>
      </c>
      <c r="C44" s="264">
        <v>6</v>
      </c>
      <c r="D44" s="382">
        <f>B44*C44</f>
        <v>981000</v>
      </c>
      <c r="F44" s="641">
        <f t="shared" si="10"/>
        <v>981000</v>
      </c>
      <c r="G44" s="268">
        <v>163500</v>
      </c>
      <c r="H44" s="259">
        <v>6</v>
      </c>
      <c r="I44" s="382">
        <f>G44*H44</f>
        <v>981000</v>
      </c>
      <c r="K44" s="642">
        <f t="shared" si="11"/>
        <v>981000</v>
      </c>
      <c r="L44" s="268">
        <v>163500</v>
      </c>
      <c r="M44" s="259">
        <v>6</v>
      </c>
      <c r="N44" s="382">
        <f>L44*M44</f>
        <v>981000</v>
      </c>
      <c r="P44" s="642">
        <f t="shared" si="12"/>
        <v>981000</v>
      </c>
      <c r="Q44" s="640">
        <f t="shared" si="3"/>
        <v>0</v>
      </c>
    </row>
    <row r="45" spans="1:17" x14ac:dyDescent="0.25">
      <c r="A45" s="246" t="s">
        <v>380</v>
      </c>
      <c r="B45" s="269"/>
      <c r="C45" s="234"/>
      <c r="D45" s="383"/>
      <c r="F45" s="641">
        <f t="shared" si="10"/>
        <v>0</v>
      </c>
      <c r="G45" s="267"/>
      <c r="H45" s="234"/>
      <c r="I45" s="388">
        <v>3841296</v>
      </c>
      <c r="K45" s="642">
        <f t="shared" si="11"/>
        <v>3841296</v>
      </c>
      <c r="L45" s="267"/>
      <c r="M45" s="234"/>
      <c r="N45" s="651">
        <v>4594124</v>
      </c>
      <c r="P45" s="644">
        <f t="shared" si="12"/>
        <v>4594124</v>
      </c>
      <c r="Q45" s="645">
        <f t="shared" si="3"/>
        <v>752828</v>
      </c>
    </row>
    <row r="46" spans="1:17" x14ac:dyDescent="0.25">
      <c r="A46" s="246" t="s">
        <v>524</v>
      </c>
      <c r="B46" s="269"/>
      <c r="C46" s="234"/>
      <c r="D46" s="383"/>
      <c r="F46" s="641"/>
      <c r="G46" s="267">
        <v>200000</v>
      </c>
      <c r="H46" s="234">
        <v>11.18</v>
      </c>
      <c r="I46" s="388">
        <f>G46*H46</f>
        <v>2236000</v>
      </c>
      <c r="K46" s="642">
        <f t="shared" si="11"/>
        <v>2236000</v>
      </c>
      <c r="L46" s="267">
        <v>200000</v>
      </c>
      <c r="M46" s="234">
        <v>11.18</v>
      </c>
      <c r="N46" s="388">
        <f>L46*M46</f>
        <v>2236000</v>
      </c>
      <c r="P46" s="642">
        <f t="shared" si="12"/>
        <v>2236000</v>
      </c>
      <c r="Q46" s="640">
        <f t="shared" si="3"/>
        <v>0</v>
      </c>
    </row>
    <row r="47" spans="1:17" x14ac:dyDescent="0.25">
      <c r="A47" s="246" t="s">
        <v>525</v>
      </c>
      <c r="B47" s="269"/>
      <c r="C47" s="234"/>
      <c r="D47" s="383"/>
      <c r="F47" s="641"/>
      <c r="G47" s="267">
        <v>380000</v>
      </c>
      <c r="H47" s="389">
        <v>1.3</v>
      </c>
      <c r="I47" s="388">
        <f t="shared" ref="I47:I48" si="13">G47*H47</f>
        <v>494000</v>
      </c>
      <c r="K47" s="642">
        <f t="shared" si="11"/>
        <v>494000</v>
      </c>
      <c r="L47" s="267">
        <v>380000</v>
      </c>
      <c r="M47" s="389">
        <v>1.3</v>
      </c>
      <c r="N47" s="388">
        <f t="shared" ref="N47:N48" si="14">L47*M47</f>
        <v>494000</v>
      </c>
      <c r="P47" s="642">
        <f t="shared" si="12"/>
        <v>494000</v>
      </c>
      <c r="Q47" s="640">
        <f t="shared" si="3"/>
        <v>0</v>
      </c>
    </row>
    <row r="48" spans="1:17" x14ac:dyDescent="0.25">
      <c r="A48" s="246" t="s">
        <v>526</v>
      </c>
      <c r="B48" s="269"/>
      <c r="C48" s="234"/>
      <c r="D48" s="383"/>
      <c r="F48" s="641"/>
      <c r="G48" s="267">
        <v>11000</v>
      </c>
      <c r="H48" s="234">
        <v>20</v>
      </c>
      <c r="I48" s="388">
        <f t="shared" si="13"/>
        <v>220000</v>
      </c>
      <c r="K48" s="642">
        <f t="shared" si="11"/>
        <v>220000</v>
      </c>
      <c r="L48" s="267">
        <v>11000</v>
      </c>
      <c r="M48" s="234">
        <v>20</v>
      </c>
      <c r="N48" s="388">
        <f t="shared" si="14"/>
        <v>220000</v>
      </c>
      <c r="P48" s="642">
        <f t="shared" si="12"/>
        <v>220000</v>
      </c>
      <c r="Q48" s="640">
        <f t="shared" si="3"/>
        <v>0</v>
      </c>
    </row>
    <row r="49" spans="1:17" ht="15.75" thickBot="1" x14ac:dyDescent="0.3">
      <c r="A49" s="246" t="s">
        <v>527</v>
      </c>
      <c r="B49" s="268"/>
      <c r="C49" s="234"/>
      <c r="D49" s="383"/>
      <c r="F49" s="641">
        <f t="shared" si="10"/>
        <v>0</v>
      </c>
      <c r="G49" s="268">
        <v>121500</v>
      </c>
      <c r="H49" s="234">
        <v>6</v>
      </c>
      <c r="I49" s="388">
        <f>G49*H49</f>
        <v>729000</v>
      </c>
      <c r="K49" s="642">
        <f t="shared" si="11"/>
        <v>729000</v>
      </c>
      <c r="L49" s="268">
        <v>121500</v>
      </c>
      <c r="M49" s="234">
        <v>6</v>
      </c>
      <c r="N49" s="388">
        <f>L49*M49</f>
        <v>729000</v>
      </c>
      <c r="P49" s="642">
        <f t="shared" si="12"/>
        <v>729000</v>
      </c>
      <c r="Q49" s="640">
        <f t="shared" si="3"/>
        <v>0</v>
      </c>
    </row>
    <row r="50" spans="1:17" x14ac:dyDescent="0.25">
      <c r="A50" s="270" t="s">
        <v>109</v>
      </c>
      <c r="B50" s="271"/>
      <c r="C50" s="272"/>
      <c r="D50" s="162">
        <f t="shared" ref="D50:F50" si="15">SUM(D51:D54)</f>
        <v>7215230</v>
      </c>
      <c r="E50" s="162">
        <f t="shared" si="15"/>
        <v>0</v>
      </c>
      <c r="F50" s="163">
        <f t="shared" si="15"/>
        <v>7215230</v>
      </c>
      <c r="G50" s="271"/>
      <c r="H50" s="272"/>
      <c r="I50" s="162">
        <f t="shared" ref="I50:K50" si="16">SUM(I51:I54)</f>
        <v>8682237</v>
      </c>
      <c r="J50" s="162">
        <f t="shared" si="16"/>
        <v>0</v>
      </c>
      <c r="K50" s="273">
        <f t="shared" si="16"/>
        <v>8682237</v>
      </c>
      <c r="L50" s="271"/>
      <c r="M50" s="272"/>
      <c r="N50" s="162">
        <f t="shared" ref="N50:Q50" si="17">SUM(N51:N54)</f>
        <v>9055012</v>
      </c>
      <c r="O50" s="162">
        <f t="shared" si="17"/>
        <v>0</v>
      </c>
      <c r="P50" s="273">
        <f t="shared" si="17"/>
        <v>9055012</v>
      </c>
      <c r="Q50" s="273">
        <f t="shared" si="17"/>
        <v>372775</v>
      </c>
    </row>
    <row r="51" spans="1:17" x14ac:dyDescent="0.25">
      <c r="A51" s="652" t="s">
        <v>381</v>
      </c>
      <c r="B51" s="653">
        <v>1210</v>
      </c>
      <c r="C51" s="654">
        <v>5963</v>
      </c>
      <c r="D51" s="655">
        <f>B51*C51</f>
        <v>7215230</v>
      </c>
      <c r="E51" s="655"/>
      <c r="F51" s="656">
        <f>D51+E51</f>
        <v>7215230</v>
      </c>
      <c r="G51" s="653">
        <v>1210</v>
      </c>
      <c r="H51" s="654">
        <v>5972</v>
      </c>
      <c r="I51" s="655">
        <f>G51*H51</f>
        <v>7226120</v>
      </c>
      <c r="J51" s="655"/>
      <c r="K51" s="657">
        <f>I51+J51</f>
        <v>7226120</v>
      </c>
      <c r="L51" s="653">
        <v>1210</v>
      </c>
      <c r="M51" s="654">
        <v>5972</v>
      </c>
      <c r="N51" s="655">
        <f>L51*M51</f>
        <v>7226120</v>
      </c>
      <c r="O51" s="655"/>
      <c r="P51" s="657">
        <f>N51+O51</f>
        <v>7226120</v>
      </c>
      <c r="Q51" s="640">
        <f t="shared" si="3"/>
        <v>0</v>
      </c>
    </row>
    <row r="52" spans="1:17" x14ac:dyDescent="0.25">
      <c r="A52" s="652" t="s">
        <v>459</v>
      </c>
      <c r="B52" s="234"/>
      <c r="C52" s="274"/>
      <c r="D52" s="33"/>
      <c r="E52" s="33"/>
      <c r="F52" s="658"/>
      <c r="G52" s="234"/>
      <c r="H52" s="274"/>
      <c r="I52" s="33">
        <v>111000</v>
      </c>
      <c r="J52" s="33"/>
      <c r="K52" s="657">
        <f>I52+J52</f>
        <v>111000</v>
      </c>
      <c r="L52" s="234"/>
      <c r="M52" s="274"/>
      <c r="N52" s="33">
        <v>111000</v>
      </c>
      <c r="O52" s="33"/>
      <c r="P52" s="657">
        <f>N52+O52</f>
        <v>111000</v>
      </c>
      <c r="Q52" s="640">
        <f t="shared" si="3"/>
        <v>0</v>
      </c>
    </row>
    <row r="53" spans="1:17" x14ac:dyDescent="0.25">
      <c r="A53" s="652" t="s">
        <v>528</v>
      </c>
      <c r="B53" s="234"/>
      <c r="C53" s="274"/>
      <c r="D53" s="33"/>
      <c r="E53" s="33"/>
      <c r="F53" s="658"/>
      <c r="G53" s="234">
        <v>41</v>
      </c>
      <c r="H53" s="274">
        <v>5972</v>
      </c>
      <c r="I53" s="388">
        <v>245000</v>
      </c>
      <c r="J53" s="33"/>
      <c r="K53" s="657">
        <f t="shared" ref="K53:K54" si="18">I53+J53</f>
        <v>245000</v>
      </c>
      <c r="L53" s="234">
        <v>41</v>
      </c>
      <c r="M53" s="274">
        <v>5972</v>
      </c>
      <c r="N53" s="388">
        <v>245000</v>
      </c>
      <c r="O53" s="33"/>
      <c r="P53" s="657">
        <f t="shared" ref="P53:P54" si="19">N53+O53</f>
        <v>245000</v>
      </c>
      <c r="Q53" s="640">
        <f t="shared" si="3"/>
        <v>0</v>
      </c>
    </row>
    <row r="54" spans="1:17" ht="15.75" thickBot="1" x14ac:dyDescent="0.3">
      <c r="A54" s="275" t="s">
        <v>382</v>
      </c>
      <c r="B54" s="659"/>
      <c r="C54" s="660"/>
      <c r="D54" s="660"/>
      <c r="E54" s="660"/>
      <c r="F54" s="661">
        <f>D54+E54</f>
        <v>0</v>
      </c>
      <c r="G54" s="659"/>
      <c r="H54" s="660"/>
      <c r="I54" s="390">
        <v>1100117</v>
      </c>
      <c r="J54" s="660"/>
      <c r="K54" s="657">
        <f t="shared" si="18"/>
        <v>1100117</v>
      </c>
      <c r="L54" s="659"/>
      <c r="M54" s="660"/>
      <c r="N54" s="662">
        <v>1472892</v>
      </c>
      <c r="O54" s="660"/>
      <c r="P54" s="663">
        <f t="shared" si="19"/>
        <v>1472892</v>
      </c>
      <c r="Q54" s="645">
        <f t="shared" si="3"/>
        <v>372775</v>
      </c>
    </row>
    <row r="55" spans="1:17" ht="15.75" thickBot="1" x14ac:dyDescent="0.3">
      <c r="A55" s="276" t="s">
        <v>383</v>
      </c>
      <c r="B55" s="664"/>
      <c r="C55" s="665"/>
      <c r="D55" s="665">
        <f>SUM(D56:D58)</f>
        <v>0</v>
      </c>
      <c r="E55" s="665">
        <f>SUM(E56:E58)</f>
        <v>0</v>
      </c>
      <c r="F55" s="666">
        <f>SUM(F56:F58)</f>
        <v>0</v>
      </c>
      <c r="G55" s="664"/>
      <c r="H55" s="665"/>
      <c r="I55" s="391">
        <f>SUM(I56:I57)</f>
        <v>13136900</v>
      </c>
      <c r="J55" s="667">
        <f t="shared" ref="J55:K55" si="20">SUM(J56:J57)</f>
        <v>0</v>
      </c>
      <c r="K55" s="667">
        <f t="shared" si="20"/>
        <v>13136900</v>
      </c>
      <c r="L55" s="664"/>
      <c r="M55" s="665"/>
      <c r="N55" s="391">
        <f>SUM(N56:N57)</f>
        <v>13136900</v>
      </c>
      <c r="O55" s="667">
        <f t="shared" ref="O55:Q55" si="21">SUM(O56:O57)</f>
        <v>0</v>
      </c>
      <c r="P55" s="667">
        <f t="shared" si="21"/>
        <v>13136900</v>
      </c>
      <c r="Q55" s="667">
        <f t="shared" si="21"/>
        <v>0</v>
      </c>
    </row>
    <row r="56" spans="1:17" x14ac:dyDescent="0.25">
      <c r="A56" s="277" t="s">
        <v>529</v>
      </c>
      <c r="B56" s="659"/>
      <c r="C56" s="660"/>
      <c r="D56" s="668"/>
      <c r="E56" s="668"/>
      <c r="F56" s="661">
        <f>D56+E56</f>
        <v>0</v>
      </c>
      <c r="G56" s="659"/>
      <c r="H56" s="660"/>
      <c r="I56" s="390">
        <v>12636900</v>
      </c>
      <c r="J56" s="660"/>
      <c r="K56" s="669">
        <f>I56+J56</f>
        <v>12636900</v>
      </c>
      <c r="L56" s="659"/>
      <c r="M56" s="660"/>
      <c r="N56" s="390">
        <v>12636900</v>
      </c>
      <c r="O56" s="660"/>
      <c r="P56" s="669">
        <f>N56+O56</f>
        <v>12636900</v>
      </c>
      <c r="Q56" s="640">
        <f t="shared" si="3"/>
        <v>0</v>
      </c>
    </row>
    <row r="57" spans="1:17" ht="15.75" thickBot="1" x14ac:dyDescent="0.3">
      <c r="A57" s="277" t="s">
        <v>565</v>
      </c>
      <c r="B57" s="659"/>
      <c r="C57" s="660"/>
      <c r="D57" s="660"/>
      <c r="E57" s="660"/>
      <c r="F57" s="661"/>
      <c r="G57" s="659"/>
      <c r="H57" s="660"/>
      <c r="I57" s="670">
        <v>500000</v>
      </c>
      <c r="J57" s="660"/>
      <c r="K57" s="671">
        <f>I57+J57</f>
        <v>500000</v>
      </c>
      <c r="L57" s="659"/>
      <c r="M57" s="660"/>
      <c r="N57" s="670">
        <v>500000</v>
      </c>
      <c r="O57" s="660"/>
      <c r="P57" s="671">
        <f>N57+O57</f>
        <v>500000</v>
      </c>
      <c r="Q57" s="640">
        <f t="shared" si="3"/>
        <v>0</v>
      </c>
    </row>
    <row r="58" spans="1:17" ht="16.5" thickTop="1" thickBot="1" x14ac:dyDescent="0.3">
      <c r="A58" s="278" t="s">
        <v>460</v>
      </c>
      <c r="B58" s="672"/>
      <c r="C58" s="672"/>
      <c r="D58" s="672"/>
      <c r="E58" s="672"/>
      <c r="F58" s="673"/>
      <c r="G58" s="672"/>
      <c r="H58" s="672"/>
      <c r="I58" s="672"/>
      <c r="J58" s="672"/>
      <c r="K58" s="669">
        <f>I58+J58</f>
        <v>0</v>
      </c>
      <c r="L58" s="672"/>
      <c r="M58" s="672"/>
      <c r="N58" s="672">
        <v>360567</v>
      </c>
      <c r="O58" s="672"/>
      <c r="P58" s="669">
        <f>N58+O58</f>
        <v>360567</v>
      </c>
      <c r="Q58" s="640"/>
    </row>
    <row r="59" spans="1:17" ht="16.5" thickTop="1" x14ac:dyDescent="0.25">
      <c r="A59" s="164" t="s">
        <v>461</v>
      </c>
      <c r="F59" s="674"/>
      <c r="K59" s="675"/>
      <c r="P59" s="675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693E-975F-438E-8DF0-55F08D12EAF1}">
  <dimension ref="A1:H79"/>
  <sheetViews>
    <sheetView workbookViewId="0">
      <selection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9" max="9" width="12.28515625" bestFit="1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A1" s="440"/>
      <c r="B1" s="455" t="s">
        <v>330</v>
      </c>
      <c r="C1" s="440"/>
      <c r="D1" s="440"/>
      <c r="E1" s="440"/>
      <c r="F1" s="440"/>
      <c r="G1" s="440"/>
      <c r="H1" s="440"/>
    </row>
    <row r="2" spans="1:8" x14ac:dyDescent="0.2">
      <c r="A2" s="440"/>
      <c r="B2" s="455" t="s">
        <v>555</v>
      </c>
      <c r="C2" s="456"/>
      <c r="D2" s="440"/>
      <c r="E2" s="440"/>
      <c r="F2" s="440" t="s">
        <v>530</v>
      </c>
      <c r="G2" s="440"/>
      <c r="H2" s="440"/>
    </row>
    <row r="3" spans="1:8" x14ac:dyDescent="0.2">
      <c r="A3" s="440"/>
      <c r="B3" s="440"/>
      <c r="C3" s="448"/>
      <c r="D3" s="440"/>
      <c r="E3" s="440"/>
      <c r="F3" s="440" t="s">
        <v>77</v>
      </c>
      <c r="G3" s="440"/>
      <c r="H3" s="440"/>
    </row>
    <row r="4" spans="1:8" x14ac:dyDescent="0.2">
      <c r="A4" s="440"/>
      <c r="B4" s="457"/>
      <c r="C4" s="471" t="s">
        <v>399</v>
      </c>
      <c r="D4" s="440"/>
      <c r="E4" s="440"/>
      <c r="F4" s="440"/>
      <c r="G4" s="440"/>
      <c r="H4" s="440"/>
    </row>
    <row r="5" spans="1:8" ht="38.25" x14ac:dyDescent="0.2">
      <c r="A5" s="441" t="s">
        <v>1</v>
      </c>
      <c r="B5" s="442" t="s">
        <v>2</v>
      </c>
      <c r="C5" s="443" t="s">
        <v>499</v>
      </c>
      <c r="D5" s="443" t="s">
        <v>40</v>
      </c>
      <c r="E5" s="443" t="s">
        <v>333</v>
      </c>
      <c r="F5" s="443" t="s">
        <v>41</v>
      </c>
      <c r="G5" s="443" t="s">
        <v>120</v>
      </c>
      <c r="H5" s="443" t="s">
        <v>42</v>
      </c>
    </row>
    <row r="6" spans="1:8" ht="25.5" x14ac:dyDescent="0.2">
      <c r="A6" s="444">
        <v>1</v>
      </c>
      <c r="B6" s="458" t="s">
        <v>43</v>
      </c>
      <c r="C6" s="459">
        <v>124932062</v>
      </c>
      <c r="D6" s="445">
        <v>124932062</v>
      </c>
      <c r="E6" s="445"/>
      <c r="F6" s="445"/>
      <c r="G6" s="445"/>
      <c r="H6" s="445"/>
    </row>
    <row r="7" spans="1:8" ht="25.5" x14ac:dyDescent="0.2">
      <c r="A7" s="444">
        <v>2</v>
      </c>
      <c r="B7" s="458" t="s">
        <v>334</v>
      </c>
      <c r="C7" s="459">
        <v>149070733</v>
      </c>
      <c r="D7" s="445">
        <v>149070733</v>
      </c>
      <c r="E7" s="445"/>
      <c r="F7" s="445"/>
      <c r="G7" s="445"/>
      <c r="H7" s="445"/>
    </row>
    <row r="8" spans="1:8" ht="25.5" x14ac:dyDescent="0.2">
      <c r="A8" s="444">
        <v>3</v>
      </c>
      <c r="B8" s="458" t="s">
        <v>335</v>
      </c>
      <c r="C8" s="459">
        <v>117699699</v>
      </c>
      <c r="D8" s="445">
        <v>117699699</v>
      </c>
      <c r="E8" s="445"/>
      <c r="F8" s="445"/>
      <c r="G8" s="445"/>
      <c r="H8" s="445"/>
    </row>
    <row r="9" spans="1:8" ht="25.5" x14ac:dyDescent="0.2">
      <c r="A9" s="444">
        <v>4</v>
      </c>
      <c r="B9" s="458" t="s">
        <v>336</v>
      </c>
      <c r="C9" s="459">
        <v>8682237</v>
      </c>
      <c r="D9" s="445">
        <v>8682237</v>
      </c>
      <c r="E9" s="445"/>
      <c r="F9" s="445"/>
      <c r="G9" s="445"/>
      <c r="H9" s="445"/>
    </row>
    <row r="10" spans="1:8" ht="25.5" x14ac:dyDescent="0.2">
      <c r="A10" s="444">
        <v>5</v>
      </c>
      <c r="B10" s="458" t="s">
        <v>337</v>
      </c>
      <c r="C10" s="459">
        <v>13136900</v>
      </c>
      <c r="D10" s="445">
        <v>13136900</v>
      </c>
      <c r="E10" s="445"/>
      <c r="F10" s="445"/>
      <c r="G10" s="445"/>
      <c r="H10" s="445"/>
    </row>
    <row r="11" spans="1:8" x14ac:dyDescent="0.2">
      <c r="A11" s="444">
        <v>6</v>
      </c>
      <c r="B11" s="458" t="s">
        <v>338</v>
      </c>
      <c r="C11" s="459">
        <v>0</v>
      </c>
      <c r="D11" s="445"/>
      <c r="E11" s="445"/>
      <c r="F11" s="445"/>
      <c r="G11" s="445"/>
      <c r="H11" s="445"/>
    </row>
    <row r="12" spans="1:8" x14ac:dyDescent="0.2">
      <c r="A12" s="444">
        <v>7</v>
      </c>
      <c r="B12" s="458" t="s">
        <v>44</v>
      </c>
      <c r="C12" s="459">
        <v>413521631</v>
      </c>
      <c r="D12" s="449">
        <v>413521631</v>
      </c>
      <c r="E12" s="449">
        <v>0</v>
      </c>
      <c r="F12" s="449">
        <v>0</v>
      </c>
      <c r="G12" s="449">
        <v>0</v>
      </c>
      <c r="H12" s="449">
        <v>0</v>
      </c>
    </row>
    <row r="13" spans="1:8" s="146" customFormat="1" x14ac:dyDescent="0.2">
      <c r="A13" s="444">
        <v>8</v>
      </c>
      <c r="B13" s="460" t="s">
        <v>339</v>
      </c>
      <c r="C13" s="459">
        <v>360567</v>
      </c>
      <c r="D13" s="461">
        <v>360567</v>
      </c>
      <c r="E13" s="461"/>
      <c r="F13" s="461"/>
      <c r="G13" s="461"/>
      <c r="H13" s="461"/>
    </row>
    <row r="14" spans="1:8" ht="25.5" x14ac:dyDescent="0.2">
      <c r="A14" s="444">
        <v>9</v>
      </c>
      <c r="B14" s="458" t="s">
        <v>45</v>
      </c>
      <c r="C14" s="459">
        <v>299173193</v>
      </c>
      <c r="D14" s="449">
        <v>250360513</v>
      </c>
      <c r="E14" s="449">
        <v>4554514</v>
      </c>
      <c r="F14" s="449">
        <v>43932388</v>
      </c>
      <c r="G14" s="449">
        <v>325778</v>
      </c>
      <c r="H14" s="449">
        <v>0</v>
      </c>
    </row>
    <row r="15" spans="1:8" x14ac:dyDescent="0.2">
      <c r="A15" s="444">
        <v>10</v>
      </c>
      <c r="B15" s="458" t="s">
        <v>340</v>
      </c>
      <c r="C15" s="459">
        <v>10740958</v>
      </c>
      <c r="D15" s="445">
        <v>6186444</v>
      </c>
      <c r="E15" s="445">
        <v>4554514</v>
      </c>
      <c r="F15" s="445"/>
      <c r="G15" s="445"/>
      <c r="H15" s="445"/>
    </row>
    <row r="16" spans="1:8" x14ac:dyDescent="0.2">
      <c r="A16" s="444">
        <v>11</v>
      </c>
      <c r="B16" s="458" t="s">
        <v>341</v>
      </c>
      <c r="C16" s="459">
        <v>215309993</v>
      </c>
      <c r="D16" s="445">
        <v>214984215</v>
      </c>
      <c r="E16" s="445"/>
      <c r="F16" s="445"/>
      <c r="G16" s="445">
        <v>325778</v>
      </c>
      <c r="H16" s="445"/>
    </row>
    <row r="17" spans="1:8" x14ac:dyDescent="0.2">
      <c r="A17" s="444">
        <v>12</v>
      </c>
      <c r="B17" s="458" t="s">
        <v>342</v>
      </c>
      <c r="C17" s="459">
        <v>29024800</v>
      </c>
      <c r="D17" s="445">
        <v>29024800</v>
      </c>
      <c r="E17" s="445"/>
      <c r="F17" s="445"/>
      <c r="G17" s="445"/>
      <c r="H17" s="445"/>
    </row>
    <row r="18" spans="1:8" x14ac:dyDescent="0.2">
      <c r="A18" s="444">
        <v>13</v>
      </c>
      <c r="B18" s="458" t="s">
        <v>343</v>
      </c>
      <c r="C18" s="459">
        <v>43932388</v>
      </c>
      <c r="D18" s="445"/>
      <c r="E18" s="445"/>
      <c r="F18" s="445">
        <v>43932388</v>
      </c>
      <c r="G18" s="445"/>
      <c r="H18" s="445"/>
    </row>
    <row r="19" spans="1:8" x14ac:dyDescent="0.2">
      <c r="A19" s="444">
        <v>14</v>
      </c>
      <c r="B19" s="458" t="s">
        <v>344</v>
      </c>
      <c r="C19" s="459">
        <v>165054</v>
      </c>
      <c r="D19" s="445">
        <v>165054</v>
      </c>
      <c r="E19" s="445"/>
      <c r="F19" s="445"/>
      <c r="G19" s="445"/>
      <c r="H19" s="445"/>
    </row>
    <row r="20" spans="1:8" ht="25.5" x14ac:dyDescent="0.2">
      <c r="A20" s="444">
        <v>15</v>
      </c>
      <c r="B20" s="462" t="s">
        <v>46</v>
      </c>
      <c r="C20" s="459">
        <v>713055391</v>
      </c>
      <c r="D20" s="446">
        <v>664242711</v>
      </c>
      <c r="E20" s="446">
        <v>4554514</v>
      </c>
      <c r="F20" s="446">
        <v>43932388</v>
      </c>
      <c r="G20" s="446">
        <v>325778</v>
      </c>
      <c r="H20" s="446">
        <v>0</v>
      </c>
    </row>
    <row r="21" spans="1:8" x14ac:dyDescent="0.2">
      <c r="A21" s="444">
        <v>16</v>
      </c>
      <c r="B21" s="458" t="s">
        <v>47</v>
      </c>
      <c r="C21" s="459">
        <v>42912000</v>
      </c>
      <c r="D21" s="450">
        <v>42912000</v>
      </c>
      <c r="E21" s="450">
        <v>0</v>
      </c>
      <c r="F21" s="450">
        <v>0</v>
      </c>
      <c r="G21" s="450">
        <v>0</v>
      </c>
      <c r="H21" s="450">
        <v>0</v>
      </c>
    </row>
    <row r="22" spans="1:8" x14ac:dyDescent="0.2">
      <c r="A22" s="444">
        <v>17</v>
      </c>
      <c r="B22" s="458" t="s">
        <v>345</v>
      </c>
      <c r="C22" s="459">
        <v>42912000</v>
      </c>
      <c r="D22" s="463">
        <v>42912000</v>
      </c>
      <c r="E22" s="463"/>
      <c r="F22" s="463"/>
      <c r="G22" s="463"/>
      <c r="H22" s="463"/>
    </row>
    <row r="23" spans="1:8" x14ac:dyDescent="0.2">
      <c r="A23" s="444">
        <v>18</v>
      </c>
      <c r="B23" s="458" t="s">
        <v>346</v>
      </c>
      <c r="C23" s="459">
        <v>445980415</v>
      </c>
      <c r="D23" s="450">
        <v>445980415</v>
      </c>
      <c r="E23" s="450">
        <v>0</v>
      </c>
      <c r="F23" s="450">
        <v>0</v>
      </c>
      <c r="G23" s="450">
        <v>0</v>
      </c>
      <c r="H23" s="450">
        <v>0</v>
      </c>
    </row>
    <row r="24" spans="1:8" x14ac:dyDescent="0.2">
      <c r="A24" s="444">
        <v>19</v>
      </c>
      <c r="B24" s="458" t="s">
        <v>347</v>
      </c>
      <c r="C24" s="459">
        <v>0</v>
      </c>
      <c r="D24" s="443"/>
      <c r="E24" s="443"/>
      <c r="F24" s="443"/>
      <c r="G24" s="443"/>
      <c r="H24" s="443"/>
    </row>
    <row r="25" spans="1:8" x14ac:dyDescent="0.2">
      <c r="A25" s="444">
        <v>20</v>
      </c>
      <c r="B25" s="458" t="s">
        <v>348</v>
      </c>
      <c r="C25" s="459">
        <v>445980415</v>
      </c>
      <c r="D25" s="445">
        <v>445980415</v>
      </c>
      <c r="E25" s="443"/>
      <c r="F25" s="443"/>
      <c r="G25" s="443"/>
      <c r="H25" s="443"/>
    </row>
    <row r="26" spans="1:8" x14ac:dyDescent="0.2">
      <c r="A26" s="444">
        <v>21</v>
      </c>
      <c r="B26" s="458" t="s">
        <v>349</v>
      </c>
      <c r="C26" s="459">
        <v>0</v>
      </c>
      <c r="D26" s="443"/>
      <c r="E26" s="443"/>
      <c r="F26" s="443"/>
      <c r="G26" s="443"/>
      <c r="H26" s="443"/>
    </row>
    <row r="27" spans="1:8" x14ac:dyDescent="0.2">
      <c r="A27" s="444">
        <v>22</v>
      </c>
      <c r="B27" s="464" t="s">
        <v>350</v>
      </c>
      <c r="C27" s="459">
        <v>0</v>
      </c>
      <c r="D27" s="443"/>
      <c r="E27" s="443"/>
      <c r="F27" s="443"/>
      <c r="G27" s="443"/>
      <c r="H27" s="443"/>
    </row>
    <row r="28" spans="1:8" ht="25.5" x14ac:dyDescent="0.2">
      <c r="A28" s="444">
        <v>23</v>
      </c>
      <c r="B28" s="462" t="s">
        <v>48</v>
      </c>
      <c r="C28" s="459">
        <v>488892415</v>
      </c>
      <c r="D28" s="446">
        <v>488892415</v>
      </c>
      <c r="E28" s="446">
        <v>0</v>
      </c>
      <c r="F28" s="446">
        <v>0</v>
      </c>
      <c r="G28" s="446">
        <v>0</v>
      </c>
      <c r="H28" s="446">
        <v>0</v>
      </c>
    </row>
    <row r="29" spans="1:8" x14ac:dyDescent="0.2">
      <c r="A29" s="444">
        <v>24</v>
      </c>
      <c r="B29" s="458" t="s">
        <v>49</v>
      </c>
      <c r="C29" s="459">
        <v>108243000</v>
      </c>
      <c r="D29" s="449">
        <v>108243000</v>
      </c>
      <c r="E29" s="449">
        <v>0</v>
      </c>
      <c r="F29" s="449">
        <v>0</v>
      </c>
      <c r="G29" s="449">
        <v>0</v>
      </c>
      <c r="H29" s="449">
        <v>0</v>
      </c>
    </row>
    <row r="30" spans="1:8" x14ac:dyDescent="0.2">
      <c r="A30" s="444">
        <v>25</v>
      </c>
      <c r="B30" s="458" t="s">
        <v>50</v>
      </c>
      <c r="C30" s="459">
        <v>108243000</v>
      </c>
      <c r="D30" s="445">
        <v>108243000</v>
      </c>
      <c r="E30" s="445"/>
      <c r="F30" s="445"/>
      <c r="G30" s="445"/>
      <c r="H30" s="445"/>
    </row>
    <row r="31" spans="1:8" ht="16.5" customHeight="1" x14ac:dyDescent="0.2">
      <c r="A31" s="444">
        <v>26</v>
      </c>
      <c r="B31" s="458" t="s">
        <v>51</v>
      </c>
      <c r="C31" s="459">
        <v>0</v>
      </c>
      <c r="D31" s="445"/>
      <c r="E31" s="445"/>
      <c r="F31" s="445"/>
      <c r="G31" s="445"/>
      <c r="H31" s="445"/>
    </row>
    <row r="32" spans="1:8" ht="18.75" customHeight="1" x14ac:dyDescent="0.2">
      <c r="A32" s="444">
        <v>27</v>
      </c>
      <c r="B32" s="458" t="s">
        <v>52</v>
      </c>
      <c r="C32" s="459">
        <v>225000000</v>
      </c>
      <c r="D32" s="445">
        <v>225000000</v>
      </c>
      <c r="E32" s="445"/>
      <c r="F32" s="445"/>
      <c r="G32" s="445"/>
      <c r="H32" s="445"/>
    </row>
    <row r="33" spans="1:8" x14ac:dyDescent="0.2">
      <c r="A33" s="444">
        <v>28</v>
      </c>
      <c r="B33" s="458" t="s">
        <v>351</v>
      </c>
      <c r="C33" s="459">
        <v>12257244</v>
      </c>
      <c r="D33" s="445">
        <v>12257244</v>
      </c>
      <c r="E33" s="445"/>
      <c r="F33" s="445"/>
      <c r="G33" s="445"/>
      <c r="H33" s="445"/>
    </row>
    <row r="34" spans="1:8" ht="25.5" x14ac:dyDescent="0.2">
      <c r="A34" s="444">
        <v>29</v>
      </c>
      <c r="B34" s="458" t="s">
        <v>352</v>
      </c>
      <c r="C34" s="459">
        <v>0</v>
      </c>
      <c r="D34" s="445"/>
      <c r="E34" s="445"/>
      <c r="F34" s="445"/>
      <c r="G34" s="445"/>
      <c r="H34" s="445"/>
    </row>
    <row r="35" spans="1:8" x14ac:dyDescent="0.2">
      <c r="A35" s="444">
        <v>30</v>
      </c>
      <c r="B35" s="458" t="s">
        <v>53</v>
      </c>
      <c r="C35" s="459">
        <v>237257244</v>
      </c>
      <c r="D35" s="449">
        <v>237257244</v>
      </c>
      <c r="E35" s="449">
        <v>0</v>
      </c>
      <c r="F35" s="449">
        <v>0</v>
      </c>
      <c r="G35" s="449">
        <v>0</v>
      </c>
      <c r="H35" s="449">
        <v>0</v>
      </c>
    </row>
    <row r="36" spans="1:8" x14ac:dyDescent="0.2">
      <c r="A36" s="444">
        <v>31</v>
      </c>
      <c r="B36" s="458" t="s">
        <v>54</v>
      </c>
      <c r="C36" s="459">
        <v>400000</v>
      </c>
      <c r="D36" s="449">
        <v>400000</v>
      </c>
      <c r="E36" s="449">
        <v>0</v>
      </c>
      <c r="F36" s="449">
        <v>0</v>
      </c>
      <c r="G36" s="449">
        <v>0</v>
      </c>
      <c r="H36" s="449">
        <v>0</v>
      </c>
    </row>
    <row r="37" spans="1:8" ht="51" x14ac:dyDescent="0.2">
      <c r="A37" s="444">
        <v>32</v>
      </c>
      <c r="B37" s="458" t="s">
        <v>353</v>
      </c>
      <c r="C37" s="459">
        <v>50000</v>
      </c>
      <c r="D37" s="445">
        <v>50000</v>
      </c>
      <c r="E37" s="445"/>
      <c r="F37" s="445"/>
      <c r="G37" s="445"/>
      <c r="H37" s="445"/>
    </row>
    <row r="38" spans="1:8" x14ac:dyDescent="0.2">
      <c r="A38" s="444">
        <v>33</v>
      </c>
      <c r="B38" s="458" t="s">
        <v>354</v>
      </c>
      <c r="C38" s="459">
        <v>350000</v>
      </c>
      <c r="D38" s="445">
        <v>350000</v>
      </c>
      <c r="E38" s="445"/>
      <c r="F38" s="445"/>
      <c r="G38" s="445"/>
      <c r="H38" s="445"/>
    </row>
    <row r="39" spans="1:8" x14ac:dyDescent="0.2">
      <c r="A39" s="444">
        <v>34</v>
      </c>
      <c r="B39" s="462" t="s">
        <v>55</v>
      </c>
      <c r="C39" s="459">
        <v>345900244</v>
      </c>
      <c r="D39" s="446">
        <v>345900244</v>
      </c>
      <c r="E39" s="446">
        <v>0</v>
      </c>
      <c r="F39" s="446">
        <v>0</v>
      </c>
      <c r="G39" s="446">
        <v>0</v>
      </c>
      <c r="H39" s="446">
        <v>0</v>
      </c>
    </row>
    <row r="40" spans="1:8" x14ac:dyDescent="0.2">
      <c r="A40" s="444">
        <v>35</v>
      </c>
      <c r="B40" s="460" t="s">
        <v>355</v>
      </c>
      <c r="C40" s="459">
        <v>0</v>
      </c>
      <c r="D40" s="465"/>
      <c r="E40" s="465"/>
      <c r="F40" s="465"/>
      <c r="G40" s="465"/>
      <c r="H40" s="465"/>
    </row>
    <row r="41" spans="1:8" x14ac:dyDescent="0.2">
      <c r="A41" s="444">
        <v>36</v>
      </c>
      <c r="B41" s="466" t="s">
        <v>56</v>
      </c>
      <c r="C41" s="459">
        <v>11048980</v>
      </c>
      <c r="D41" s="451">
        <v>0</v>
      </c>
      <c r="E41" s="451">
        <v>370000</v>
      </c>
      <c r="F41" s="451">
        <v>700000</v>
      </c>
      <c r="G41" s="451">
        <v>1486000</v>
      </c>
      <c r="H41" s="451">
        <v>8492980</v>
      </c>
    </row>
    <row r="42" spans="1:8" x14ac:dyDescent="0.2">
      <c r="A42" s="444">
        <v>37</v>
      </c>
      <c r="B42" s="466" t="s">
        <v>356</v>
      </c>
      <c r="C42" s="459">
        <v>1146420</v>
      </c>
      <c r="D42" s="453"/>
      <c r="E42" s="453"/>
      <c r="F42" s="453"/>
      <c r="G42" s="453"/>
      <c r="H42" s="453">
        <v>1146420</v>
      </c>
    </row>
    <row r="43" spans="1:8" x14ac:dyDescent="0.2">
      <c r="A43" s="444">
        <v>38</v>
      </c>
      <c r="B43" s="466" t="s">
        <v>57</v>
      </c>
      <c r="C43" s="459">
        <v>2196000</v>
      </c>
      <c r="D43" s="447"/>
      <c r="E43" s="447">
        <v>70000</v>
      </c>
      <c r="F43" s="447">
        <v>700000</v>
      </c>
      <c r="G43" s="447">
        <v>1426000</v>
      </c>
      <c r="H43" s="447"/>
    </row>
    <row r="44" spans="1:8" x14ac:dyDescent="0.2">
      <c r="A44" s="444">
        <v>39</v>
      </c>
      <c r="B44" s="466" t="s">
        <v>357</v>
      </c>
      <c r="C44" s="459">
        <v>7346560</v>
      </c>
      <c r="D44" s="447"/>
      <c r="E44" s="447"/>
      <c r="F44" s="447"/>
      <c r="G44" s="447"/>
      <c r="H44" s="447">
        <v>7346560</v>
      </c>
    </row>
    <row r="45" spans="1:8" x14ac:dyDescent="0.2">
      <c r="A45" s="444">
        <v>40</v>
      </c>
      <c r="B45" s="466" t="s">
        <v>358</v>
      </c>
      <c r="C45" s="459">
        <v>360000</v>
      </c>
      <c r="D45" s="447"/>
      <c r="E45" s="447">
        <v>300000</v>
      </c>
      <c r="F45" s="447"/>
      <c r="G45" s="447">
        <v>60000</v>
      </c>
      <c r="H45" s="447"/>
    </row>
    <row r="46" spans="1:8" x14ac:dyDescent="0.2">
      <c r="A46" s="444">
        <v>41</v>
      </c>
      <c r="B46" s="458" t="s">
        <v>58</v>
      </c>
      <c r="C46" s="459">
        <v>5310235</v>
      </c>
      <c r="D46" s="451">
        <v>1715235</v>
      </c>
      <c r="E46" s="451">
        <v>1300000</v>
      </c>
      <c r="F46" s="451">
        <v>2295000</v>
      </c>
      <c r="G46" s="451">
        <v>0</v>
      </c>
      <c r="H46" s="451">
        <v>0</v>
      </c>
    </row>
    <row r="47" spans="1:8" x14ac:dyDescent="0.2">
      <c r="A47" s="444">
        <v>42</v>
      </c>
      <c r="B47" s="458" t="s">
        <v>59</v>
      </c>
      <c r="C47" s="459">
        <v>3440235</v>
      </c>
      <c r="D47" s="445">
        <v>1715235</v>
      </c>
      <c r="E47" s="445">
        <v>1300000</v>
      </c>
      <c r="F47" s="445">
        <v>425000</v>
      </c>
      <c r="G47" s="445"/>
      <c r="H47" s="445"/>
    </row>
    <row r="48" spans="1:8" x14ac:dyDescent="0.2">
      <c r="A48" s="444">
        <v>43</v>
      </c>
      <c r="B48" s="458" t="s">
        <v>60</v>
      </c>
      <c r="C48" s="459">
        <v>1870000</v>
      </c>
      <c r="D48" s="445"/>
      <c r="E48" s="445"/>
      <c r="F48" s="445">
        <v>1870000</v>
      </c>
      <c r="G48" s="445"/>
      <c r="H48" s="445"/>
    </row>
    <row r="49" spans="1:8" x14ac:dyDescent="0.2">
      <c r="A49" s="444">
        <v>44</v>
      </c>
      <c r="B49" s="458" t="s">
        <v>359</v>
      </c>
      <c r="C49" s="459">
        <v>10618853</v>
      </c>
      <c r="D49" s="451">
        <v>10618853</v>
      </c>
      <c r="E49" s="451">
        <v>0</v>
      </c>
      <c r="F49" s="451">
        <v>0</v>
      </c>
      <c r="G49" s="451">
        <v>0</v>
      </c>
      <c r="H49" s="451">
        <v>0</v>
      </c>
    </row>
    <row r="50" spans="1:8" ht="25.5" x14ac:dyDescent="0.2">
      <c r="A50" s="444">
        <v>45</v>
      </c>
      <c r="B50" s="458" t="s">
        <v>360</v>
      </c>
      <c r="C50" s="459">
        <v>0</v>
      </c>
      <c r="D50" s="445"/>
      <c r="E50" s="445"/>
      <c r="F50" s="445"/>
      <c r="G50" s="445"/>
      <c r="H50" s="445"/>
    </row>
    <row r="51" spans="1:8" ht="25.5" x14ac:dyDescent="0.2">
      <c r="A51" s="444">
        <v>46</v>
      </c>
      <c r="B51" s="458" t="s">
        <v>61</v>
      </c>
      <c r="C51" s="459">
        <v>1008853</v>
      </c>
      <c r="D51" s="445">
        <v>1008853</v>
      </c>
      <c r="E51" s="445"/>
      <c r="F51" s="445"/>
      <c r="G51" s="445"/>
      <c r="H51" s="445"/>
    </row>
    <row r="52" spans="1:8" x14ac:dyDescent="0.2">
      <c r="A52" s="444">
        <v>47</v>
      </c>
      <c r="B52" s="458" t="s">
        <v>361</v>
      </c>
      <c r="C52" s="459">
        <v>9100000</v>
      </c>
      <c r="D52" s="445">
        <v>9100000</v>
      </c>
      <c r="E52" s="445"/>
      <c r="F52" s="445"/>
      <c r="G52" s="445"/>
      <c r="H52" s="445"/>
    </row>
    <row r="53" spans="1:8" x14ac:dyDescent="0.2">
      <c r="A53" s="444">
        <v>49</v>
      </c>
      <c r="B53" s="458" t="s">
        <v>62</v>
      </c>
      <c r="C53" s="459">
        <v>510000</v>
      </c>
      <c r="D53" s="445">
        <v>510000</v>
      </c>
      <c r="E53" s="445"/>
      <c r="F53" s="445"/>
      <c r="G53" s="445"/>
      <c r="H53" s="445"/>
    </row>
    <row r="54" spans="1:8" x14ac:dyDescent="0.2">
      <c r="A54" s="444">
        <v>50</v>
      </c>
      <c r="B54" s="458" t="s">
        <v>362</v>
      </c>
      <c r="C54" s="459">
        <v>1365455</v>
      </c>
      <c r="D54" s="445"/>
      <c r="E54" s="445"/>
      <c r="F54" s="445"/>
      <c r="G54" s="445"/>
      <c r="H54" s="445">
        <v>1365455</v>
      </c>
    </row>
    <row r="55" spans="1:8" x14ac:dyDescent="0.2">
      <c r="A55" s="444">
        <v>51</v>
      </c>
      <c r="B55" s="458" t="s">
        <v>363</v>
      </c>
      <c r="C55" s="459">
        <v>10310662</v>
      </c>
      <c r="D55" s="453">
        <v>6389335</v>
      </c>
      <c r="E55" s="453">
        <v>450900</v>
      </c>
      <c r="F55" s="453">
        <v>808650</v>
      </c>
      <c r="G55" s="453"/>
      <c r="H55" s="453">
        <v>2661777</v>
      </c>
    </row>
    <row r="56" spans="1:8" x14ac:dyDescent="0.2">
      <c r="A56" s="444">
        <v>52</v>
      </c>
      <c r="B56" s="458" t="s">
        <v>63</v>
      </c>
      <c r="C56" s="459">
        <v>0</v>
      </c>
      <c r="D56" s="445"/>
      <c r="E56" s="445"/>
      <c r="F56" s="445"/>
      <c r="G56" s="445"/>
      <c r="H56" s="445"/>
    </row>
    <row r="57" spans="1:8" ht="25.5" x14ac:dyDescent="0.2">
      <c r="A57" s="444">
        <v>53</v>
      </c>
      <c r="B57" s="458" t="s">
        <v>364</v>
      </c>
      <c r="C57" s="459">
        <v>2490344</v>
      </c>
      <c r="D57" s="445">
        <v>2490344</v>
      </c>
      <c r="E57" s="445"/>
      <c r="F57" s="445"/>
      <c r="G57" s="445"/>
      <c r="H57" s="445"/>
    </row>
    <row r="58" spans="1:8" x14ac:dyDescent="0.2">
      <c r="A58" s="444">
        <v>54</v>
      </c>
      <c r="B58" s="458" t="s">
        <v>365</v>
      </c>
      <c r="C58" s="459">
        <v>1000</v>
      </c>
      <c r="D58" s="445"/>
      <c r="E58" s="445"/>
      <c r="F58" s="445">
        <v>1000</v>
      </c>
      <c r="G58" s="445"/>
      <c r="H58" s="445"/>
    </row>
    <row r="59" spans="1:8" x14ac:dyDescent="0.2">
      <c r="A59" s="444">
        <v>55</v>
      </c>
      <c r="B59" s="458" t="s">
        <v>64</v>
      </c>
      <c r="C59" s="459">
        <v>0</v>
      </c>
      <c r="D59" s="445"/>
      <c r="E59" s="445"/>
      <c r="F59" s="445"/>
      <c r="G59" s="445"/>
      <c r="H59" s="445"/>
    </row>
    <row r="60" spans="1:8" x14ac:dyDescent="0.2">
      <c r="A60" s="444">
        <v>56</v>
      </c>
      <c r="B60" s="458" t="s">
        <v>366</v>
      </c>
      <c r="C60" s="459">
        <v>1470500</v>
      </c>
      <c r="D60" s="445">
        <v>1460500</v>
      </c>
      <c r="E60" s="443"/>
      <c r="F60" s="445">
        <v>10000</v>
      </c>
      <c r="G60" s="443"/>
      <c r="H60" s="443"/>
    </row>
    <row r="61" spans="1:8" x14ac:dyDescent="0.2">
      <c r="A61" s="444">
        <v>57</v>
      </c>
      <c r="B61" s="462" t="s">
        <v>65</v>
      </c>
      <c r="C61" s="459">
        <v>42616029</v>
      </c>
      <c r="D61" s="446">
        <v>22674267</v>
      </c>
      <c r="E61" s="446">
        <v>2120900</v>
      </c>
      <c r="F61" s="446">
        <v>3814650</v>
      </c>
      <c r="G61" s="446">
        <v>1486000</v>
      </c>
      <c r="H61" s="446">
        <v>12520212</v>
      </c>
    </row>
    <row r="62" spans="1:8" x14ac:dyDescent="0.2">
      <c r="A62" s="444">
        <v>58</v>
      </c>
      <c r="B62" s="458" t="s">
        <v>367</v>
      </c>
      <c r="C62" s="459">
        <v>20900614</v>
      </c>
      <c r="D62" s="445">
        <v>20900614</v>
      </c>
      <c r="E62" s="445"/>
      <c r="F62" s="445"/>
      <c r="G62" s="443"/>
      <c r="H62" s="443"/>
    </row>
    <row r="63" spans="1:8" x14ac:dyDescent="0.2">
      <c r="A63" s="444">
        <v>59</v>
      </c>
      <c r="B63" s="458" t="s">
        <v>368</v>
      </c>
      <c r="C63" s="459">
        <v>0</v>
      </c>
      <c r="D63" s="445"/>
      <c r="E63" s="445"/>
      <c r="F63" s="445"/>
      <c r="G63" s="443"/>
      <c r="H63" s="443"/>
    </row>
    <row r="64" spans="1:8" x14ac:dyDescent="0.2">
      <c r="A64" s="444">
        <v>60</v>
      </c>
      <c r="B64" s="462" t="s">
        <v>66</v>
      </c>
      <c r="C64" s="459">
        <v>20900614</v>
      </c>
      <c r="D64" s="446">
        <v>20900614</v>
      </c>
      <c r="E64" s="446">
        <v>0</v>
      </c>
      <c r="F64" s="446">
        <v>0</v>
      </c>
      <c r="G64" s="446">
        <v>0</v>
      </c>
      <c r="H64" s="446">
        <v>0</v>
      </c>
    </row>
    <row r="65" spans="1:8" x14ac:dyDescent="0.2">
      <c r="A65" s="444">
        <v>61</v>
      </c>
      <c r="B65" s="472" t="s">
        <v>369</v>
      </c>
      <c r="C65" s="459">
        <v>435000</v>
      </c>
      <c r="D65" s="453"/>
      <c r="E65" s="453"/>
      <c r="F65" s="453"/>
      <c r="G65" s="453">
        <v>435000</v>
      </c>
      <c r="H65" s="453"/>
    </row>
    <row r="66" spans="1:8" x14ac:dyDescent="0.2">
      <c r="A66" s="444">
        <v>62</v>
      </c>
      <c r="B66" s="473" t="s">
        <v>370</v>
      </c>
      <c r="C66" s="459">
        <v>435000</v>
      </c>
      <c r="D66" s="446">
        <v>0</v>
      </c>
      <c r="E66" s="446">
        <v>0</v>
      </c>
      <c r="F66" s="446">
        <v>0</v>
      </c>
      <c r="G66" s="446">
        <v>435000</v>
      </c>
      <c r="H66" s="446">
        <v>0</v>
      </c>
    </row>
    <row r="67" spans="1:8" ht="25.5" x14ac:dyDescent="0.2">
      <c r="A67" s="444">
        <v>63</v>
      </c>
      <c r="B67" s="458" t="s">
        <v>67</v>
      </c>
      <c r="C67" s="459">
        <v>0</v>
      </c>
      <c r="D67" s="445"/>
      <c r="E67" s="445"/>
      <c r="F67" s="445"/>
      <c r="G67" s="445"/>
      <c r="H67" s="445"/>
    </row>
    <row r="68" spans="1:8" x14ac:dyDescent="0.2">
      <c r="A68" s="444">
        <v>64</v>
      </c>
      <c r="B68" s="458" t="s">
        <v>68</v>
      </c>
      <c r="C68" s="459">
        <v>608000</v>
      </c>
      <c r="D68" s="445">
        <v>608000</v>
      </c>
      <c r="E68" s="445"/>
      <c r="F68" s="445"/>
      <c r="G68" s="445"/>
      <c r="H68" s="445"/>
    </row>
    <row r="69" spans="1:8" x14ac:dyDescent="0.2">
      <c r="A69" s="444">
        <v>65</v>
      </c>
      <c r="B69" s="458" t="s">
        <v>69</v>
      </c>
      <c r="C69" s="459">
        <v>120000</v>
      </c>
      <c r="D69" s="445">
        <v>120000</v>
      </c>
      <c r="E69" s="443"/>
      <c r="F69" s="443"/>
      <c r="G69" s="443"/>
      <c r="H69" s="443"/>
    </row>
    <row r="70" spans="1:8" x14ac:dyDescent="0.2">
      <c r="A70" s="444">
        <v>66</v>
      </c>
      <c r="B70" s="462" t="s">
        <v>70</v>
      </c>
      <c r="C70" s="459">
        <v>728000</v>
      </c>
      <c r="D70" s="452">
        <v>728000</v>
      </c>
      <c r="E70" s="452">
        <v>0</v>
      </c>
      <c r="F70" s="452">
        <v>0</v>
      </c>
      <c r="G70" s="452">
        <v>0</v>
      </c>
      <c r="H70" s="452">
        <v>0</v>
      </c>
    </row>
    <row r="71" spans="1:8" x14ac:dyDescent="0.2">
      <c r="A71" s="444">
        <v>67</v>
      </c>
      <c r="B71" s="467" t="s">
        <v>71</v>
      </c>
      <c r="C71" s="459">
        <v>1612527693</v>
      </c>
      <c r="D71" s="454">
        <v>1543338251</v>
      </c>
      <c r="E71" s="454">
        <v>6675414</v>
      </c>
      <c r="F71" s="454">
        <v>47747038</v>
      </c>
      <c r="G71" s="454">
        <v>2246778</v>
      </c>
      <c r="H71" s="454">
        <v>12520212</v>
      </c>
    </row>
    <row r="72" spans="1:8" ht="25.5" x14ac:dyDescent="0.2">
      <c r="A72" s="444">
        <v>68</v>
      </c>
      <c r="B72" s="460" t="s">
        <v>371</v>
      </c>
      <c r="C72" s="459">
        <v>60000000</v>
      </c>
      <c r="D72" s="453">
        <v>60000000</v>
      </c>
      <c r="E72" s="453"/>
      <c r="F72" s="453"/>
      <c r="G72" s="453"/>
      <c r="H72" s="453"/>
    </row>
    <row r="73" spans="1:8" ht="25.5" x14ac:dyDescent="0.2">
      <c r="A73" s="444">
        <v>69</v>
      </c>
      <c r="B73" s="458" t="s">
        <v>372</v>
      </c>
      <c r="C73" s="459">
        <v>1100474741</v>
      </c>
      <c r="D73" s="445">
        <v>1045989369</v>
      </c>
      <c r="E73" s="445">
        <v>13846714</v>
      </c>
      <c r="F73" s="445">
        <v>22277262</v>
      </c>
      <c r="G73" s="445">
        <v>11553464</v>
      </c>
      <c r="H73" s="445">
        <v>6807932</v>
      </c>
    </row>
    <row r="74" spans="1:8" x14ac:dyDescent="0.2">
      <c r="A74" s="444">
        <v>70</v>
      </c>
      <c r="B74" s="458" t="s">
        <v>72</v>
      </c>
      <c r="C74" s="459">
        <v>15354234</v>
      </c>
      <c r="D74" s="445">
        <v>15354234</v>
      </c>
      <c r="E74" s="445"/>
      <c r="F74" s="445"/>
      <c r="G74" s="445"/>
      <c r="H74" s="445"/>
    </row>
    <row r="75" spans="1:8" x14ac:dyDescent="0.2">
      <c r="A75" s="444">
        <v>71</v>
      </c>
      <c r="B75" s="458" t="s">
        <v>373</v>
      </c>
      <c r="C75" s="459">
        <v>555010950</v>
      </c>
      <c r="D75" s="445"/>
      <c r="E75" s="445">
        <v>210360554</v>
      </c>
      <c r="F75" s="445">
        <v>126735424</v>
      </c>
      <c r="G75" s="445">
        <v>72166565</v>
      </c>
      <c r="H75" s="445">
        <v>145748407</v>
      </c>
    </row>
    <row r="76" spans="1:8" x14ac:dyDescent="0.2">
      <c r="A76" s="444">
        <v>72</v>
      </c>
      <c r="B76" s="458" t="s">
        <v>73</v>
      </c>
      <c r="C76" s="459">
        <v>1730839925</v>
      </c>
      <c r="D76" s="450">
        <v>1121343603</v>
      </c>
      <c r="E76" s="450">
        <v>224207268</v>
      </c>
      <c r="F76" s="450">
        <v>149012686</v>
      </c>
      <c r="G76" s="450">
        <v>83720029</v>
      </c>
      <c r="H76" s="450">
        <v>152556339</v>
      </c>
    </row>
    <row r="77" spans="1:8" ht="13.5" thickBot="1" x14ac:dyDescent="0.25">
      <c r="A77" s="444">
        <v>73</v>
      </c>
      <c r="B77" s="474" t="s">
        <v>74</v>
      </c>
      <c r="C77" s="459">
        <v>1730839925</v>
      </c>
      <c r="D77" s="470">
        <v>1121343603</v>
      </c>
      <c r="E77" s="470">
        <v>224207268</v>
      </c>
      <c r="F77" s="470">
        <v>149012686</v>
      </c>
      <c r="G77" s="470">
        <v>83720029</v>
      </c>
      <c r="H77" s="470">
        <v>152556339</v>
      </c>
    </row>
    <row r="78" spans="1:8" ht="14.25" thickTop="1" thickBot="1" x14ac:dyDescent="0.25">
      <c r="A78" s="444">
        <v>74</v>
      </c>
      <c r="B78" s="468" t="s">
        <v>38</v>
      </c>
      <c r="C78" s="459">
        <v>3343367618</v>
      </c>
      <c r="D78" s="469">
        <v>2664681854</v>
      </c>
      <c r="E78" s="469">
        <v>230882682</v>
      </c>
      <c r="F78" s="469">
        <v>196759724</v>
      </c>
      <c r="G78" s="469">
        <v>85966807</v>
      </c>
      <c r="H78" s="469">
        <v>165076551</v>
      </c>
    </row>
    <row r="79" spans="1:8" ht="13.5" thickTop="1" x14ac:dyDescent="0.2">
      <c r="A79" s="440"/>
      <c r="B79" s="440"/>
      <c r="C79" s="440"/>
      <c r="D79" s="440"/>
      <c r="E79" s="440"/>
      <c r="F79" s="440"/>
      <c r="G79" s="440"/>
      <c r="H79" s="4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0FB9B-1E18-4144-987D-DD4AC5614E2A}">
  <dimension ref="A1:H79"/>
  <sheetViews>
    <sheetView workbookViewId="0">
      <selection activeCell="F1" sqref="F1"/>
    </sheetView>
  </sheetViews>
  <sheetFormatPr defaultRowHeight="12.75" x14ac:dyDescent="0.2"/>
  <cols>
    <col min="1" max="1" width="5.7109375" style="612" customWidth="1"/>
    <col min="2" max="2" width="50" style="612" customWidth="1"/>
    <col min="3" max="3" width="14.7109375" style="612" customWidth="1"/>
    <col min="4" max="8" width="12.7109375" style="612" customWidth="1"/>
    <col min="9" max="9" width="12.28515625" style="612" bestFit="1" customWidth="1"/>
    <col min="10" max="254" width="9.140625" style="612"/>
    <col min="255" max="255" width="5.7109375" style="612" customWidth="1"/>
    <col min="256" max="256" width="50" style="612" customWidth="1"/>
    <col min="257" max="257" width="28.85546875" style="612" customWidth="1"/>
    <col min="258" max="510" width="9.140625" style="612"/>
    <col min="511" max="511" width="5.7109375" style="612" customWidth="1"/>
    <col min="512" max="512" width="50" style="612" customWidth="1"/>
    <col min="513" max="513" width="28.85546875" style="612" customWidth="1"/>
    <col min="514" max="766" width="9.140625" style="612"/>
    <col min="767" max="767" width="5.7109375" style="612" customWidth="1"/>
    <col min="768" max="768" width="50" style="612" customWidth="1"/>
    <col min="769" max="769" width="28.85546875" style="612" customWidth="1"/>
    <col min="770" max="1022" width="9.140625" style="612"/>
    <col min="1023" max="1023" width="5.7109375" style="612" customWidth="1"/>
    <col min="1024" max="1024" width="50" style="612" customWidth="1"/>
    <col min="1025" max="1025" width="28.85546875" style="612" customWidth="1"/>
    <col min="1026" max="1278" width="9.140625" style="612"/>
    <col min="1279" max="1279" width="5.7109375" style="612" customWidth="1"/>
    <col min="1280" max="1280" width="50" style="612" customWidth="1"/>
    <col min="1281" max="1281" width="28.85546875" style="612" customWidth="1"/>
    <col min="1282" max="1534" width="9.140625" style="612"/>
    <col min="1535" max="1535" width="5.7109375" style="612" customWidth="1"/>
    <col min="1536" max="1536" width="50" style="612" customWidth="1"/>
    <col min="1537" max="1537" width="28.85546875" style="612" customWidth="1"/>
    <col min="1538" max="1790" width="9.140625" style="612"/>
    <col min="1791" max="1791" width="5.7109375" style="612" customWidth="1"/>
    <col min="1792" max="1792" width="50" style="612" customWidth="1"/>
    <col min="1793" max="1793" width="28.85546875" style="612" customWidth="1"/>
    <col min="1794" max="2046" width="9.140625" style="612"/>
    <col min="2047" max="2047" width="5.7109375" style="612" customWidth="1"/>
    <col min="2048" max="2048" width="50" style="612" customWidth="1"/>
    <col min="2049" max="2049" width="28.85546875" style="612" customWidth="1"/>
    <col min="2050" max="2302" width="9.140625" style="612"/>
    <col min="2303" max="2303" width="5.7109375" style="612" customWidth="1"/>
    <col min="2304" max="2304" width="50" style="612" customWidth="1"/>
    <col min="2305" max="2305" width="28.85546875" style="612" customWidth="1"/>
    <col min="2306" max="2558" width="9.140625" style="612"/>
    <col min="2559" max="2559" width="5.7109375" style="612" customWidth="1"/>
    <col min="2560" max="2560" width="50" style="612" customWidth="1"/>
    <col min="2561" max="2561" width="28.85546875" style="612" customWidth="1"/>
    <col min="2562" max="2814" width="9.140625" style="612"/>
    <col min="2815" max="2815" width="5.7109375" style="612" customWidth="1"/>
    <col min="2816" max="2816" width="50" style="612" customWidth="1"/>
    <col min="2817" max="2817" width="28.85546875" style="612" customWidth="1"/>
    <col min="2818" max="3070" width="9.140625" style="612"/>
    <col min="3071" max="3071" width="5.7109375" style="612" customWidth="1"/>
    <col min="3072" max="3072" width="50" style="612" customWidth="1"/>
    <col min="3073" max="3073" width="28.85546875" style="612" customWidth="1"/>
    <col min="3074" max="3326" width="9.140625" style="612"/>
    <col min="3327" max="3327" width="5.7109375" style="612" customWidth="1"/>
    <col min="3328" max="3328" width="50" style="612" customWidth="1"/>
    <col min="3329" max="3329" width="28.85546875" style="612" customWidth="1"/>
    <col min="3330" max="3582" width="9.140625" style="612"/>
    <col min="3583" max="3583" width="5.7109375" style="612" customWidth="1"/>
    <col min="3584" max="3584" width="50" style="612" customWidth="1"/>
    <col min="3585" max="3585" width="28.85546875" style="612" customWidth="1"/>
    <col min="3586" max="3838" width="9.140625" style="612"/>
    <col min="3839" max="3839" width="5.7109375" style="612" customWidth="1"/>
    <col min="3840" max="3840" width="50" style="612" customWidth="1"/>
    <col min="3841" max="3841" width="28.85546875" style="612" customWidth="1"/>
    <col min="3842" max="4094" width="9.140625" style="612"/>
    <col min="4095" max="4095" width="5.7109375" style="612" customWidth="1"/>
    <col min="4096" max="4096" width="50" style="612" customWidth="1"/>
    <col min="4097" max="4097" width="28.85546875" style="612" customWidth="1"/>
    <col min="4098" max="4350" width="9.140625" style="612"/>
    <col min="4351" max="4351" width="5.7109375" style="612" customWidth="1"/>
    <col min="4352" max="4352" width="50" style="612" customWidth="1"/>
    <col min="4353" max="4353" width="28.85546875" style="612" customWidth="1"/>
    <col min="4354" max="4606" width="9.140625" style="612"/>
    <col min="4607" max="4607" width="5.7109375" style="612" customWidth="1"/>
    <col min="4608" max="4608" width="50" style="612" customWidth="1"/>
    <col min="4609" max="4609" width="28.85546875" style="612" customWidth="1"/>
    <col min="4610" max="4862" width="9.140625" style="612"/>
    <col min="4863" max="4863" width="5.7109375" style="612" customWidth="1"/>
    <col min="4864" max="4864" width="50" style="612" customWidth="1"/>
    <col min="4865" max="4865" width="28.85546875" style="612" customWidth="1"/>
    <col min="4866" max="5118" width="9.140625" style="612"/>
    <col min="5119" max="5119" width="5.7109375" style="612" customWidth="1"/>
    <col min="5120" max="5120" width="50" style="612" customWidth="1"/>
    <col min="5121" max="5121" width="28.85546875" style="612" customWidth="1"/>
    <col min="5122" max="5374" width="9.140625" style="612"/>
    <col min="5375" max="5375" width="5.7109375" style="612" customWidth="1"/>
    <col min="5376" max="5376" width="50" style="612" customWidth="1"/>
    <col min="5377" max="5377" width="28.85546875" style="612" customWidth="1"/>
    <col min="5378" max="5630" width="9.140625" style="612"/>
    <col min="5631" max="5631" width="5.7109375" style="612" customWidth="1"/>
    <col min="5632" max="5632" width="50" style="612" customWidth="1"/>
    <col min="5633" max="5633" width="28.85546875" style="612" customWidth="1"/>
    <col min="5634" max="5886" width="9.140625" style="612"/>
    <col min="5887" max="5887" width="5.7109375" style="612" customWidth="1"/>
    <col min="5888" max="5888" width="50" style="612" customWidth="1"/>
    <col min="5889" max="5889" width="28.85546875" style="612" customWidth="1"/>
    <col min="5890" max="6142" width="9.140625" style="612"/>
    <col min="6143" max="6143" width="5.7109375" style="612" customWidth="1"/>
    <col min="6144" max="6144" width="50" style="612" customWidth="1"/>
    <col min="6145" max="6145" width="28.85546875" style="612" customWidth="1"/>
    <col min="6146" max="6398" width="9.140625" style="612"/>
    <col min="6399" max="6399" width="5.7109375" style="612" customWidth="1"/>
    <col min="6400" max="6400" width="50" style="612" customWidth="1"/>
    <col min="6401" max="6401" width="28.85546875" style="612" customWidth="1"/>
    <col min="6402" max="6654" width="9.140625" style="612"/>
    <col min="6655" max="6655" width="5.7109375" style="612" customWidth="1"/>
    <col min="6656" max="6656" width="50" style="612" customWidth="1"/>
    <col min="6657" max="6657" width="28.85546875" style="612" customWidth="1"/>
    <col min="6658" max="6910" width="9.140625" style="612"/>
    <col min="6911" max="6911" width="5.7109375" style="612" customWidth="1"/>
    <col min="6912" max="6912" width="50" style="612" customWidth="1"/>
    <col min="6913" max="6913" width="28.85546875" style="612" customWidth="1"/>
    <col min="6914" max="7166" width="9.140625" style="612"/>
    <col min="7167" max="7167" width="5.7109375" style="612" customWidth="1"/>
    <col min="7168" max="7168" width="50" style="612" customWidth="1"/>
    <col min="7169" max="7169" width="28.85546875" style="612" customWidth="1"/>
    <col min="7170" max="7422" width="9.140625" style="612"/>
    <col min="7423" max="7423" width="5.7109375" style="612" customWidth="1"/>
    <col min="7424" max="7424" width="50" style="612" customWidth="1"/>
    <col min="7425" max="7425" width="28.85546875" style="612" customWidth="1"/>
    <col min="7426" max="7678" width="9.140625" style="612"/>
    <col min="7679" max="7679" width="5.7109375" style="612" customWidth="1"/>
    <col min="7680" max="7680" width="50" style="612" customWidth="1"/>
    <col min="7681" max="7681" width="28.85546875" style="612" customWidth="1"/>
    <col min="7682" max="7934" width="9.140625" style="612"/>
    <col min="7935" max="7935" width="5.7109375" style="612" customWidth="1"/>
    <col min="7936" max="7936" width="50" style="612" customWidth="1"/>
    <col min="7937" max="7937" width="28.85546875" style="612" customWidth="1"/>
    <col min="7938" max="8190" width="9.140625" style="612"/>
    <col min="8191" max="8191" width="5.7109375" style="612" customWidth="1"/>
    <col min="8192" max="8192" width="50" style="612" customWidth="1"/>
    <col min="8193" max="8193" width="28.85546875" style="612" customWidth="1"/>
    <col min="8194" max="8446" width="9.140625" style="612"/>
    <col min="8447" max="8447" width="5.7109375" style="612" customWidth="1"/>
    <col min="8448" max="8448" width="50" style="612" customWidth="1"/>
    <col min="8449" max="8449" width="28.85546875" style="612" customWidth="1"/>
    <col min="8450" max="8702" width="9.140625" style="612"/>
    <col min="8703" max="8703" width="5.7109375" style="612" customWidth="1"/>
    <col min="8704" max="8704" width="50" style="612" customWidth="1"/>
    <col min="8705" max="8705" width="28.85546875" style="612" customWidth="1"/>
    <col min="8706" max="8958" width="9.140625" style="612"/>
    <col min="8959" max="8959" width="5.7109375" style="612" customWidth="1"/>
    <col min="8960" max="8960" width="50" style="612" customWidth="1"/>
    <col min="8961" max="8961" width="28.85546875" style="612" customWidth="1"/>
    <col min="8962" max="9214" width="9.140625" style="612"/>
    <col min="9215" max="9215" width="5.7109375" style="612" customWidth="1"/>
    <col min="9216" max="9216" width="50" style="612" customWidth="1"/>
    <col min="9217" max="9217" width="28.85546875" style="612" customWidth="1"/>
    <col min="9218" max="9470" width="9.140625" style="612"/>
    <col min="9471" max="9471" width="5.7109375" style="612" customWidth="1"/>
    <col min="9472" max="9472" width="50" style="612" customWidth="1"/>
    <col min="9473" max="9473" width="28.85546875" style="612" customWidth="1"/>
    <col min="9474" max="9726" width="9.140625" style="612"/>
    <col min="9727" max="9727" width="5.7109375" style="612" customWidth="1"/>
    <col min="9728" max="9728" width="50" style="612" customWidth="1"/>
    <col min="9729" max="9729" width="28.85546875" style="612" customWidth="1"/>
    <col min="9730" max="9982" width="9.140625" style="612"/>
    <col min="9983" max="9983" width="5.7109375" style="612" customWidth="1"/>
    <col min="9984" max="9984" width="50" style="612" customWidth="1"/>
    <col min="9985" max="9985" width="28.85546875" style="612" customWidth="1"/>
    <col min="9986" max="10238" width="9.140625" style="612"/>
    <col min="10239" max="10239" width="5.7109375" style="612" customWidth="1"/>
    <col min="10240" max="10240" width="50" style="612" customWidth="1"/>
    <col min="10241" max="10241" width="28.85546875" style="612" customWidth="1"/>
    <col min="10242" max="10494" width="9.140625" style="612"/>
    <col min="10495" max="10495" width="5.7109375" style="612" customWidth="1"/>
    <col min="10496" max="10496" width="50" style="612" customWidth="1"/>
    <col min="10497" max="10497" width="28.85546875" style="612" customWidth="1"/>
    <col min="10498" max="10750" width="9.140625" style="612"/>
    <col min="10751" max="10751" width="5.7109375" style="612" customWidth="1"/>
    <col min="10752" max="10752" width="50" style="612" customWidth="1"/>
    <col min="10753" max="10753" width="28.85546875" style="612" customWidth="1"/>
    <col min="10754" max="11006" width="9.140625" style="612"/>
    <col min="11007" max="11007" width="5.7109375" style="612" customWidth="1"/>
    <col min="11008" max="11008" width="50" style="612" customWidth="1"/>
    <col min="11009" max="11009" width="28.85546875" style="612" customWidth="1"/>
    <col min="11010" max="11262" width="9.140625" style="612"/>
    <col min="11263" max="11263" width="5.7109375" style="612" customWidth="1"/>
    <col min="11264" max="11264" width="50" style="612" customWidth="1"/>
    <col min="11265" max="11265" width="28.85546875" style="612" customWidth="1"/>
    <col min="11266" max="11518" width="9.140625" style="612"/>
    <col min="11519" max="11519" width="5.7109375" style="612" customWidth="1"/>
    <col min="11520" max="11520" width="50" style="612" customWidth="1"/>
    <col min="11521" max="11521" width="28.85546875" style="612" customWidth="1"/>
    <col min="11522" max="11774" width="9.140625" style="612"/>
    <col min="11775" max="11775" width="5.7109375" style="612" customWidth="1"/>
    <col min="11776" max="11776" width="50" style="612" customWidth="1"/>
    <col min="11777" max="11777" width="28.85546875" style="612" customWidth="1"/>
    <col min="11778" max="12030" width="9.140625" style="612"/>
    <col min="12031" max="12031" width="5.7109375" style="612" customWidth="1"/>
    <col min="12032" max="12032" width="50" style="612" customWidth="1"/>
    <col min="12033" max="12033" width="28.85546875" style="612" customWidth="1"/>
    <col min="12034" max="12286" width="9.140625" style="612"/>
    <col min="12287" max="12287" width="5.7109375" style="612" customWidth="1"/>
    <col min="12288" max="12288" width="50" style="612" customWidth="1"/>
    <col min="12289" max="12289" width="28.85546875" style="612" customWidth="1"/>
    <col min="12290" max="12542" width="9.140625" style="612"/>
    <col min="12543" max="12543" width="5.7109375" style="612" customWidth="1"/>
    <col min="12544" max="12544" width="50" style="612" customWidth="1"/>
    <col min="12545" max="12545" width="28.85546875" style="612" customWidth="1"/>
    <col min="12546" max="12798" width="9.140625" style="612"/>
    <col min="12799" max="12799" width="5.7109375" style="612" customWidth="1"/>
    <col min="12800" max="12800" width="50" style="612" customWidth="1"/>
    <col min="12801" max="12801" width="28.85546875" style="612" customWidth="1"/>
    <col min="12802" max="13054" width="9.140625" style="612"/>
    <col min="13055" max="13055" width="5.7109375" style="612" customWidth="1"/>
    <col min="13056" max="13056" width="50" style="612" customWidth="1"/>
    <col min="13057" max="13057" width="28.85546875" style="612" customWidth="1"/>
    <col min="13058" max="13310" width="9.140625" style="612"/>
    <col min="13311" max="13311" width="5.7109375" style="612" customWidth="1"/>
    <col min="13312" max="13312" width="50" style="612" customWidth="1"/>
    <col min="13313" max="13313" width="28.85546875" style="612" customWidth="1"/>
    <col min="13314" max="13566" width="9.140625" style="612"/>
    <col min="13567" max="13567" width="5.7109375" style="612" customWidth="1"/>
    <col min="13568" max="13568" width="50" style="612" customWidth="1"/>
    <col min="13569" max="13569" width="28.85546875" style="612" customWidth="1"/>
    <col min="13570" max="13822" width="9.140625" style="612"/>
    <col min="13823" max="13823" width="5.7109375" style="612" customWidth="1"/>
    <col min="13824" max="13824" width="50" style="612" customWidth="1"/>
    <col min="13825" max="13825" width="28.85546875" style="612" customWidth="1"/>
    <col min="13826" max="14078" width="9.140625" style="612"/>
    <col min="14079" max="14079" width="5.7109375" style="612" customWidth="1"/>
    <col min="14080" max="14080" width="50" style="612" customWidth="1"/>
    <col min="14081" max="14081" width="28.85546875" style="612" customWidth="1"/>
    <col min="14082" max="14334" width="9.140625" style="612"/>
    <col min="14335" max="14335" width="5.7109375" style="612" customWidth="1"/>
    <col min="14336" max="14336" width="50" style="612" customWidth="1"/>
    <col min="14337" max="14337" width="28.85546875" style="612" customWidth="1"/>
    <col min="14338" max="14590" width="9.140625" style="612"/>
    <col min="14591" max="14591" width="5.7109375" style="612" customWidth="1"/>
    <col min="14592" max="14592" width="50" style="612" customWidth="1"/>
    <col min="14593" max="14593" width="28.85546875" style="612" customWidth="1"/>
    <col min="14594" max="14846" width="9.140625" style="612"/>
    <col min="14847" max="14847" width="5.7109375" style="612" customWidth="1"/>
    <col min="14848" max="14848" width="50" style="612" customWidth="1"/>
    <col min="14849" max="14849" width="28.85546875" style="612" customWidth="1"/>
    <col min="14850" max="15102" width="9.140625" style="612"/>
    <col min="15103" max="15103" width="5.7109375" style="612" customWidth="1"/>
    <col min="15104" max="15104" width="50" style="612" customWidth="1"/>
    <col min="15105" max="15105" width="28.85546875" style="612" customWidth="1"/>
    <col min="15106" max="15358" width="9.140625" style="612"/>
    <col min="15359" max="15359" width="5.7109375" style="612" customWidth="1"/>
    <col min="15360" max="15360" width="50" style="612" customWidth="1"/>
    <col min="15361" max="15361" width="28.85546875" style="612" customWidth="1"/>
    <col min="15362" max="15614" width="9.140625" style="612"/>
    <col min="15615" max="15615" width="5.7109375" style="612" customWidth="1"/>
    <col min="15616" max="15616" width="50" style="612" customWidth="1"/>
    <col min="15617" max="15617" width="28.85546875" style="612" customWidth="1"/>
    <col min="15618" max="15870" width="9.140625" style="612"/>
    <col min="15871" max="15871" width="5.7109375" style="612" customWidth="1"/>
    <col min="15872" max="15872" width="50" style="612" customWidth="1"/>
    <col min="15873" max="15873" width="28.85546875" style="612" customWidth="1"/>
    <col min="15874" max="16126" width="9.140625" style="612"/>
    <col min="16127" max="16127" width="5.7109375" style="612" customWidth="1"/>
    <col min="16128" max="16128" width="50" style="612" customWidth="1"/>
    <col min="16129" max="16129" width="28.85546875" style="612" customWidth="1"/>
    <col min="16130" max="16384" width="9.140625" style="612"/>
  </cols>
  <sheetData>
    <row r="1" spans="1:8" x14ac:dyDescent="0.2">
      <c r="B1" s="600" t="s">
        <v>330</v>
      </c>
    </row>
    <row r="2" spans="1:8" x14ac:dyDescent="0.2">
      <c r="B2" s="600" t="s">
        <v>555</v>
      </c>
      <c r="F2" s="612" t="s">
        <v>530</v>
      </c>
    </row>
    <row r="3" spans="1:8" x14ac:dyDescent="0.2">
      <c r="C3" s="286"/>
      <c r="F3" s="612" t="s">
        <v>77</v>
      </c>
    </row>
    <row r="4" spans="1:8" x14ac:dyDescent="0.2">
      <c r="B4" s="601"/>
      <c r="C4" s="611" t="s">
        <v>399</v>
      </c>
    </row>
    <row r="5" spans="1:8" ht="38.25" x14ac:dyDescent="0.2">
      <c r="A5" s="366" t="s">
        <v>1</v>
      </c>
      <c r="B5" s="367" t="s">
        <v>2</v>
      </c>
      <c r="C5" s="341" t="s">
        <v>499</v>
      </c>
      <c r="D5" s="341" t="s">
        <v>40</v>
      </c>
      <c r="E5" s="341" t="s">
        <v>333</v>
      </c>
      <c r="F5" s="341" t="s">
        <v>41</v>
      </c>
      <c r="G5" s="341" t="s">
        <v>120</v>
      </c>
      <c r="H5" s="341" t="s">
        <v>42</v>
      </c>
    </row>
    <row r="6" spans="1:8" ht="25.5" x14ac:dyDescent="0.2">
      <c r="A6" s="342">
        <v>1</v>
      </c>
      <c r="B6" s="343" t="s">
        <v>43</v>
      </c>
      <c r="C6" s="344">
        <f>SUM(D6:H6)</f>
        <v>125004733</v>
      </c>
      <c r="D6" s="345">
        <v>125004733</v>
      </c>
      <c r="E6" s="345"/>
      <c r="F6" s="345"/>
      <c r="G6" s="345"/>
      <c r="H6" s="345"/>
    </row>
    <row r="7" spans="1:8" ht="25.5" x14ac:dyDescent="0.2">
      <c r="A7" s="342">
        <v>2</v>
      </c>
      <c r="B7" s="343" t="s">
        <v>334</v>
      </c>
      <c r="C7" s="344">
        <f t="shared" ref="C7:C70" si="0">SUM(D7:H7)</f>
        <v>147714013</v>
      </c>
      <c r="D7" s="345">
        <v>147714013</v>
      </c>
      <c r="E7" s="345"/>
      <c r="F7" s="345"/>
      <c r="G7" s="345"/>
      <c r="H7" s="345"/>
    </row>
    <row r="8" spans="1:8" ht="25.5" x14ac:dyDescent="0.2">
      <c r="A8" s="342">
        <v>3</v>
      </c>
      <c r="B8" s="343" t="s">
        <v>335</v>
      </c>
      <c r="C8" s="344">
        <f t="shared" si="0"/>
        <v>118890966</v>
      </c>
      <c r="D8" s="345">
        <v>118890966</v>
      </c>
      <c r="E8" s="345"/>
      <c r="F8" s="345"/>
      <c r="G8" s="345"/>
      <c r="H8" s="345"/>
    </row>
    <row r="9" spans="1:8" ht="25.5" x14ac:dyDescent="0.2">
      <c r="A9" s="342">
        <v>4</v>
      </c>
      <c r="B9" s="343" t="s">
        <v>336</v>
      </c>
      <c r="C9" s="344">
        <f t="shared" si="0"/>
        <v>9055012</v>
      </c>
      <c r="D9" s="345">
        <v>9055012</v>
      </c>
      <c r="E9" s="345"/>
      <c r="F9" s="345"/>
      <c r="G9" s="345"/>
      <c r="H9" s="345"/>
    </row>
    <row r="10" spans="1:8" ht="25.5" x14ac:dyDescent="0.2">
      <c r="A10" s="342">
        <v>5</v>
      </c>
      <c r="B10" s="343" t="s">
        <v>337</v>
      </c>
      <c r="C10" s="344">
        <f t="shared" si="0"/>
        <v>13136900</v>
      </c>
      <c r="D10" s="345">
        <v>13136900</v>
      </c>
      <c r="E10" s="345"/>
      <c r="F10" s="345"/>
      <c r="G10" s="345"/>
      <c r="H10" s="345"/>
    </row>
    <row r="11" spans="1:8" x14ac:dyDescent="0.2">
      <c r="A11" s="342">
        <v>6</v>
      </c>
      <c r="B11" s="343" t="s">
        <v>338</v>
      </c>
      <c r="C11" s="344">
        <f t="shared" si="0"/>
        <v>0</v>
      </c>
      <c r="D11" s="345"/>
      <c r="E11" s="345"/>
      <c r="F11" s="345"/>
      <c r="G11" s="345"/>
      <c r="H11" s="345"/>
    </row>
    <row r="12" spans="1:8" x14ac:dyDescent="0.2">
      <c r="A12" s="342">
        <v>7</v>
      </c>
      <c r="B12" s="343" t="s">
        <v>44</v>
      </c>
      <c r="C12" s="344">
        <f t="shared" si="0"/>
        <v>413801624</v>
      </c>
      <c r="D12" s="346">
        <f>SUM(D6:D11)</f>
        <v>413801624</v>
      </c>
      <c r="E12" s="346">
        <f>SUM(E6:E11)</f>
        <v>0</v>
      </c>
      <c r="F12" s="346">
        <f>SUM(F6:F11)</f>
        <v>0</v>
      </c>
      <c r="G12" s="346">
        <f>SUM(G6:G11)</f>
        <v>0</v>
      </c>
      <c r="H12" s="346">
        <f>SUM(H6:H11)</f>
        <v>0</v>
      </c>
    </row>
    <row r="13" spans="1:8" s="475" customFormat="1" x14ac:dyDescent="0.2">
      <c r="A13" s="342">
        <v>8</v>
      </c>
      <c r="B13" s="347" t="s">
        <v>339</v>
      </c>
      <c r="C13" s="344">
        <f t="shared" si="0"/>
        <v>360567</v>
      </c>
      <c r="D13" s="348">
        <v>360567</v>
      </c>
      <c r="E13" s="348"/>
      <c r="F13" s="348"/>
      <c r="G13" s="348"/>
      <c r="H13" s="348"/>
    </row>
    <row r="14" spans="1:8" ht="25.5" x14ac:dyDescent="0.2">
      <c r="A14" s="342">
        <v>9</v>
      </c>
      <c r="B14" s="343" t="s">
        <v>45</v>
      </c>
      <c r="C14" s="344">
        <f t="shared" si="0"/>
        <v>300818519</v>
      </c>
      <c r="D14" s="346">
        <f>SUM(D15:D19)</f>
        <v>252005839</v>
      </c>
      <c r="E14" s="346">
        <f>SUM(E15:E19)</f>
        <v>4554514</v>
      </c>
      <c r="F14" s="346">
        <f>SUM(F15:F19)</f>
        <v>43932388</v>
      </c>
      <c r="G14" s="346">
        <f>SUM(G15:G19)</f>
        <v>325778</v>
      </c>
      <c r="H14" s="346">
        <f>SUM(H15:H19)</f>
        <v>0</v>
      </c>
    </row>
    <row r="15" spans="1:8" x14ac:dyDescent="0.2">
      <c r="A15" s="342">
        <v>10</v>
      </c>
      <c r="B15" s="343" t="s">
        <v>340</v>
      </c>
      <c r="C15" s="344">
        <f t="shared" si="0"/>
        <v>9542684</v>
      </c>
      <c r="D15" s="345">
        <v>4988170</v>
      </c>
      <c r="E15" s="345">
        <v>4554514</v>
      </c>
      <c r="F15" s="345"/>
      <c r="G15" s="345"/>
      <c r="H15" s="345"/>
    </row>
    <row r="16" spans="1:8" x14ac:dyDescent="0.2">
      <c r="A16" s="342">
        <v>11</v>
      </c>
      <c r="B16" s="343" t="s">
        <v>341</v>
      </c>
      <c r="C16" s="344">
        <f t="shared" si="0"/>
        <v>215309993</v>
      </c>
      <c r="D16" s="345">
        <v>214984215</v>
      </c>
      <c r="E16" s="345"/>
      <c r="F16" s="345"/>
      <c r="G16" s="345">
        <v>325778</v>
      </c>
      <c r="H16" s="345"/>
    </row>
    <row r="17" spans="1:8" x14ac:dyDescent="0.2">
      <c r="A17" s="342">
        <v>12</v>
      </c>
      <c r="B17" s="343" t="s">
        <v>342</v>
      </c>
      <c r="C17" s="344">
        <f t="shared" si="0"/>
        <v>31868400</v>
      </c>
      <c r="D17" s="345">
        <v>31868400</v>
      </c>
      <c r="E17" s="345"/>
      <c r="F17" s="345"/>
      <c r="G17" s="345"/>
      <c r="H17" s="345"/>
    </row>
    <row r="18" spans="1:8" x14ac:dyDescent="0.2">
      <c r="A18" s="342">
        <v>13</v>
      </c>
      <c r="B18" s="343" t="s">
        <v>343</v>
      </c>
      <c r="C18" s="344">
        <f t="shared" si="0"/>
        <v>43932388</v>
      </c>
      <c r="D18" s="345"/>
      <c r="E18" s="345"/>
      <c r="F18" s="345">
        <v>43932388</v>
      </c>
      <c r="G18" s="345"/>
      <c r="H18" s="345"/>
    </row>
    <row r="19" spans="1:8" x14ac:dyDescent="0.2">
      <c r="A19" s="342">
        <v>14</v>
      </c>
      <c r="B19" s="343" t="s">
        <v>344</v>
      </c>
      <c r="C19" s="344">
        <f t="shared" si="0"/>
        <v>165054</v>
      </c>
      <c r="D19" s="345">
        <v>165054</v>
      </c>
      <c r="E19" s="345"/>
      <c r="F19" s="345"/>
      <c r="G19" s="345"/>
      <c r="H19" s="345"/>
    </row>
    <row r="20" spans="1:8" ht="25.5" x14ac:dyDescent="0.2">
      <c r="A20" s="342">
        <v>15</v>
      </c>
      <c r="B20" s="349" t="s">
        <v>46</v>
      </c>
      <c r="C20" s="344">
        <f t="shared" si="0"/>
        <v>714980710</v>
      </c>
      <c r="D20" s="350">
        <f>D12+D13+D14</f>
        <v>666168030</v>
      </c>
      <c r="E20" s="350">
        <f>E12+E14</f>
        <v>4554514</v>
      </c>
      <c r="F20" s="350">
        <f>F12+F14</f>
        <v>43932388</v>
      </c>
      <c r="G20" s="350">
        <f>G12+G14</f>
        <v>325778</v>
      </c>
      <c r="H20" s="350">
        <f>H12+H14</f>
        <v>0</v>
      </c>
    </row>
    <row r="21" spans="1:8" x14ac:dyDescent="0.2">
      <c r="A21" s="342">
        <v>16</v>
      </c>
      <c r="B21" s="343" t="s">
        <v>47</v>
      </c>
      <c r="C21" s="344">
        <f t="shared" si="0"/>
        <v>42912000</v>
      </c>
      <c r="D21" s="351">
        <f>D22</f>
        <v>42912000</v>
      </c>
      <c r="E21" s="351">
        <f>E22</f>
        <v>0</v>
      </c>
      <c r="F21" s="351">
        <f>F22</f>
        <v>0</v>
      </c>
      <c r="G21" s="351">
        <f>G22</f>
        <v>0</v>
      </c>
      <c r="H21" s="351">
        <f>H22</f>
        <v>0</v>
      </c>
    </row>
    <row r="22" spans="1:8" x14ac:dyDescent="0.2">
      <c r="A22" s="342">
        <v>17</v>
      </c>
      <c r="B22" s="343" t="s">
        <v>345</v>
      </c>
      <c r="C22" s="344">
        <f t="shared" si="0"/>
        <v>42912000</v>
      </c>
      <c r="D22" s="352">
        <v>42912000</v>
      </c>
      <c r="E22" s="352"/>
      <c r="F22" s="352"/>
      <c r="G22" s="352"/>
      <c r="H22" s="352"/>
    </row>
    <row r="23" spans="1:8" x14ac:dyDescent="0.2">
      <c r="A23" s="342">
        <v>18</v>
      </c>
      <c r="B23" s="343" t="s">
        <v>346</v>
      </c>
      <c r="C23" s="344">
        <f t="shared" si="0"/>
        <v>445980415</v>
      </c>
      <c r="D23" s="351">
        <f>SUM(D24:D27)</f>
        <v>445980415</v>
      </c>
      <c r="E23" s="351">
        <f>SUM(E24:E27)</f>
        <v>0</v>
      </c>
      <c r="F23" s="351">
        <f>SUM(F24:F27)</f>
        <v>0</v>
      </c>
      <c r="G23" s="351">
        <f>SUM(G24:G27)</f>
        <v>0</v>
      </c>
      <c r="H23" s="351">
        <f>SUM(H24:H27)</f>
        <v>0</v>
      </c>
    </row>
    <row r="24" spans="1:8" x14ac:dyDescent="0.2">
      <c r="A24" s="342">
        <v>19</v>
      </c>
      <c r="B24" s="343" t="s">
        <v>347</v>
      </c>
      <c r="C24" s="344">
        <f t="shared" si="0"/>
        <v>0</v>
      </c>
      <c r="D24" s="341"/>
      <c r="E24" s="341"/>
      <c r="F24" s="341"/>
      <c r="G24" s="341"/>
      <c r="H24" s="341"/>
    </row>
    <row r="25" spans="1:8" x14ac:dyDescent="0.2">
      <c r="A25" s="342">
        <v>20</v>
      </c>
      <c r="B25" s="343" t="s">
        <v>348</v>
      </c>
      <c r="C25" s="344">
        <f t="shared" si="0"/>
        <v>445980415</v>
      </c>
      <c r="D25" s="345">
        <v>445980415</v>
      </c>
      <c r="E25" s="341"/>
      <c r="F25" s="341"/>
      <c r="G25" s="341"/>
      <c r="H25" s="341"/>
    </row>
    <row r="26" spans="1:8" x14ac:dyDescent="0.2">
      <c r="A26" s="342">
        <v>21</v>
      </c>
      <c r="B26" s="343" t="s">
        <v>349</v>
      </c>
      <c r="C26" s="344">
        <f t="shared" si="0"/>
        <v>0</v>
      </c>
      <c r="D26" s="341"/>
      <c r="E26" s="341"/>
      <c r="F26" s="341"/>
      <c r="G26" s="341"/>
      <c r="H26" s="341"/>
    </row>
    <row r="27" spans="1:8" x14ac:dyDescent="0.2">
      <c r="A27" s="342">
        <v>22</v>
      </c>
      <c r="B27" s="302" t="s">
        <v>350</v>
      </c>
      <c r="C27" s="344">
        <f t="shared" si="0"/>
        <v>0</v>
      </c>
      <c r="D27" s="341"/>
      <c r="E27" s="341"/>
      <c r="F27" s="341"/>
      <c r="G27" s="341"/>
      <c r="H27" s="341"/>
    </row>
    <row r="28" spans="1:8" ht="25.5" x14ac:dyDescent="0.2">
      <c r="A28" s="342">
        <v>23</v>
      </c>
      <c r="B28" s="349" t="s">
        <v>48</v>
      </c>
      <c r="C28" s="344">
        <f t="shared" si="0"/>
        <v>488892415</v>
      </c>
      <c r="D28" s="350">
        <f>D21+D23</f>
        <v>488892415</v>
      </c>
      <c r="E28" s="350">
        <f>E21+E23</f>
        <v>0</v>
      </c>
      <c r="F28" s="350">
        <f>F21+F23</f>
        <v>0</v>
      </c>
      <c r="G28" s="350">
        <f>G21+G23</f>
        <v>0</v>
      </c>
      <c r="H28" s="350">
        <f>H21+H23</f>
        <v>0</v>
      </c>
    </row>
    <row r="29" spans="1:8" x14ac:dyDescent="0.2">
      <c r="A29" s="342">
        <v>24</v>
      </c>
      <c r="B29" s="343" t="s">
        <v>49</v>
      </c>
      <c r="C29" s="344">
        <f t="shared" si="0"/>
        <v>108243000</v>
      </c>
      <c r="D29" s="346">
        <f>SUM(D30:D31)</f>
        <v>108243000</v>
      </c>
      <c r="E29" s="346">
        <f>SUM(E30:E31)</f>
        <v>0</v>
      </c>
      <c r="F29" s="346">
        <f>SUM(F30:F31)</f>
        <v>0</v>
      </c>
      <c r="G29" s="346">
        <f>SUM(G30:G31)</f>
        <v>0</v>
      </c>
      <c r="H29" s="346">
        <f>SUM(H30:H31)</f>
        <v>0</v>
      </c>
    </row>
    <row r="30" spans="1:8" x14ac:dyDescent="0.2">
      <c r="A30" s="342">
        <v>25</v>
      </c>
      <c r="B30" s="343" t="s">
        <v>50</v>
      </c>
      <c r="C30" s="344">
        <f t="shared" si="0"/>
        <v>108243000</v>
      </c>
      <c r="D30" s="345">
        <v>108243000</v>
      </c>
      <c r="E30" s="345"/>
      <c r="F30" s="345"/>
      <c r="G30" s="345"/>
      <c r="H30" s="345"/>
    </row>
    <row r="31" spans="1:8" ht="16.5" customHeight="1" x14ac:dyDescent="0.2">
      <c r="A31" s="342">
        <v>26</v>
      </c>
      <c r="B31" s="343" t="s">
        <v>51</v>
      </c>
      <c r="C31" s="344">
        <f t="shared" si="0"/>
        <v>0</v>
      </c>
      <c r="D31" s="345"/>
      <c r="E31" s="345"/>
      <c r="F31" s="345"/>
      <c r="G31" s="345"/>
      <c r="H31" s="345"/>
    </row>
    <row r="32" spans="1:8" ht="18.75" customHeight="1" x14ac:dyDescent="0.2">
      <c r="A32" s="342">
        <v>27</v>
      </c>
      <c r="B32" s="343" t="s">
        <v>52</v>
      </c>
      <c r="C32" s="344">
        <f t="shared" si="0"/>
        <v>225000000</v>
      </c>
      <c r="D32" s="345">
        <v>225000000</v>
      </c>
      <c r="E32" s="345"/>
      <c r="F32" s="345"/>
      <c r="G32" s="345"/>
      <c r="H32" s="345"/>
    </row>
    <row r="33" spans="1:8" x14ac:dyDescent="0.2">
      <c r="A33" s="342">
        <v>28</v>
      </c>
      <c r="B33" s="343" t="s">
        <v>351</v>
      </c>
      <c r="C33" s="344">
        <f t="shared" si="0"/>
        <v>12257244</v>
      </c>
      <c r="D33" s="345">
        <v>12257244</v>
      </c>
      <c r="E33" s="345"/>
      <c r="F33" s="345"/>
      <c r="G33" s="345"/>
      <c r="H33" s="345"/>
    </row>
    <row r="34" spans="1:8" ht="25.5" x14ac:dyDescent="0.2">
      <c r="A34" s="342">
        <v>29</v>
      </c>
      <c r="B34" s="343" t="s">
        <v>352</v>
      </c>
      <c r="C34" s="344">
        <f t="shared" si="0"/>
        <v>0</v>
      </c>
      <c r="D34" s="345"/>
      <c r="E34" s="345"/>
      <c r="F34" s="345"/>
      <c r="G34" s="345"/>
      <c r="H34" s="345"/>
    </row>
    <row r="35" spans="1:8" x14ac:dyDescent="0.2">
      <c r="A35" s="342">
        <v>30</v>
      </c>
      <c r="B35" s="343" t="s">
        <v>53</v>
      </c>
      <c r="C35" s="344">
        <f t="shared" si="0"/>
        <v>237257244</v>
      </c>
      <c r="D35" s="346">
        <f>SUM(D32:D34)</f>
        <v>237257244</v>
      </c>
      <c r="E35" s="346">
        <f>SUM(E32:E34)</f>
        <v>0</v>
      </c>
      <c r="F35" s="346">
        <f>SUM(F32:F34)</f>
        <v>0</v>
      </c>
      <c r="G35" s="346">
        <f>SUM(G32:G34)</f>
        <v>0</v>
      </c>
      <c r="H35" s="346">
        <f>SUM(H32:H34)</f>
        <v>0</v>
      </c>
    </row>
    <row r="36" spans="1:8" x14ac:dyDescent="0.2">
      <c r="A36" s="342">
        <v>31</v>
      </c>
      <c r="B36" s="343" t="s">
        <v>54</v>
      </c>
      <c r="C36" s="344">
        <f t="shared" si="0"/>
        <v>400000</v>
      </c>
      <c r="D36" s="346">
        <v>400000</v>
      </c>
      <c r="E36" s="346">
        <f>SUM(E37:E38)</f>
        <v>0</v>
      </c>
      <c r="F36" s="346">
        <f>SUM(F37:F38)</f>
        <v>0</v>
      </c>
      <c r="G36" s="346">
        <f>SUM(G37:G38)</f>
        <v>0</v>
      </c>
      <c r="H36" s="346">
        <f>SUM(H37:H38)</f>
        <v>0</v>
      </c>
    </row>
    <row r="37" spans="1:8" ht="51" x14ac:dyDescent="0.2">
      <c r="A37" s="342">
        <v>32</v>
      </c>
      <c r="B37" s="343" t="s">
        <v>353</v>
      </c>
      <c r="C37" s="344">
        <f t="shared" si="0"/>
        <v>50000</v>
      </c>
      <c r="D37" s="345">
        <v>50000</v>
      </c>
      <c r="E37" s="345"/>
      <c r="F37" s="345"/>
      <c r="G37" s="345"/>
      <c r="H37" s="345"/>
    </row>
    <row r="38" spans="1:8" x14ac:dyDescent="0.2">
      <c r="A38" s="342">
        <v>33</v>
      </c>
      <c r="B38" s="343" t="s">
        <v>354</v>
      </c>
      <c r="C38" s="344">
        <f t="shared" si="0"/>
        <v>350000</v>
      </c>
      <c r="D38" s="345">
        <v>350000</v>
      </c>
      <c r="E38" s="345"/>
      <c r="F38" s="345"/>
      <c r="G38" s="345"/>
      <c r="H38" s="345"/>
    </row>
    <row r="39" spans="1:8" x14ac:dyDescent="0.2">
      <c r="A39" s="342">
        <v>34</v>
      </c>
      <c r="B39" s="349" t="s">
        <v>55</v>
      </c>
      <c r="C39" s="344">
        <f t="shared" si="0"/>
        <v>345900244</v>
      </c>
      <c r="D39" s="350">
        <f>D29+D35+D36</f>
        <v>345900244</v>
      </c>
      <c r="E39" s="350">
        <f>E29+E35+E36</f>
        <v>0</v>
      </c>
      <c r="F39" s="350">
        <f>F29+F35+F36</f>
        <v>0</v>
      </c>
      <c r="G39" s="350">
        <f>G29+G35+G36</f>
        <v>0</v>
      </c>
      <c r="H39" s="350">
        <f>H29+H35+H36</f>
        <v>0</v>
      </c>
    </row>
    <row r="40" spans="1:8" x14ac:dyDescent="0.2">
      <c r="A40" s="342">
        <v>35</v>
      </c>
      <c r="B40" s="347" t="s">
        <v>355</v>
      </c>
      <c r="C40" s="344">
        <f t="shared" si="0"/>
        <v>0</v>
      </c>
      <c r="D40" s="353"/>
      <c r="E40" s="353"/>
      <c r="F40" s="353"/>
      <c r="G40" s="353"/>
      <c r="H40" s="353"/>
    </row>
    <row r="41" spans="1:8" x14ac:dyDescent="0.2">
      <c r="A41" s="342">
        <v>36</v>
      </c>
      <c r="B41" s="354" t="s">
        <v>56</v>
      </c>
      <c r="C41" s="344">
        <f t="shared" si="0"/>
        <v>11048980</v>
      </c>
      <c r="D41" s="355">
        <f>SUM(D42:D45)</f>
        <v>0</v>
      </c>
      <c r="E41" s="355">
        <f>SUM(E42:E45)</f>
        <v>370000</v>
      </c>
      <c r="F41" s="355">
        <f>SUM(F42:F45)</f>
        <v>700000</v>
      </c>
      <c r="G41" s="355">
        <f>SUM(G42:G45)</f>
        <v>1486000</v>
      </c>
      <c r="H41" s="355">
        <f>SUM(H42:H45)</f>
        <v>8492980</v>
      </c>
    </row>
    <row r="42" spans="1:8" x14ac:dyDescent="0.2">
      <c r="A42" s="342">
        <v>37</v>
      </c>
      <c r="B42" s="354" t="s">
        <v>356</v>
      </c>
      <c r="C42" s="344">
        <f t="shared" si="0"/>
        <v>1146420</v>
      </c>
      <c r="D42" s="356"/>
      <c r="E42" s="356"/>
      <c r="F42" s="356"/>
      <c r="G42" s="356"/>
      <c r="H42" s="356">
        <v>1146420</v>
      </c>
    </row>
    <row r="43" spans="1:8" x14ac:dyDescent="0.2">
      <c r="A43" s="342">
        <v>38</v>
      </c>
      <c r="B43" s="354" t="s">
        <v>57</v>
      </c>
      <c r="C43" s="344">
        <f t="shared" si="0"/>
        <v>2196000</v>
      </c>
      <c r="D43" s="357"/>
      <c r="E43" s="357">
        <v>70000</v>
      </c>
      <c r="F43" s="357">
        <v>700000</v>
      </c>
      <c r="G43" s="357">
        <v>1426000</v>
      </c>
      <c r="H43" s="357"/>
    </row>
    <row r="44" spans="1:8" x14ac:dyDescent="0.2">
      <c r="A44" s="342">
        <v>39</v>
      </c>
      <c r="B44" s="354" t="s">
        <v>357</v>
      </c>
      <c r="C44" s="344">
        <f t="shared" si="0"/>
        <v>7346560</v>
      </c>
      <c r="D44" s="357"/>
      <c r="E44" s="357"/>
      <c r="F44" s="357"/>
      <c r="G44" s="357"/>
      <c r="H44" s="357">
        <v>7346560</v>
      </c>
    </row>
    <row r="45" spans="1:8" x14ac:dyDescent="0.2">
      <c r="A45" s="342">
        <v>40</v>
      </c>
      <c r="B45" s="354" t="s">
        <v>358</v>
      </c>
      <c r="C45" s="344">
        <f t="shared" si="0"/>
        <v>360000</v>
      </c>
      <c r="D45" s="357"/>
      <c r="E45" s="357">
        <v>300000</v>
      </c>
      <c r="F45" s="357"/>
      <c r="G45" s="357">
        <v>60000</v>
      </c>
      <c r="H45" s="357"/>
    </row>
    <row r="46" spans="1:8" x14ac:dyDescent="0.2">
      <c r="A46" s="342">
        <v>41</v>
      </c>
      <c r="B46" s="343" t="s">
        <v>58</v>
      </c>
      <c r="C46" s="344">
        <f t="shared" si="0"/>
        <v>5310235</v>
      </c>
      <c r="D46" s="355">
        <f>SUM(D47:D48)</f>
        <v>1715235</v>
      </c>
      <c r="E46" s="355">
        <f>SUM(E47:E48)</f>
        <v>1300000</v>
      </c>
      <c r="F46" s="355">
        <f>SUM(F47:F48)</f>
        <v>2295000</v>
      </c>
      <c r="G46" s="355">
        <f>SUM(G47:G48)</f>
        <v>0</v>
      </c>
      <c r="H46" s="355">
        <f>SUM(H47:H48)</f>
        <v>0</v>
      </c>
    </row>
    <row r="47" spans="1:8" x14ac:dyDescent="0.2">
      <c r="A47" s="342">
        <v>42</v>
      </c>
      <c r="B47" s="343" t="s">
        <v>59</v>
      </c>
      <c r="C47" s="344">
        <f t="shared" si="0"/>
        <v>3440235</v>
      </c>
      <c r="D47" s="345">
        <v>1715235</v>
      </c>
      <c r="E47" s="345">
        <v>1300000</v>
      </c>
      <c r="F47" s="345">
        <v>425000</v>
      </c>
      <c r="G47" s="345"/>
      <c r="H47" s="345"/>
    </row>
    <row r="48" spans="1:8" x14ac:dyDescent="0.2">
      <c r="A48" s="342">
        <v>43</v>
      </c>
      <c r="B48" s="343" t="s">
        <v>60</v>
      </c>
      <c r="C48" s="344">
        <f t="shared" si="0"/>
        <v>1870000</v>
      </c>
      <c r="D48" s="345"/>
      <c r="E48" s="345"/>
      <c r="F48" s="345">
        <v>1870000</v>
      </c>
      <c r="G48" s="345"/>
      <c r="H48" s="345"/>
    </row>
    <row r="49" spans="1:8" x14ac:dyDescent="0.2">
      <c r="A49" s="342">
        <v>44</v>
      </c>
      <c r="B49" s="343" t="s">
        <v>359</v>
      </c>
      <c r="C49" s="344">
        <f t="shared" si="0"/>
        <v>11681370</v>
      </c>
      <c r="D49" s="355">
        <f>SUM(D50:D53)</f>
        <v>11681370</v>
      </c>
      <c r="E49" s="355">
        <f>SUM(E50:E53)</f>
        <v>0</v>
      </c>
      <c r="F49" s="355">
        <f>SUM(F50:F53)</f>
        <v>0</v>
      </c>
      <c r="G49" s="355">
        <f>SUM(G50:G53)</f>
        <v>0</v>
      </c>
      <c r="H49" s="355">
        <f>SUM(H50:H53)</f>
        <v>0</v>
      </c>
    </row>
    <row r="50" spans="1:8" ht="25.5" x14ac:dyDescent="0.2">
      <c r="A50" s="342">
        <v>45</v>
      </c>
      <c r="B50" s="343" t="s">
        <v>360</v>
      </c>
      <c r="C50" s="344">
        <f t="shared" si="0"/>
        <v>0</v>
      </c>
      <c r="D50" s="345"/>
      <c r="E50" s="345"/>
      <c r="F50" s="345"/>
      <c r="G50" s="345"/>
      <c r="H50" s="345"/>
    </row>
    <row r="51" spans="1:8" ht="25.5" x14ac:dyDescent="0.2">
      <c r="A51" s="342">
        <v>46</v>
      </c>
      <c r="B51" s="343" t="s">
        <v>61</v>
      </c>
      <c r="C51" s="344">
        <f t="shared" si="0"/>
        <v>2071370</v>
      </c>
      <c r="D51" s="345">
        <v>2071370</v>
      </c>
      <c r="E51" s="345"/>
      <c r="F51" s="345"/>
      <c r="G51" s="345"/>
      <c r="H51" s="345"/>
    </row>
    <row r="52" spans="1:8" x14ac:dyDescent="0.2">
      <c r="A52" s="342">
        <v>47</v>
      </c>
      <c r="B52" s="343" t="s">
        <v>361</v>
      </c>
      <c r="C52" s="344">
        <f t="shared" si="0"/>
        <v>9100000</v>
      </c>
      <c r="D52" s="345">
        <v>9100000</v>
      </c>
      <c r="E52" s="345"/>
      <c r="F52" s="345"/>
      <c r="G52" s="345"/>
      <c r="H52" s="345"/>
    </row>
    <row r="53" spans="1:8" x14ac:dyDescent="0.2">
      <c r="A53" s="342">
        <v>49</v>
      </c>
      <c r="B53" s="343" t="s">
        <v>62</v>
      </c>
      <c r="C53" s="344">
        <f t="shared" si="0"/>
        <v>510000</v>
      </c>
      <c r="D53" s="345">
        <v>510000</v>
      </c>
      <c r="E53" s="345"/>
      <c r="F53" s="345"/>
      <c r="G53" s="345"/>
      <c r="H53" s="345"/>
    </row>
    <row r="54" spans="1:8" x14ac:dyDescent="0.2">
      <c r="A54" s="342">
        <v>50</v>
      </c>
      <c r="B54" s="343" t="s">
        <v>362</v>
      </c>
      <c r="C54" s="344">
        <f t="shared" si="0"/>
        <v>1365455</v>
      </c>
      <c r="D54" s="345"/>
      <c r="E54" s="345"/>
      <c r="F54" s="345"/>
      <c r="G54" s="345"/>
      <c r="H54" s="345">
        <v>1365455</v>
      </c>
    </row>
    <row r="55" spans="1:8" x14ac:dyDescent="0.2">
      <c r="A55" s="342">
        <v>51</v>
      </c>
      <c r="B55" s="343" t="s">
        <v>363</v>
      </c>
      <c r="C55" s="344">
        <f t="shared" si="0"/>
        <v>10310662</v>
      </c>
      <c r="D55" s="356">
        <v>6389335</v>
      </c>
      <c r="E55" s="356">
        <v>450900</v>
      </c>
      <c r="F55" s="356">
        <v>808650</v>
      </c>
      <c r="G55" s="356"/>
      <c r="H55" s="356">
        <v>2661777</v>
      </c>
    </row>
    <row r="56" spans="1:8" x14ac:dyDescent="0.2">
      <c r="A56" s="342">
        <v>52</v>
      </c>
      <c r="B56" s="343" t="s">
        <v>63</v>
      </c>
      <c r="C56" s="344">
        <f t="shared" si="0"/>
        <v>0</v>
      </c>
      <c r="D56" s="345"/>
      <c r="E56" s="345"/>
      <c r="F56" s="345"/>
      <c r="G56" s="345"/>
      <c r="H56" s="345"/>
    </row>
    <row r="57" spans="1:8" ht="25.5" x14ac:dyDescent="0.2">
      <c r="A57" s="342">
        <v>53</v>
      </c>
      <c r="B57" s="343" t="s">
        <v>364</v>
      </c>
      <c r="C57" s="344">
        <f t="shared" si="0"/>
        <v>2490344</v>
      </c>
      <c r="D57" s="345">
        <v>2490344</v>
      </c>
      <c r="E57" s="345"/>
      <c r="F57" s="345"/>
      <c r="G57" s="345"/>
      <c r="H57" s="345"/>
    </row>
    <row r="58" spans="1:8" x14ac:dyDescent="0.2">
      <c r="A58" s="342">
        <v>54</v>
      </c>
      <c r="B58" s="343" t="s">
        <v>365</v>
      </c>
      <c r="C58" s="344">
        <f t="shared" si="0"/>
        <v>1000</v>
      </c>
      <c r="D58" s="345"/>
      <c r="E58" s="345"/>
      <c r="F58" s="345">
        <v>1000</v>
      </c>
      <c r="G58" s="345"/>
      <c r="H58" s="345"/>
    </row>
    <row r="59" spans="1:8" x14ac:dyDescent="0.2">
      <c r="A59" s="342">
        <v>55</v>
      </c>
      <c r="B59" s="343" t="s">
        <v>64</v>
      </c>
      <c r="C59" s="344">
        <f t="shared" si="0"/>
        <v>0</v>
      </c>
      <c r="D59" s="345"/>
      <c r="E59" s="345"/>
      <c r="F59" s="345"/>
      <c r="G59" s="345"/>
      <c r="H59" s="345"/>
    </row>
    <row r="60" spans="1:8" x14ac:dyDescent="0.2">
      <c r="A60" s="342">
        <v>56</v>
      </c>
      <c r="B60" s="343" t="s">
        <v>366</v>
      </c>
      <c r="C60" s="344">
        <f t="shared" si="0"/>
        <v>1470500</v>
      </c>
      <c r="D60" s="345">
        <v>1460500</v>
      </c>
      <c r="E60" s="341"/>
      <c r="F60" s="345">
        <v>10000</v>
      </c>
      <c r="G60" s="341"/>
      <c r="H60" s="341"/>
    </row>
    <row r="61" spans="1:8" x14ac:dyDescent="0.2">
      <c r="A61" s="342">
        <v>57</v>
      </c>
      <c r="B61" s="349" t="s">
        <v>65</v>
      </c>
      <c r="C61" s="344">
        <f t="shared" si="0"/>
        <v>43678546</v>
      </c>
      <c r="D61" s="350">
        <f>D40+D41+D46+D49+D54+D55+D56+D57+D58+D59+D60</f>
        <v>23736784</v>
      </c>
      <c r="E61" s="350">
        <f>E40+E41+E46+E49+E54+E55+E56+E57+E58+E59+E60</f>
        <v>2120900</v>
      </c>
      <c r="F61" s="350">
        <f>F40+F41+F46+F49+F54+F55+F56+F57+F58+F59+F60</f>
        <v>3814650</v>
      </c>
      <c r="G61" s="350">
        <f>G40+G41+G46+G49+G54+G55+G56+G57+G58+G59+G60</f>
        <v>1486000</v>
      </c>
      <c r="H61" s="350">
        <f>H40+H41+H46+H49+H54+H55+H56+H57+H58+H59+H60</f>
        <v>12520212</v>
      </c>
    </row>
    <row r="62" spans="1:8" x14ac:dyDescent="0.2">
      <c r="A62" s="342">
        <v>58</v>
      </c>
      <c r="B62" s="343" t="s">
        <v>367</v>
      </c>
      <c r="C62" s="344">
        <f t="shared" si="0"/>
        <v>20900614</v>
      </c>
      <c r="D62" s="345">
        <v>20900614</v>
      </c>
      <c r="E62" s="345"/>
      <c r="F62" s="345"/>
      <c r="G62" s="341"/>
      <c r="H62" s="341"/>
    </row>
    <row r="63" spans="1:8" x14ac:dyDescent="0.2">
      <c r="A63" s="342">
        <v>59</v>
      </c>
      <c r="B63" s="343" t="s">
        <v>368</v>
      </c>
      <c r="C63" s="344">
        <f t="shared" si="0"/>
        <v>0</v>
      </c>
      <c r="D63" s="345"/>
      <c r="E63" s="345"/>
      <c r="F63" s="345"/>
      <c r="G63" s="341"/>
      <c r="H63" s="341"/>
    </row>
    <row r="64" spans="1:8" x14ac:dyDescent="0.2">
      <c r="A64" s="342">
        <v>60</v>
      </c>
      <c r="B64" s="349" t="s">
        <v>66</v>
      </c>
      <c r="C64" s="344">
        <f t="shared" si="0"/>
        <v>20900614</v>
      </c>
      <c r="D64" s="350">
        <f>SUM(D62:D63)</f>
        <v>20900614</v>
      </c>
      <c r="E64" s="350">
        <f>SUM(E62:E63)</f>
        <v>0</v>
      </c>
      <c r="F64" s="350">
        <f>SUM(F62:F63)</f>
        <v>0</v>
      </c>
      <c r="G64" s="350">
        <f>SUM(G62:G63)</f>
        <v>0</v>
      </c>
      <c r="H64" s="350">
        <f>SUM(H62:H63)</f>
        <v>0</v>
      </c>
    </row>
    <row r="65" spans="1:8" x14ac:dyDescent="0.2">
      <c r="A65" s="342">
        <v>61</v>
      </c>
      <c r="B65" s="358" t="s">
        <v>369</v>
      </c>
      <c r="C65" s="344">
        <f t="shared" si="0"/>
        <v>435000</v>
      </c>
      <c r="D65" s="356"/>
      <c r="E65" s="356"/>
      <c r="F65" s="356"/>
      <c r="G65" s="356">
        <v>435000</v>
      </c>
      <c r="H65" s="356"/>
    </row>
    <row r="66" spans="1:8" x14ac:dyDescent="0.2">
      <c r="A66" s="342">
        <v>62</v>
      </c>
      <c r="B66" s="359" t="s">
        <v>370</v>
      </c>
      <c r="C66" s="344">
        <f t="shared" si="0"/>
        <v>435000</v>
      </c>
      <c r="D66" s="350">
        <f>D65</f>
        <v>0</v>
      </c>
      <c r="E66" s="350">
        <f>E65</f>
        <v>0</v>
      </c>
      <c r="F66" s="350">
        <f>F65</f>
        <v>0</v>
      </c>
      <c r="G66" s="350">
        <f>G65</f>
        <v>435000</v>
      </c>
      <c r="H66" s="350">
        <f>H65</f>
        <v>0</v>
      </c>
    </row>
    <row r="67" spans="1:8" ht="25.5" x14ac:dyDescent="0.2">
      <c r="A67" s="342">
        <v>63</v>
      </c>
      <c r="B67" s="343" t="s">
        <v>67</v>
      </c>
      <c r="C67" s="344">
        <f t="shared" si="0"/>
        <v>0</v>
      </c>
      <c r="D67" s="345"/>
      <c r="E67" s="345"/>
      <c r="F67" s="345"/>
      <c r="G67" s="345"/>
      <c r="H67" s="345"/>
    </row>
    <row r="68" spans="1:8" x14ac:dyDescent="0.2">
      <c r="A68" s="342">
        <v>64</v>
      </c>
      <c r="B68" s="343" t="s">
        <v>68</v>
      </c>
      <c r="C68" s="344">
        <f t="shared" si="0"/>
        <v>608000</v>
      </c>
      <c r="D68" s="345">
        <v>608000</v>
      </c>
      <c r="E68" s="345"/>
      <c r="F68" s="345"/>
      <c r="G68" s="345"/>
      <c r="H68" s="345"/>
    </row>
    <row r="69" spans="1:8" x14ac:dyDescent="0.2">
      <c r="A69" s="342">
        <v>65</v>
      </c>
      <c r="B69" s="343" t="s">
        <v>69</v>
      </c>
      <c r="C69" s="344">
        <f t="shared" si="0"/>
        <v>120000</v>
      </c>
      <c r="D69" s="345">
        <v>120000</v>
      </c>
      <c r="E69" s="341"/>
      <c r="F69" s="341"/>
      <c r="G69" s="341"/>
      <c r="H69" s="341"/>
    </row>
    <row r="70" spans="1:8" x14ac:dyDescent="0.2">
      <c r="A70" s="342">
        <v>66</v>
      </c>
      <c r="B70" s="349" t="s">
        <v>70</v>
      </c>
      <c r="C70" s="344">
        <f t="shared" si="0"/>
        <v>728000</v>
      </c>
      <c r="D70" s="360">
        <f>SUM(D67:D69)</f>
        <v>728000</v>
      </c>
      <c r="E70" s="360">
        <f>SUM(E67:E69)</f>
        <v>0</v>
      </c>
      <c r="F70" s="360">
        <f>SUM(F67:F69)</f>
        <v>0</v>
      </c>
      <c r="G70" s="360">
        <f>SUM(G67:G69)</f>
        <v>0</v>
      </c>
      <c r="H70" s="360">
        <f>SUM(H67:H69)</f>
        <v>0</v>
      </c>
    </row>
    <row r="71" spans="1:8" x14ac:dyDescent="0.2">
      <c r="A71" s="342">
        <v>67</v>
      </c>
      <c r="B71" s="361" t="s">
        <v>71</v>
      </c>
      <c r="C71" s="344">
        <f t="shared" ref="C71:C78" si="1">SUM(D71:H71)</f>
        <v>1615515529</v>
      </c>
      <c r="D71" s="362">
        <f>D20+D28+D39+D61+D64+D66+D70</f>
        <v>1546326087</v>
      </c>
      <c r="E71" s="362">
        <f>E20+E28+E39+E61+E64+E66+E70</f>
        <v>6675414</v>
      </c>
      <c r="F71" s="362">
        <f>F20+F28+F39+F61+F64+F66+F70</f>
        <v>47747038</v>
      </c>
      <c r="G71" s="362">
        <f>G20+G28+G39+G61+G64+G66+G70</f>
        <v>2246778</v>
      </c>
      <c r="H71" s="362">
        <f>H20+H28+H39+H61+H64+H66+H70</f>
        <v>12520212</v>
      </c>
    </row>
    <row r="72" spans="1:8" ht="25.5" x14ac:dyDescent="0.2">
      <c r="A72" s="342">
        <v>68</v>
      </c>
      <c r="B72" s="347" t="s">
        <v>371</v>
      </c>
      <c r="C72" s="344">
        <f t="shared" si="1"/>
        <v>60000000</v>
      </c>
      <c r="D72" s="356">
        <v>60000000</v>
      </c>
      <c r="E72" s="356"/>
      <c r="F72" s="356"/>
      <c r="G72" s="356"/>
      <c r="H72" s="356"/>
    </row>
    <row r="73" spans="1:8" ht="25.5" x14ac:dyDescent="0.2">
      <c r="A73" s="342">
        <v>69</v>
      </c>
      <c r="B73" s="343" t="s">
        <v>372</v>
      </c>
      <c r="C73" s="344">
        <f t="shared" si="1"/>
        <v>1100474741</v>
      </c>
      <c r="D73" s="345">
        <v>1045989369</v>
      </c>
      <c r="E73" s="345">
        <v>13846714</v>
      </c>
      <c r="F73" s="345">
        <v>22277262</v>
      </c>
      <c r="G73" s="345">
        <v>11553464</v>
      </c>
      <c r="H73" s="345">
        <v>6807932</v>
      </c>
    </row>
    <row r="74" spans="1:8" x14ac:dyDescent="0.2">
      <c r="A74" s="342">
        <v>70</v>
      </c>
      <c r="B74" s="343" t="s">
        <v>72</v>
      </c>
      <c r="C74" s="344">
        <f t="shared" si="1"/>
        <v>35374483</v>
      </c>
      <c r="D74" s="345">
        <v>35374483</v>
      </c>
      <c r="E74" s="345"/>
      <c r="F74" s="345"/>
      <c r="G74" s="345"/>
      <c r="H74" s="345"/>
    </row>
    <row r="75" spans="1:8" x14ac:dyDescent="0.2">
      <c r="A75" s="342">
        <v>71</v>
      </c>
      <c r="B75" s="343" t="s">
        <v>373</v>
      </c>
      <c r="C75" s="344">
        <f t="shared" si="1"/>
        <v>555010950</v>
      </c>
      <c r="D75" s="345"/>
      <c r="E75" s="345">
        <v>210360554</v>
      </c>
      <c r="F75" s="345">
        <v>126735424</v>
      </c>
      <c r="G75" s="345">
        <v>72166565</v>
      </c>
      <c r="H75" s="345">
        <v>145748407</v>
      </c>
    </row>
    <row r="76" spans="1:8" x14ac:dyDescent="0.2">
      <c r="A76" s="342">
        <v>72</v>
      </c>
      <c r="B76" s="343" t="s">
        <v>73</v>
      </c>
      <c r="C76" s="344">
        <f t="shared" si="1"/>
        <v>1750860174</v>
      </c>
      <c r="D76" s="351">
        <f>SUM(D72:D75)</f>
        <v>1141363852</v>
      </c>
      <c r="E76" s="351">
        <f>SUM(E72:E75)</f>
        <v>224207268</v>
      </c>
      <c r="F76" s="351">
        <f>SUM(F72:F75)</f>
        <v>149012686</v>
      </c>
      <c r="G76" s="351">
        <f>SUM(G72:G75)</f>
        <v>83720029</v>
      </c>
      <c r="H76" s="351">
        <f>SUM(H72:H75)</f>
        <v>152556339</v>
      </c>
    </row>
    <row r="77" spans="1:8" ht="13.5" thickBot="1" x14ac:dyDescent="0.25">
      <c r="A77" s="342">
        <v>73</v>
      </c>
      <c r="B77" s="363" t="s">
        <v>74</v>
      </c>
      <c r="C77" s="344">
        <f t="shared" si="1"/>
        <v>1750860174</v>
      </c>
      <c r="D77" s="364">
        <f>D76</f>
        <v>1141363852</v>
      </c>
      <c r="E77" s="364">
        <f>E76</f>
        <v>224207268</v>
      </c>
      <c r="F77" s="364">
        <f>F76</f>
        <v>149012686</v>
      </c>
      <c r="G77" s="364">
        <f>G76</f>
        <v>83720029</v>
      </c>
      <c r="H77" s="364">
        <f>H76</f>
        <v>152556339</v>
      </c>
    </row>
    <row r="78" spans="1:8" ht="14.25" thickTop="1" thickBot="1" x14ac:dyDescent="0.25">
      <c r="A78" s="342">
        <v>74</v>
      </c>
      <c r="B78" s="476" t="s">
        <v>38</v>
      </c>
      <c r="C78" s="344">
        <f t="shared" si="1"/>
        <v>3366375703</v>
      </c>
      <c r="D78" s="477">
        <f>D71+D77</f>
        <v>2687689939</v>
      </c>
      <c r="E78" s="477">
        <f>E71+E77</f>
        <v>230882682</v>
      </c>
      <c r="F78" s="477">
        <f>F71+F77</f>
        <v>196759724</v>
      </c>
      <c r="G78" s="477">
        <f>G71+G77</f>
        <v>85966807</v>
      </c>
      <c r="H78" s="477">
        <f>H71+H77</f>
        <v>165076551</v>
      </c>
    </row>
    <row r="79" spans="1:8" ht="13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EED5-C6B1-4982-BD75-50183B6D8572}">
  <dimension ref="A1:I79"/>
  <sheetViews>
    <sheetView workbookViewId="0">
      <selection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9" max="9" width="8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9" x14ac:dyDescent="0.2">
      <c r="B1" s="139" t="s">
        <v>330</v>
      </c>
    </row>
    <row r="2" spans="1:9" x14ac:dyDescent="0.2">
      <c r="B2" s="139" t="s">
        <v>462</v>
      </c>
    </row>
    <row r="3" spans="1:9" x14ac:dyDescent="0.2">
      <c r="C3" s="286"/>
      <c r="F3" t="s">
        <v>516</v>
      </c>
    </row>
    <row r="4" spans="1:9" x14ac:dyDescent="0.2">
      <c r="B4" s="141"/>
      <c r="C4" s="287" t="s">
        <v>399</v>
      </c>
      <c r="F4" t="s">
        <v>77</v>
      </c>
    </row>
    <row r="5" spans="1:9" ht="25.5" x14ac:dyDescent="0.2">
      <c r="A5" s="366" t="s">
        <v>1</v>
      </c>
      <c r="B5" s="367" t="s">
        <v>2</v>
      </c>
      <c r="C5" s="341" t="s">
        <v>517</v>
      </c>
      <c r="D5" s="341" t="s">
        <v>40</v>
      </c>
      <c r="E5" s="341" t="s">
        <v>333</v>
      </c>
      <c r="F5" s="341" t="s">
        <v>41</v>
      </c>
      <c r="G5" s="341" t="s">
        <v>120</v>
      </c>
      <c r="H5" s="341" t="s">
        <v>42</v>
      </c>
    </row>
    <row r="6" spans="1:9" ht="25.5" x14ac:dyDescent="0.2">
      <c r="A6" s="342">
        <v>1</v>
      </c>
      <c r="B6" s="343" t="s">
        <v>43</v>
      </c>
      <c r="C6" s="344">
        <f>SUM(D6:H6)</f>
        <v>43973145</v>
      </c>
      <c r="D6" s="345">
        <v>43973145</v>
      </c>
      <c r="E6" s="345"/>
      <c r="F6" s="345"/>
      <c r="G6" s="345"/>
      <c r="H6" s="345"/>
      <c r="I6" s="368">
        <f>C6/'[1]1.'!C6*100</f>
        <v>36.101050030301124</v>
      </c>
    </row>
    <row r="7" spans="1:9" ht="25.5" x14ac:dyDescent="0.2">
      <c r="A7" s="342">
        <v>2</v>
      </c>
      <c r="B7" s="343" t="s">
        <v>334</v>
      </c>
      <c r="C7" s="344">
        <f t="shared" ref="C7:C70" si="0">SUM(D7:H7)</f>
        <v>50843220</v>
      </c>
      <c r="D7" s="345">
        <v>50843220</v>
      </c>
      <c r="E7" s="345"/>
      <c r="F7" s="345"/>
      <c r="G7" s="345"/>
      <c r="H7" s="345"/>
      <c r="I7" s="368">
        <f>C7/'[1]1.'!C7*100</f>
        <v>34.673988243479947</v>
      </c>
    </row>
    <row r="8" spans="1:9" ht="25.5" x14ac:dyDescent="0.2">
      <c r="A8" s="342">
        <v>3</v>
      </c>
      <c r="B8" s="343" t="s">
        <v>335</v>
      </c>
      <c r="C8" s="344">
        <f t="shared" si="0"/>
        <v>41494227</v>
      </c>
      <c r="D8" s="345">
        <v>41494227</v>
      </c>
      <c r="E8" s="345"/>
      <c r="F8" s="345"/>
      <c r="G8" s="345"/>
      <c r="H8" s="345"/>
      <c r="I8" s="368">
        <f>C8/'[1]1.'!C8*100</f>
        <v>37.487182004277983</v>
      </c>
    </row>
    <row r="9" spans="1:9" ht="25.5" x14ac:dyDescent="0.2">
      <c r="A9" s="342">
        <v>4</v>
      </c>
      <c r="B9" s="343" t="s">
        <v>336</v>
      </c>
      <c r="C9" s="344">
        <f t="shared" si="0"/>
        <v>3111831</v>
      </c>
      <c r="D9" s="345">
        <v>3111831</v>
      </c>
      <c r="E9" s="345"/>
      <c r="F9" s="345"/>
      <c r="G9" s="345"/>
      <c r="H9" s="345"/>
      <c r="I9" s="368">
        <f>C9/'[1]1.'!C9*100</f>
        <v>42.412158994264779</v>
      </c>
    </row>
    <row r="10" spans="1:9" ht="25.5" x14ac:dyDescent="0.2">
      <c r="A10" s="342">
        <v>5</v>
      </c>
      <c r="B10" s="343" t="s">
        <v>337</v>
      </c>
      <c r="C10" s="344">
        <f t="shared" si="0"/>
        <v>12636900</v>
      </c>
      <c r="D10" s="345">
        <v>12636900</v>
      </c>
      <c r="E10" s="345"/>
      <c r="F10" s="345"/>
      <c r="G10" s="345"/>
      <c r="H10" s="345"/>
      <c r="I10" s="368">
        <f>C10/'[1]1.'!C10*100</f>
        <v>100</v>
      </c>
    </row>
    <row r="11" spans="1:9" x14ac:dyDescent="0.2">
      <c r="A11" s="342">
        <v>6</v>
      </c>
      <c r="B11" s="343" t="s">
        <v>338</v>
      </c>
      <c r="C11" s="344">
        <f t="shared" si="0"/>
        <v>0</v>
      </c>
      <c r="D11" s="345"/>
      <c r="E11" s="345"/>
      <c r="F11" s="345"/>
      <c r="G11" s="345"/>
      <c r="H11" s="345"/>
      <c r="I11" s="368" t="e">
        <f>C11/'[1]1.'!C11*100</f>
        <v>#DIV/0!</v>
      </c>
    </row>
    <row r="12" spans="1:9" x14ac:dyDescent="0.2">
      <c r="A12" s="342">
        <v>7</v>
      </c>
      <c r="B12" s="343" t="s">
        <v>44</v>
      </c>
      <c r="C12" s="344">
        <f t="shared" si="0"/>
        <v>152059323</v>
      </c>
      <c r="D12" s="346">
        <f>SUM(D6:D11)</f>
        <v>152059323</v>
      </c>
      <c r="E12" s="346">
        <f>SUM(E6:E11)</f>
        <v>0</v>
      </c>
      <c r="F12" s="346">
        <f>SUM(F6:F11)</f>
        <v>0</v>
      </c>
      <c r="G12" s="346">
        <f>SUM(G6:G11)</f>
        <v>0</v>
      </c>
      <c r="H12" s="346">
        <f>SUM(H6:H11)</f>
        <v>0</v>
      </c>
      <c r="I12" s="368">
        <f>C12/'[1]1.'!C12*100</f>
        <v>38.100460009853748</v>
      </c>
    </row>
    <row r="13" spans="1:9" s="146" customFormat="1" x14ac:dyDescent="0.2">
      <c r="A13" s="342">
        <v>8</v>
      </c>
      <c r="B13" s="347" t="s">
        <v>339</v>
      </c>
      <c r="C13" s="344">
        <f t="shared" si="0"/>
        <v>0</v>
      </c>
      <c r="D13" s="348"/>
      <c r="E13" s="348"/>
      <c r="F13" s="348"/>
      <c r="G13" s="348"/>
      <c r="H13" s="348"/>
      <c r="I13" s="368" t="e">
        <f>C13/'[1]1.'!C13*100</f>
        <v>#DIV/0!</v>
      </c>
    </row>
    <row r="14" spans="1:9" ht="25.5" x14ac:dyDescent="0.2">
      <c r="A14" s="342">
        <v>9</v>
      </c>
      <c r="B14" s="343" t="s">
        <v>45</v>
      </c>
      <c r="C14" s="344">
        <f t="shared" si="0"/>
        <v>22178913</v>
      </c>
      <c r="D14" s="346">
        <f>SUM(D15:D19)</f>
        <v>9457500</v>
      </c>
      <c r="E14" s="346">
        <f>SUM(E15:E19)</f>
        <v>227653</v>
      </c>
      <c r="F14" s="346">
        <f>SUM(F15:F19)</f>
        <v>12167982</v>
      </c>
      <c r="G14" s="346">
        <f>SUM(G15:G19)</f>
        <v>325778</v>
      </c>
      <c r="H14" s="346">
        <f>SUM(H15:H19)</f>
        <v>0</v>
      </c>
      <c r="I14" s="368">
        <f>C14/'[1]1.'!C14*100</f>
        <v>7.6319277518191004</v>
      </c>
    </row>
    <row r="15" spans="1:9" x14ac:dyDescent="0.2">
      <c r="A15" s="342">
        <v>10</v>
      </c>
      <c r="B15" s="343" t="s">
        <v>340</v>
      </c>
      <c r="C15" s="344">
        <f t="shared" si="0"/>
        <v>384000</v>
      </c>
      <c r="D15" s="345">
        <v>384000</v>
      </c>
      <c r="E15" s="345"/>
      <c r="F15" s="345"/>
      <c r="G15" s="345"/>
      <c r="H15" s="345"/>
      <c r="I15" s="368">
        <f>C15/'[1]1.'!C15*100</f>
        <v>4.906911794171406</v>
      </c>
    </row>
    <row r="16" spans="1:9" x14ac:dyDescent="0.2">
      <c r="A16" s="342">
        <v>11</v>
      </c>
      <c r="B16" s="343" t="s">
        <v>341</v>
      </c>
      <c r="C16" s="344">
        <f t="shared" si="0"/>
        <v>553431</v>
      </c>
      <c r="D16" s="345"/>
      <c r="E16" s="345">
        <v>227653</v>
      </c>
      <c r="F16" s="345"/>
      <c r="G16" s="345">
        <v>325778</v>
      </c>
      <c r="H16" s="345"/>
      <c r="I16" s="368">
        <f>C16/'[1]1.'!C16*100</f>
        <v>0.25703916120604769</v>
      </c>
    </row>
    <row r="17" spans="1:9" x14ac:dyDescent="0.2">
      <c r="A17" s="342">
        <v>12</v>
      </c>
      <c r="B17" s="343" t="s">
        <v>342</v>
      </c>
      <c r="C17" s="344">
        <f t="shared" si="0"/>
        <v>9073500</v>
      </c>
      <c r="D17" s="345">
        <v>9073500</v>
      </c>
      <c r="E17" s="345"/>
      <c r="F17" s="345"/>
      <c r="G17" s="345"/>
      <c r="H17" s="345"/>
      <c r="I17" s="368">
        <f>C17/'[1]1.'!C17*100</f>
        <v>33.150291551580516</v>
      </c>
    </row>
    <row r="18" spans="1:9" x14ac:dyDescent="0.2">
      <c r="A18" s="342">
        <v>13</v>
      </c>
      <c r="B18" s="343" t="s">
        <v>343</v>
      </c>
      <c r="C18" s="344">
        <f t="shared" si="0"/>
        <v>12167982</v>
      </c>
      <c r="D18" s="345"/>
      <c r="E18" s="345"/>
      <c r="F18" s="345">
        <v>12167982</v>
      </c>
      <c r="G18" s="345"/>
      <c r="H18" s="345"/>
      <c r="I18" s="368">
        <f>C18/'[1]1.'!C18*100</f>
        <v>30.343740626667998</v>
      </c>
    </row>
    <row r="19" spans="1:9" x14ac:dyDescent="0.2">
      <c r="A19" s="342">
        <v>14</v>
      </c>
      <c r="B19" s="343" t="s">
        <v>344</v>
      </c>
      <c r="C19" s="344">
        <f t="shared" si="0"/>
        <v>0</v>
      </c>
      <c r="D19" s="345"/>
      <c r="E19" s="345"/>
      <c r="F19" s="345"/>
      <c r="G19" s="345"/>
      <c r="H19" s="345"/>
      <c r="I19" s="368" t="e">
        <f>C19/'[1]1.'!C19*100</f>
        <v>#DIV/0!</v>
      </c>
    </row>
    <row r="20" spans="1:9" ht="25.5" x14ac:dyDescent="0.2">
      <c r="A20" s="342">
        <v>15</v>
      </c>
      <c r="B20" s="349" t="s">
        <v>46</v>
      </c>
      <c r="C20" s="344">
        <f t="shared" si="0"/>
        <v>174238236</v>
      </c>
      <c r="D20" s="350">
        <f>D12+D14</f>
        <v>161516823</v>
      </c>
      <c r="E20" s="350">
        <f>E12+E14</f>
        <v>227653</v>
      </c>
      <c r="F20" s="350">
        <f>F12+F14</f>
        <v>12167982</v>
      </c>
      <c r="G20" s="350">
        <f>G12+G14</f>
        <v>325778</v>
      </c>
      <c r="H20" s="350">
        <f>H12+H14</f>
        <v>0</v>
      </c>
      <c r="I20" s="368">
        <f>C20/'[1]1.'!C20*100</f>
        <v>25.262610093098054</v>
      </c>
    </row>
    <row r="21" spans="1:9" x14ac:dyDescent="0.2">
      <c r="A21" s="342">
        <v>16</v>
      </c>
      <c r="B21" s="343" t="s">
        <v>47</v>
      </c>
      <c r="C21" s="344">
        <f t="shared" si="0"/>
        <v>0</v>
      </c>
      <c r="D21" s="351">
        <f>D22</f>
        <v>0</v>
      </c>
      <c r="E21" s="351">
        <f>E22</f>
        <v>0</v>
      </c>
      <c r="F21" s="351">
        <f>F22</f>
        <v>0</v>
      </c>
      <c r="G21" s="351">
        <f>G22</f>
        <v>0</v>
      </c>
      <c r="H21" s="351">
        <f>H22</f>
        <v>0</v>
      </c>
      <c r="I21" s="368" t="e">
        <f>C21/'[1]1.'!C21*100</f>
        <v>#DIV/0!</v>
      </c>
    </row>
    <row r="22" spans="1:9" x14ac:dyDescent="0.2">
      <c r="A22" s="342">
        <v>17</v>
      </c>
      <c r="B22" s="343" t="s">
        <v>345</v>
      </c>
      <c r="C22" s="344">
        <f t="shared" si="0"/>
        <v>0</v>
      </c>
      <c r="D22" s="352"/>
      <c r="E22" s="352"/>
      <c r="F22" s="352"/>
      <c r="G22" s="352"/>
      <c r="H22" s="352"/>
      <c r="I22" s="368" t="e">
        <f>C22/'[1]1.'!C22*100</f>
        <v>#DIV/0!</v>
      </c>
    </row>
    <row r="23" spans="1:9" x14ac:dyDescent="0.2">
      <c r="A23" s="342">
        <v>18</v>
      </c>
      <c r="B23" s="343" t="s">
        <v>346</v>
      </c>
      <c r="C23" s="344">
        <f t="shared" si="0"/>
        <v>2206600</v>
      </c>
      <c r="D23" s="351">
        <f>SUM(D24:D27)</f>
        <v>2206600</v>
      </c>
      <c r="E23" s="351">
        <f>SUM(E24:E27)</f>
        <v>0</v>
      </c>
      <c r="F23" s="351">
        <f>SUM(F24:F27)</f>
        <v>0</v>
      </c>
      <c r="G23" s="351">
        <f>SUM(G24:G27)</f>
        <v>0</v>
      </c>
      <c r="H23" s="351">
        <f>SUM(H24:H27)</f>
        <v>0</v>
      </c>
      <c r="I23" s="368">
        <f>C23/'[1]1.'!C23*100</f>
        <v>0.50984088918524628</v>
      </c>
    </row>
    <row r="24" spans="1:9" x14ac:dyDescent="0.2">
      <c r="A24" s="342">
        <v>19</v>
      </c>
      <c r="B24" s="343" t="s">
        <v>347</v>
      </c>
      <c r="C24" s="344">
        <f t="shared" si="0"/>
        <v>0</v>
      </c>
      <c r="D24" s="341"/>
      <c r="E24" s="341"/>
      <c r="F24" s="341"/>
      <c r="G24" s="341"/>
      <c r="H24" s="341"/>
      <c r="I24" s="368" t="e">
        <f>C24/'[1]1.'!C24*100</f>
        <v>#DIV/0!</v>
      </c>
    </row>
    <row r="25" spans="1:9" x14ac:dyDescent="0.2">
      <c r="A25" s="342">
        <v>20</v>
      </c>
      <c r="B25" s="343" t="s">
        <v>348</v>
      </c>
      <c r="C25" s="344">
        <f t="shared" si="0"/>
        <v>2206600</v>
      </c>
      <c r="D25" s="345">
        <v>2206600</v>
      </c>
      <c r="E25" s="341"/>
      <c r="F25" s="341"/>
      <c r="G25" s="341"/>
      <c r="H25" s="341"/>
      <c r="I25" s="368">
        <f>C25/'[1]1.'!C25*100</f>
        <v>0.50984088918524628</v>
      </c>
    </row>
    <row r="26" spans="1:9" x14ac:dyDescent="0.2">
      <c r="A26" s="342">
        <v>21</v>
      </c>
      <c r="B26" s="343" t="s">
        <v>349</v>
      </c>
      <c r="C26" s="344">
        <f t="shared" si="0"/>
        <v>0</v>
      </c>
      <c r="D26" s="341"/>
      <c r="E26" s="341"/>
      <c r="F26" s="341"/>
      <c r="G26" s="341"/>
      <c r="H26" s="341"/>
      <c r="I26" s="368" t="e">
        <f>C26/'[1]1.'!C26*100</f>
        <v>#DIV/0!</v>
      </c>
    </row>
    <row r="27" spans="1:9" x14ac:dyDescent="0.2">
      <c r="A27" s="342">
        <v>22</v>
      </c>
      <c r="B27" s="302" t="s">
        <v>350</v>
      </c>
      <c r="C27" s="344">
        <f t="shared" si="0"/>
        <v>0</v>
      </c>
      <c r="D27" s="341"/>
      <c r="E27" s="341"/>
      <c r="F27" s="341"/>
      <c r="G27" s="341"/>
      <c r="H27" s="341"/>
      <c r="I27" s="368" t="e">
        <f>C27/'[1]1.'!C27*100</f>
        <v>#DIV/0!</v>
      </c>
    </row>
    <row r="28" spans="1:9" ht="25.5" x14ac:dyDescent="0.2">
      <c r="A28" s="342">
        <v>23</v>
      </c>
      <c r="B28" s="349" t="s">
        <v>48</v>
      </c>
      <c r="C28" s="344">
        <f t="shared" si="0"/>
        <v>2206600</v>
      </c>
      <c r="D28" s="350">
        <f>D21+D23</f>
        <v>2206600</v>
      </c>
      <c r="E28" s="350">
        <f>E21+E23</f>
        <v>0</v>
      </c>
      <c r="F28" s="350">
        <f>F21+F23</f>
        <v>0</v>
      </c>
      <c r="G28" s="350">
        <f>G21+G23</f>
        <v>0</v>
      </c>
      <c r="H28" s="350">
        <f>H21+H23</f>
        <v>0</v>
      </c>
      <c r="I28" s="368">
        <f>C28/'[1]1.'!C28*100</f>
        <v>0.50984088918524628</v>
      </c>
    </row>
    <row r="29" spans="1:9" x14ac:dyDescent="0.2">
      <c r="A29" s="342">
        <v>24</v>
      </c>
      <c r="B29" s="343" t="s">
        <v>49</v>
      </c>
      <c r="C29" s="344">
        <f t="shared" si="0"/>
        <v>57985056</v>
      </c>
      <c r="D29" s="346">
        <f>SUM(D30:D31)</f>
        <v>57985056</v>
      </c>
      <c r="E29" s="346">
        <f>SUM(E30:E31)</f>
        <v>0</v>
      </c>
      <c r="F29" s="346">
        <f>SUM(F30:F31)</f>
        <v>0</v>
      </c>
      <c r="G29" s="346">
        <f>SUM(G30:G31)</f>
        <v>0</v>
      </c>
      <c r="H29" s="346">
        <f>SUM(H30:H31)</f>
        <v>0</v>
      </c>
      <c r="I29" s="368">
        <f>C29/'[1]1.'!C29*100</f>
        <v>53.569335661428454</v>
      </c>
    </row>
    <row r="30" spans="1:9" x14ac:dyDescent="0.2">
      <c r="A30" s="342">
        <v>25</v>
      </c>
      <c r="B30" s="343" t="s">
        <v>50</v>
      </c>
      <c r="C30" s="344">
        <f t="shared" si="0"/>
        <v>57862306</v>
      </c>
      <c r="D30" s="345">
        <v>57862306</v>
      </c>
      <c r="E30" s="345"/>
      <c r="F30" s="345"/>
      <c r="G30" s="345"/>
      <c r="H30" s="345"/>
      <c r="I30" s="368">
        <f>C30/'[1]1.'!C30*100</f>
        <v>53.455933409088807</v>
      </c>
    </row>
    <row r="31" spans="1:9" ht="16.5" customHeight="1" x14ac:dyDescent="0.2">
      <c r="A31" s="342">
        <v>26</v>
      </c>
      <c r="B31" s="343" t="s">
        <v>51</v>
      </c>
      <c r="C31" s="344">
        <f t="shared" si="0"/>
        <v>122750</v>
      </c>
      <c r="D31" s="345">
        <v>122750</v>
      </c>
      <c r="E31" s="345"/>
      <c r="F31" s="345"/>
      <c r="G31" s="345"/>
      <c r="H31" s="345"/>
      <c r="I31" s="368" t="e">
        <f>C31/'[1]1.'!C31*100</f>
        <v>#DIV/0!</v>
      </c>
    </row>
    <row r="32" spans="1:9" ht="18.75" customHeight="1" x14ac:dyDescent="0.2">
      <c r="A32" s="342">
        <v>27</v>
      </c>
      <c r="B32" s="343" t="s">
        <v>52</v>
      </c>
      <c r="C32" s="344">
        <f t="shared" si="0"/>
        <v>89845365</v>
      </c>
      <c r="D32" s="345">
        <v>89845365</v>
      </c>
      <c r="E32" s="345"/>
      <c r="F32" s="345"/>
      <c r="G32" s="345"/>
      <c r="H32" s="345"/>
      <c r="I32" s="368">
        <f>C32/'[1]1.'!C32*100</f>
        <v>39.931273333333337</v>
      </c>
    </row>
    <row r="33" spans="1:9" x14ac:dyDescent="0.2">
      <c r="A33" s="342">
        <v>28</v>
      </c>
      <c r="B33" s="343" t="s">
        <v>351</v>
      </c>
      <c r="C33" s="344">
        <f t="shared" si="0"/>
        <v>8460463</v>
      </c>
      <c r="D33" s="345">
        <v>8460463</v>
      </c>
      <c r="E33" s="345"/>
      <c r="F33" s="345"/>
      <c r="G33" s="345"/>
      <c r="H33" s="345"/>
      <c r="I33" s="368">
        <f>C33/'[1]1.'!C33*100</f>
        <v>71.09632773109243</v>
      </c>
    </row>
    <row r="34" spans="1:9" ht="25.5" x14ac:dyDescent="0.2">
      <c r="A34" s="342">
        <v>29</v>
      </c>
      <c r="B34" s="343" t="s">
        <v>352</v>
      </c>
      <c r="C34" s="344">
        <f t="shared" si="0"/>
        <v>0</v>
      </c>
      <c r="D34" s="345"/>
      <c r="E34" s="345"/>
      <c r="F34" s="345"/>
      <c r="G34" s="345"/>
      <c r="H34" s="345"/>
      <c r="I34" s="368" t="e">
        <f>C34/'[1]1.'!C34*100</f>
        <v>#DIV/0!</v>
      </c>
    </row>
    <row r="35" spans="1:9" x14ac:dyDescent="0.2">
      <c r="A35" s="342">
        <v>30</v>
      </c>
      <c r="B35" s="343" t="s">
        <v>53</v>
      </c>
      <c r="C35" s="344">
        <f t="shared" si="0"/>
        <v>98314828</v>
      </c>
      <c r="D35" s="346">
        <f>SUM(D32:D34)</f>
        <v>98305828</v>
      </c>
      <c r="E35" s="346">
        <v>9000</v>
      </c>
      <c r="F35" s="346">
        <f>SUM(F32:F34)</f>
        <v>0</v>
      </c>
      <c r="G35" s="346">
        <f>SUM(G32:G34)</f>
        <v>0</v>
      </c>
      <c r="H35" s="346">
        <f>SUM(H32:H34)</f>
        <v>0</v>
      </c>
      <c r="I35" s="368">
        <f>C35/'[1]1.'!C35*100</f>
        <v>41.500560574081888</v>
      </c>
    </row>
    <row r="36" spans="1:9" x14ac:dyDescent="0.2">
      <c r="A36" s="342">
        <v>31</v>
      </c>
      <c r="B36" s="343" t="s">
        <v>54</v>
      </c>
      <c r="C36" s="344">
        <f t="shared" si="0"/>
        <v>68194</v>
      </c>
      <c r="D36" s="346">
        <v>68194</v>
      </c>
      <c r="E36" s="346">
        <f>SUM(E37:E38)</f>
        <v>0</v>
      </c>
      <c r="F36" s="346">
        <f>SUM(F37:F38)</f>
        <v>0</v>
      </c>
      <c r="G36" s="346">
        <f>SUM(G37:G38)</f>
        <v>0</v>
      </c>
      <c r="H36" s="346">
        <f>SUM(H37:H38)</f>
        <v>0</v>
      </c>
      <c r="I36" s="368">
        <f>C36/'[1]1.'!C36*100</f>
        <v>17.048500000000001</v>
      </c>
    </row>
    <row r="37" spans="1:9" ht="51" x14ac:dyDescent="0.2">
      <c r="A37" s="342">
        <v>32</v>
      </c>
      <c r="B37" s="343" t="s">
        <v>353</v>
      </c>
      <c r="C37" s="344">
        <f t="shared" si="0"/>
        <v>0</v>
      </c>
      <c r="D37" s="345"/>
      <c r="E37" s="345"/>
      <c r="F37" s="345"/>
      <c r="G37" s="345"/>
      <c r="H37" s="345"/>
      <c r="I37" s="368">
        <f>C37/'[1]1.'!C37*100</f>
        <v>0</v>
      </c>
    </row>
    <row r="38" spans="1:9" x14ac:dyDescent="0.2">
      <c r="A38" s="342">
        <v>33</v>
      </c>
      <c r="B38" s="343" t="s">
        <v>354</v>
      </c>
      <c r="C38" s="344">
        <f t="shared" si="0"/>
        <v>39034</v>
      </c>
      <c r="D38" s="345">
        <v>39034</v>
      </c>
      <c r="E38" s="345"/>
      <c r="F38" s="345"/>
      <c r="G38" s="345"/>
      <c r="H38" s="345"/>
      <c r="I38" s="368">
        <f>C38/'[1]1.'!C38*100</f>
        <v>11.152571428571429</v>
      </c>
    </row>
    <row r="39" spans="1:9" x14ac:dyDescent="0.2">
      <c r="A39" s="342">
        <v>34</v>
      </c>
      <c r="B39" s="349" t="s">
        <v>55</v>
      </c>
      <c r="C39" s="344">
        <f t="shared" si="0"/>
        <v>156368078</v>
      </c>
      <c r="D39" s="350">
        <f>D29+D35+D36</f>
        <v>156359078</v>
      </c>
      <c r="E39" s="350">
        <f>E29+E35+E36</f>
        <v>9000</v>
      </c>
      <c r="F39" s="350">
        <f>F29+F35+F36</f>
        <v>0</v>
      </c>
      <c r="G39" s="350">
        <f>G29+G35+G36</f>
        <v>0</v>
      </c>
      <c r="H39" s="350">
        <f>H29+H35+H36</f>
        <v>0</v>
      </c>
      <c r="I39" s="368">
        <f>C39/'[1]1.'!C39*100</f>
        <v>45.252856518580906</v>
      </c>
    </row>
    <row r="40" spans="1:9" x14ac:dyDescent="0.2">
      <c r="A40" s="342">
        <v>35</v>
      </c>
      <c r="B40" s="347" t="s">
        <v>355</v>
      </c>
      <c r="C40" s="344">
        <f t="shared" si="0"/>
        <v>3000</v>
      </c>
      <c r="D40" s="353"/>
      <c r="E40" s="353"/>
      <c r="F40" s="353"/>
      <c r="G40" s="353">
        <v>3000</v>
      </c>
      <c r="H40" s="353"/>
      <c r="I40" s="368" t="e">
        <f>C40/'[1]1.'!C40*100</f>
        <v>#DIV/0!</v>
      </c>
    </row>
    <row r="41" spans="1:9" x14ac:dyDescent="0.2">
      <c r="A41" s="342">
        <v>36</v>
      </c>
      <c r="B41" s="354" t="s">
        <v>56</v>
      </c>
      <c r="C41" s="344">
        <f t="shared" si="0"/>
        <v>4436578</v>
      </c>
      <c r="D41" s="355">
        <f>SUM(D42:D45)</f>
        <v>0</v>
      </c>
      <c r="E41" s="355">
        <f>SUM(E42:E45)</f>
        <v>88740</v>
      </c>
      <c r="F41" s="355">
        <f>SUM(F42:F45)</f>
        <v>377781</v>
      </c>
      <c r="G41" s="355">
        <f>SUM(G42:G45)</f>
        <v>763030</v>
      </c>
      <c r="H41" s="355">
        <f>SUM(H42:H45)</f>
        <v>3207027</v>
      </c>
      <c r="I41" s="368">
        <f>C41/'[1]1.'!C41*100</f>
        <v>40.616919558581998</v>
      </c>
    </row>
    <row r="42" spans="1:9" x14ac:dyDescent="0.2">
      <c r="A42" s="342">
        <v>37</v>
      </c>
      <c r="B42" s="354" t="s">
        <v>356</v>
      </c>
      <c r="C42" s="344">
        <f t="shared" si="0"/>
        <v>3207027</v>
      </c>
      <c r="D42" s="356"/>
      <c r="E42" s="356"/>
      <c r="F42" s="356"/>
      <c r="G42" s="356"/>
      <c r="H42" s="356">
        <v>3207027</v>
      </c>
      <c r="I42" s="368">
        <f>C42/'[1]1.'!C42*100</f>
        <v>279.74276443188359</v>
      </c>
    </row>
    <row r="43" spans="1:9" x14ac:dyDescent="0.2">
      <c r="A43" s="342">
        <v>38</v>
      </c>
      <c r="B43" s="354" t="s">
        <v>57</v>
      </c>
      <c r="C43" s="344">
        <f t="shared" si="0"/>
        <v>78740</v>
      </c>
      <c r="D43" s="357"/>
      <c r="E43" s="357">
        <v>78740</v>
      </c>
      <c r="F43" s="357"/>
      <c r="G43" s="357"/>
      <c r="H43" s="357"/>
      <c r="I43" s="368">
        <f>C43/'[1]1.'!C43*100</f>
        <v>3.8038647342995171</v>
      </c>
    </row>
    <row r="44" spans="1:9" x14ac:dyDescent="0.2">
      <c r="A44" s="342">
        <v>39</v>
      </c>
      <c r="B44" s="354" t="s">
        <v>357</v>
      </c>
      <c r="C44" s="344">
        <f t="shared" si="0"/>
        <v>0</v>
      </c>
      <c r="D44" s="357"/>
      <c r="E44" s="357"/>
      <c r="F44" s="357"/>
      <c r="G44" s="357"/>
      <c r="H44" s="357"/>
      <c r="I44" s="368">
        <f>C44/'[1]1.'!C44*100</f>
        <v>0</v>
      </c>
    </row>
    <row r="45" spans="1:9" x14ac:dyDescent="0.2">
      <c r="A45" s="342">
        <v>40</v>
      </c>
      <c r="B45" s="354" t="s">
        <v>358</v>
      </c>
      <c r="C45" s="344">
        <f t="shared" si="0"/>
        <v>1150811</v>
      </c>
      <c r="D45" s="357"/>
      <c r="E45" s="357">
        <v>10000</v>
      </c>
      <c r="F45" s="357">
        <v>377781</v>
      </c>
      <c r="G45" s="357">
        <v>763030</v>
      </c>
      <c r="H45" s="357"/>
      <c r="I45" s="368">
        <f>C45/'[1]1.'!C45*100</f>
        <v>319.66972222222222</v>
      </c>
    </row>
    <row r="46" spans="1:9" x14ac:dyDescent="0.2">
      <c r="A46" s="342">
        <v>41</v>
      </c>
      <c r="B46" s="343" t="s">
        <v>58</v>
      </c>
      <c r="C46" s="344">
        <f t="shared" si="0"/>
        <v>1299085</v>
      </c>
      <c r="D46" s="355">
        <f>SUM(D47:D48)</f>
        <v>53214</v>
      </c>
      <c r="E46" s="355">
        <f>SUM(E47:E48)</f>
        <v>343521</v>
      </c>
      <c r="F46" s="355">
        <f>SUM(F47:F48)</f>
        <v>902350</v>
      </c>
      <c r="G46" s="355">
        <f>SUM(G47:G48)</f>
        <v>0</v>
      </c>
      <c r="H46" s="355">
        <f>SUM(H47:H48)</f>
        <v>0</v>
      </c>
      <c r="I46" s="368">
        <f>C46/'[1]1.'!C46*100</f>
        <v>26.431027466937945</v>
      </c>
    </row>
    <row r="47" spans="1:9" x14ac:dyDescent="0.2">
      <c r="A47" s="342">
        <v>42</v>
      </c>
      <c r="B47" s="343" t="s">
        <v>59</v>
      </c>
      <c r="C47" s="344">
        <f t="shared" si="0"/>
        <v>491649</v>
      </c>
      <c r="D47" s="345">
        <v>18916</v>
      </c>
      <c r="E47" s="345">
        <v>340846</v>
      </c>
      <c r="F47" s="345">
        <v>131887</v>
      </c>
      <c r="G47" s="345"/>
      <c r="H47" s="345"/>
      <c r="I47" s="368">
        <f>C47/'[1]1.'!C47*100</f>
        <v>15.388075117370892</v>
      </c>
    </row>
    <row r="48" spans="1:9" x14ac:dyDescent="0.2">
      <c r="A48" s="342">
        <v>43</v>
      </c>
      <c r="B48" s="343" t="s">
        <v>60</v>
      </c>
      <c r="C48" s="344">
        <f t="shared" si="0"/>
        <v>807436</v>
      </c>
      <c r="D48" s="345">
        <v>34298</v>
      </c>
      <c r="E48" s="345">
        <v>2675</v>
      </c>
      <c r="F48" s="345">
        <v>770463</v>
      </c>
      <c r="G48" s="345"/>
      <c r="H48" s="345"/>
      <c r="I48" s="368">
        <f>C48/'[1]1.'!C48*100</f>
        <v>46.943953488372095</v>
      </c>
    </row>
    <row r="49" spans="1:9" x14ac:dyDescent="0.2">
      <c r="A49" s="342">
        <v>44</v>
      </c>
      <c r="B49" s="343" t="s">
        <v>359</v>
      </c>
      <c r="C49" s="344">
        <f t="shared" si="0"/>
        <v>3458255</v>
      </c>
      <c r="D49" s="355">
        <v>3458255</v>
      </c>
      <c r="E49" s="355">
        <f>SUM(E50:E53)</f>
        <v>0</v>
      </c>
      <c r="F49" s="355">
        <f>SUM(F50:F53)</f>
        <v>0</v>
      </c>
      <c r="G49" s="355">
        <f>SUM(G50:G53)</f>
        <v>0</v>
      </c>
      <c r="H49" s="355">
        <f>SUM(H50:H53)</f>
        <v>0</v>
      </c>
      <c r="I49" s="368">
        <f>C49/'[1]1.'!C49*100</f>
        <v>35.9860041623309</v>
      </c>
    </row>
    <row r="50" spans="1:9" ht="25.5" x14ac:dyDescent="0.2">
      <c r="A50" s="342">
        <v>45</v>
      </c>
      <c r="B50" s="343" t="s">
        <v>360</v>
      </c>
      <c r="C50" s="344">
        <f t="shared" si="0"/>
        <v>0</v>
      </c>
      <c r="D50" s="345"/>
      <c r="E50" s="345"/>
      <c r="F50" s="345"/>
      <c r="G50" s="345"/>
      <c r="H50" s="345"/>
      <c r="I50" s="368" t="e">
        <f>C50/'[1]1.'!C50*100</f>
        <v>#DIV/0!</v>
      </c>
    </row>
    <row r="51" spans="1:9" ht="25.5" x14ac:dyDescent="0.2">
      <c r="A51" s="342">
        <v>46</v>
      </c>
      <c r="B51" s="343" t="s">
        <v>61</v>
      </c>
      <c r="C51" s="344">
        <f t="shared" si="0"/>
        <v>0</v>
      </c>
      <c r="D51" s="345"/>
      <c r="E51" s="345"/>
      <c r="F51" s="345"/>
      <c r="G51" s="345"/>
      <c r="H51" s="345"/>
      <c r="I51" s="368" t="e">
        <f>C51/'[1]1.'!C51*100</f>
        <v>#DIV/0!</v>
      </c>
    </row>
    <row r="52" spans="1:9" x14ac:dyDescent="0.2">
      <c r="A52" s="342">
        <v>47</v>
      </c>
      <c r="B52" s="343" t="s">
        <v>361</v>
      </c>
      <c r="C52" s="344">
        <f t="shared" si="0"/>
        <v>0</v>
      </c>
      <c r="D52" s="345"/>
      <c r="E52" s="345"/>
      <c r="F52" s="345"/>
      <c r="G52" s="345"/>
      <c r="H52" s="345"/>
      <c r="I52" s="368">
        <f>C52/'[1]1.'!C52*100</f>
        <v>0</v>
      </c>
    </row>
    <row r="53" spans="1:9" x14ac:dyDescent="0.2">
      <c r="A53" s="342">
        <v>49</v>
      </c>
      <c r="B53" s="343" t="s">
        <v>62</v>
      </c>
      <c r="C53" s="344">
        <f t="shared" si="0"/>
        <v>0</v>
      </c>
      <c r="D53" s="345"/>
      <c r="E53" s="345"/>
      <c r="F53" s="345"/>
      <c r="G53" s="345"/>
      <c r="H53" s="345"/>
      <c r="I53" s="368">
        <f>C53/'[1]1.'!C53*100</f>
        <v>0</v>
      </c>
    </row>
    <row r="54" spans="1:9" x14ac:dyDescent="0.2">
      <c r="A54" s="342">
        <v>50</v>
      </c>
      <c r="B54" s="343" t="s">
        <v>362</v>
      </c>
      <c r="C54" s="344">
        <f t="shared" si="0"/>
        <v>553685</v>
      </c>
      <c r="D54" s="345">
        <v>30000</v>
      </c>
      <c r="E54" s="345"/>
      <c r="F54" s="345"/>
      <c r="G54" s="345"/>
      <c r="H54" s="345">
        <v>523685</v>
      </c>
      <c r="I54" s="368">
        <f>C54/'[1]1.'!C54*100</f>
        <v>40.549487167281235</v>
      </c>
    </row>
    <row r="55" spans="1:9" x14ac:dyDescent="0.2">
      <c r="A55" s="342">
        <v>51</v>
      </c>
      <c r="B55" s="343" t="s">
        <v>363</v>
      </c>
      <c r="C55" s="344">
        <f t="shared" si="0"/>
        <v>3056331</v>
      </c>
      <c r="D55" s="356">
        <v>1607184</v>
      </c>
      <c r="E55" s="356">
        <v>115918</v>
      </c>
      <c r="F55" s="356">
        <v>325936</v>
      </c>
      <c r="G55" s="356"/>
      <c r="H55" s="356">
        <v>1007293</v>
      </c>
      <c r="I55" s="368">
        <f>C55/'[1]1.'!C55*100</f>
        <v>30.524818204244447</v>
      </c>
    </row>
    <row r="56" spans="1:9" x14ac:dyDescent="0.2">
      <c r="A56" s="342">
        <v>52</v>
      </c>
      <c r="B56" s="343" t="s">
        <v>63</v>
      </c>
      <c r="C56" s="344">
        <f t="shared" si="0"/>
        <v>1358966</v>
      </c>
      <c r="D56" s="345"/>
      <c r="E56" s="345"/>
      <c r="F56" s="345"/>
      <c r="G56" s="345"/>
      <c r="H56" s="345">
        <v>1358966</v>
      </c>
      <c r="I56" s="368" t="e">
        <f>C56/'[1]1.'!C56*100</f>
        <v>#DIV/0!</v>
      </c>
    </row>
    <row r="57" spans="1:9" ht="25.5" x14ac:dyDescent="0.2">
      <c r="A57" s="342">
        <v>53</v>
      </c>
      <c r="B57" s="343" t="s">
        <v>364</v>
      </c>
      <c r="C57" s="344">
        <f t="shared" si="0"/>
        <v>110</v>
      </c>
      <c r="D57" s="345">
        <v>102</v>
      </c>
      <c r="E57" s="345">
        <v>2</v>
      </c>
      <c r="F57" s="345">
        <v>4</v>
      </c>
      <c r="G57" s="345">
        <v>1</v>
      </c>
      <c r="H57" s="345">
        <v>1</v>
      </c>
      <c r="I57" s="368" t="e">
        <f>C57/'[1]1.'!C57*100</f>
        <v>#DIV/0!</v>
      </c>
    </row>
    <row r="58" spans="1:9" x14ac:dyDescent="0.2">
      <c r="A58" s="342">
        <v>54</v>
      </c>
      <c r="B58" s="343" t="s">
        <v>365</v>
      </c>
      <c r="C58" s="344">
        <f t="shared" si="0"/>
        <v>0</v>
      </c>
      <c r="D58" s="345"/>
      <c r="E58" s="345"/>
      <c r="F58" s="345"/>
      <c r="G58" s="345"/>
      <c r="H58" s="345"/>
      <c r="I58" s="368">
        <f>C58/'[1]1.'!C58*100</f>
        <v>0</v>
      </c>
    </row>
    <row r="59" spans="1:9" x14ac:dyDescent="0.2">
      <c r="A59" s="342">
        <v>55</v>
      </c>
      <c r="B59" s="343" t="s">
        <v>64</v>
      </c>
      <c r="C59" s="344">
        <f t="shared" si="0"/>
        <v>0</v>
      </c>
      <c r="D59" s="345"/>
      <c r="E59" s="345"/>
      <c r="F59" s="345"/>
      <c r="G59" s="345"/>
      <c r="H59" s="345"/>
      <c r="I59" s="368" t="e">
        <f>C59/'[1]1.'!C59*100</f>
        <v>#DIV/0!</v>
      </c>
    </row>
    <row r="60" spans="1:9" x14ac:dyDescent="0.2">
      <c r="A60" s="342">
        <v>56</v>
      </c>
      <c r="B60" s="343" t="s">
        <v>366</v>
      </c>
      <c r="C60" s="344">
        <f t="shared" si="0"/>
        <v>27280</v>
      </c>
      <c r="D60" s="345">
        <v>209</v>
      </c>
      <c r="E60" s="345">
        <v>1300</v>
      </c>
      <c r="F60" s="345">
        <v>24086</v>
      </c>
      <c r="G60" s="345">
        <v>765</v>
      </c>
      <c r="H60" s="345">
        <v>920</v>
      </c>
      <c r="I60" s="368">
        <f>C60/'[1]1.'!C60*100</f>
        <v>1.8551513090785448</v>
      </c>
    </row>
    <row r="61" spans="1:9" x14ac:dyDescent="0.2">
      <c r="A61" s="342">
        <v>57</v>
      </c>
      <c r="B61" s="349" t="s">
        <v>65</v>
      </c>
      <c r="C61" s="344">
        <f t="shared" si="0"/>
        <v>14193290</v>
      </c>
      <c r="D61" s="350">
        <f>D40+D41+D46+D49+D54+D55+D56+D57+D58+D59+D60</f>
        <v>5148964</v>
      </c>
      <c r="E61" s="350">
        <f>E40+E41+E46+E49+E54+E55+E56+E57+E58+E59+E60</f>
        <v>549481</v>
      </c>
      <c r="F61" s="350">
        <f>F40+F41+F46+F49+F54+F55+F56+F57+F58+F59+F60</f>
        <v>1630157</v>
      </c>
      <c r="G61" s="350">
        <f>G40+G41+G46+G49+G54+G55+G56+G57+G58+G59+G60</f>
        <v>766796</v>
      </c>
      <c r="H61" s="350">
        <f>H40+H41+H46+H49+H54+H55+H56+H57+H58+H59+H60</f>
        <v>6097892</v>
      </c>
      <c r="I61" s="368">
        <f>C61/'[1]1.'!C61*100</f>
        <v>37.060573987183773</v>
      </c>
    </row>
    <row r="62" spans="1:9" x14ac:dyDescent="0.2">
      <c r="A62" s="342">
        <v>58</v>
      </c>
      <c r="B62" s="343" t="s">
        <v>367</v>
      </c>
      <c r="C62" s="344">
        <f t="shared" si="0"/>
        <v>2977846</v>
      </c>
      <c r="D62" s="345">
        <v>2977846</v>
      </c>
      <c r="E62" s="345"/>
      <c r="F62" s="345"/>
      <c r="G62" s="341"/>
      <c r="H62" s="341"/>
      <c r="I62" s="368">
        <f>C62/'[1]1.'!C62*100</f>
        <v>16.890495264234211</v>
      </c>
    </row>
    <row r="63" spans="1:9" x14ac:dyDescent="0.2">
      <c r="A63" s="342">
        <v>59</v>
      </c>
      <c r="B63" s="343" t="s">
        <v>368</v>
      </c>
      <c r="C63" s="344">
        <f t="shared" si="0"/>
        <v>0</v>
      </c>
      <c r="D63" s="345"/>
      <c r="E63" s="345"/>
      <c r="F63" s="345"/>
      <c r="G63" s="341"/>
      <c r="H63" s="341"/>
      <c r="I63" s="368" t="e">
        <f>C63/'[1]1.'!C63*100</f>
        <v>#DIV/0!</v>
      </c>
    </row>
    <row r="64" spans="1:9" x14ac:dyDescent="0.2">
      <c r="A64" s="342">
        <v>60</v>
      </c>
      <c r="B64" s="349" t="s">
        <v>66</v>
      </c>
      <c r="C64" s="344">
        <f t="shared" si="0"/>
        <v>2977846</v>
      </c>
      <c r="D64" s="350">
        <f>SUM(D62:D63)</f>
        <v>2977846</v>
      </c>
      <c r="E64" s="350">
        <f>SUM(E62:E63)</f>
        <v>0</v>
      </c>
      <c r="F64" s="350">
        <f>SUM(F62:F63)</f>
        <v>0</v>
      </c>
      <c r="G64" s="350">
        <f>SUM(G62:G63)</f>
        <v>0</v>
      </c>
      <c r="H64" s="350">
        <f>SUM(H62:H63)</f>
        <v>0</v>
      </c>
      <c r="I64" s="368">
        <f>C64/'[1]1.'!C64*100</f>
        <v>16.890495264234211</v>
      </c>
    </row>
    <row r="65" spans="1:9" x14ac:dyDescent="0.2">
      <c r="A65" s="342">
        <v>61</v>
      </c>
      <c r="B65" s="358" t="s">
        <v>369</v>
      </c>
      <c r="C65" s="344">
        <f t="shared" si="0"/>
        <v>0</v>
      </c>
      <c r="D65" s="356"/>
      <c r="E65" s="356"/>
      <c r="F65" s="356"/>
      <c r="G65" s="356"/>
      <c r="H65" s="356"/>
      <c r="I65" s="368">
        <f>C65/'[1]1.'!C65*100</f>
        <v>0</v>
      </c>
    </row>
    <row r="66" spans="1:9" x14ac:dyDescent="0.2">
      <c r="A66" s="342">
        <v>62</v>
      </c>
      <c r="B66" s="359" t="s">
        <v>370</v>
      </c>
      <c r="C66" s="344">
        <f t="shared" si="0"/>
        <v>0</v>
      </c>
      <c r="D66" s="350">
        <f>D65</f>
        <v>0</v>
      </c>
      <c r="E66" s="350">
        <f>E65</f>
        <v>0</v>
      </c>
      <c r="F66" s="350">
        <f>F65</f>
        <v>0</v>
      </c>
      <c r="G66" s="350">
        <f>G65</f>
        <v>0</v>
      </c>
      <c r="H66" s="350">
        <f>H65</f>
        <v>0</v>
      </c>
      <c r="I66" s="368">
        <f>C66/'[1]1.'!C66*100</f>
        <v>0</v>
      </c>
    </row>
    <row r="67" spans="1:9" ht="25.5" x14ac:dyDescent="0.2">
      <c r="A67" s="342">
        <v>63</v>
      </c>
      <c r="B67" s="343" t="s">
        <v>67</v>
      </c>
      <c r="C67" s="344">
        <f t="shared" si="0"/>
        <v>78805</v>
      </c>
      <c r="D67" s="345">
        <v>78805</v>
      </c>
      <c r="E67" s="345"/>
      <c r="F67" s="345"/>
      <c r="G67" s="345"/>
      <c r="H67" s="345"/>
      <c r="I67" s="368" t="e">
        <f>C67/'[1]1.'!C67*100</f>
        <v>#DIV/0!</v>
      </c>
    </row>
    <row r="68" spans="1:9" x14ac:dyDescent="0.2">
      <c r="A68" s="342">
        <v>64</v>
      </c>
      <c r="B68" s="343" t="s">
        <v>68</v>
      </c>
      <c r="C68" s="344">
        <f t="shared" si="0"/>
        <v>78805</v>
      </c>
      <c r="D68" s="345">
        <v>78805</v>
      </c>
      <c r="E68" s="345"/>
      <c r="F68" s="345"/>
      <c r="G68" s="345"/>
      <c r="H68" s="345"/>
      <c r="I68" s="368" t="e">
        <f>C68/'[1]1.'!C68*100</f>
        <v>#DIV/0!</v>
      </c>
    </row>
    <row r="69" spans="1:9" x14ac:dyDescent="0.2">
      <c r="A69" s="342">
        <v>65</v>
      </c>
      <c r="B69" s="343" t="s">
        <v>69</v>
      </c>
      <c r="C69" s="344">
        <f t="shared" si="0"/>
        <v>0</v>
      </c>
      <c r="D69" s="345"/>
      <c r="E69" s="341"/>
      <c r="F69" s="341"/>
      <c r="G69" s="341"/>
      <c r="H69" s="341"/>
      <c r="I69" s="368">
        <f>C69/'[1]1.'!C69*100</f>
        <v>0</v>
      </c>
    </row>
    <row r="70" spans="1:9" x14ac:dyDescent="0.2">
      <c r="A70" s="342">
        <v>66</v>
      </c>
      <c r="B70" s="349" t="s">
        <v>70</v>
      </c>
      <c r="C70" s="344">
        <f t="shared" si="0"/>
        <v>78805</v>
      </c>
      <c r="D70" s="360">
        <f>D67+D69</f>
        <v>78805</v>
      </c>
      <c r="E70" s="360">
        <f t="shared" ref="E70:H70" si="1">E67+E69</f>
        <v>0</v>
      </c>
      <c r="F70" s="360">
        <f t="shared" si="1"/>
        <v>0</v>
      </c>
      <c r="G70" s="360">
        <f t="shared" si="1"/>
        <v>0</v>
      </c>
      <c r="H70" s="360">
        <f t="shared" si="1"/>
        <v>0</v>
      </c>
      <c r="I70" s="368">
        <f>C70/'[1]1.'!C70*100</f>
        <v>65.670833333333334</v>
      </c>
    </row>
    <row r="71" spans="1:9" x14ac:dyDescent="0.2">
      <c r="A71" s="342">
        <v>67</v>
      </c>
      <c r="B71" s="361" t="s">
        <v>71</v>
      </c>
      <c r="C71" s="344">
        <f t="shared" ref="C71:C78" si="2">SUM(D71:H71)</f>
        <v>350062855</v>
      </c>
      <c r="D71" s="362">
        <f>D20+D28+D39+D61+D64+D66+D70</f>
        <v>328288116</v>
      </c>
      <c r="E71" s="362">
        <f>E20+E28+E39+E61+E64+E66+E70</f>
        <v>786134</v>
      </c>
      <c r="F71" s="362">
        <f>F20+F28+F39+F61+F64+F66+F70</f>
        <v>13798139</v>
      </c>
      <c r="G71" s="362">
        <f>G20+G28+G39+G61+G64+G66+G70</f>
        <v>1092574</v>
      </c>
      <c r="H71" s="362">
        <f>H20+H28+H39+H61+H64+H66+H70</f>
        <v>6097892</v>
      </c>
      <c r="I71" s="368">
        <f>C71/'[1]1.'!C71*100</f>
        <v>22.966981778028096</v>
      </c>
    </row>
    <row r="72" spans="1:9" ht="25.5" x14ac:dyDescent="0.2">
      <c r="A72" s="342">
        <v>68</v>
      </c>
      <c r="B72" s="347" t="s">
        <v>371</v>
      </c>
      <c r="C72" s="344">
        <f t="shared" si="2"/>
        <v>0</v>
      </c>
      <c r="D72" s="356"/>
      <c r="E72" s="356"/>
      <c r="F72" s="356"/>
      <c r="G72" s="356"/>
      <c r="H72" s="356"/>
      <c r="I72" s="368" t="e">
        <f>C72/'[1]1.'!C72*100</f>
        <v>#DIV/0!</v>
      </c>
    </row>
    <row r="73" spans="1:9" ht="25.5" x14ac:dyDescent="0.2">
      <c r="A73" s="342">
        <v>69</v>
      </c>
      <c r="B73" s="343" t="s">
        <v>372</v>
      </c>
      <c r="C73" s="344">
        <f t="shared" si="2"/>
        <v>0</v>
      </c>
      <c r="D73" s="345"/>
      <c r="E73" s="345"/>
      <c r="F73" s="345"/>
      <c r="G73" s="345"/>
      <c r="H73" s="345"/>
      <c r="I73" s="368">
        <f>C73/'[1]1.'!C73*100</f>
        <v>0</v>
      </c>
    </row>
    <row r="74" spans="1:9" x14ac:dyDescent="0.2">
      <c r="A74" s="342">
        <v>70</v>
      </c>
      <c r="B74" s="343" t="s">
        <v>72</v>
      </c>
      <c r="C74" s="344">
        <f t="shared" si="2"/>
        <v>5676612</v>
      </c>
      <c r="D74" s="345">
        <v>5676612</v>
      </c>
      <c r="E74" s="345"/>
      <c r="F74" s="345"/>
      <c r="G74" s="345"/>
      <c r="H74" s="345"/>
      <c r="I74" s="368">
        <f>C74/'[1]1.'!C74*100</f>
        <v>80.938027061697468</v>
      </c>
    </row>
    <row r="75" spans="1:9" x14ac:dyDescent="0.2">
      <c r="A75" s="342">
        <v>71</v>
      </c>
      <c r="B75" s="343" t="s">
        <v>373</v>
      </c>
      <c r="C75" s="344">
        <f t="shared" si="2"/>
        <v>107954290</v>
      </c>
      <c r="D75" s="345"/>
      <c r="E75" s="345">
        <v>39804884</v>
      </c>
      <c r="F75" s="345">
        <v>21370031</v>
      </c>
      <c r="G75" s="345">
        <v>13611081</v>
      </c>
      <c r="H75" s="345">
        <v>33168294</v>
      </c>
      <c r="I75" s="368">
        <f>C75/'[1]1.'!C75*100</f>
        <v>19.795586809543206</v>
      </c>
    </row>
    <row r="76" spans="1:9" x14ac:dyDescent="0.2">
      <c r="A76" s="342">
        <v>72</v>
      </c>
      <c r="B76" s="343" t="s">
        <v>73</v>
      </c>
      <c r="C76" s="344">
        <f t="shared" si="2"/>
        <v>113630902</v>
      </c>
      <c r="D76" s="351">
        <f>SUM(D72:D75)</f>
        <v>5676612</v>
      </c>
      <c r="E76" s="351">
        <f>SUM(E72:E75)</f>
        <v>39804884</v>
      </c>
      <c r="F76" s="351">
        <f>SUM(F72:F75)</f>
        <v>21370031</v>
      </c>
      <c r="G76" s="351">
        <f>SUM(G72:G75)</f>
        <v>13611081</v>
      </c>
      <c r="H76" s="351">
        <f>SUM(H72:H75)</f>
        <v>33168294</v>
      </c>
      <c r="I76" s="368">
        <f>C76/'[1]1.'!C76*100</f>
        <v>6.8749151956326386</v>
      </c>
    </row>
    <row r="77" spans="1:9" ht="13.5" thickBot="1" x14ac:dyDescent="0.25">
      <c r="A77" s="342">
        <v>73</v>
      </c>
      <c r="B77" s="363" t="s">
        <v>74</v>
      </c>
      <c r="C77" s="344">
        <f t="shared" si="2"/>
        <v>113630902</v>
      </c>
      <c r="D77" s="364">
        <f>D76</f>
        <v>5676612</v>
      </c>
      <c r="E77" s="364">
        <f>E76</f>
        <v>39804884</v>
      </c>
      <c r="F77" s="364">
        <f>F76</f>
        <v>21370031</v>
      </c>
      <c r="G77" s="364">
        <f>G76</f>
        <v>13611081</v>
      </c>
      <c r="H77" s="364">
        <f>H76</f>
        <v>33168294</v>
      </c>
      <c r="I77" s="368">
        <f>C77/'[1]1.'!C77*100</f>
        <v>6.8749151956326386</v>
      </c>
    </row>
    <row r="78" spans="1:9" ht="14.25" thickTop="1" thickBot="1" x14ac:dyDescent="0.25">
      <c r="A78" s="342">
        <v>74</v>
      </c>
      <c r="B78" s="156" t="s">
        <v>38</v>
      </c>
      <c r="C78" s="344">
        <f t="shared" si="2"/>
        <v>463693757</v>
      </c>
      <c r="D78" s="157">
        <f>D71+D77</f>
        <v>333964728</v>
      </c>
      <c r="E78" s="157">
        <f>E71+E77</f>
        <v>40591018</v>
      </c>
      <c r="F78" s="157">
        <f>F71+F77</f>
        <v>35168170</v>
      </c>
      <c r="G78" s="157">
        <f>G71+G77</f>
        <v>14703655</v>
      </c>
      <c r="H78" s="157">
        <f>H71+H77</f>
        <v>39266186</v>
      </c>
      <c r="I78" s="368">
        <f>C78/'[1]1.'!C78*100</f>
        <v>14.595177557155687</v>
      </c>
    </row>
    <row r="79" spans="1:9" ht="13.5" thickTop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63A2-B931-4038-9B44-FB795528FDCE}">
  <dimension ref="A1:H50"/>
  <sheetViews>
    <sheetView workbookViewId="0">
      <pane ySplit="5" topLeftCell="A6" activePane="bottomLeft" state="frozen"/>
      <selection pane="bottomLeft"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139" t="s">
        <v>330</v>
      </c>
      <c r="E1" t="s">
        <v>163</v>
      </c>
    </row>
    <row r="2" spans="1:8" x14ac:dyDescent="0.2">
      <c r="B2" s="139" t="s">
        <v>462</v>
      </c>
      <c r="E2" t="s">
        <v>494</v>
      </c>
    </row>
    <row r="3" spans="1:8" x14ac:dyDescent="0.2">
      <c r="B3" s="139"/>
      <c r="C3" s="139" t="s">
        <v>400</v>
      </c>
      <c r="E3" t="s">
        <v>77</v>
      </c>
    </row>
    <row r="4" spans="1:8" ht="13.5" thickBot="1" x14ac:dyDescent="0.25">
      <c r="B4" s="139"/>
    </row>
    <row r="5" spans="1:8" ht="38.25" x14ac:dyDescent="0.2">
      <c r="A5" s="165" t="s">
        <v>1</v>
      </c>
      <c r="B5" s="166" t="s">
        <v>384</v>
      </c>
      <c r="C5" s="167" t="s">
        <v>332</v>
      </c>
      <c r="D5" s="168" t="s">
        <v>40</v>
      </c>
      <c r="E5" s="169" t="s">
        <v>333</v>
      </c>
      <c r="F5" s="169" t="s">
        <v>41</v>
      </c>
      <c r="G5" s="169" t="s">
        <v>120</v>
      </c>
      <c r="H5" s="169" t="s">
        <v>42</v>
      </c>
    </row>
    <row r="6" spans="1:8" x14ac:dyDescent="0.2">
      <c r="A6" s="170">
        <v>27</v>
      </c>
      <c r="B6" s="171" t="s">
        <v>3</v>
      </c>
      <c r="C6" s="172">
        <f t="shared" ref="C6:C37" si="0">SUM(D6:H6)</f>
        <v>380862666</v>
      </c>
      <c r="D6" s="173">
        <v>40882056</v>
      </c>
      <c r="E6" s="173">
        <v>141170324</v>
      </c>
      <c r="F6" s="173">
        <v>90434440</v>
      </c>
      <c r="G6" s="173">
        <v>22626952</v>
      </c>
      <c r="H6" s="173">
        <v>85748894</v>
      </c>
    </row>
    <row r="7" spans="1:8" ht="25.5" x14ac:dyDescent="0.2">
      <c r="A7" s="170">
        <v>28</v>
      </c>
      <c r="B7" s="171" t="s">
        <v>4</v>
      </c>
      <c r="C7" s="172">
        <f t="shared" si="0"/>
        <v>73316459</v>
      </c>
      <c r="D7" s="173">
        <v>8669381</v>
      </c>
      <c r="E7" s="173">
        <v>28404284</v>
      </c>
      <c r="F7" s="173">
        <v>13174994</v>
      </c>
      <c r="G7" s="173">
        <v>4456746</v>
      </c>
      <c r="H7" s="173">
        <v>18611054</v>
      </c>
    </row>
    <row r="8" spans="1:8" x14ac:dyDescent="0.2">
      <c r="A8" s="170">
        <v>87</v>
      </c>
      <c r="B8" s="171" t="s">
        <v>5</v>
      </c>
      <c r="C8" s="172">
        <f t="shared" si="0"/>
        <v>460366483</v>
      </c>
      <c r="D8" s="173">
        <v>279675327</v>
      </c>
      <c r="E8" s="173">
        <v>34390846</v>
      </c>
      <c r="F8" s="173">
        <v>68919710</v>
      </c>
      <c r="G8" s="173">
        <v>36241176</v>
      </c>
      <c r="H8" s="173">
        <v>41139424</v>
      </c>
    </row>
    <row r="9" spans="1:8" x14ac:dyDescent="0.2">
      <c r="A9" s="170">
        <v>88</v>
      </c>
      <c r="B9" s="174" t="s">
        <v>6</v>
      </c>
      <c r="C9" s="175">
        <f t="shared" si="0"/>
        <v>0</v>
      </c>
      <c r="D9" s="176">
        <f>D10</f>
        <v>0</v>
      </c>
      <c r="E9" s="177">
        <f>E10</f>
        <v>0</v>
      </c>
      <c r="F9" s="177">
        <f>F10</f>
        <v>0</v>
      </c>
      <c r="G9" s="177">
        <f>G10</f>
        <v>0</v>
      </c>
      <c r="H9" s="177">
        <f>H10</f>
        <v>0</v>
      </c>
    </row>
    <row r="10" spans="1:8" ht="25.5" x14ac:dyDescent="0.2">
      <c r="A10" s="170">
        <v>89</v>
      </c>
      <c r="B10" s="174" t="s">
        <v>7</v>
      </c>
      <c r="C10" s="175">
        <f t="shared" si="0"/>
        <v>0</v>
      </c>
      <c r="D10" s="178"/>
      <c r="E10" s="179"/>
      <c r="F10" s="179"/>
      <c r="G10" s="179"/>
      <c r="H10" s="179"/>
    </row>
    <row r="11" spans="1:8" x14ac:dyDescent="0.2">
      <c r="A11" s="170">
        <v>90</v>
      </c>
      <c r="B11" s="174" t="s">
        <v>8</v>
      </c>
      <c r="C11" s="175">
        <f t="shared" si="0"/>
        <v>800000</v>
      </c>
      <c r="D11" s="176">
        <f>D12</f>
        <v>800000</v>
      </c>
      <c r="E11" s="177">
        <f>E12</f>
        <v>0</v>
      </c>
      <c r="F11" s="177">
        <f>F12</f>
        <v>0</v>
      </c>
      <c r="G11" s="177">
        <f>G12</f>
        <v>0</v>
      </c>
      <c r="H11" s="177">
        <f>H12</f>
        <v>0</v>
      </c>
    </row>
    <row r="12" spans="1:8" ht="25.5" x14ac:dyDescent="0.2">
      <c r="A12" s="170">
        <v>91</v>
      </c>
      <c r="B12" s="174" t="s">
        <v>9</v>
      </c>
      <c r="C12" s="175">
        <f t="shared" si="0"/>
        <v>800000</v>
      </c>
      <c r="D12" s="176">
        <v>800000</v>
      </c>
      <c r="E12" s="177"/>
      <c r="F12" s="177"/>
      <c r="G12" s="177"/>
      <c r="H12" s="177"/>
    </row>
    <row r="13" spans="1:8" x14ac:dyDescent="0.2">
      <c r="A13" s="170">
        <v>92</v>
      </c>
      <c r="B13" s="174" t="s">
        <v>10</v>
      </c>
      <c r="C13" s="175">
        <f t="shared" si="0"/>
        <v>11000000</v>
      </c>
      <c r="D13" s="176">
        <f>SUM(D14:D15)</f>
        <v>11000000</v>
      </c>
      <c r="E13" s="177">
        <f>SUM(E14:E15)</f>
        <v>0</v>
      </c>
      <c r="F13" s="177">
        <f>SUM(F14:F15)</f>
        <v>0</v>
      </c>
      <c r="G13" s="177">
        <f>SUM(G14:G15)</f>
        <v>0</v>
      </c>
      <c r="H13" s="177">
        <f>SUM(H14:H15)</f>
        <v>0</v>
      </c>
    </row>
    <row r="14" spans="1:8" x14ac:dyDescent="0.2">
      <c r="A14" s="170">
        <v>93</v>
      </c>
      <c r="B14" s="174" t="s">
        <v>11</v>
      </c>
      <c r="C14" s="175">
        <f t="shared" si="0"/>
        <v>1000000</v>
      </c>
      <c r="D14" s="178">
        <v>1000000</v>
      </c>
      <c r="E14" s="179"/>
      <c r="F14" s="179"/>
      <c r="G14" s="179"/>
      <c r="H14" s="179"/>
    </row>
    <row r="15" spans="1:8" x14ac:dyDescent="0.2">
      <c r="A15" s="170">
        <v>94</v>
      </c>
      <c r="B15" s="174" t="s">
        <v>12</v>
      </c>
      <c r="C15" s="175">
        <f t="shared" si="0"/>
        <v>10000000</v>
      </c>
      <c r="D15" s="178">
        <v>10000000</v>
      </c>
      <c r="E15" s="179"/>
      <c r="F15" s="179"/>
      <c r="G15" s="179"/>
      <c r="H15" s="179"/>
    </row>
    <row r="16" spans="1:8" x14ac:dyDescent="0.2">
      <c r="A16" s="170">
        <v>96</v>
      </c>
      <c r="B16" s="180" t="s">
        <v>13</v>
      </c>
      <c r="C16" s="175">
        <f t="shared" si="0"/>
        <v>11800000</v>
      </c>
      <c r="D16" s="181">
        <f>D9+D11+D13</f>
        <v>11800000</v>
      </c>
      <c r="E16" s="182">
        <f>E9+E11+E13</f>
        <v>0</v>
      </c>
      <c r="F16" s="182">
        <f>F9+F11+F13</f>
        <v>0</v>
      </c>
      <c r="G16" s="182">
        <f>G9+G11+G13</f>
        <v>0</v>
      </c>
      <c r="H16" s="182">
        <f>H9+H11+H13</f>
        <v>0</v>
      </c>
    </row>
    <row r="17" spans="1:8" ht="18.75" customHeight="1" x14ac:dyDescent="0.2">
      <c r="A17" s="170">
        <v>97</v>
      </c>
      <c r="B17" s="174" t="s">
        <v>14</v>
      </c>
      <c r="C17" s="175">
        <f t="shared" si="0"/>
        <v>0</v>
      </c>
      <c r="D17" s="178"/>
      <c r="E17" s="179"/>
      <c r="F17" s="179"/>
      <c r="G17" s="179"/>
      <c r="H17" s="179"/>
    </row>
    <row r="18" spans="1:8" ht="25.5" x14ac:dyDescent="0.2">
      <c r="A18" s="170">
        <v>98</v>
      </c>
      <c r="B18" s="174" t="s">
        <v>15</v>
      </c>
      <c r="C18" s="175">
        <f t="shared" si="0"/>
        <v>174487534</v>
      </c>
      <c r="D18" s="183">
        <f>SUM(D19:D22)</f>
        <v>174487534</v>
      </c>
      <c r="E18" s="184">
        <f>SUM(E19:E22)</f>
        <v>0</v>
      </c>
      <c r="F18" s="184">
        <f>SUM(F19:F22)</f>
        <v>0</v>
      </c>
      <c r="G18" s="184">
        <f>SUM(G19:G22)</f>
        <v>0</v>
      </c>
      <c r="H18" s="184">
        <f>SUM(H19:H22)</f>
        <v>0</v>
      </c>
    </row>
    <row r="19" spans="1:8" x14ac:dyDescent="0.2">
      <c r="A19" s="170">
        <v>99</v>
      </c>
      <c r="B19" s="174" t="s">
        <v>385</v>
      </c>
      <c r="C19" s="175">
        <f t="shared" si="0"/>
        <v>3500000</v>
      </c>
      <c r="D19" s="178">
        <v>3500000</v>
      </c>
      <c r="E19" s="179"/>
      <c r="F19" s="179"/>
      <c r="G19" s="179"/>
      <c r="H19" s="179"/>
    </row>
    <row r="20" spans="1:8" x14ac:dyDescent="0.2">
      <c r="A20" s="170">
        <v>100</v>
      </c>
      <c r="B20" s="174" t="s">
        <v>16</v>
      </c>
      <c r="C20" s="175">
        <f t="shared" si="0"/>
        <v>0</v>
      </c>
      <c r="D20" s="178"/>
      <c r="E20" s="179"/>
      <c r="F20" s="179"/>
      <c r="G20" s="179"/>
      <c r="H20" s="179"/>
    </row>
    <row r="21" spans="1:8" ht="25.5" x14ac:dyDescent="0.2">
      <c r="A21" s="170">
        <v>101</v>
      </c>
      <c r="B21" s="174" t="s">
        <v>17</v>
      </c>
      <c r="C21" s="175">
        <f t="shared" si="0"/>
        <v>0</v>
      </c>
      <c r="D21" s="178"/>
      <c r="E21" s="179"/>
      <c r="F21" s="179"/>
      <c r="G21" s="179"/>
      <c r="H21" s="179"/>
    </row>
    <row r="22" spans="1:8" x14ac:dyDescent="0.2">
      <c r="A22" s="170">
        <v>102</v>
      </c>
      <c r="B22" s="174" t="s">
        <v>18</v>
      </c>
      <c r="C22" s="175">
        <f t="shared" si="0"/>
        <v>170987534</v>
      </c>
      <c r="D22" s="178">
        <v>170987534</v>
      </c>
      <c r="E22" s="179"/>
      <c r="F22" s="179"/>
      <c r="G22" s="179"/>
      <c r="H22" s="179"/>
    </row>
    <row r="23" spans="1:8" ht="25.5" x14ac:dyDescent="0.2">
      <c r="A23" s="170">
        <v>103</v>
      </c>
      <c r="B23" s="174" t="s">
        <v>489</v>
      </c>
      <c r="C23" s="175">
        <f t="shared" si="0"/>
        <v>17019600</v>
      </c>
      <c r="D23" s="178">
        <v>17019600</v>
      </c>
      <c r="E23" s="179"/>
      <c r="F23" s="179"/>
      <c r="G23" s="179"/>
      <c r="H23" s="179"/>
    </row>
    <row r="24" spans="1:8" ht="16.5" customHeight="1" x14ac:dyDescent="0.2">
      <c r="A24" s="170"/>
      <c r="B24" s="174" t="s">
        <v>387</v>
      </c>
      <c r="C24" s="175">
        <f t="shared" si="0"/>
        <v>0</v>
      </c>
      <c r="D24" s="178"/>
      <c r="E24" s="179"/>
      <c r="F24" s="179"/>
      <c r="G24" s="179"/>
      <c r="H24" s="179"/>
    </row>
    <row r="25" spans="1:8" ht="16.5" customHeight="1" x14ac:dyDescent="0.2">
      <c r="A25" s="170">
        <v>104</v>
      </c>
      <c r="B25" s="174" t="s">
        <v>19</v>
      </c>
      <c r="C25" s="175">
        <f t="shared" si="0"/>
        <v>98212784</v>
      </c>
      <c r="D25" s="178">
        <v>98212784</v>
      </c>
      <c r="E25" s="179"/>
      <c r="F25" s="179"/>
      <c r="G25" s="179"/>
      <c r="H25" s="179"/>
    </row>
    <row r="26" spans="1:8" ht="18" customHeight="1" x14ac:dyDescent="0.2">
      <c r="A26" s="170">
        <v>105</v>
      </c>
      <c r="B26" s="180" t="s">
        <v>20</v>
      </c>
      <c r="C26" s="175">
        <f t="shared" si="0"/>
        <v>289719918</v>
      </c>
      <c r="D26" s="181">
        <f>D17+D18+D23+D24+D25</f>
        <v>289719918</v>
      </c>
      <c r="E26" s="182">
        <f>E17+E18+E23+E24+E25</f>
        <v>0</v>
      </c>
      <c r="F26" s="182">
        <f>F17+F18+F23+F24+F25</f>
        <v>0</v>
      </c>
      <c r="G26" s="182">
        <f>G17+G18+G23+G24+G25</f>
        <v>0</v>
      </c>
      <c r="H26" s="182">
        <f>H17+H18+H23+H24+H25</f>
        <v>0</v>
      </c>
    </row>
    <row r="27" spans="1:8" x14ac:dyDescent="0.2">
      <c r="A27" s="170">
        <v>106</v>
      </c>
      <c r="B27" s="174" t="s">
        <v>21</v>
      </c>
      <c r="C27" s="175">
        <f t="shared" si="0"/>
        <v>6200</v>
      </c>
      <c r="D27" s="178"/>
      <c r="E27" s="179"/>
      <c r="F27" s="179"/>
      <c r="G27" s="179">
        <v>6200</v>
      </c>
      <c r="H27" s="179"/>
    </row>
    <row r="28" spans="1:8" x14ac:dyDescent="0.2">
      <c r="A28" s="170">
        <v>107</v>
      </c>
      <c r="B28" s="174" t="s">
        <v>22</v>
      </c>
      <c r="C28" s="175">
        <f t="shared" si="0"/>
        <v>817794559</v>
      </c>
      <c r="D28" s="178">
        <v>817794559</v>
      </c>
      <c r="E28" s="179"/>
      <c r="F28" s="179"/>
      <c r="G28" s="179"/>
      <c r="H28" s="179"/>
    </row>
    <row r="29" spans="1:8" x14ac:dyDescent="0.2">
      <c r="A29" s="170">
        <v>108</v>
      </c>
      <c r="B29" s="174" t="s">
        <v>23</v>
      </c>
      <c r="C29" s="175">
        <f t="shared" si="0"/>
        <v>1020000</v>
      </c>
      <c r="D29" s="178"/>
      <c r="E29" s="179">
        <v>1000000</v>
      </c>
      <c r="F29" s="179">
        <v>20000</v>
      </c>
      <c r="G29" s="179"/>
      <c r="H29" s="179"/>
    </row>
    <row r="30" spans="1:8" x14ac:dyDescent="0.2">
      <c r="A30" s="170">
        <v>109</v>
      </c>
      <c r="B30" s="174" t="s">
        <v>24</v>
      </c>
      <c r="C30" s="175">
        <f t="shared" si="0"/>
        <v>30278515</v>
      </c>
      <c r="D30" s="178">
        <v>16018494</v>
      </c>
      <c r="E30" s="179">
        <v>3000000</v>
      </c>
      <c r="F30" s="179">
        <v>2280000</v>
      </c>
      <c r="G30" s="179">
        <v>8268921</v>
      </c>
      <c r="H30" s="179">
        <v>711100</v>
      </c>
    </row>
    <row r="31" spans="1:8" ht="25.5" x14ac:dyDescent="0.2">
      <c r="A31" s="170">
        <v>110</v>
      </c>
      <c r="B31" s="174" t="s">
        <v>25</v>
      </c>
      <c r="C31" s="175">
        <f t="shared" si="0"/>
        <v>229118426</v>
      </c>
      <c r="D31" s="178">
        <v>225129526</v>
      </c>
      <c r="E31" s="179">
        <v>1080000</v>
      </c>
      <c r="F31" s="179">
        <v>621000</v>
      </c>
      <c r="G31" s="179">
        <v>2095903</v>
      </c>
      <c r="H31" s="179">
        <v>191997</v>
      </c>
    </row>
    <row r="32" spans="1:8" x14ac:dyDescent="0.2">
      <c r="A32" s="170">
        <v>111</v>
      </c>
      <c r="B32" s="180" t="s">
        <v>26</v>
      </c>
      <c r="C32" s="175">
        <f t="shared" si="0"/>
        <v>1078217700</v>
      </c>
      <c r="D32" s="181">
        <f>SUM(D27:D31)</f>
        <v>1058942579</v>
      </c>
      <c r="E32" s="182">
        <f>SUM(E27:E31)</f>
        <v>5080000</v>
      </c>
      <c r="F32" s="182">
        <f>SUM(F27:F31)</f>
        <v>2921000</v>
      </c>
      <c r="G32" s="182">
        <f>SUM(G27:G31)</f>
        <v>10371024</v>
      </c>
      <c r="H32" s="182">
        <f>SUM(H27:H31)</f>
        <v>903097</v>
      </c>
    </row>
    <row r="33" spans="1:8" x14ac:dyDescent="0.2">
      <c r="A33" s="170">
        <v>112</v>
      </c>
      <c r="B33" s="174" t="s">
        <v>27</v>
      </c>
      <c r="C33" s="175">
        <f t="shared" si="0"/>
        <v>125300957</v>
      </c>
      <c r="D33" s="178">
        <v>125300957</v>
      </c>
      <c r="E33" s="179"/>
      <c r="F33" s="179"/>
      <c r="G33" s="179"/>
      <c r="H33" s="179"/>
    </row>
    <row r="34" spans="1:8" x14ac:dyDescent="0.2">
      <c r="A34" s="170"/>
      <c r="B34" s="174" t="s">
        <v>388</v>
      </c>
      <c r="C34" s="175">
        <f t="shared" si="0"/>
        <v>200000</v>
      </c>
      <c r="D34" s="178"/>
      <c r="E34" s="179">
        <v>200000</v>
      </c>
      <c r="F34" s="179"/>
      <c r="G34" s="179"/>
      <c r="H34" s="179"/>
    </row>
    <row r="35" spans="1:8" x14ac:dyDescent="0.2">
      <c r="A35" s="170">
        <v>113</v>
      </c>
      <c r="B35" s="174" t="s">
        <v>28</v>
      </c>
      <c r="C35" s="175">
        <f t="shared" si="0"/>
        <v>2235723</v>
      </c>
      <c r="D35" s="178">
        <v>959660</v>
      </c>
      <c r="E35" s="179"/>
      <c r="F35" s="179">
        <v>1276063</v>
      </c>
      <c r="G35" s="179"/>
      <c r="H35" s="179"/>
    </row>
    <row r="36" spans="1:8" ht="25.5" x14ac:dyDescent="0.2">
      <c r="A36" s="170">
        <v>114</v>
      </c>
      <c r="B36" s="174" t="s">
        <v>29</v>
      </c>
      <c r="C36" s="175">
        <f t="shared" si="0"/>
        <v>34488902</v>
      </c>
      <c r="D36" s="178">
        <v>34090365</v>
      </c>
      <c r="E36" s="179">
        <v>54000</v>
      </c>
      <c r="F36" s="179">
        <v>344537</v>
      </c>
      <c r="G36" s="179"/>
      <c r="H36" s="179"/>
    </row>
    <row r="37" spans="1:8" x14ac:dyDescent="0.2">
      <c r="A37" s="170">
        <v>115</v>
      </c>
      <c r="B37" s="180" t="s">
        <v>30</v>
      </c>
      <c r="C37" s="175">
        <f t="shared" si="0"/>
        <v>162225582</v>
      </c>
      <c r="D37" s="181">
        <f>SUM(D33:D36)</f>
        <v>160350982</v>
      </c>
      <c r="E37" s="182">
        <f>SUM(E33:E36)</f>
        <v>254000</v>
      </c>
      <c r="F37" s="182">
        <f>SUM(F33:F36)</f>
        <v>1620600</v>
      </c>
      <c r="G37" s="182">
        <f>SUM(G33:G36)</f>
        <v>0</v>
      </c>
      <c r="H37" s="182">
        <f>SUM(H33:H36)</f>
        <v>0</v>
      </c>
    </row>
    <row r="38" spans="1:8" ht="25.5" x14ac:dyDescent="0.2">
      <c r="A38" s="170">
        <v>116</v>
      </c>
      <c r="B38" s="174" t="s">
        <v>490</v>
      </c>
      <c r="C38" s="175">
        <f>SUM(D38:H38)</f>
        <v>7516495</v>
      </c>
      <c r="D38" s="176">
        <v>7516495</v>
      </c>
      <c r="E38" s="177">
        <f>SUM(E39:E41)</f>
        <v>0</v>
      </c>
      <c r="F38" s="177">
        <f>SUM(F39:F41)</f>
        <v>0</v>
      </c>
      <c r="G38" s="177">
        <f>SUM(G39:G41)</f>
        <v>0</v>
      </c>
      <c r="H38" s="177">
        <f>SUM(H39:H41)</f>
        <v>0</v>
      </c>
    </row>
    <row r="39" spans="1:8" ht="25.5" x14ac:dyDescent="0.2">
      <c r="A39" s="170">
        <v>119</v>
      </c>
      <c r="B39" s="174" t="s">
        <v>491</v>
      </c>
      <c r="C39" s="175">
        <f t="shared" ref="C39:C48" si="1">SUM(D39:H39)</f>
        <v>7500000</v>
      </c>
      <c r="D39" s="178">
        <f>SUM(D40:D41)</f>
        <v>7500000</v>
      </c>
      <c r="E39" s="179"/>
      <c r="F39" s="179"/>
      <c r="G39" s="179"/>
      <c r="H39" s="179"/>
    </row>
    <row r="40" spans="1:8" ht="25.5" x14ac:dyDescent="0.2">
      <c r="A40" s="170">
        <v>118</v>
      </c>
      <c r="B40" s="174" t="s">
        <v>389</v>
      </c>
      <c r="C40" s="175">
        <f t="shared" si="1"/>
        <v>7500000</v>
      </c>
      <c r="D40" s="178">
        <v>7500000</v>
      </c>
      <c r="E40" s="179"/>
      <c r="F40" s="179"/>
      <c r="G40" s="179"/>
      <c r="H40" s="179"/>
    </row>
    <row r="41" spans="1:8" x14ac:dyDescent="0.2">
      <c r="A41" s="170">
        <v>117</v>
      </c>
      <c r="B41" s="174" t="s">
        <v>391</v>
      </c>
      <c r="C41" s="175">
        <f t="shared" si="1"/>
        <v>0</v>
      </c>
      <c r="D41" s="178"/>
      <c r="E41" s="179"/>
      <c r="F41" s="179"/>
      <c r="G41" s="179"/>
      <c r="H41" s="179"/>
    </row>
    <row r="42" spans="1:8" x14ac:dyDescent="0.2">
      <c r="A42" s="170">
        <v>120</v>
      </c>
      <c r="B42" s="180" t="s">
        <v>32</v>
      </c>
      <c r="C42" s="175">
        <f t="shared" si="1"/>
        <v>15016495</v>
      </c>
      <c r="D42" s="181">
        <f>D38+D39</f>
        <v>15016495</v>
      </c>
      <c r="E42" s="181">
        <f t="shared" ref="E42:H42" si="2">E38+E39</f>
        <v>0</v>
      </c>
      <c r="F42" s="181">
        <f t="shared" si="2"/>
        <v>0</v>
      </c>
      <c r="G42" s="181">
        <f t="shared" si="2"/>
        <v>0</v>
      </c>
      <c r="H42" s="181">
        <f t="shared" si="2"/>
        <v>0</v>
      </c>
    </row>
    <row r="43" spans="1:8" x14ac:dyDescent="0.2">
      <c r="A43" s="170">
        <v>121</v>
      </c>
      <c r="B43" s="185" t="s">
        <v>33</v>
      </c>
      <c r="C43" s="175">
        <f t="shared" si="1"/>
        <v>2471525303</v>
      </c>
      <c r="D43" s="186">
        <f>D6+D7+D8+D16+D26+D32+D37+D42</f>
        <v>1865056738</v>
      </c>
      <c r="E43" s="187">
        <f>E6+E7+E8+E16+E26+E32+E37+E42</f>
        <v>209299454</v>
      </c>
      <c r="F43" s="187">
        <f>F6+F7+F8+F16+F26+F32+F37+F42</f>
        <v>177070744</v>
      </c>
      <c r="G43" s="187">
        <f>G6+G7+G8+G16+G26+G32+G37+G42</f>
        <v>73695898</v>
      </c>
      <c r="H43" s="187">
        <f>H6+H7+H8+H16+H26+H32+H37+H42</f>
        <v>146402469</v>
      </c>
    </row>
    <row r="44" spans="1:8" ht="25.5" x14ac:dyDescent="0.2">
      <c r="A44" s="170">
        <v>122</v>
      </c>
      <c r="B44" s="174" t="s">
        <v>34</v>
      </c>
      <c r="C44" s="175">
        <f t="shared" si="1"/>
        <v>13401715</v>
      </c>
      <c r="D44" s="178">
        <v>13401715</v>
      </c>
      <c r="E44" s="179"/>
      <c r="F44" s="179"/>
      <c r="G44" s="179"/>
      <c r="H44" s="179"/>
    </row>
    <row r="45" spans="1:8" ht="25.5" x14ac:dyDescent="0.2">
      <c r="A45" s="170">
        <v>123</v>
      </c>
      <c r="B45" s="174" t="s">
        <v>35</v>
      </c>
      <c r="C45" s="175">
        <f>SUM(D45:H45)</f>
        <v>529712635</v>
      </c>
      <c r="D45" s="279">
        <v>529712635</v>
      </c>
      <c r="E45" s="179"/>
      <c r="F45" s="179"/>
      <c r="G45" s="179"/>
      <c r="H45" s="179"/>
    </row>
    <row r="46" spans="1:8" x14ac:dyDescent="0.2">
      <c r="A46" s="170">
        <v>124</v>
      </c>
      <c r="B46" s="174" t="s">
        <v>36</v>
      </c>
      <c r="C46" s="175">
        <f t="shared" si="1"/>
        <v>543114350</v>
      </c>
      <c r="D46" s="176">
        <f>SUM(D44:D45)</f>
        <v>543114350</v>
      </c>
      <c r="E46" s="177">
        <f>SUM(E44:E45)</f>
        <v>0</v>
      </c>
      <c r="F46" s="177">
        <f>SUM(F44:F45)</f>
        <v>0</v>
      </c>
      <c r="G46" s="177">
        <f>SUM(G44:G45)</f>
        <v>0</v>
      </c>
      <c r="H46" s="177">
        <f>SUM(H44:H45)</f>
        <v>0</v>
      </c>
    </row>
    <row r="47" spans="1:8" ht="13.5" thickBot="1" x14ac:dyDescent="0.25">
      <c r="A47" s="170">
        <v>125</v>
      </c>
      <c r="B47" s="188" t="s">
        <v>37</v>
      </c>
      <c r="C47" s="175">
        <f t="shared" si="1"/>
        <v>543114350</v>
      </c>
      <c r="D47" s="189">
        <f>D46</f>
        <v>543114350</v>
      </c>
      <c r="E47" s="190">
        <f>E46</f>
        <v>0</v>
      </c>
      <c r="F47" s="190">
        <f>F46</f>
        <v>0</v>
      </c>
      <c r="G47" s="190">
        <f>G46</f>
        <v>0</v>
      </c>
      <c r="H47" s="190">
        <f>H46</f>
        <v>0</v>
      </c>
    </row>
    <row r="48" spans="1:8" ht="14.25" thickTop="1" thickBot="1" x14ac:dyDescent="0.25">
      <c r="A48" s="170">
        <v>126</v>
      </c>
      <c r="B48" s="18" t="s">
        <v>38</v>
      </c>
      <c r="C48" s="175">
        <f t="shared" si="1"/>
        <v>3014639653</v>
      </c>
      <c r="D48" s="16">
        <f>D43+D47</f>
        <v>2408171088</v>
      </c>
      <c r="E48" s="8">
        <f>E43+E47</f>
        <v>209299454</v>
      </c>
      <c r="F48" s="8">
        <f>F43+F47</f>
        <v>177070744</v>
      </c>
      <c r="G48" s="8">
        <f>G43+G47</f>
        <v>73695898</v>
      </c>
      <c r="H48" s="8">
        <f>H43+H47</f>
        <v>146402469</v>
      </c>
    </row>
    <row r="49" spans="3:8" ht="13.5" thickTop="1" x14ac:dyDescent="0.2">
      <c r="C49" s="137">
        <f>'1'!C78</f>
        <v>3014639653</v>
      </c>
      <c r="D49" s="137">
        <f>D48-'1'!D78</f>
        <v>0</v>
      </c>
      <c r="E49" s="137">
        <f>E48-'1'!E78</f>
        <v>0</v>
      </c>
      <c r="F49" s="137">
        <f>F48-'1'!F78</f>
        <v>0</v>
      </c>
      <c r="G49" s="137">
        <f>G48-'1'!G78</f>
        <v>0</v>
      </c>
      <c r="H49" s="137">
        <f>H48-'1'!H78</f>
        <v>0</v>
      </c>
    </row>
    <row r="50" spans="3:8" x14ac:dyDescent="0.2">
      <c r="C50" s="137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92BD-DD42-49E0-9190-EDF19758A6B2}">
  <dimension ref="A1:G25"/>
  <sheetViews>
    <sheetView workbookViewId="0">
      <selection activeCell="C1" sqref="C1"/>
    </sheetView>
  </sheetViews>
  <sheetFormatPr defaultColWidth="13.5703125" defaultRowHeight="15" x14ac:dyDescent="0.25"/>
  <cols>
    <col min="1" max="1" width="5.7109375" style="392" customWidth="1"/>
    <col min="2" max="2" width="57" style="392" customWidth="1"/>
    <col min="3" max="3" width="17.7109375" style="392" customWidth="1"/>
    <col min="4" max="4" width="17.5703125" style="392" customWidth="1"/>
    <col min="5" max="5" width="15.5703125" style="392" customWidth="1"/>
    <col min="6" max="7" width="17.5703125" style="392" customWidth="1"/>
    <col min="8" max="240" width="9.140625" style="392" customWidth="1"/>
    <col min="241" max="241" width="5.7109375" style="392" customWidth="1"/>
    <col min="242" max="242" width="57" style="392" customWidth="1"/>
    <col min="243" max="243" width="12.140625" style="392" customWidth="1"/>
    <col min="244" max="16384" width="13.5703125" style="392"/>
  </cols>
  <sheetData>
    <row r="1" spans="1:7" ht="18.75" x14ac:dyDescent="0.3">
      <c r="A1" s="487"/>
      <c r="B1" s="488" t="s">
        <v>0</v>
      </c>
      <c r="C1" s="478"/>
      <c r="D1" s="478"/>
      <c r="E1" s="478"/>
      <c r="F1" s="478"/>
      <c r="G1" s="478"/>
    </row>
    <row r="2" spans="1:7" ht="18.75" x14ac:dyDescent="0.3">
      <c r="A2" s="487"/>
      <c r="B2" s="489" t="s">
        <v>443</v>
      </c>
      <c r="C2" s="478" t="s">
        <v>531</v>
      </c>
      <c r="D2" s="478"/>
      <c r="E2" s="478"/>
      <c r="F2" s="478"/>
      <c r="G2" s="478"/>
    </row>
    <row r="3" spans="1:7" ht="15.75" x14ac:dyDescent="0.25">
      <c r="A3" s="487"/>
      <c r="B3" s="487" t="s">
        <v>76</v>
      </c>
      <c r="C3" s="479" t="s">
        <v>141</v>
      </c>
      <c r="D3" s="478"/>
      <c r="E3" s="478"/>
      <c r="F3" s="478"/>
      <c r="G3" s="478"/>
    </row>
    <row r="4" spans="1:7" ht="15.75" x14ac:dyDescent="0.25">
      <c r="A4" s="487"/>
      <c r="B4" s="487"/>
      <c r="C4" s="487"/>
      <c r="D4" s="478"/>
      <c r="E4" s="478"/>
      <c r="F4" s="478"/>
      <c r="G4" s="478"/>
    </row>
    <row r="5" spans="1:7" ht="15.75" x14ac:dyDescent="0.25">
      <c r="A5" s="490" t="s">
        <v>134</v>
      </c>
      <c r="B5" s="490"/>
      <c r="C5" s="491" t="s">
        <v>135</v>
      </c>
      <c r="D5" s="491" t="s">
        <v>501</v>
      </c>
      <c r="E5" s="491" t="s">
        <v>500</v>
      </c>
      <c r="F5" s="491" t="s">
        <v>501</v>
      </c>
      <c r="G5" s="491" t="s">
        <v>557</v>
      </c>
    </row>
    <row r="6" spans="1:7" ht="15.75" x14ac:dyDescent="0.25">
      <c r="A6" s="492">
        <v>1</v>
      </c>
      <c r="B6" s="493" t="s">
        <v>464</v>
      </c>
      <c r="C6" s="484">
        <v>1620600</v>
      </c>
      <c r="D6" s="484">
        <v>1620600</v>
      </c>
      <c r="E6" s="484"/>
      <c r="F6" s="484">
        <v>1620600</v>
      </c>
      <c r="G6" s="501">
        <v>0</v>
      </c>
    </row>
    <row r="7" spans="1:7" ht="15.75" x14ac:dyDescent="0.25">
      <c r="A7" s="492">
        <v>2</v>
      </c>
      <c r="B7" s="493" t="s">
        <v>136</v>
      </c>
      <c r="C7" s="484">
        <v>254000</v>
      </c>
      <c r="D7" s="484">
        <v>254000</v>
      </c>
      <c r="E7" s="484"/>
      <c r="F7" s="484">
        <v>254000</v>
      </c>
      <c r="G7" s="501">
        <v>0</v>
      </c>
    </row>
    <row r="8" spans="1:7" ht="15.75" x14ac:dyDescent="0.25">
      <c r="A8" s="492">
        <v>3</v>
      </c>
      <c r="B8" s="492" t="s">
        <v>453</v>
      </c>
      <c r="C8" s="480">
        <v>45985797</v>
      </c>
      <c r="D8" s="480">
        <v>45985797</v>
      </c>
      <c r="E8" s="480"/>
      <c r="F8" s="480">
        <v>45985797</v>
      </c>
      <c r="G8" s="497">
        <v>0</v>
      </c>
    </row>
    <row r="9" spans="1:7" ht="15.75" x14ac:dyDescent="0.25">
      <c r="A9" s="492">
        <v>4</v>
      </c>
      <c r="B9" s="481" t="s">
        <v>444</v>
      </c>
      <c r="C9" s="480">
        <v>4000000</v>
      </c>
      <c r="D9" s="480">
        <v>5000000</v>
      </c>
      <c r="E9" s="480"/>
      <c r="F9" s="480">
        <v>5000000</v>
      </c>
      <c r="G9" s="497">
        <v>508000</v>
      </c>
    </row>
    <row r="10" spans="1:7" ht="15.75" x14ac:dyDescent="0.25">
      <c r="A10" s="492">
        <v>5</v>
      </c>
      <c r="B10" s="482" t="s">
        <v>445</v>
      </c>
      <c r="C10" s="480">
        <v>67640000</v>
      </c>
      <c r="D10" s="480">
        <v>67650000</v>
      </c>
      <c r="E10" s="480"/>
      <c r="F10" s="480">
        <v>67650000</v>
      </c>
      <c r="G10" s="497">
        <v>3076200</v>
      </c>
    </row>
    <row r="11" spans="1:7" ht="15.75" x14ac:dyDescent="0.25">
      <c r="A11" s="492">
        <v>6</v>
      </c>
      <c r="B11" s="481" t="s">
        <v>446</v>
      </c>
      <c r="C11" s="480">
        <v>339380</v>
      </c>
      <c r="D11" s="480">
        <v>339380</v>
      </c>
      <c r="E11" s="480"/>
      <c r="F11" s="480">
        <v>339380</v>
      </c>
      <c r="G11" s="497">
        <v>339380</v>
      </c>
    </row>
    <row r="12" spans="1:7" ht="15.75" x14ac:dyDescent="0.25">
      <c r="A12" s="492">
        <v>7</v>
      </c>
      <c r="B12" s="481" t="s">
        <v>426</v>
      </c>
      <c r="C12" s="480">
        <v>1028959</v>
      </c>
      <c r="D12" s="480">
        <v>1028959</v>
      </c>
      <c r="E12" s="480"/>
      <c r="F12" s="480">
        <v>1028959</v>
      </c>
      <c r="G12" s="497">
        <v>1028959</v>
      </c>
    </row>
    <row r="13" spans="1:7" ht="15.75" x14ac:dyDescent="0.25">
      <c r="A13" s="492">
        <v>8</v>
      </c>
      <c r="B13" s="481" t="s">
        <v>492</v>
      </c>
      <c r="C13" s="480">
        <v>33671602</v>
      </c>
      <c r="D13" s="480">
        <v>33671602</v>
      </c>
      <c r="E13" s="480"/>
      <c r="F13" s="480">
        <v>33671602</v>
      </c>
      <c r="G13" s="497">
        <v>0</v>
      </c>
    </row>
    <row r="14" spans="1:7" ht="15.75" x14ac:dyDescent="0.25">
      <c r="A14" s="492">
        <v>9</v>
      </c>
      <c r="B14" s="483" t="s">
        <v>427</v>
      </c>
      <c r="C14" s="480">
        <v>1116976</v>
      </c>
      <c r="D14" s="480">
        <v>1116976</v>
      </c>
      <c r="E14" s="480"/>
      <c r="F14" s="480">
        <v>1116976</v>
      </c>
      <c r="G14" s="497">
        <v>0</v>
      </c>
    </row>
    <row r="15" spans="1:7" ht="15.75" x14ac:dyDescent="0.25">
      <c r="A15" s="492">
        <v>10</v>
      </c>
      <c r="B15" s="483" t="s">
        <v>428</v>
      </c>
      <c r="C15" s="484">
        <v>2349500</v>
      </c>
      <c r="D15" s="480">
        <v>2349500</v>
      </c>
      <c r="E15" s="484"/>
      <c r="F15" s="480">
        <v>2349500</v>
      </c>
      <c r="G15" s="497">
        <v>508000</v>
      </c>
    </row>
    <row r="16" spans="1:7" ht="15.75" x14ac:dyDescent="0.25">
      <c r="A16" s="492">
        <v>11</v>
      </c>
      <c r="B16" s="483" t="s">
        <v>429</v>
      </c>
      <c r="C16" s="484">
        <v>3000000</v>
      </c>
      <c r="D16" s="480">
        <v>3000000</v>
      </c>
      <c r="E16" s="484">
        <v>-3000000</v>
      </c>
      <c r="F16" s="480">
        <v>0</v>
      </c>
      <c r="G16" s="497">
        <v>0</v>
      </c>
    </row>
    <row r="17" spans="1:7" ht="15.75" x14ac:dyDescent="0.25">
      <c r="A17" s="492">
        <v>12</v>
      </c>
      <c r="B17" s="481" t="s">
        <v>477</v>
      </c>
      <c r="C17" s="480">
        <v>1218768</v>
      </c>
      <c r="D17" s="480">
        <v>1327338</v>
      </c>
      <c r="E17" s="480"/>
      <c r="F17" s="480">
        <v>1327338</v>
      </c>
      <c r="G17" s="497">
        <v>1327338</v>
      </c>
    </row>
    <row r="18" spans="1:7" ht="15.75" x14ac:dyDescent="0.25">
      <c r="A18" s="492">
        <v>13</v>
      </c>
      <c r="B18" s="486" t="s">
        <v>502</v>
      </c>
      <c r="C18" s="480"/>
      <c r="D18" s="480">
        <v>806155</v>
      </c>
      <c r="E18" s="480"/>
      <c r="F18" s="480">
        <v>806155</v>
      </c>
      <c r="G18" s="497">
        <v>806155</v>
      </c>
    </row>
    <row r="19" spans="1:7" ht="15.75" x14ac:dyDescent="0.25">
      <c r="A19" s="492">
        <v>15</v>
      </c>
      <c r="B19" s="486" t="s">
        <v>503</v>
      </c>
      <c r="C19" s="480"/>
      <c r="D19" s="480">
        <v>900000</v>
      </c>
      <c r="E19" s="480"/>
      <c r="F19" s="480">
        <v>900000</v>
      </c>
      <c r="G19" s="497">
        <v>0</v>
      </c>
    </row>
    <row r="20" spans="1:7" ht="15.75" x14ac:dyDescent="0.25">
      <c r="A20" s="492">
        <v>16</v>
      </c>
      <c r="B20" s="482" t="s">
        <v>504</v>
      </c>
      <c r="C20" s="480"/>
      <c r="D20" s="480">
        <v>1991430</v>
      </c>
      <c r="E20" s="480">
        <v>-1665970</v>
      </c>
      <c r="F20" s="480">
        <v>325460</v>
      </c>
      <c r="G20" s="497">
        <v>0</v>
      </c>
    </row>
    <row r="21" spans="1:7" ht="15.75" x14ac:dyDescent="0.25">
      <c r="A21" s="492">
        <v>17</v>
      </c>
      <c r="B21" s="496" t="s">
        <v>532</v>
      </c>
      <c r="C21" s="497"/>
      <c r="D21" s="497">
        <v>304202</v>
      </c>
      <c r="E21" s="497"/>
      <c r="F21" s="480">
        <v>304202</v>
      </c>
      <c r="G21" s="497">
        <v>304202</v>
      </c>
    </row>
    <row r="22" spans="1:7" ht="15.75" x14ac:dyDescent="0.25">
      <c r="A22" s="492">
        <v>18</v>
      </c>
      <c r="B22" s="495" t="s">
        <v>518</v>
      </c>
      <c r="C22" s="494"/>
      <c r="D22" s="484">
        <v>1587963</v>
      </c>
      <c r="E22" s="484"/>
      <c r="F22" s="484">
        <v>1587963</v>
      </c>
      <c r="G22" s="499">
        <v>1587963</v>
      </c>
    </row>
    <row r="23" spans="1:7" ht="15.75" x14ac:dyDescent="0.25">
      <c r="A23" s="492">
        <v>19</v>
      </c>
      <c r="B23" s="500" t="s">
        <v>533</v>
      </c>
      <c r="C23" s="498"/>
      <c r="D23" s="499">
        <v>42100000</v>
      </c>
      <c r="E23" s="499"/>
      <c r="F23" s="484">
        <v>42100000</v>
      </c>
      <c r="G23" s="499">
        <v>635000</v>
      </c>
    </row>
    <row r="24" spans="1:7" ht="15.75" x14ac:dyDescent="0.25">
      <c r="A24" s="492">
        <v>20</v>
      </c>
      <c r="B24" s="502" t="s">
        <v>558</v>
      </c>
      <c r="C24" s="494"/>
      <c r="D24" s="494"/>
      <c r="E24" s="484">
        <v>900000</v>
      </c>
      <c r="F24" s="484">
        <v>900000</v>
      </c>
      <c r="G24" s="484"/>
    </row>
    <row r="25" spans="1:7" ht="15.75" x14ac:dyDescent="0.25">
      <c r="A25" s="492">
        <v>21</v>
      </c>
      <c r="B25" s="490" t="s">
        <v>39</v>
      </c>
      <c r="C25" s="485">
        <v>162225582</v>
      </c>
      <c r="D25" s="485">
        <v>211033902</v>
      </c>
      <c r="E25" s="485">
        <v>-3765970</v>
      </c>
      <c r="F25" s="485">
        <v>207267932</v>
      </c>
      <c r="G25" s="485">
        <v>10121197</v>
      </c>
    </row>
  </sheetData>
  <pageMargins left="0.7" right="0.7" top="0.75" bottom="0.75" header="0.3" footer="0.3"/>
  <pageSetup paperSize="9" scale="8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9FA9F-8B4C-4A8C-BDBB-73643E699B4C}">
  <dimension ref="A1:J47"/>
  <sheetViews>
    <sheetView workbookViewId="0">
      <selection activeCell="C1" sqref="C1"/>
    </sheetView>
  </sheetViews>
  <sheetFormatPr defaultColWidth="9.140625" defaultRowHeight="15" x14ac:dyDescent="0.25"/>
  <cols>
    <col min="1" max="1" width="5.7109375" style="392" customWidth="1"/>
    <col min="2" max="2" width="75.42578125" style="392" bestFit="1" customWidth="1"/>
    <col min="3" max="3" width="18.5703125" style="392" customWidth="1"/>
    <col min="4" max="4" width="19.28515625" style="392" customWidth="1"/>
    <col min="5" max="5" width="15.85546875" style="392" customWidth="1"/>
    <col min="6" max="6" width="19.28515625" style="392" customWidth="1"/>
    <col min="7" max="7" width="14.85546875" style="392" customWidth="1"/>
    <col min="8" max="8" width="13.5703125" style="392" bestFit="1" customWidth="1"/>
    <col min="9" max="9" width="9.140625" style="392"/>
    <col min="10" max="10" width="13.85546875" style="392" customWidth="1"/>
    <col min="11" max="16384" width="9.140625" style="392"/>
  </cols>
  <sheetData>
    <row r="1" spans="1:10" ht="18.75" x14ac:dyDescent="0.3">
      <c r="A1" s="676"/>
      <c r="B1" s="677" t="s">
        <v>0</v>
      </c>
      <c r="C1" s="612"/>
    </row>
    <row r="2" spans="1:10" ht="18.75" x14ac:dyDescent="0.3">
      <c r="A2" s="676"/>
      <c r="B2" s="678" t="s">
        <v>443</v>
      </c>
      <c r="C2" s="612" t="s">
        <v>534</v>
      </c>
    </row>
    <row r="3" spans="1:10" ht="15.75" x14ac:dyDescent="0.25">
      <c r="A3" s="676"/>
      <c r="B3" s="676" t="s">
        <v>76</v>
      </c>
      <c r="C3" s="503" t="s">
        <v>141</v>
      </c>
    </row>
    <row r="4" spans="1:10" ht="15.75" x14ac:dyDescent="0.25">
      <c r="A4" s="676"/>
      <c r="B4" s="676"/>
      <c r="C4" s="676"/>
    </row>
    <row r="5" spans="1:10" ht="15.75" x14ac:dyDescent="0.25">
      <c r="A5" s="679" t="s">
        <v>137</v>
      </c>
      <c r="B5" s="680"/>
      <c r="C5" s="680" t="s">
        <v>135</v>
      </c>
      <c r="D5" s="680" t="s">
        <v>505</v>
      </c>
      <c r="E5" s="680" t="s">
        <v>500</v>
      </c>
      <c r="F5" s="680" t="s">
        <v>505</v>
      </c>
    </row>
    <row r="6" spans="1:10" ht="15.75" x14ac:dyDescent="0.25">
      <c r="A6" s="680">
        <v>1</v>
      </c>
      <c r="B6" s="680" t="s">
        <v>138</v>
      </c>
      <c r="C6" s="681">
        <v>25400</v>
      </c>
      <c r="D6" s="681">
        <v>65400</v>
      </c>
      <c r="E6" s="681"/>
      <c r="F6" s="681">
        <f>D6+E6</f>
        <v>65400</v>
      </c>
    </row>
    <row r="7" spans="1:10" ht="15.75" x14ac:dyDescent="0.25">
      <c r="A7" s="680">
        <v>2</v>
      </c>
      <c r="B7" s="680" t="s">
        <v>463</v>
      </c>
      <c r="C7" s="681">
        <v>2895600</v>
      </c>
      <c r="D7" s="681">
        <v>4491600</v>
      </c>
      <c r="E7" s="681"/>
      <c r="F7" s="681">
        <f t="shared" ref="F7:F45" si="0">D7+E7</f>
        <v>4491600</v>
      </c>
      <c r="G7" s="682"/>
    </row>
    <row r="8" spans="1:10" ht="15.75" x14ac:dyDescent="0.25">
      <c r="A8" s="680">
        <v>3</v>
      </c>
      <c r="B8" s="683" t="s">
        <v>535</v>
      </c>
      <c r="C8" s="681">
        <v>508000</v>
      </c>
      <c r="D8" s="681">
        <v>959810</v>
      </c>
      <c r="E8" s="681"/>
      <c r="F8" s="681">
        <f t="shared" si="0"/>
        <v>959810</v>
      </c>
    </row>
    <row r="9" spans="1:10" ht="15.75" x14ac:dyDescent="0.25">
      <c r="A9" s="680">
        <v>4</v>
      </c>
      <c r="B9" s="680" t="s">
        <v>466</v>
      </c>
      <c r="C9" s="681">
        <v>660450</v>
      </c>
      <c r="D9" s="681">
        <v>897450</v>
      </c>
      <c r="E9" s="681"/>
      <c r="F9" s="681">
        <f t="shared" si="0"/>
        <v>897450</v>
      </c>
    </row>
    <row r="10" spans="1:10" ht="15.75" x14ac:dyDescent="0.25">
      <c r="A10" s="680">
        <v>5</v>
      </c>
      <c r="B10" s="684" t="s">
        <v>467</v>
      </c>
      <c r="C10" s="681">
        <v>7874</v>
      </c>
      <c r="D10" s="681">
        <f t="shared" ref="D10:D12" si="1">C10</f>
        <v>7874</v>
      </c>
      <c r="E10" s="681"/>
      <c r="F10" s="681">
        <f t="shared" si="0"/>
        <v>7874</v>
      </c>
      <c r="J10" s="682"/>
    </row>
    <row r="11" spans="1:10" ht="15.75" x14ac:dyDescent="0.25">
      <c r="A11" s="680">
        <v>6</v>
      </c>
      <c r="B11" s="504" t="s">
        <v>506</v>
      </c>
      <c r="C11" s="681">
        <v>508000</v>
      </c>
      <c r="D11" s="681">
        <v>1880000</v>
      </c>
      <c r="E11" s="681"/>
      <c r="F11" s="681">
        <f t="shared" si="0"/>
        <v>1880000</v>
      </c>
      <c r="J11" s="682"/>
    </row>
    <row r="12" spans="1:10" ht="15.75" x14ac:dyDescent="0.25">
      <c r="A12" s="680">
        <v>7</v>
      </c>
      <c r="B12" s="504" t="s">
        <v>536</v>
      </c>
      <c r="C12" s="681">
        <v>7759700</v>
      </c>
      <c r="D12" s="681">
        <f t="shared" si="1"/>
        <v>7759700</v>
      </c>
      <c r="E12" s="681"/>
      <c r="F12" s="681">
        <f t="shared" si="0"/>
        <v>7759700</v>
      </c>
      <c r="J12" s="682"/>
    </row>
    <row r="13" spans="1:10" ht="15.75" x14ac:dyDescent="0.25">
      <c r="A13" s="680">
        <v>8</v>
      </c>
      <c r="B13" s="505" t="s">
        <v>452</v>
      </c>
      <c r="C13" s="681">
        <v>927000</v>
      </c>
      <c r="D13" s="681">
        <v>963500</v>
      </c>
      <c r="E13" s="681"/>
      <c r="F13" s="681">
        <f t="shared" si="0"/>
        <v>963500</v>
      </c>
      <c r="G13" s="682"/>
      <c r="J13" s="682"/>
    </row>
    <row r="14" spans="1:10" ht="15.75" x14ac:dyDescent="0.25">
      <c r="A14" s="680">
        <v>9</v>
      </c>
      <c r="B14" s="680" t="s">
        <v>392</v>
      </c>
      <c r="C14" s="681">
        <v>903097</v>
      </c>
      <c r="D14" s="681">
        <v>1002097</v>
      </c>
      <c r="E14" s="681"/>
      <c r="F14" s="681">
        <f t="shared" si="0"/>
        <v>1002097</v>
      </c>
      <c r="J14" s="682"/>
    </row>
    <row r="15" spans="1:10" ht="15.75" x14ac:dyDescent="0.25">
      <c r="A15" s="680">
        <v>10</v>
      </c>
      <c r="B15" s="680" t="s">
        <v>139</v>
      </c>
      <c r="C15" s="681">
        <v>1270000</v>
      </c>
      <c r="D15" s="681">
        <f>C15</f>
        <v>1270000</v>
      </c>
      <c r="E15" s="681"/>
      <c r="F15" s="681">
        <f t="shared" si="0"/>
        <v>1270000</v>
      </c>
    </row>
    <row r="16" spans="1:10" ht="15.75" x14ac:dyDescent="0.25">
      <c r="A16" s="680">
        <v>11</v>
      </c>
      <c r="B16" s="680" t="s">
        <v>140</v>
      </c>
      <c r="C16" s="681">
        <v>3810000</v>
      </c>
      <c r="D16" s="681">
        <f t="shared" ref="D16:D19" si="2">C16</f>
        <v>3810000</v>
      </c>
      <c r="E16" s="681"/>
      <c r="F16" s="681">
        <f t="shared" si="0"/>
        <v>3810000</v>
      </c>
      <c r="G16" s="682"/>
    </row>
    <row r="17" spans="1:6" ht="15.75" x14ac:dyDescent="0.25">
      <c r="A17" s="680">
        <v>12</v>
      </c>
      <c r="B17" s="683" t="s">
        <v>393</v>
      </c>
      <c r="C17" s="681">
        <v>508000</v>
      </c>
      <c r="D17" s="681">
        <f t="shared" si="2"/>
        <v>508000</v>
      </c>
      <c r="E17" s="681"/>
      <c r="F17" s="681">
        <f t="shared" si="0"/>
        <v>508000</v>
      </c>
    </row>
    <row r="18" spans="1:6" ht="15.75" x14ac:dyDescent="0.25">
      <c r="A18" s="680">
        <v>13</v>
      </c>
      <c r="B18" s="685" t="s">
        <v>394</v>
      </c>
      <c r="C18" s="681">
        <v>245954948</v>
      </c>
      <c r="D18" s="681">
        <v>285671242</v>
      </c>
      <c r="E18" s="681"/>
      <c r="F18" s="681">
        <f t="shared" si="0"/>
        <v>285671242</v>
      </c>
    </row>
    <row r="19" spans="1:6" ht="15.75" x14ac:dyDescent="0.25">
      <c r="A19" s="680">
        <v>14</v>
      </c>
      <c r="B19" s="685" t="s">
        <v>395</v>
      </c>
      <c r="C19" s="681">
        <v>776790555</v>
      </c>
      <c r="D19" s="681">
        <f t="shared" si="2"/>
        <v>776790555</v>
      </c>
      <c r="E19" s="681"/>
      <c r="F19" s="681">
        <f t="shared" si="0"/>
        <v>776790555</v>
      </c>
    </row>
    <row r="20" spans="1:6" ht="15.75" x14ac:dyDescent="0.25">
      <c r="A20" s="680">
        <v>15</v>
      </c>
      <c r="B20" s="685" t="s">
        <v>447</v>
      </c>
      <c r="C20" s="681">
        <v>2000000</v>
      </c>
      <c r="D20" s="681">
        <v>3000000</v>
      </c>
      <c r="E20" s="681"/>
      <c r="F20" s="681">
        <f t="shared" si="0"/>
        <v>3000000</v>
      </c>
    </row>
    <row r="21" spans="1:6" ht="15.75" x14ac:dyDescent="0.25">
      <c r="A21" s="680">
        <v>16</v>
      </c>
      <c r="B21" s="685" t="s">
        <v>435</v>
      </c>
      <c r="C21" s="681">
        <v>762000</v>
      </c>
      <c r="D21" s="681">
        <v>1742000</v>
      </c>
      <c r="E21" s="681"/>
      <c r="F21" s="681">
        <f t="shared" si="0"/>
        <v>1742000</v>
      </c>
    </row>
    <row r="22" spans="1:6" ht="15.75" x14ac:dyDescent="0.25">
      <c r="A22" s="680">
        <v>17</v>
      </c>
      <c r="B22" s="686" t="s">
        <v>448</v>
      </c>
      <c r="C22" s="681">
        <v>9635788</v>
      </c>
      <c r="D22" s="681">
        <v>9559877</v>
      </c>
      <c r="E22" s="681"/>
      <c r="F22" s="681">
        <f t="shared" si="0"/>
        <v>9559877</v>
      </c>
    </row>
    <row r="23" spans="1:6" ht="15.75" x14ac:dyDescent="0.25">
      <c r="A23" s="680">
        <v>18</v>
      </c>
      <c r="B23" s="687" t="s">
        <v>483</v>
      </c>
      <c r="C23" s="681">
        <v>700000</v>
      </c>
      <c r="D23" s="681">
        <v>2235000</v>
      </c>
      <c r="E23" s="681"/>
      <c r="F23" s="681">
        <f t="shared" si="0"/>
        <v>2235000</v>
      </c>
    </row>
    <row r="24" spans="1:6" ht="15.75" x14ac:dyDescent="0.25">
      <c r="A24" s="680">
        <v>19</v>
      </c>
      <c r="B24" s="688" t="s">
        <v>449</v>
      </c>
      <c r="C24" s="681">
        <v>1500000</v>
      </c>
      <c r="D24" s="681">
        <f>C24</f>
        <v>1500000</v>
      </c>
      <c r="E24" s="681"/>
      <c r="F24" s="681">
        <f t="shared" si="0"/>
        <v>1500000</v>
      </c>
    </row>
    <row r="25" spans="1:6" ht="15.75" x14ac:dyDescent="0.25">
      <c r="A25" s="680">
        <v>20</v>
      </c>
      <c r="B25" s="689" t="s">
        <v>450</v>
      </c>
      <c r="C25" s="681">
        <v>1955800</v>
      </c>
      <c r="D25" s="681">
        <f t="shared" ref="D25:D27" si="3">C25</f>
        <v>1955800</v>
      </c>
      <c r="E25" s="681"/>
      <c r="F25" s="681">
        <f t="shared" si="0"/>
        <v>1955800</v>
      </c>
    </row>
    <row r="26" spans="1:6" ht="15.75" x14ac:dyDescent="0.25">
      <c r="A26" s="680">
        <v>21</v>
      </c>
      <c r="B26" s="689" t="s">
        <v>451</v>
      </c>
      <c r="C26" s="681">
        <v>210000</v>
      </c>
      <c r="D26" s="681">
        <f t="shared" si="3"/>
        <v>210000</v>
      </c>
      <c r="E26" s="681"/>
      <c r="F26" s="681">
        <f t="shared" si="0"/>
        <v>210000</v>
      </c>
    </row>
    <row r="27" spans="1:6" ht="15.75" x14ac:dyDescent="0.25">
      <c r="A27" s="680">
        <v>22</v>
      </c>
      <c r="B27" s="687" t="s">
        <v>425</v>
      </c>
      <c r="C27" s="681">
        <v>18925488</v>
      </c>
      <c r="D27" s="681">
        <f t="shared" si="3"/>
        <v>18925488</v>
      </c>
      <c r="E27" s="681"/>
      <c r="F27" s="681">
        <f t="shared" si="0"/>
        <v>18925488</v>
      </c>
    </row>
    <row r="28" spans="1:6" ht="15.75" x14ac:dyDescent="0.25">
      <c r="A28" s="680">
        <v>23</v>
      </c>
      <c r="B28" s="690" t="s">
        <v>507</v>
      </c>
      <c r="C28" s="681"/>
      <c r="D28" s="681">
        <v>400000</v>
      </c>
      <c r="E28" s="681"/>
      <c r="F28" s="681">
        <f t="shared" si="0"/>
        <v>400000</v>
      </c>
    </row>
    <row r="29" spans="1:6" ht="15.75" x14ac:dyDescent="0.25">
      <c r="A29" s="680">
        <v>24</v>
      </c>
      <c r="B29" s="690" t="s">
        <v>508</v>
      </c>
      <c r="C29" s="681"/>
      <c r="D29" s="681">
        <v>0</v>
      </c>
      <c r="E29" s="681"/>
      <c r="F29" s="681">
        <f t="shared" si="0"/>
        <v>0</v>
      </c>
    </row>
    <row r="30" spans="1:6" ht="15.75" x14ac:dyDescent="0.25">
      <c r="A30" s="680">
        <v>25</v>
      </c>
      <c r="B30" s="683" t="s">
        <v>509</v>
      </c>
      <c r="C30" s="681"/>
      <c r="D30" s="681">
        <v>60000</v>
      </c>
      <c r="E30" s="681"/>
      <c r="F30" s="681">
        <f t="shared" si="0"/>
        <v>60000</v>
      </c>
    </row>
    <row r="31" spans="1:6" ht="15.75" x14ac:dyDescent="0.25">
      <c r="A31" s="680">
        <v>26</v>
      </c>
      <c r="B31" s="691" t="s">
        <v>510</v>
      </c>
      <c r="C31" s="681"/>
      <c r="D31" s="681">
        <v>3000000</v>
      </c>
      <c r="E31" s="681"/>
      <c r="F31" s="681">
        <f t="shared" si="0"/>
        <v>3000000</v>
      </c>
    </row>
    <row r="32" spans="1:6" ht="15.75" x14ac:dyDescent="0.25">
      <c r="A32" s="680">
        <v>27</v>
      </c>
      <c r="B32" s="689" t="s">
        <v>511</v>
      </c>
      <c r="C32" s="681"/>
      <c r="D32" s="681">
        <v>1135000</v>
      </c>
      <c r="E32" s="681"/>
      <c r="F32" s="681">
        <f t="shared" si="0"/>
        <v>1135000</v>
      </c>
    </row>
    <row r="33" spans="1:8" ht="15.75" x14ac:dyDescent="0.25">
      <c r="A33" s="680">
        <v>28</v>
      </c>
      <c r="B33" s="506" t="s">
        <v>512</v>
      </c>
      <c r="C33" s="681"/>
      <c r="D33" s="681">
        <v>800000</v>
      </c>
      <c r="E33" s="681"/>
      <c r="F33" s="681">
        <f t="shared" si="0"/>
        <v>800000</v>
      </c>
    </row>
    <row r="34" spans="1:8" ht="15.75" x14ac:dyDescent="0.25">
      <c r="A34" s="680">
        <v>29</v>
      </c>
      <c r="B34" s="691" t="s">
        <v>513</v>
      </c>
      <c r="C34" s="681"/>
      <c r="D34" s="681">
        <v>1200000</v>
      </c>
      <c r="E34" s="681"/>
      <c r="F34" s="681">
        <f t="shared" si="0"/>
        <v>1200000</v>
      </c>
    </row>
    <row r="35" spans="1:8" ht="15.75" x14ac:dyDescent="0.25">
      <c r="A35" s="680">
        <v>30</v>
      </c>
      <c r="B35" s="692" t="s">
        <v>514</v>
      </c>
      <c r="C35" s="681"/>
      <c r="D35" s="681">
        <v>1651000</v>
      </c>
      <c r="E35" s="681"/>
      <c r="F35" s="681">
        <f t="shared" si="0"/>
        <v>1651000</v>
      </c>
    </row>
    <row r="36" spans="1:8" ht="31.5" x14ac:dyDescent="0.25">
      <c r="A36" s="680">
        <v>31</v>
      </c>
      <c r="B36" s="693" t="s">
        <v>559</v>
      </c>
      <c r="C36" s="681"/>
      <c r="D36" s="681">
        <v>193190</v>
      </c>
      <c r="E36" s="681"/>
      <c r="F36" s="681">
        <f t="shared" si="0"/>
        <v>193190</v>
      </c>
    </row>
    <row r="37" spans="1:8" ht="15.75" x14ac:dyDescent="0.25">
      <c r="A37" s="680">
        <v>32</v>
      </c>
      <c r="B37" s="689" t="s">
        <v>537</v>
      </c>
      <c r="C37" s="681"/>
      <c r="D37" s="681">
        <v>2200000</v>
      </c>
      <c r="E37" s="681"/>
      <c r="F37" s="681">
        <f t="shared" si="0"/>
        <v>2200000</v>
      </c>
    </row>
    <row r="38" spans="1:8" s="393" customFormat="1" ht="15.75" x14ac:dyDescent="0.25">
      <c r="A38" s="680">
        <v>33</v>
      </c>
      <c r="B38" s="689" t="s">
        <v>518</v>
      </c>
      <c r="C38" s="681"/>
      <c r="D38" s="681">
        <v>0</v>
      </c>
      <c r="E38" s="681"/>
      <c r="F38" s="681">
        <f t="shared" si="0"/>
        <v>0</v>
      </c>
      <c r="H38" s="694"/>
    </row>
    <row r="39" spans="1:8" s="393" customFormat="1" ht="15.75" x14ac:dyDescent="0.25">
      <c r="A39" s="680">
        <v>34</v>
      </c>
      <c r="B39" s="680" t="s">
        <v>538</v>
      </c>
      <c r="C39" s="681"/>
      <c r="D39" s="681">
        <v>2000</v>
      </c>
      <c r="E39" s="681"/>
      <c r="F39" s="681">
        <f t="shared" si="0"/>
        <v>2000</v>
      </c>
      <c r="H39" s="694"/>
    </row>
    <row r="40" spans="1:8" s="393" customFormat="1" ht="15.75" x14ac:dyDescent="0.25">
      <c r="A40" s="680">
        <v>35</v>
      </c>
      <c r="B40" s="686" t="s">
        <v>560</v>
      </c>
      <c r="C40" s="681"/>
      <c r="D40" s="681">
        <v>1255911</v>
      </c>
      <c r="E40" s="681"/>
      <c r="F40" s="681">
        <f t="shared" si="0"/>
        <v>1255911</v>
      </c>
      <c r="H40" s="694"/>
    </row>
    <row r="41" spans="1:8" s="393" customFormat="1" ht="19.5" customHeight="1" x14ac:dyDescent="0.25">
      <c r="A41" s="695">
        <v>36</v>
      </c>
      <c r="B41" s="696" t="s">
        <v>539</v>
      </c>
      <c r="C41" s="681"/>
      <c r="D41" s="681">
        <v>10224000</v>
      </c>
      <c r="E41" s="681"/>
      <c r="F41" s="681">
        <f t="shared" si="0"/>
        <v>10224000</v>
      </c>
      <c r="H41" s="694"/>
    </row>
    <row r="42" spans="1:8" s="393" customFormat="1" ht="30.75" customHeight="1" x14ac:dyDescent="0.25">
      <c r="A42" s="680">
        <v>37</v>
      </c>
      <c r="B42" s="696" t="s">
        <v>561</v>
      </c>
      <c r="C42" s="681"/>
      <c r="D42" s="681">
        <v>11722100</v>
      </c>
      <c r="E42" s="681">
        <v>66040</v>
      </c>
      <c r="F42" s="681">
        <f t="shared" si="0"/>
        <v>11788140</v>
      </c>
      <c r="H42" s="694"/>
    </row>
    <row r="43" spans="1:8" s="393" customFormat="1" ht="19.5" customHeight="1" x14ac:dyDescent="0.25">
      <c r="A43" s="695">
        <v>38</v>
      </c>
      <c r="B43" s="697" t="s">
        <v>562</v>
      </c>
      <c r="C43" s="681"/>
      <c r="D43" s="681">
        <v>2641600</v>
      </c>
      <c r="E43" s="681">
        <v>152400</v>
      </c>
      <c r="F43" s="681">
        <f t="shared" si="0"/>
        <v>2794000</v>
      </c>
      <c r="H43" s="694"/>
    </row>
    <row r="44" spans="1:8" s="393" customFormat="1" ht="19.5" customHeight="1" x14ac:dyDescent="0.25">
      <c r="A44" s="680">
        <v>39</v>
      </c>
      <c r="B44" s="507"/>
      <c r="C44" s="681"/>
      <c r="D44" s="681"/>
      <c r="E44" s="681"/>
      <c r="F44" s="681"/>
      <c r="H44" s="694"/>
    </row>
    <row r="45" spans="1:8" ht="15.75" x14ac:dyDescent="0.25">
      <c r="A45" s="695">
        <v>40</v>
      </c>
      <c r="B45" s="697"/>
      <c r="C45" s="698"/>
      <c r="D45" s="698"/>
      <c r="E45" s="698"/>
      <c r="F45" s="681">
        <f t="shared" si="0"/>
        <v>0</v>
      </c>
    </row>
    <row r="46" spans="1:8" ht="15.75" x14ac:dyDescent="0.25">
      <c r="A46" s="680">
        <v>41</v>
      </c>
      <c r="B46" s="699" t="s">
        <v>39</v>
      </c>
      <c r="C46" s="700">
        <f>SUM(C6:C45)</f>
        <v>1078217700</v>
      </c>
      <c r="D46" s="700">
        <f>SUM(D6:D45)</f>
        <v>1161690194</v>
      </c>
      <c r="E46" s="700">
        <f>SUM(E6:E45)</f>
        <v>218440</v>
      </c>
      <c r="F46" s="700">
        <f>SUM(F6:F45)</f>
        <v>1161908634</v>
      </c>
    </row>
    <row r="47" spans="1:8" x14ac:dyDescent="0.25">
      <c r="A47" s="701"/>
      <c r="B47" s="701"/>
      <c r="C47" s="701"/>
    </row>
  </sheetData>
  <pageMargins left="0.7" right="0.7" top="0.75" bottom="0.75" header="0.3" footer="0.3"/>
  <pageSetup paperSize="9" scale="85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47" customWidth="1"/>
    <col min="2" max="2" width="19.140625" style="47" customWidth="1"/>
    <col min="3" max="3" width="12.7109375" style="47" customWidth="1"/>
    <col min="4" max="4" width="12.28515625" style="47" customWidth="1"/>
    <col min="5" max="6" width="12.42578125" style="47" customWidth="1"/>
    <col min="7" max="7" width="13.140625" style="47" customWidth="1"/>
    <col min="8" max="8" width="13.42578125" style="47" customWidth="1"/>
    <col min="9" max="9" width="12.85546875" style="47" bestFit="1" customWidth="1"/>
    <col min="10" max="10" width="11.5703125" style="47" bestFit="1" customWidth="1"/>
    <col min="11" max="254" width="9.140625" style="47" customWidth="1"/>
    <col min="255" max="255" width="3.42578125" style="47" customWidth="1"/>
    <col min="256" max="16384" width="4.5703125" style="47"/>
  </cols>
  <sheetData>
    <row r="1" spans="1:10" x14ac:dyDescent="0.2">
      <c r="A1" s="49" t="s">
        <v>164</v>
      </c>
    </row>
    <row r="2" spans="1:10" x14ac:dyDescent="0.2">
      <c r="A2" s="50" t="s">
        <v>422</v>
      </c>
      <c r="B2" s="51"/>
      <c r="C2" s="51"/>
      <c r="D2" s="51"/>
    </row>
    <row r="3" spans="1:10" x14ac:dyDescent="0.2">
      <c r="A3" s="50"/>
      <c r="B3" s="51"/>
      <c r="C3" s="51"/>
      <c r="D3" s="51"/>
      <c r="E3" s="47" t="s">
        <v>165</v>
      </c>
    </row>
    <row r="4" spans="1:10" x14ac:dyDescent="0.2">
      <c r="A4" s="52"/>
      <c r="E4" s="39" t="s">
        <v>495</v>
      </c>
    </row>
    <row r="5" spans="1:10" ht="13.5" thickBot="1" x14ac:dyDescent="0.25">
      <c r="E5" s="53" t="s">
        <v>232</v>
      </c>
    </row>
    <row r="6" spans="1:10" ht="13.5" thickBot="1" x14ac:dyDescent="0.25">
      <c r="A6" s="63" t="s">
        <v>233</v>
      </c>
      <c r="B6" s="64"/>
      <c r="C6" s="64" t="s">
        <v>234</v>
      </c>
      <c r="D6" s="64" t="s">
        <v>442</v>
      </c>
      <c r="E6" s="64" t="s">
        <v>235</v>
      </c>
      <c r="F6" s="64" t="s">
        <v>415</v>
      </c>
      <c r="G6" s="64" t="s">
        <v>236</v>
      </c>
      <c r="H6" s="65" t="s">
        <v>468</v>
      </c>
      <c r="I6" s="66" t="s">
        <v>168</v>
      </c>
      <c r="J6" s="67" t="s">
        <v>169</v>
      </c>
    </row>
    <row r="7" spans="1:10" x14ac:dyDescent="0.2">
      <c r="A7" s="59" t="s">
        <v>432</v>
      </c>
      <c r="B7" s="60">
        <f>SUM(C7:J7)</f>
        <v>65419810</v>
      </c>
      <c r="C7" s="207">
        <v>65419810</v>
      </c>
      <c r="D7" s="69"/>
      <c r="E7" s="69"/>
      <c r="F7" s="69"/>
      <c r="G7" s="69"/>
      <c r="H7" s="70"/>
      <c r="I7" s="71"/>
      <c r="J7" s="71"/>
    </row>
    <row r="8" spans="1:10" x14ac:dyDescent="0.2">
      <c r="A8" s="59" t="s">
        <v>433</v>
      </c>
      <c r="B8" s="60">
        <f t="shared" ref="B8:B39" si="0">SUM(C8:J8)</f>
        <v>772974</v>
      </c>
      <c r="C8" s="207">
        <v>772974</v>
      </c>
      <c r="D8" s="69"/>
      <c r="E8" s="69"/>
      <c r="F8" s="69"/>
      <c r="G8" s="69"/>
      <c r="H8" s="70"/>
      <c r="I8" s="71"/>
      <c r="J8" s="71"/>
    </row>
    <row r="9" spans="1:10" x14ac:dyDescent="0.2">
      <c r="A9" s="56" t="s">
        <v>396</v>
      </c>
      <c r="B9" s="60">
        <f t="shared" si="0"/>
        <v>15828586</v>
      </c>
      <c r="C9" s="72"/>
      <c r="D9" s="72"/>
      <c r="E9" s="72">
        <v>15828586</v>
      </c>
      <c r="F9" s="72"/>
      <c r="G9" s="72"/>
      <c r="H9" s="73"/>
      <c r="I9" s="74"/>
      <c r="J9" s="74"/>
    </row>
    <row r="10" spans="1:10" x14ac:dyDescent="0.2">
      <c r="A10" s="331" t="s">
        <v>450</v>
      </c>
      <c r="B10" s="60">
        <f t="shared" si="0"/>
        <v>1955000</v>
      </c>
      <c r="C10" s="57"/>
      <c r="D10" s="57"/>
      <c r="E10" s="57"/>
      <c r="F10" s="57">
        <v>1955000</v>
      </c>
      <c r="G10" s="57"/>
      <c r="H10" s="75"/>
      <c r="I10" s="74"/>
      <c r="J10" s="74"/>
    </row>
    <row r="11" spans="1:10" x14ac:dyDescent="0.2">
      <c r="A11" s="56" t="s">
        <v>397</v>
      </c>
      <c r="B11" s="60">
        <f t="shared" si="0"/>
        <v>4000000</v>
      </c>
      <c r="C11" s="57">
        <v>4000000</v>
      </c>
      <c r="D11" s="57"/>
      <c r="E11" s="57"/>
      <c r="F11" s="57"/>
      <c r="G11" s="57"/>
      <c r="H11" s="75"/>
      <c r="I11" s="74"/>
      <c r="J11" s="74"/>
    </row>
    <row r="12" spans="1:10" x14ac:dyDescent="0.2">
      <c r="A12" s="195" t="s">
        <v>439</v>
      </c>
      <c r="B12" s="60">
        <f t="shared" si="0"/>
        <v>1955800</v>
      </c>
      <c r="C12" s="208"/>
      <c r="D12" s="208"/>
      <c r="E12" s="208"/>
      <c r="F12" s="208">
        <v>1955800</v>
      </c>
      <c r="G12" s="208"/>
      <c r="H12" s="209"/>
      <c r="I12" s="210"/>
      <c r="J12" s="210"/>
    </row>
    <row r="13" spans="1:10" x14ac:dyDescent="0.2">
      <c r="A13" s="195" t="s">
        <v>440</v>
      </c>
      <c r="B13" s="60">
        <f t="shared" si="0"/>
        <v>210000</v>
      </c>
      <c r="C13" s="208"/>
      <c r="D13" s="208"/>
      <c r="E13" s="208"/>
      <c r="F13" s="208">
        <v>210000</v>
      </c>
      <c r="G13" s="208"/>
      <c r="H13" s="209"/>
      <c r="I13" s="210"/>
      <c r="J13" s="210"/>
    </row>
    <row r="14" spans="1:10" x14ac:dyDescent="0.2">
      <c r="A14" s="56" t="s">
        <v>398</v>
      </c>
      <c r="B14" s="60">
        <f t="shared" si="0"/>
        <v>4000000</v>
      </c>
      <c r="C14" s="57">
        <v>4000000</v>
      </c>
      <c r="D14" s="57"/>
      <c r="E14" s="57"/>
      <c r="F14" s="57"/>
      <c r="G14" s="57"/>
      <c r="H14" s="75"/>
      <c r="I14" s="74"/>
      <c r="J14" s="74"/>
    </row>
    <row r="15" spans="1:10" x14ac:dyDescent="0.2">
      <c r="A15" s="283" t="s">
        <v>454</v>
      </c>
      <c r="B15" s="60">
        <f t="shared" si="0"/>
        <v>7020000</v>
      </c>
      <c r="C15" s="284">
        <v>7020000</v>
      </c>
      <c r="D15" s="284"/>
      <c r="E15" s="284"/>
      <c r="F15" s="284"/>
      <c r="G15" s="284"/>
      <c r="H15" s="209"/>
      <c r="I15" s="285"/>
      <c r="J15" s="285"/>
    </row>
    <row r="16" spans="1:10" s="135" customFormat="1" ht="12" x14ac:dyDescent="0.2">
      <c r="A16" s="56" t="s">
        <v>237</v>
      </c>
      <c r="B16" s="60">
        <f t="shared" si="0"/>
        <v>2460000</v>
      </c>
      <c r="C16" s="72"/>
      <c r="D16" s="72"/>
      <c r="E16" s="72"/>
      <c r="F16" s="72"/>
      <c r="G16" s="72">
        <v>2460000</v>
      </c>
      <c r="H16" s="73"/>
      <c r="I16" s="72"/>
      <c r="J16" s="72"/>
    </row>
    <row r="17" spans="1:10" s="135" customFormat="1" ht="12" x14ac:dyDescent="0.2">
      <c r="A17" s="195" t="s">
        <v>425</v>
      </c>
      <c r="B17" s="60">
        <f t="shared" si="0"/>
        <v>18925488</v>
      </c>
      <c r="C17" s="203"/>
      <c r="D17" s="203"/>
      <c r="E17" s="203"/>
      <c r="F17" s="203">
        <v>18925488</v>
      </c>
      <c r="G17" s="203"/>
      <c r="H17" s="203"/>
      <c r="I17" s="203"/>
      <c r="J17" s="203"/>
    </row>
    <row r="18" spans="1:10" x14ac:dyDescent="0.2">
      <c r="A18" s="211" t="s">
        <v>435</v>
      </c>
      <c r="B18" s="60">
        <f t="shared" si="0"/>
        <v>762000</v>
      </c>
      <c r="C18" s="205"/>
      <c r="D18" s="205"/>
      <c r="E18" s="205"/>
      <c r="F18" s="212">
        <v>762000</v>
      </c>
      <c r="G18" s="205"/>
      <c r="H18" s="205"/>
      <c r="I18" s="205"/>
      <c r="J18" s="205"/>
    </row>
    <row r="19" spans="1:10" s="135" customFormat="1" ht="12" x14ac:dyDescent="0.2">
      <c r="A19" s="191" t="s">
        <v>430</v>
      </c>
      <c r="B19" s="60">
        <f t="shared" si="0"/>
        <v>256445840</v>
      </c>
      <c r="C19" s="72"/>
      <c r="D19" s="72"/>
      <c r="E19" s="192"/>
      <c r="F19" s="72">
        <v>245954948</v>
      </c>
      <c r="G19" s="72">
        <v>7562892</v>
      </c>
      <c r="H19" s="73"/>
      <c r="I19" s="72">
        <v>2450209</v>
      </c>
      <c r="J19" s="72">
        <v>477791</v>
      </c>
    </row>
    <row r="20" spans="1:10" s="135" customFormat="1" x14ac:dyDescent="0.2">
      <c r="A20" s="332" t="s">
        <v>426</v>
      </c>
      <c r="B20" s="60">
        <f t="shared" si="0"/>
        <v>1028959</v>
      </c>
      <c r="C20" s="72"/>
      <c r="D20" s="72"/>
      <c r="E20" s="194">
        <v>1028959</v>
      </c>
      <c r="F20" s="72"/>
      <c r="G20" s="72"/>
      <c r="H20" s="73"/>
      <c r="I20" s="72"/>
      <c r="J20" s="72"/>
    </row>
    <row r="21" spans="1:10" s="135" customFormat="1" x14ac:dyDescent="0.2">
      <c r="A21" s="332" t="s">
        <v>427</v>
      </c>
      <c r="B21" s="60">
        <f t="shared" si="0"/>
        <v>1116976</v>
      </c>
      <c r="C21" s="203"/>
      <c r="D21" s="203"/>
      <c r="E21" s="194">
        <v>1116976</v>
      </c>
      <c r="F21" s="203"/>
      <c r="G21" s="203"/>
      <c r="H21" s="204"/>
      <c r="I21" s="203"/>
      <c r="J21" s="203"/>
    </row>
    <row r="22" spans="1:10" s="135" customFormat="1" x14ac:dyDescent="0.2">
      <c r="A22" s="332" t="s">
        <v>428</v>
      </c>
      <c r="B22" s="60">
        <f t="shared" si="0"/>
        <v>2349500</v>
      </c>
      <c r="C22" s="203"/>
      <c r="D22" s="203"/>
      <c r="E22" s="206">
        <v>2349500</v>
      </c>
      <c r="F22" s="203"/>
      <c r="G22" s="203"/>
      <c r="H22" s="204"/>
      <c r="I22" s="203"/>
      <c r="J22" s="203"/>
    </row>
    <row r="23" spans="1:10" s="135" customFormat="1" x14ac:dyDescent="0.2">
      <c r="A23" s="332" t="s">
        <v>429</v>
      </c>
      <c r="B23" s="60">
        <f t="shared" si="0"/>
        <v>3000000</v>
      </c>
      <c r="C23" s="203"/>
      <c r="D23" s="203"/>
      <c r="E23" s="206">
        <v>3000000</v>
      </c>
      <c r="F23" s="203"/>
      <c r="G23" s="203"/>
      <c r="H23" s="204"/>
      <c r="I23" s="203"/>
      <c r="J23" s="203"/>
    </row>
    <row r="24" spans="1:10" s="135" customFormat="1" x14ac:dyDescent="0.2">
      <c r="A24" s="332" t="s">
        <v>488</v>
      </c>
      <c r="B24" s="60">
        <f t="shared" si="0"/>
        <v>7516495</v>
      </c>
      <c r="C24" s="280"/>
      <c r="D24" s="280">
        <v>7516495</v>
      </c>
      <c r="E24" s="281"/>
      <c r="F24" s="280"/>
      <c r="G24" s="280"/>
      <c r="H24" s="282"/>
      <c r="I24" s="280"/>
      <c r="J24" s="280"/>
    </row>
    <row r="25" spans="1:10" s="135" customFormat="1" x14ac:dyDescent="0.2">
      <c r="A25" s="332" t="s">
        <v>441</v>
      </c>
      <c r="B25" s="60">
        <f t="shared" si="0"/>
        <v>7500000</v>
      </c>
      <c r="C25" s="203"/>
      <c r="D25" s="203">
        <v>7500000</v>
      </c>
      <c r="E25" s="206"/>
      <c r="F25" s="203"/>
      <c r="G25" s="203"/>
      <c r="H25" s="204"/>
      <c r="I25" s="203"/>
      <c r="J25" s="203"/>
    </row>
    <row r="26" spans="1:10" s="135" customFormat="1" x14ac:dyDescent="0.2">
      <c r="A26" s="332" t="s">
        <v>437</v>
      </c>
      <c r="B26" s="60">
        <f t="shared" si="0"/>
        <v>1500000</v>
      </c>
      <c r="C26" s="203"/>
      <c r="D26" s="203"/>
      <c r="E26" s="206"/>
      <c r="F26" s="203">
        <v>1500000</v>
      </c>
      <c r="G26" s="203"/>
      <c r="H26" s="204"/>
      <c r="I26" s="203"/>
      <c r="J26" s="203"/>
    </row>
    <row r="27" spans="1:10" s="135" customFormat="1" x14ac:dyDescent="0.2">
      <c r="A27" s="333" t="s">
        <v>438</v>
      </c>
      <c r="B27" s="60">
        <f t="shared" si="0"/>
        <v>9635788</v>
      </c>
      <c r="C27" s="203"/>
      <c r="D27" s="203"/>
      <c r="E27" s="206"/>
      <c r="F27" s="203">
        <v>9635788</v>
      </c>
      <c r="G27" s="203"/>
      <c r="H27" s="204"/>
      <c r="I27" s="203"/>
      <c r="J27" s="203"/>
    </row>
    <row r="28" spans="1:10" s="135" customFormat="1" x14ac:dyDescent="0.2">
      <c r="A28" s="333" t="s">
        <v>482</v>
      </c>
      <c r="B28" s="60">
        <f t="shared" si="0"/>
        <v>700000</v>
      </c>
      <c r="C28" s="203"/>
      <c r="D28" s="203"/>
      <c r="E28" s="206"/>
      <c r="F28" s="203">
        <v>700000</v>
      </c>
      <c r="G28" s="203"/>
      <c r="H28" s="204"/>
      <c r="I28" s="203"/>
      <c r="J28" s="203"/>
    </row>
    <row r="29" spans="1:10" s="135" customFormat="1" x14ac:dyDescent="0.2">
      <c r="A29" s="333" t="s">
        <v>447</v>
      </c>
      <c r="B29" s="60">
        <f t="shared" si="0"/>
        <v>6000000</v>
      </c>
      <c r="C29" s="280"/>
      <c r="D29" s="280"/>
      <c r="E29" s="281">
        <v>4000000</v>
      </c>
      <c r="F29" s="280">
        <v>2000000</v>
      </c>
      <c r="G29" s="280"/>
      <c r="H29" s="282"/>
      <c r="I29" s="280"/>
      <c r="J29" s="280"/>
    </row>
    <row r="30" spans="1:10" s="135" customFormat="1" ht="12" x14ac:dyDescent="0.2">
      <c r="A30" s="193" t="s">
        <v>436</v>
      </c>
      <c r="B30" s="60">
        <f t="shared" si="0"/>
        <v>339380</v>
      </c>
      <c r="C30" s="72"/>
      <c r="D30" s="72"/>
      <c r="E30" s="194">
        <v>339380</v>
      </c>
      <c r="F30" s="72"/>
      <c r="G30" s="72"/>
      <c r="H30" s="73"/>
      <c r="I30" s="72"/>
      <c r="J30" s="72"/>
    </row>
    <row r="31" spans="1:10" s="135" customFormat="1" ht="12" x14ac:dyDescent="0.2">
      <c r="A31" s="195" t="s">
        <v>423</v>
      </c>
      <c r="B31" s="60">
        <f t="shared" si="0"/>
        <v>2544000</v>
      </c>
      <c r="C31" s="72"/>
      <c r="D31" s="72"/>
      <c r="E31" s="194"/>
      <c r="F31" s="72"/>
      <c r="G31" s="72">
        <v>2544000</v>
      </c>
      <c r="H31" s="73"/>
      <c r="I31" s="72"/>
      <c r="J31" s="72"/>
    </row>
    <row r="32" spans="1:10" s="135" customFormat="1" ht="12" x14ac:dyDescent="0.2">
      <c r="A32" s="195" t="s">
        <v>424</v>
      </c>
      <c r="B32" s="60">
        <f t="shared" si="0"/>
        <v>33671602</v>
      </c>
      <c r="C32" s="203"/>
      <c r="D32" s="203"/>
      <c r="E32" s="194">
        <v>33671602</v>
      </c>
      <c r="F32" s="203"/>
      <c r="G32" s="203"/>
      <c r="H32" s="204"/>
      <c r="I32" s="203"/>
      <c r="J32" s="203"/>
    </row>
    <row r="33" spans="1:10" s="135" customFormat="1" ht="12" x14ac:dyDescent="0.2">
      <c r="A33" s="191" t="s">
        <v>465</v>
      </c>
      <c r="B33" s="60">
        <f t="shared" si="0"/>
        <v>67640000</v>
      </c>
      <c r="C33" s="72"/>
      <c r="D33" s="72"/>
      <c r="E33" s="192">
        <v>67640000</v>
      </c>
      <c r="F33" s="72"/>
      <c r="G33" s="72"/>
      <c r="H33" s="73"/>
      <c r="I33" s="72"/>
      <c r="J33" s="72"/>
    </row>
    <row r="34" spans="1:10" s="135" customFormat="1" ht="12" x14ac:dyDescent="0.2">
      <c r="A34" s="191" t="s">
        <v>431</v>
      </c>
      <c r="B34" s="60">
        <f t="shared" si="0"/>
        <v>7759700</v>
      </c>
      <c r="C34" s="203"/>
      <c r="D34" s="203"/>
      <c r="E34" s="203"/>
      <c r="F34" s="206">
        <v>7759700</v>
      </c>
      <c r="G34" s="203"/>
      <c r="H34" s="204"/>
      <c r="I34" s="203"/>
      <c r="J34" s="203"/>
    </row>
    <row r="35" spans="1:10" s="135" customFormat="1" ht="12" x14ac:dyDescent="0.2">
      <c r="A35" s="191" t="s">
        <v>434</v>
      </c>
      <c r="B35" s="60">
        <f t="shared" si="0"/>
        <v>2335000</v>
      </c>
      <c r="C35" s="203"/>
      <c r="D35" s="203"/>
      <c r="E35" s="203"/>
      <c r="F35" s="206">
        <v>927000</v>
      </c>
      <c r="G35" s="203">
        <v>1408000</v>
      </c>
      <c r="H35" s="204"/>
      <c r="I35" s="203"/>
      <c r="J35" s="203"/>
    </row>
    <row r="36" spans="1:10" s="135" customFormat="1" ht="12" x14ac:dyDescent="0.2">
      <c r="A36" s="56" t="s">
        <v>484</v>
      </c>
      <c r="B36" s="60">
        <f t="shared" si="0"/>
        <v>13401715</v>
      </c>
      <c r="C36" s="72"/>
      <c r="D36" s="72"/>
      <c r="E36" s="72"/>
      <c r="F36" s="72"/>
      <c r="G36" s="72"/>
      <c r="H36" s="73">
        <v>13401715</v>
      </c>
      <c r="I36" s="72"/>
      <c r="J36" s="72"/>
    </row>
    <row r="37" spans="1:10" s="135" customFormat="1" ht="12" x14ac:dyDescent="0.2">
      <c r="A37" s="56" t="s">
        <v>485</v>
      </c>
      <c r="B37" s="60">
        <f t="shared" si="0"/>
        <v>8053000</v>
      </c>
      <c r="C37" s="72"/>
      <c r="D37" s="72"/>
      <c r="E37" s="72"/>
      <c r="F37" s="72"/>
      <c r="G37" s="72"/>
      <c r="H37" s="73"/>
      <c r="I37" s="72">
        <v>7337585</v>
      </c>
      <c r="J37" s="72">
        <v>715415</v>
      </c>
    </row>
    <row r="38" spans="1:10" s="135" customFormat="1" ht="12" x14ac:dyDescent="0.2">
      <c r="A38" s="56" t="s">
        <v>480</v>
      </c>
      <c r="B38" s="60">
        <f t="shared" si="0"/>
        <v>24620921</v>
      </c>
      <c r="C38" s="72"/>
      <c r="D38" s="72"/>
      <c r="E38" s="72"/>
      <c r="F38" s="72"/>
      <c r="G38" s="72">
        <v>24620921</v>
      </c>
      <c r="H38" s="73"/>
      <c r="I38" s="72"/>
      <c r="J38" s="72"/>
    </row>
    <row r="39" spans="1:10" s="135" customFormat="1" ht="12" x14ac:dyDescent="0.2">
      <c r="A39" s="56" t="s">
        <v>477</v>
      </c>
      <c r="B39" s="60">
        <f t="shared" si="0"/>
        <v>1218768</v>
      </c>
      <c r="C39" s="72"/>
      <c r="D39" s="72"/>
      <c r="E39" s="72">
        <v>1218768</v>
      </c>
      <c r="F39" s="72"/>
      <c r="G39" s="72"/>
      <c r="H39" s="73"/>
      <c r="I39" s="72"/>
      <c r="J39" s="72"/>
    </row>
    <row r="40" spans="1:10" s="135" customFormat="1" ht="12" x14ac:dyDescent="0.2">
      <c r="A40" s="56"/>
      <c r="B40" s="60"/>
      <c r="C40" s="72"/>
      <c r="D40" s="72"/>
      <c r="E40" s="72"/>
      <c r="F40" s="72"/>
      <c r="G40" s="72"/>
      <c r="H40" s="73"/>
      <c r="I40" s="72"/>
      <c r="J40" s="72"/>
    </row>
    <row r="41" spans="1:10" s="135" customFormat="1" thickBot="1" x14ac:dyDescent="0.25">
      <c r="A41" s="61"/>
      <c r="B41" s="60"/>
      <c r="C41" s="196"/>
      <c r="D41" s="196"/>
      <c r="E41" s="196"/>
      <c r="F41" s="196"/>
      <c r="G41" s="196"/>
      <c r="H41" s="197"/>
      <c r="I41" s="196"/>
      <c r="J41" s="196"/>
    </row>
    <row r="42" spans="1:10" s="135" customFormat="1" thickBot="1" x14ac:dyDescent="0.25">
      <c r="A42" s="68" t="s">
        <v>238</v>
      </c>
      <c r="B42" s="198">
        <f t="shared" ref="B42:J42" si="1">SUM(B7:B41)</f>
        <v>581687302</v>
      </c>
      <c r="C42" s="198">
        <f t="shared" si="1"/>
        <v>81212784</v>
      </c>
      <c r="D42" s="199">
        <f t="shared" si="1"/>
        <v>15016495</v>
      </c>
      <c r="E42" s="199">
        <f t="shared" si="1"/>
        <v>130193771</v>
      </c>
      <c r="F42" s="199">
        <f t="shared" si="1"/>
        <v>292285724</v>
      </c>
      <c r="G42" s="199">
        <f t="shared" si="1"/>
        <v>38595813</v>
      </c>
      <c r="H42" s="200">
        <f t="shared" si="1"/>
        <v>13401715</v>
      </c>
      <c r="I42" s="200">
        <f t="shared" si="1"/>
        <v>9787794</v>
      </c>
      <c r="J42" s="200">
        <f t="shared" si="1"/>
        <v>1193206</v>
      </c>
    </row>
    <row r="43" spans="1:10" x14ac:dyDescent="0.2">
      <c r="A43" s="58" t="s">
        <v>329</v>
      </c>
      <c r="B43" s="136">
        <f t="shared" ref="B43:B45" si="2">SUM(C43:J43)</f>
        <v>72593308</v>
      </c>
      <c r="C43" s="136">
        <f>C11+C14</f>
        <v>8000000</v>
      </c>
      <c r="D43" s="134">
        <f>D42</f>
        <v>15016495</v>
      </c>
      <c r="E43" s="58"/>
      <c r="F43" s="58"/>
      <c r="G43" s="134">
        <f>G42</f>
        <v>38595813</v>
      </c>
      <c r="H43" s="58"/>
      <c r="I43" s="136">
        <f>I42</f>
        <v>9787794</v>
      </c>
      <c r="J43" s="136">
        <f>J42</f>
        <v>1193206</v>
      </c>
    </row>
    <row r="44" spans="1:10" x14ac:dyDescent="0.2">
      <c r="A44" s="58" t="s">
        <v>327</v>
      </c>
      <c r="B44" s="136">
        <f t="shared" si="2"/>
        <v>495692279</v>
      </c>
      <c r="C44" s="134">
        <f>C42-C43</f>
        <v>73212784</v>
      </c>
      <c r="D44" s="58"/>
      <c r="E44" s="134">
        <f>E42</f>
        <v>130193771</v>
      </c>
      <c r="F44" s="134">
        <f>F42</f>
        <v>292285724</v>
      </c>
      <c r="G44" s="58"/>
      <c r="H44" s="134"/>
      <c r="I44" s="135"/>
      <c r="J44" s="135"/>
    </row>
    <row r="45" spans="1:10" x14ac:dyDescent="0.2">
      <c r="A45" s="58" t="s">
        <v>328</v>
      </c>
      <c r="B45" s="136">
        <f t="shared" si="2"/>
        <v>13401715</v>
      </c>
      <c r="C45" s="134"/>
      <c r="D45" s="58"/>
      <c r="E45" s="134"/>
      <c r="F45" s="134"/>
      <c r="G45" s="58"/>
      <c r="H45" s="134">
        <f>H42</f>
        <v>13401715</v>
      </c>
      <c r="I45" s="135"/>
      <c r="J45" s="135"/>
    </row>
    <row r="46" spans="1:10" x14ac:dyDescent="0.2">
      <c r="A46" s="135" t="s">
        <v>39</v>
      </c>
      <c r="B46" s="136">
        <f>SUM(C46:J46)</f>
        <v>581687302</v>
      </c>
      <c r="C46" s="136">
        <f>SUM(C43:C45)</f>
        <v>81212784</v>
      </c>
      <c r="D46" s="136">
        <f t="shared" ref="D46:J46" si="3">SUM(D43:D45)</f>
        <v>15016495</v>
      </c>
      <c r="E46" s="136">
        <f t="shared" si="3"/>
        <v>130193771</v>
      </c>
      <c r="F46" s="136">
        <f t="shared" si="3"/>
        <v>292285724</v>
      </c>
      <c r="G46" s="136">
        <f t="shared" si="3"/>
        <v>38595813</v>
      </c>
      <c r="H46" s="136">
        <f t="shared" si="3"/>
        <v>13401715</v>
      </c>
      <c r="I46" s="136">
        <f t="shared" si="3"/>
        <v>9787794</v>
      </c>
      <c r="J46" s="136">
        <f t="shared" si="3"/>
        <v>1193206</v>
      </c>
    </row>
    <row r="48" spans="1:10" x14ac:dyDescent="0.2">
      <c r="A48" s="47" t="s">
        <v>479</v>
      </c>
      <c r="B48" s="330">
        <f>B9+C15+B17+B19+B31+B32+B33+B34+B35</f>
        <v>412170216</v>
      </c>
    </row>
  </sheetData>
  <phoneticPr fontId="5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70E1-0552-4C8D-B8A5-1BB0353A52FB}">
  <dimension ref="A1:H50"/>
  <sheetViews>
    <sheetView workbookViewId="0">
      <selection activeCell="E1" sqref="E1"/>
    </sheetView>
  </sheetViews>
  <sheetFormatPr defaultRowHeight="12.75" x14ac:dyDescent="0.2"/>
  <cols>
    <col min="1" max="1" width="6.42578125" style="612" customWidth="1"/>
    <col min="2" max="2" width="46.5703125" style="612" customWidth="1"/>
    <col min="3" max="3" width="14.7109375" style="612" customWidth="1"/>
    <col min="4" max="4" width="14.5703125" style="612" customWidth="1"/>
    <col min="5" max="8" width="12.7109375" style="612" customWidth="1"/>
    <col min="9" max="247" width="9.140625" style="612"/>
    <col min="248" max="248" width="6.42578125" style="612" customWidth="1"/>
    <col min="249" max="249" width="46.5703125" style="612" customWidth="1"/>
    <col min="250" max="250" width="29.42578125" style="612" customWidth="1"/>
    <col min="251" max="503" width="9.140625" style="612"/>
    <col min="504" max="504" width="6.42578125" style="612" customWidth="1"/>
    <col min="505" max="505" width="46.5703125" style="612" customWidth="1"/>
    <col min="506" max="506" width="29.42578125" style="612" customWidth="1"/>
    <col min="507" max="759" width="9.140625" style="612"/>
    <col min="760" max="760" width="6.42578125" style="612" customWidth="1"/>
    <col min="761" max="761" width="46.5703125" style="612" customWidth="1"/>
    <col min="762" max="762" width="29.42578125" style="612" customWidth="1"/>
    <col min="763" max="1015" width="9.140625" style="612"/>
    <col min="1016" max="1016" width="6.42578125" style="612" customWidth="1"/>
    <col min="1017" max="1017" width="46.5703125" style="612" customWidth="1"/>
    <col min="1018" max="1018" width="29.42578125" style="612" customWidth="1"/>
    <col min="1019" max="1271" width="9.140625" style="612"/>
    <col min="1272" max="1272" width="6.42578125" style="612" customWidth="1"/>
    <col min="1273" max="1273" width="46.5703125" style="612" customWidth="1"/>
    <col min="1274" max="1274" width="29.42578125" style="612" customWidth="1"/>
    <col min="1275" max="1527" width="9.140625" style="612"/>
    <col min="1528" max="1528" width="6.42578125" style="612" customWidth="1"/>
    <col min="1529" max="1529" width="46.5703125" style="612" customWidth="1"/>
    <col min="1530" max="1530" width="29.42578125" style="612" customWidth="1"/>
    <col min="1531" max="1783" width="9.140625" style="612"/>
    <col min="1784" max="1784" width="6.42578125" style="612" customWidth="1"/>
    <col min="1785" max="1785" width="46.5703125" style="612" customWidth="1"/>
    <col min="1786" max="1786" width="29.42578125" style="612" customWidth="1"/>
    <col min="1787" max="2039" width="9.140625" style="612"/>
    <col min="2040" max="2040" width="6.42578125" style="612" customWidth="1"/>
    <col min="2041" max="2041" width="46.5703125" style="612" customWidth="1"/>
    <col min="2042" max="2042" width="29.42578125" style="612" customWidth="1"/>
    <col min="2043" max="2295" width="9.140625" style="612"/>
    <col min="2296" max="2296" width="6.42578125" style="612" customWidth="1"/>
    <col min="2297" max="2297" width="46.5703125" style="612" customWidth="1"/>
    <col min="2298" max="2298" width="29.42578125" style="612" customWidth="1"/>
    <col min="2299" max="2551" width="9.140625" style="612"/>
    <col min="2552" max="2552" width="6.42578125" style="612" customWidth="1"/>
    <col min="2553" max="2553" width="46.5703125" style="612" customWidth="1"/>
    <col min="2554" max="2554" width="29.42578125" style="612" customWidth="1"/>
    <col min="2555" max="2807" width="9.140625" style="612"/>
    <col min="2808" max="2808" width="6.42578125" style="612" customWidth="1"/>
    <col min="2809" max="2809" width="46.5703125" style="612" customWidth="1"/>
    <col min="2810" max="2810" width="29.42578125" style="612" customWidth="1"/>
    <col min="2811" max="3063" width="9.140625" style="612"/>
    <col min="3064" max="3064" width="6.42578125" style="612" customWidth="1"/>
    <col min="3065" max="3065" width="46.5703125" style="612" customWidth="1"/>
    <col min="3066" max="3066" width="29.42578125" style="612" customWidth="1"/>
    <col min="3067" max="3319" width="9.140625" style="612"/>
    <col min="3320" max="3320" width="6.42578125" style="612" customWidth="1"/>
    <col min="3321" max="3321" width="46.5703125" style="612" customWidth="1"/>
    <col min="3322" max="3322" width="29.42578125" style="612" customWidth="1"/>
    <col min="3323" max="3575" width="9.140625" style="612"/>
    <col min="3576" max="3576" width="6.42578125" style="612" customWidth="1"/>
    <col min="3577" max="3577" width="46.5703125" style="612" customWidth="1"/>
    <col min="3578" max="3578" width="29.42578125" style="612" customWidth="1"/>
    <col min="3579" max="3831" width="9.140625" style="612"/>
    <col min="3832" max="3832" width="6.42578125" style="612" customWidth="1"/>
    <col min="3833" max="3833" width="46.5703125" style="612" customWidth="1"/>
    <col min="3834" max="3834" width="29.42578125" style="612" customWidth="1"/>
    <col min="3835" max="4087" width="9.140625" style="612"/>
    <col min="4088" max="4088" width="6.42578125" style="612" customWidth="1"/>
    <col min="4089" max="4089" width="46.5703125" style="612" customWidth="1"/>
    <col min="4090" max="4090" width="29.42578125" style="612" customWidth="1"/>
    <col min="4091" max="4343" width="9.140625" style="612"/>
    <col min="4344" max="4344" width="6.42578125" style="612" customWidth="1"/>
    <col min="4345" max="4345" width="46.5703125" style="612" customWidth="1"/>
    <col min="4346" max="4346" width="29.42578125" style="612" customWidth="1"/>
    <col min="4347" max="4599" width="9.140625" style="612"/>
    <col min="4600" max="4600" width="6.42578125" style="612" customWidth="1"/>
    <col min="4601" max="4601" width="46.5703125" style="612" customWidth="1"/>
    <col min="4602" max="4602" width="29.42578125" style="612" customWidth="1"/>
    <col min="4603" max="4855" width="9.140625" style="612"/>
    <col min="4856" max="4856" width="6.42578125" style="612" customWidth="1"/>
    <col min="4857" max="4857" width="46.5703125" style="612" customWidth="1"/>
    <col min="4858" max="4858" width="29.42578125" style="612" customWidth="1"/>
    <col min="4859" max="5111" width="9.140625" style="612"/>
    <col min="5112" max="5112" width="6.42578125" style="612" customWidth="1"/>
    <col min="5113" max="5113" width="46.5703125" style="612" customWidth="1"/>
    <col min="5114" max="5114" width="29.42578125" style="612" customWidth="1"/>
    <col min="5115" max="5367" width="9.140625" style="612"/>
    <col min="5368" max="5368" width="6.42578125" style="612" customWidth="1"/>
    <col min="5369" max="5369" width="46.5703125" style="612" customWidth="1"/>
    <col min="5370" max="5370" width="29.42578125" style="612" customWidth="1"/>
    <col min="5371" max="5623" width="9.140625" style="612"/>
    <col min="5624" max="5624" width="6.42578125" style="612" customWidth="1"/>
    <col min="5625" max="5625" width="46.5703125" style="612" customWidth="1"/>
    <col min="5626" max="5626" width="29.42578125" style="612" customWidth="1"/>
    <col min="5627" max="5879" width="9.140625" style="612"/>
    <col min="5880" max="5880" width="6.42578125" style="612" customWidth="1"/>
    <col min="5881" max="5881" width="46.5703125" style="612" customWidth="1"/>
    <col min="5882" max="5882" width="29.42578125" style="612" customWidth="1"/>
    <col min="5883" max="6135" width="9.140625" style="612"/>
    <col min="6136" max="6136" width="6.42578125" style="612" customWidth="1"/>
    <col min="6137" max="6137" width="46.5703125" style="612" customWidth="1"/>
    <col min="6138" max="6138" width="29.42578125" style="612" customWidth="1"/>
    <col min="6139" max="6391" width="9.140625" style="612"/>
    <col min="6392" max="6392" width="6.42578125" style="612" customWidth="1"/>
    <col min="6393" max="6393" width="46.5703125" style="612" customWidth="1"/>
    <col min="6394" max="6394" width="29.42578125" style="612" customWidth="1"/>
    <col min="6395" max="6647" width="9.140625" style="612"/>
    <col min="6648" max="6648" width="6.42578125" style="612" customWidth="1"/>
    <col min="6649" max="6649" width="46.5703125" style="612" customWidth="1"/>
    <col min="6650" max="6650" width="29.42578125" style="612" customWidth="1"/>
    <col min="6651" max="6903" width="9.140625" style="612"/>
    <col min="6904" max="6904" width="6.42578125" style="612" customWidth="1"/>
    <col min="6905" max="6905" width="46.5703125" style="612" customWidth="1"/>
    <col min="6906" max="6906" width="29.42578125" style="612" customWidth="1"/>
    <col min="6907" max="7159" width="9.140625" style="612"/>
    <col min="7160" max="7160" width="6.42578125" style="612" customWidth="1"/>
    <col min="7161" max="7161" width="46.5703125" style="612" customWidth="1"/>
    <col min="7162" max="7162" width="29.42578125" style="612" customWidth="1"/>
    <col min="7163" max="7415" width="9.140625" style="612"/>
    <col min="7416" max="7416" width="6.42578125" style="612" customWidth="1"/>
    <col min="7417" max="7417" width="46.5703125" style="612" customWidth="1"/>
    <col min="7418" max="7418" width="29.42578125" style="612" customWidth="1"/>
    <col min="7419" max="7671" width="9.140625" style="612"/>
    <col min="7672" max="7672" width="6.42578125" style="612" customWidth="1"/>
    <col min="7673" max="7673" width="46.5703125" style="612" customWidth="1"/>
    <col min="7674" max="7674" width="29.42578125" style="612" customWidth="1"/>
    <col min="7675" max="7927" width="9.140625" style="612"/>
    <col min="7928" max="7928" width="6.42578125" style="612" customWidth="1"/>
    <col min="7929" max="7929" width="46.5703125" style="612" customWidth="1"/>
    <col min="7930" max="7930" width="29.42578125" style="612" customWidth="1"/>
    <col min="7931" max="8183" width="9.140625" style="612"/>
    <col min="8184" max="8184" width="6.42578125" style="612" customWidth="1"/>
    <col min="8185" max="8185" width="46.5703125" style="612" customWidth="1"/>
    <col min="8186" max="8186" width="29.42578125" style="612" customWidth="1"/>
    <col min="8187" max="8439" width="9.140625" style="612"/>
    <col min="8440" max="8440" width="6.42578125" style="612" customWidth="1"/>
    <col min="8441" max="8441" width="46.5703125" style="612" customWidth="1"/>
    <col min="8442" max="8442" width="29.42578125" style="612" customWidth="1"/>
    <col min="8443" max="8695" width="9.140625" style="612"/>
    <col min="8696" max="8696" width="6.42578125" style="612" customWidth="1"/>
    <col min="8697" max="8697" width="46.5703125" style="612" customWidth="1"/>
    <col min="8698" max="8698" width="29.42578125" style="612" customWidth="1"/>
    <col min="8699" max="8951" width="9.140625" style="612"/>
    <col min="8952" max="8952" width="6.42578125" style="612" customWidth="1"/>
    <col min="8953" max="8953" width="46.5703125" style="612" customWidth="1"/>
    <col min="8954" max="8954" width="29.42578125" style="612" customWidth="1"/>
    <col min="8955" max="9207" width="9.140625" style="612"/>
    <col min="9208" max="9208" width="6.42578125" style="612" customWidth="1"/>
    <col min="9209" max="9209" width="46.5703125" style="612" customWidth="1"/>
    <col min="9210" max="9210" width="29.42578125" style="612" customWidth="1"/>
    <col min="9211" max="9463" width="9.140625" style="612"/>
    <col min="9464" max="9464" width="6.42578125" style="612" customWidth="1"/>
    <col min="9465" max="9465" width="46.5703125" style="612" customWidth="1"/>
    <col min="9466" max="9466" width="29.42578125" style="612" customWidth="1"/>
    <col min="9467" max="9719" width="9.140625" style="612"/>
    <col min="9720" max="9720" width="6.42578125" style="612" customWidth="1"/>
    <col min="9721" max="9721" width="46.5703125" style="612" customWidth="1"/>
    <col min="9722" max="9722" width="29.42578125" style="612" customWidth="1"/>
    <col min="9723" max="9975" width="9.140625" style="612"/>
    <col min="9976" max="9976" width="6.42578125" style="612" customWidth="1"/>
    <col min="9977" max="9977" width="46.5703125" style="612" customWidth="1"/>
    <col min="9978" max="9978" width="29.42578125" style="612" customWidth="1"/>
    <col min="9979" max="10231" width="9.140625" style="612"/>
    <col min="10232" max="10232" width="6.42578125" style="612" customWidth="1"/>
    <col min="10233" max="10233" width="46.5703125" style="612" customWidth="1"/>
    <col min="10234" max="10234" width="29.42578125" style="612" customWidth="1"/>
    <col min="10235" max="10487" width="9.140625" style="612"/>
    <col min="10488" max="10488" width="6.42578125" style="612" customWidth="1"/>
    <col min="10489" max="10489" width="46.5703125" style="612" customWidth="1"/>
    <col min="10490" max="10490" width="29.42578125" style="612" customWidth="1"/>
    <col min="10491" max="10743" width="9.140625" style="612"/>
    <col min="10744" max="10744" width="6.42578125" style="612" customWidth="1"/>
    <col min="10745" max="10745" width="46.5703125" style="612" customWidth="1"/>
    <col min="10746" max="10746" width="29.42578125" style="612" customWidth="1"/>
    <col min="10747" max="10999" width="9.140625" style="612"/>
    <col min="11000" max="11000" width="6.42578125" style="612" customWidth="1"/>
    <col min="11001" max="11001" width="46.5703125" style="612" customWidth="1"/>
    <col min="11002" max="11002" width="29.42578125" style="612" customWidth="1"/>
    <col min="11003" max="11255" width="9.140625" style="612"/>
    <col min="11256" max="11256" width="6.42578125" style="612" customWidth="1"/>
    <col min="11257" max="11257" width="46.5703125" style="612" customWidth="1"/>
    <col min="11258" max="11258" width="29.42578125" style="612" customWidth="1"/>
    <col min="11259" max="11511" width="9.140625" style="612"/>
    <col min="11512" max="11512" width="6.42578125" style="612" customWidth="1"/>
    <col min="11513" max="11513" width="46.5703125" style="612" customWidth="1"/>
    <col min="11514" max="11514" width="29.42578125" style="612" customWidth="1"/>
    <col min="11515" max="11767" width="9.140625" style="612"/>
    <col min="11768" max="11768" width="6.42578125" style="612" customWidth="1"/>
    <col min="11769" max="11769" width="46.5703125" style="612" customWidth="1"/>
    <col min="11770" max="11770" width="29.42578125" style="612" customWidth="1"/>
    <col min="11771" max="12023" width="9.140625" style="612"/>
    <col min="12024" max="12024" width="6.42578125" style="612" customWidth="1"/>
    <col min="12025" max="12025" width="46.5703125" style="612" customWidth="1"/>
    <col min="12026" max="12026" width="29.42578125" style="612" customWidth="1"/>
    <col min="12027" max="12279" width="9.140625" style="612"/>
    <col min="12280" max="12280" width="6.42578125" style="612" customWidth="1"/>
    <col min="12281" max="12281" width="46.5703125" style="612" customWidth="1"/>
    <col min="12282" max="12282" width="29.42578125" style="612" customWidth="1"/>
    <col min="12283" max="12535" width="9.140625" style="612"/>
    <col min="12536" max="12536" width="6.42578125" style="612" customWidth="1"/>
    <col min="12537" max="12537" width="46.5703125" style="612" customWidth="1"/>
    <col min="12538" max="12538" width="29.42578125" style="612" customWidth="1"/>
    <col min="12539" max="12791" width="9.140625" style="612"/>
    <col min="12792" max="12792" width="6.42578125" style="612" customWidth="1"/>
    <col min="12793" max="12793" width="46.5703125" style="612" customWidth="1"/>
    <col min="12794" max="12794" width="29.42578125" style="612" customWidth="1"/>
    <col min="12795" max="13047" width="9.140625" style="612"/>
    <col min="13048" max="13048" width="6.42578125" style="612" customWidth="1"/>
    <col min="13049" max="13049" width="46.5703125" style="612" customWidth="1"/>
    <col min="13050" max="13050" width="29.42578125" style="612" customWidth="1"/>
    <col min="13051" max="13303" width="9.140625" style="612"/>
    <col min="13304" max="13304" width="6.42578125" style="612" customWidth="1"/>
    <col min="13305" max="13305" width="46.5703125" style="612" customWidth="1"/>
    <col min="13306" max="13306" width="29.42578125" style="612" customWidth="1"/>
    <col min="13307" max="13559" width="9.140625" style="612"/>
    <col min="13560" max="13560" width="6.42578125" style="612" customWidth="1"/>
    <col min="13561" max="13561" width="46.5703125" style="612" customWidth="1"/>
    <col min="13562" max="13562" width="29.42578125" style="612" customWidth="1"/>
    <col min="13563" max="13815" width="9.140625" style="612"/>
    <col min="13816" max="13816" width="6.42578125" style="612" customWidth="1"/>
    <col min="13817" max="13817" width="46.5703125" style="612" customWidth="1"/>
    <col min="13818" max="13818" width="29.42578125" style="612" customWidth="1"/>
    <col min="13819" max="14071" width="9.140625" style="612"/>
    <col min="14072" max="14072" width="6.42578125" style="612" customWidth="1"/>
    <col min="14073" max="14073" width="46.5703125" style="612" customWidth="1"/>
    <col min="14074" max="14074" width="29.42578125" style="612" customWidth="1"/>
    <col min="14075" max="14327" width="9.140625" style="612"/>
    <col min="14328" max="14328" width="6.42578125" style="612" customWidth="1"/>
    <col min="14329" max="14329" width="46.5703125" style="612" customWidth="1"/>
    <col min="14330" max="14330" width="29.42578125" style="612" customWidth="1"/>
    <col min="14331" max="14583" width="9.140625" style="612"/>
    <col min="14584" max="14584" width="6.42578125" style="612" customWidth="1"/>
    <col min="14585" max="14585" width="46.5703125" style="612" customWidth="1"/>
    <col min="14586" max="14586" width="29.42578125" style="612" customWidth="1"/>
    <col min="14587" max="14839" width="9.140625" style="612"/>
    <col min="14840" max="14840" width="6.42578125" style="612" customWidth="1"/>
    <col min="14841" max="14841" width="46.5703125" style="612" customWidth="1"/>
    <col min="14842" max="14842" width="29.42578125" style="612" customWidth="1"/>
    <col min="14843" max="15095" width="9.140625" style="612"/>
    <col min="15096" max="15096" width="6.42578125" style="612" customWidth="1"/>
    <col min="15097" max="15097" width="46.5703125" style="612" customWidth="1"/>
    <col min="15098" max="15098" width="29.42578125" style="612" customWidth="1"/>
    <col min="15099" max="15351" width="9.140625" style="612"/>
    <col min="15352" max="15352" width="6.42578125" style="612" customWidth="1"/>
    <col min="15353" max="15353" width="46.5703125" style="612" customWidth="1"/>
    <col min="15354" max="15354" width="29.42578125" style="612" customWidth="1"/>
    <col min="15355" max="15607" width="9.140625" style="612"/>
    <col min="15608" max="15608" width="6.42578125" style="612" customWidth="1"/>
    <col min="15609" max="15609" width="46.5703125" style="612" customWidth="1"/>
    <col min="15610" max="15610" width="29.42578125" style="612" customWidth="1"/>
    <col min="15611" max="15863" width="9.140625" style="612"/>
    <col min="15864" max="15864" width="6.42578125" style="612" customWidth="1"/>
    <col min="15865" max="15865" width="46.5703125" style="612" customWidth="1"/>
    <col min="15866" max="15866" width="29.42578125" style="612" customWidth="1"/>
    <col min="15867" max="16119" width="9.140625" style="612"/>
    <col min="16120" max="16120" width="6.42578125" style="612" customWidth="1"/>
    <col min="16121" max="16121" width="46.5703125" style="612" customWidth="1"/>
    <col min="16122" max="16122" width="29.42578125" style="612" customWidth="1"/>
    <col min="16123" max="16384" width="9.140625" style="612"/>
  </cols>
  <sheetData>
    <row r="1" spans="1:8" x14ac:dyDescent="0.2">
      <c r="B1" s="600" t="s">
        <v>330</v>
      </c>
    </row>
    <row r="2" spans="1:8" x14ac:dyDescent="0.2">
      <c r="B2" s="600" t="s">
        <v>462</v>
      </c>
      <c r="E2" s="612" t="s">
        <v>540</v>
      </c>
    </row>
    <row r="3" spans="1:8" x14ac:dyDescent="0.2">
      <c r="B3" s="600"/>
      <c r="C3" s="600" t="s">
        <v>400</v>
      </c>
      <c r="E3" s="612" t="s">
        <v>77</v>
      </c>
    </row>
    <row r="4" spans="1:8" ht="13.5" thickBot="1" x14ac:dyDescent="0.25">
      <c r="B4" s="600"/>
    </row>
    <row r="5" spans="1:8" ht="38.25" x14ac:dyDescent="0.2">
      <c r="A5" s="366" t="s">
        <v>1</v>
      </c>
      <c r="B5" s="702" t="s">
        <v>384</v>
      </c>
      <c r="C5" s="508" t="s">
        <v>499</v>
      </c>
      <c r="D5" s="168" t="s">
        <v>40</v>
      </c>
      <c r="E5" s="703" t="s">
        <v>333</v>
      </c>
      <c r="F5" s="703" t="s">
        <v>41</v>
      </c>
      <c r="G5" s="703" t="s">
        <v>120</v>
      </c>
      <c r="H5" s="703" t="s">
        <v>42</v>
      </c>
    </row>
    <row r="6" spans="1:8" x14ac:dyDescent="0.2">
      <c r="A6" s="342">
        <v>27</v>
      </c>
      <c r="B6" s="704" t="s">
        <v>3</v>
      </c>
      <c r="C6" s="344">
        <f t="shared" ref="C6:C37" si="0">SUM(D6:H6)</f>
        <v>430846783</v>
      </c>
      <c r="D6" s="705">
        <v>43198155</v>
      </c>
      <c r="E6" s="705">
        <v>156167809</v>
      </c>
      <c r="F6" s="705">
        <v>101956900</v>
      </c>
      <c r="G6" s="705">
        <v>29809443</v>
      </c>
      <c r="H6" s="705">
        <v>99714476</v>
      </c>
    </row>
    <row r="7" spans="1:8" ht="25.5" x14ac:dyDescent="0.2">
      <c r="A7" s="342">
        <v>28</v>
      </c>
      <c r="B7" s="704" t="s">
        <v>4</v>
      </c>
      <c r="C7" s="344">
        <f t="shared" si="0"/>
        <v>84121659</v>
      </c>
      <c r="D7" s="705">
        <v>9166575</v>
      </c>
      <c r="E7" s="705">
        <v>32624488</v>
      </c>
      <c r="F7" s="705">
        <v>15131912</v>
      </c>
      <c r="G7" s="705">
        <v>5907575</v>
      </c>
      <c r="H7" s="705">
        <v>21291109</v>
      </c>
    </row>
    <row r="8" spans="1:8" x14ac:dyDescent="0.2">
      <c r="A8" s="342">
        <v>87</v>
      </c>
      <c r="B8" s="704" t="s">
        <v>5</v>
      </c>
      <c r="C8" s="344">
        <f t="shared" si="0"/>
        <v>500957516</v>
      </c>
      <c r="D8" s="705">
        <v>310430117</v>
      </c>
      <c r="E8" s="705">
        <v>36756385</v>
      </c>
      <c r="F8" s="705">
        <v>73265880</v>
      </c>
      <c r="G8" s="705">
        <v>37438265</v>
      </c>
      <c r="H8" s="705">
        <v>43066869</v>
      </c>
    </row>
    <row r="9" spans="1:8" x14ac:dyDescent="0.2">
      <c r="A9" s="342">
        <v>88</v>
      </c>
      <c r="B9" s="706" t="s">
        <v>6</v>
      </c>
      <c r="C9" s="602">
        <f t="shared" si="0"/>
        <v>3546500</v>
      </c>
      <c r="D9" s="707">
        <f>D10</f>
        <v>3546500</v>
      </c>
      <c r="E9" s="357">
        <f>E10</f>
        <v>0</v>
      </c>
      <c r="F9" s="357">
        <f>F10</f>
        <v>0</v>
      </c>
      <c r="G9" s="357">
        <f>G10</f>
        <v>0</v>
      </c>
      <c r="H9" s="357">
        <f>H10</f>
        <v>0</v>
      </c>
    </row>
    <row r="10" spans="1:8" ht="25.5" x14ac:dyDescent="0.2">
      <c r="A10" s="342">
        <v>89</v>
      </c>
      <c r="B10" s="706" t="s">
        <v>7</v>
      </c>
      <c r="C10" s="602">
        <f t="shared" si="0"/>
        <v>3546500</v>
      </c>
      <c r="D10" s="708">
        <v>3546500</v>
      </c>
      <c r="E10" s="345"/>
      <c r="F10" s="345"/>
      <c r="G10" s="345"/>
      <c r="H10" s="345"/>
    </row>
    <row r="11" spans="1:8" x14ac:dyDescent="0.2">
      <c r="A11" s="342">
        <v>90</v>
      </c>
      <c r="B11" s="706" t="s">
        <v>8</v>
      </c>
      <c r="C11" s="602">
        <f t="shared" si="0"/>
        <v>800000</v>
      </c>
      <c r="D11" s="707">
        <f>D12</f>
        <v>800000</v>
      </c>
      <c r="E11" s="357">
        <f>E12</f>
        <v>0</v>
      </c>
      <c r="F11" s="357">
        <f>F12</f>
        <v>0</v>
      </c>
      <c r="G11" s="357">
        <f>G12</f>
        <v>0</v>
      </c>
      <c r="H11" s="357">
        <f>H12</f>
        <v>0</v>
      </c>
    </row>
    <row r="12" spans="1:8" ht="25.5" x14ac:dyDescent="0.2">
      <c r="A12" s="342">
        <v>91</v>
      </c>
      <c r="B12" s="706" t="s">
        <v>9</v>
      </c>
      <c r="C12" s="602">
        <f t="shared" si="0"/>
        <v>800000</v>
      </c>
      <c r="D12" s="707">
        <v>800000</v>
      </c>
      <c r="E12" s="357"/>
      <c r="F12" s="357"/>
      <c r="G12" s="357"/>
      <c r="H12" s="357"/>
    </row>
    <row r="13" spans="1:8" x14ac:dyDescent="0.2">
      <c r="A13" s="342">
        <v>92</v>
      </c>
      <c r="B13" s="706" t="s">
        <v>10</v>
      </c>
      <c r="C13" s="602">
        <f t="shared" si="0"/>
        <v>9071998</v>
      </c>
      <c r="D13" s="707">
        <f>SUM(D14:D15)</f>
        <v>9071998</v>
      </c>
      <c r="E13" s="357">
        <f>SUM(E14:E15)</f>
        <v>0</v>
      </c>
      <c r="F13" s="357">
        <f>SUM(F14:F15)</f>
        <v>0</v>
      </c>
      <c r="G13" s="357">
        <f>SUM(G14:G15)</f>
        <v>0</v>
      </c>
      <c r="H13" s="357">
        <f>SUM(H14:H15)</f>
        <v>0</v>
      </c>
    </row>
    <row r="14" spans="1:8" x14ac:dyDescent="0.2">
      <c r="A14" s="342">
        <v>93</v>
      </c>
      <c r="B14" s="706" t="s">
        <v>11</v>
      </c>
      <c r="C14" s="602">
        <f t="shared" si="0"/>
        <v>1000000</v>
      </c>
      <c r="D14" s="708">
        <v>1000000</v>
      </c>
      <c r="E14" s="345"/>
      <c r="F14" s="345"/>
      <c r="G14" s="345"/>
      <c r="H14" s="345"/>
    </row>
    <row r="15" spans="1:8" x14ac:dyDescent="0.2">
      <c r="A15" s="342">
        <v>94</v>
      </c>
      <c r="B15" s="706" t="s">
        <v>12</v>
      </c>
      <c r="C15" s="602">
        <f t="shared" si="0"/>
        <v>8071998</v>
      </c>
      <c r="D15" s="708">
        <v>8071998</v>
      </c>
      <c r="E15" s="345"/>
      <c r="F15" s="345"/>
      <c r="G15" s="345"/>
      <c r="H15" s="345"/>
    </row>
    <row r="16" spans="1:8" x14ac:dyDescent="0.2">
      <c r="A16" s="342">
        <v>96</v>
      </c>
      <c r="B16" s="709" t="s">
        <v>13</v>
      </c>
      <c r="C16" s="602">
        <f t="shared" si="0"/>
        <v>13418498</v>
      </c>
      <c r="D16" s="710">
        <f>D9+D11+D13</f>
        <v>13418498</v>
      </c>
      <c r="E16" s="711">
        <f>E9+E11+E13</f>
        <v>0</v>
      </c>
      <c r="F16" s="711">
        <f>F9+F11+F13</f>
        <v>0</v>
      </c>
      <c r="G16" s="711">
        <f>G9+G11+G13</f>
        <v>0</v>
      </c>
      <c r="H16" s="711">
        <f>H9+H11+H13</f>
        <v>0</v>
      </c>
    </row>
    <row r="17" spans="1:8" ht="18.75" customHeight="1" x14ac:dyDescent="0.2">
      <c r="A17" s="342">
        <v>97</v>
      </c>
      <c r="B17" s="706" t="s">
        <v>14</v>
      </c>
      <c r="C17" s="602">
        <f t="shared" si="0"/>
        <v>0</v>
      </c>
      <c r="D17" s="708"/>
      <c r="E17" s="345"/>
      <c r="F17" s="345"/>
      <c r="G17" s="345"/>
      <c r="H17" s="345"/>
    </row>
    <row r="18" spans="1:8" ht="25.5" x14ac:dyDescent="0.2">
      <c r="A18" s="342">
        <v>98</v>
      </c>
      <c r="B18" s="706" t="s">
        <v>15</v>
      </c>
      <c r="C18" s="602">
        <f t="shared" si="0"/>
        <v>198744843</v>
      </c>
      <c r="D18" s="712">
        <f>SUM(D19:D22)</f>
        <v>198367411</v>
      </c>
      <c r="E18" s="350">
        <f>SUM(E19:E22)</f>
        <v>0</v>
      </c>
      <c r="F18" s="350">
        <f>SUM(F19:F22)</f>
        <v>227432</v>
      </c>
      <c r="G18" s="350">
        <f>SUM(G19:G22)</f>
        <v>150000</v>
      </c>
      <c r="H18" s="350">
        <f>SUM(H19:H22)</f>
        <v>0</v>
      </c>
    </row>
    <row r="19" spans="1:8" x14ac:dyDescent="0.2">
      <c r="A19" s="342">
        <v>99</v>
      </c>
      <c r="B19" s="706" t="s">
        <v>385</v>
      </c>
      <c r="C19" s="602">
        <f t="shared" si="0"/>
        <v>4650000</v>
      </c>
      <c r="D19" s="708">
        <v>4500000</v>
      </c>
      <c r="E19" s="345"/>
      <c r="F19" s="345"/>
      <c r="G19" s="345">
        <v>150000</v>
      </c>
      <c r="H19" s="345"/>
    </row>
    <row r="20" spans="1:8" x14ac:dyDescent="0.2">
      <c r="A20" s="342">
        <v>100</v>
      </c>
      <c r="B20" s="706" t="s">
        <v>16</v>
      </c>
      <c r="C20" s="602">
        <f t="shared" si="0"/>
        <v>227432</v>
      </c>
      <c r="D20" s="708"/>
      <c r="E20" s="345"/>
      <c r="F20" s="345">
        <v>227432</v>
      </c>
      <c r="G20" s="345"/>
      <c r="H20" s="345"/>
    </row>
    <row r="21" spans="1:8" ht="25.5" x14ac:dyDescent="0.2">
      <c r="A21" s="342">
        <v>101</v>
      </c>
      <c r="B21" s="706" t="s">
        <v>17</v>
      </c>
      <c r="C21" s="602">
        <f t="shared" si="0"/>
        <v>0</v>
      </c>
      <c r="D21" s="708"/>
      <c r="E21" s="345"/>
      <c r="F21" s="345"/>
      <c r="G21" s="345"/>
      <c r="H21" s="345"/>
    </row>
    <row r="22" spans="1:8" x14ac:dyDescent="0.2">
      <c r="A22" s="342">
        <v>102</v>
      </c>
      <c r="B22" s="706" t="s">
        <v>18</v>
      </c>
      <c r="C22" s="602">
        <f t="shared" si="0"/>
        <v>193867411</v>
      </c>
      <c r="D22" s="708">
        <v>193867411</v>
      </c>
      <c r="E22" s="345"/>
      <c r="F22" s="345"/>
      <c r="G22" s="345"/>
      <c r="H22" s="345"/>
    </row>
    <row r="23" spans="1:8" ht="25.5" x14ac:dyDescent="0.2">
      <c r="A23" s="342">
        <v>103</v>
      </c>
      <c r="B23" s="706" t="s">
        <v>489</v>
      </c>
      <c r="C23" s="602">
        <f t="shared" si="0"/>
        <v>23144398</v>
      </c>
      <c r="D23" s="708">
        <v>23144398</v>
      </c>
      <c r="E23" s="345"/>
      <c r="F23" s="345"/>
      <c r="G23" s="345"/>
      <c r="H23" s="345"/>
    </row>
    <row r="24" spans="1:8" ht="16.5" customHeight="1" x14ac:dyDescent="0.2">
      <c r="A24" s="342"/>
      <c r="B24" s="706" t="s">
        <v>387</v>
      </c>
      <c r="C24" s="602">
        <f t="shared" si="0"/>
        <v>0</v>
      </c>
      <c r="D24" s="708"/>
      <c r="E24" s="345"/>
      <c r="F24" s="345"/>
      <c r="G24" s="345"/>
      <c r="H24" s="345"/>
    </row>
    <row r="25" spans="1:8" ht="16.5" customHeight="1" x14ac:dyDescent="0.2">
      <c r="A25" s="342">
        <v>104</v>
      </c>
      <c r="B25" s="706" t="s">
        <v>19</v>
      </c>
      <c r="C25" s="602">
        <f t="shared" si="0"/>
        <v>116989280</v>
      </c>
      <c r="D25" s="708">
        <v>116989280</v>
      </c>
      <c r="E25" s="345"/>
      <c r="F25" s="345"/>
      <c r="G25" s="345"/>
      <c r="H25" s="345"/>
    </row>
    <row r="26" spans="1:8" ht="18" customHeight="1" x14ac:dyDescent="0.2">
      <c r="A26" s="342">
        <v>105</v>
      </c>
      <c r="B26" s="709" t="s">
        <v>20</v>
      </c>
      <c r="C26" s="602">
        <f t="shared" si="0"/>
        <v>338878521</v>
      </c>
      <c r="D26" s="710">
        <f>D17+D18+D23+D24+D25</f>
        <v>338501089</v>
      </c>
      <c r="E26" s="711">
        <f>E17+E18+E23+E24+E25</f>
        <v>0</v>
      </c>
      <c r="F26" s="711">
        <f>F17+F18+F23+F24+F25</f>
        <v>227432</v>
      </c>
      <c r="G26" s="711">
        <f>G17+G18+G23+G24+G25</f>
        <v>150000</v>
      </c>
      <c r="H26" s="711">
        <f>H17+H18+H23+H24+H25</f>
        <v>0</v>
      </c>
    </row>
    <row r="27" spans="1:8" x14ac:dyDescent="0.2">
      <c r="A27" s="342">
        <v>106</v>
      </c>
      <c r="B27" s="706" t="s">
        <v>21</v>
      </c>
      <c r="C27" s="602">
        <f t="shared" si="0"/>
        <v>1306200</v>
      </c>
      <c r="D27" s="708">
        <v>1300000</v>
      </c>
      <c r="E27" s="345"/>
      <c r="F27" s="345"/>
      <c r="G27" s="345">
        <v>6200</v>
      </c>
      <c r="H27" s="345"/>
    </row>
    <row r="28" spans="1:8" x14ac:dyDescent="0.2">
      <c r="A28" s="342">
        <v>107</v>
      </c>
      <c r="B28" s="706" t="s">
        <v>22</v>
      </c>
      <c r="C28" s="602">
        <f t="shared" si="0"/>
        <v>1034994748</v>
      </c>
      <c r="D28" s="708">
        <v>1034994748</v>
      </c>
      <c r="E28" s="345"/>
      <c r="F28" s="345"/>
      <c r="G28" s="345"/>
      <c r="H28" s="345"/>
    </row>
    <row r="29" spans="1:8" x14ac:dyDescent="0.2">
      <c r="A29" s="342">
        <v>108</v>
      </c>
      <c r="B29" s="706" t="s">
        <v>23</v>
      </c>
      <c r="C29" s="602">
        <f t="shared" si="0"/>
        <v>1119244</v>
      </c>
      <c r="D29" s="708">
        <v>47244</v>
      </c>
      <c r="E29" s="345">
        <v>1000000</v>
      </c>
      <c r="F29" s="345">
        <v>60000</v>
      </c>
      <c r="G29" s="345"/>
      <c r="H29" s="345">
        <v>12000</v>
      </c>
    </row>
    <row r="30" spans="1:8" x14ac:dyDescent="0.2">
      <c r="A30" s="342">
        <v>109</v>
      </c>
      <c r="B30" s="706" t="s">
        <v>24</v>
      </c>
      <c r="C30" s="602">
        <f t="shared" si="0"/>
        <v>42920262</v>
      </c>
      <c r="D30" s="708">
        <v>25342625</v>
      </c>
      <c r="E30" s="345">
        <v>3000000</v>
      </c>
      <c r="F30" s="345">
        <v>3528189</v>
      </c>
      <c r="G30" s="345">
        <v>10270820</v>
      </c>
      <c r="H30" s="345">
        <v>778628</v>
      </c>
    </row>
    <row r="31" spans="1:8" ht="25.5" x14ac:dyDescent="0.2">
      <c r="A31" s="342">
        <v>110</v>
      </c>
      <c r="B31" s="706" t="s">
        <v>25</v>
      </c>
      <c r="C31" s="602">
        <f t="shared" si="0"/>
        <v>81568180</v>
      </c>
      <c r="D31" s="708">
        <v>76921396</v>
      </c>
      <c r="E31" s="345">
        <v>1080000</v>
      </c>
      <c r="F31" s="345">
        <v>968811</v>
      </c>
      <c r="G31" s="345">
        <v>2384504</v>
      </c>
      <c r="H31" s="345">
        <v>213469</v>
      </c>
    </row>
    <row r="32" spans="1:8" x14ac:dyDescent="0.2">
      <c r="A32" s="342">
        <v>111</v>
      </c>
      <c r="B32" s="709" t="s">
        <v>26</v>
      </c>
      <c r="C32" s="602">
        <f t="shared" si="0"/>
        <v>1161908634</v>
      </c>
      <c r="D32" s="710">
        <f>SUM(D27:D31)</f>
        <v>1138606013</v>
      </c>
      <c r="E32" s="711">
        <f>SUM(E27:E31)</f>
        <v>5080000</v>
      </c>
      <c r="F32" s="711">
        <f>SUM(F27:F31)</f>
        <v>4557000</v>
      </c>
      <c r="G32" s="711">
        <f>SUM(G27:G31)</f>
        <v>12661524</v>
      </c>
      <c r="H32" s="711">
        <f>SUM(H27:H31)</f>
        <v>1004097</v>
      </c>
    </row>
    <row r="33" spans="1:8" x14ac:dyDescent="0.2">
      <c r="A33" s="342">
        <v>112</v>
      </c>
      <c r="B33" s="706" t="s">
        <v>27</v>
      </c>
      <c r="C33" s="602">
        <f t="shared" si="0"/>
        <v>161130971</v>
      </c>
      <c r="D33" s="708">
        <v>161130971</v>
      </c>
      <c r="E33" s="345"/>
      <c r="F33" s="345"/>
      <c r="G33" s="345"/>
      <c r="H33" s="345"/>
    </row>
    <row r="34" spans="1:8" x14ac:dyDescent="0.2">
      <c r="A34" s="342"/>
      <c r="B34" s="706" t="s">
        <v>388</v>
      </c>
      <c r="C34" s="602">
        <f t="shared" si="0"/>
        <v>200000</v>
      </c>
      <c r="D34" s="708"/>
      <c r="E34" s="345">
        <v>200000</v>
      </c>
      <c r="F34" s="345"/>
      <c r="G34" s="345"/>
      <c r="H34" s="345"/>
    </row>
    <row r="35" spans="1:8" x14ac:dyDescent="0.2">
      <c r="A35" s="342">
        <v>113</v>
      </c>
      <c r="B35" s="706" t="s">
        <v>28</v>
      </c>
      <c r="C35" s="602">
        <f t="shared" si="0"/>
        <v>1872126</v>
      </c>
      <c r="D35" s="708">
        <v>596063</v>
      </c>
      <c r="E35" s="345"/>
      <c r="F35" s="345">
        <v>1276063</v>
      </c>
      <c r="G35" s="345"/>
      <c r="H35" s="345"/>
    </row>
    <row r="36" spans="1:8" ht="25.5" x14ac:dyDescent="0.2">
      <c r="A36" s="342">
        <v>114</v>
      </c>
      <c r="B36" s="706" t="s">
        <v>29</v>
      </c>
      <c r="C36" s="602">
        <f t="shared" si="0"/>
        <v>44064835</v>
      </c>
      <c r="D36" s="708">
        <v>43666298</v>
      </c>
      <c r="E36" s="345">
        <v>54000</v>
      </c>
      <c r="F36" s="345">
        <v>344537</v>
      </c>
      <c r="G36" s="345"/>
      <c r="H36" s="345"/>
    </row>
    <row r="37" spans="1:8" x14ac:dyDescent="0.2">
      <c r="A37" s="342">
        <v>115</v>
      </c>
      <c r="B37" s="709" t="s">
        <v>30</v>
      </c>
      <c r="C37" s="602">
        <f t="shared" si="0"/>
        <v>207267932</v>
      </c>
      <c r="D37" s="710">
        <f>SUM(D33:D36)</f>
        <v>205393332</v>
      </c>
      <c r="E37" s="711">
        <f>SUM(E33:E36)</f>
        <v>254000</v>
      </c>
      <c r="F37" s="711">
        <f>SUM(F33:F36)</f>
        <v>1620600</v>
      </c>
      <c r="G37" s="711">
        <f>SUM(G33:G36)</f>
        <v>0</v>
      </c>
      <c r="H37" s="711">
        <f>SUM(H33:H36)</f>
        <v>0</v>
      </c>
    </row>
    <row r="38" spans="1:8" ht="25.5" x14ac:dyDescent="0.2">
      <c r="A38" s="342">
        <v>116</v>
      </c>
      <c r="B38" s="706" t="s">
        <v>490</v>
      </c>
      <c r="C38" s="602">
        <f>SUM(D38:H38)</f>
        <v>7516495</v>
      </c>
      <c r="D38" s="707">
        <v>7516495</v>
      </c>
      <c r="E38" s="357">
        <f>SUM(E39:E41)</f>
        <v>0</v>
      </c>
      <c r="F38" s="357">
        <f>SUM(F39:F41)</f>
        <v>0</v>
      </c>
      <c r="G38" s="357">
        <f>SUM(G39:G41)</f>
        <v>0</v>
      </c>
      <c r="H38" s="357">
        <f>SUM(H39:H41)</f>
        <v>0</v>
      </c>
    </row>
    <row r="39" spans="1:8" ht="25.5" x14ac:dyDescent="0.2">
      <c r="A39" s="342">
        <v>119</v>
      </c>
      <c r="B39" s="706" t="s">
        <v>491</v>
      </c>
      <c r="C39" s="602">
        <f t="shared" ref="C39:C48" si="1">SUM(D39:H39)</f>
        <v>17672517</v>
      </c>
      <c r="D39" s="708">
        <f>SUM(D40:D41)</f>
        <v>17672517</v>
      </c>
      <c r="E39" s="345"/>
      <c r="F39" s="345"/>
      <c r="G39" s="345"/>
      <c r="H39" s="345"/>
    </row>
    <row r="40" spans="1:8" ht="25.5" x14ac:dyDescent="0.2">
      <c r="A40" s="342">
        <v>118</v>
      </c>
      <c r="B40" s="706" t="s">
        <v>389</v>
      </c>
      <c r="C40" s="602">
        <f t="shared" si="1"/>
        <v>8562517</v>
      </c>
      <c r="D40" s="708">
        <v>8562517</v>
      </c>
      <c r="E40" s="345"/>
      <c r="F40" s="345"/>
      <c r="G40" s="345"/>
      <c r="H40" s="345"/>
    </row>
    <row r="41" spans="1:8" x14ac:dyDescent="0.2">
      <c r="A41" s="342">
        <v>117</v>
      </c>
      <c r="B41" s="706" t="s">
        <v>391</v>
      </c>
      <c r="C41" s="602">
        <f t="shared" si="1"/>
        <v>9110000</v>
      </c>
      <c r="D41" s="708">
        <v>9110000</v>
      </c>
      <c r="E41" s="345"/>
      <c r="F41" s="345"/>
      <c r="G41" s="345"/>
      <c r="H41" s="345"/>
    </row>
    <row r="42" spans="1:8" x14ac:dyDescent="0.2">
      <c r="A42" s="342">
        <v>120</v>
      </c>
      <c r="B42" s="709" t="s">
        <v>32</v>
      </c>
      <c r="C42" s="602">
        <f t="shared" si="1"/>
        <v>25189012</v>
      </c>
      <c r="D42" s="710">
        <f>D38+D39</f>
        <v>25189012</v>
      </c>
      <c r="E42" s="710">
        <f t="shared" ref="E42:H42" si="2">E38+E39</f>
        <v>0</v>
      </c>
      <c r="F42" s="710">
        <f t="shared" si="2"/>
        <v>0</v>
      </c>
      <c r="G42" s="710">
        <f t="shared" si="2"/>
        <v>0</v>
      </c>
      <c r="H42" s="710">
        <f t="shared" si="2"/>
        <v>0</v>
      </c>
    </row>
    <row r="43" spans="1:8" x14ac:dyDescent="0.2">
      <c r="A43" s="342">
        <v>121</v>
      </c>
      <c r="B43" s="713" t="s">
        <v>33</v>
      </c>
      <c r="C43" s="714">
        <f>C6+C7+C8+C16+C26+C32+C37+C42</f>
        <v>2762588555</v>
      </c>
      <c r="D43" s="714">
        <f>D6+D7+D8+D16+D26+D32+D37+D42</f>
        <v>2083902791</v>
      </c>
      <c r="E43" s="714">
        <f t="shared" ref="E43:H43" si="3">E6+E7+E8+E16+E26+E32+E37+E42</f>
        <v>230882682</v>
      </c>
      <c r="F43" s="714">
        <f t="shared" si="3"/>
        <v>196759724</v>
      </c>
      <c r="G43" s="714">
        <f t="shared" si="3"/>
        <v>85966807</v>
      </c>
      <c r="H43" s="714">
        <f t="shared" si="3"/>
        <v>165076551</v>
      </c>
    </row>
    <row r="44" spans="1:8" ht="25.5" x14ac:dyDescent="0.2">
      <c r="A44" s="342">
        <v>122</v>
      </c>
      <c r="B44" s="706" t="s">
        <v>34</v>
      </c>
      <c r="C44" s="602">
        <f t="shared" si="1"/>
        <v>48776198</v>
      </c>
      <c r="D44" s="708">
        <v>48776198</v>
      </c>
      <c r="E44" s="345"/>
      <c r="F44" s="345"/>
      <c r="G44" s="345"/>
      <c r="H44" s="345"/>
    </row>
    <row r="45" spans="1:8" ht="25.5" x14ac:dyDescent="0.2">
      <c r="A45" s="342">
        <v>123</v>
      </c>
      <c r="B45" s="706" t="s">
        <v>35</v>
      </c>
      <c r="C45" s="602">
        <f>SUM(D45:H45)</f>
        <v>555010950</v>
      </c>
      <c r="D45" s="542">
        <v>555010950</v>
      </c>
      <c r="E45" s="345"/>
      <c r="F45" s="345"/>
      <c r="G45" s="345"/>
      <c r="H45" s="345"/>
    </row>
    <row r="46" spans="1:8" x14ac:dyDescent="0.2">
      <c r="A46" s="342">
        <v>124</v>
      </c>
      <c r="B46" s="706" t="s">
        <v>36</v>
      </c>
      <c r="C46" s="602">
        <f t="shared" si="1"/>
        <v>603787148</v>
      </c>
      <c r="D46" s="707">
        <f>SUM(D44:D45)</f>
        <v>603787148</v>
      </c>
      <c r="E46" s="357">
        <f>SUM(E44:E45)</f>
        <v>0</v>
      </c>
      <c r="F46" s="357">
        <f>SUM(F44:F45)</f>
        <v>0</v>
      </c>
      <c r="G46" s="357">
        <f>SUM(G44:G45)</f>
        <v>0</v>
      </c>
      <c r="H46" s="357">
        <f>SUM(H44:H45)</f>
        <v>0</v>
      </c>
    </row>
    <row r="47" spans="1:8" ht="13.5" thickBot="1" x14ac:dyDescent="0.25">
      <c r="A47" s="342">
        <v>125</v>
      </c>
      <c r="B47" s="715" t="s">
        <v>37</v>
      </c>
      <c r="C47" s="602">
        <f t="shared" si="1"/>
        <v>603787148</v>
      </c>
      <c r="D47" s="189">
        <f>D46</f>
        <v>603787148</v>
      </c>
      <c r="E47" s="716">
        <f>E46</f>
        <v>0</v>
      </c>
      <c r="F47" s="716">
        <f>F46</f>
        <v>0</v>
      </c>
      <c r="G47" s="716">
        <f>G46</f>
        <v>0</v>
      </c>
      <c r="H47" s="716">
        <f>H46</f>
        <v>0</v>
      </c>
    </row>
    <row r="48" spans="1:8" ht="14.25" thickTop="1" thickBot="1" x14ac:dyDescent="0.25">
      <c r="A48" s="342">
        <v>126</v>
      </c>
      <c r="B48" s="599" t="s">
        <v>38</v>
      </c>
      <c r="C48" s="602">
        <f t="shared" si="1"/>
        <v>3366375703</v>
      </c>
      <c r="D48" s="598">
        <f>D43+D47</f>
        <v>2687689939</v>
      </c>
      <c r="E48" s="597">
        <f>E43+E47</f>
        <v>230882682</v>
      </c>
      <c r="F48" s="597">
        <f>F43+F47</f>
        <v>196759724</v>
      </c>
      <c r="G48" s="597">
        <f>G43+G47</f>
        <v>85966807</v>
      </c>
      <c r="H48" s="597">
        <f>H43+H47</f>
        <v>165076551</v>
      </c>
    </row>
    <row r="49" spans="3:8" ht="13.5" thickTop="1" x14ac:dyDescent="0.2">
      <c r="C49" s="523">
        <f>'[2]2'!C78-'[2]4'!C48</f>
        <v>0</v>
      </c>
      <c r="D49" s="523"/>
      <c r="E49" s="523"/>
      <c r="F49" s="523"/>
      <c r="G49" s="523"/>
      <c r="H49" s="523"/>
    </row>
    <row r="50" spans="3:8" x14ac:dyDescent="0.2">
      <c r="C50" s="52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A2EE-1AA0-4819-A3DA-E5BD64C1D02B}">
  <dimension ref="A1:I50"/>
  <sheetViews>
    <sheetView workbookViewId="0">
      <selection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9" max="9" width="7.7109375" customWidth="1"/>
    <col min="248" max="248" width="6.42578125" customWidth="1"/>
    <col min="249" max="249" width="46.5703125" customWidth="1"/>
    <col min="250" max="250" width="29.42578125" customWidth="1"/>
    <col min="504" max="504" width="6.42578125" customWidth="1"/>
    <col min="505" max="505" width="46.5703125" customWidth="1"/>
    <col min="506" max="506" width="29.42578125" customWidth="1"/>
    <col min="760" max="760" width="6.42578125" customWidth="1"/>
    <col min="761" max="761" width="46.5703125" customWidth="1"/>
    <col min="762" max="762" width="29.42578125" customWidth="1"/>
    <col min="1016" max="1016" width="6.42578125" customWidth="1"/>
    <col min="1017" max="1017" width="46.5703125" customWidth="1"/>
    <col min="1018" max="1018" width="29.42578125" customWidth="1"/>
    <col min="1272" max="1272" width="6.42578125" customWidth="1"/>
    <col min="1273" max="1273" width="46.5703125" customWidth="1"/>
    <col min="1274" max="1274" width="29.42578125" customWidth="1"/>
    <col min="1528" max="1528" width="6.42578125" customWidth="1"/>
    <col min="1529" max="1529" width="46.5703125" customWidth="1"/>
    <col min="1530" max="1530" width="29.42578125" customWidth="1"/>
    <col min="1784" max="1784" width="6.42578125" customWidth="1"/>
    <col min="1785" max="1785" width="46.5703125" customWidth="1"/>
    <col min="1786" max="1786" width="29.42578125" customWidth="1"/>
    <col min="2040" max="2040" width="6.42578125" customWidth="1"/>
    <col min="2041" max="2041" width="46.5703125" customWidth="1"/>
    <col min="2042" max="2042" width="29.42578125" customWidth="1"/>
    <col min="2296" max="2296" width="6.42578125" customWidth="1"/>
    <col min="2297" max="2297" width="46.5703125" customWidth="1"/>
    <col min="2298" max="2298" width="29.42578125" customWidth="1"/>
    <col min="2552" max="2552" width="6.42578125" customWidth="1"/>
    <col min="2553" max="2553" width="46.5703125" customWidth="1"/>
    <col min="2554" max="2554" width="29.42578125" customWidth="1"/>
    <col min="2808" max="2808" width="6.42578125" customWidth="1"/>
    <col min="2809" max="2809" width="46.5703125" customWidth="1"/>
    <col min="2810" max="2810" width="29.42578125" customWidth="1"/>
    <col min="3064" max="3064" width="6.42578125" customWidth="1"/>
    <col min="3065" max="3065" width="46.5703125" customWidth="1"/>
    <col min="3066" max="3066" width="29.42578125" customWidth="1"/>
    <col min="3320" max="3320" width="6.42578125" customWidth="1"/>
    <col min="3321" max="3321" width="46.5703125" customWidth="1"/>
    <col min="3322" max="3322" width="29.42578125" customWidth="1"/>
    <col min="3576" max="3576" width="6.42578125" customWidth="1"/>
    <col min="3577" max="3577" width="46.5703125" customWidth="1"/>
    <col min="3578" max="3578" width="29.42578125" customWidth="1"/>
    <col min="3832" max="3832" width="6.42578125" customWidth="1"/>
    <col min="3833" max="3833" width="46.5703125" customWidth="1"/>
    <col min="3834" max="3834" width="29.42578125" customWidth="1"/>
    <col min="4088" max="4088" width="6.42578125" customWidth="1"/>
    <col min="4089" max="4089" width="46.5703125" customWidth="1"/>
    <col min="4090" max="4090" width="29.42578125" customWidth="1"/>
    <col min="4344" max="4344" width="6.42578125" customWidth="1"/>
    <col min="4345" max="4345" width="46.5703125" customWidth="1"/>
    <col min="4346" max="4346" width="29.42578125" customWidth="1"/>
    <col min="4600" max="4600" width="6.42578125" customWidth="1"/>
    <col min="4601" max="4601" width="46.5703125" customWidth="1"/>
    <col min="4602" max="4602" width="29.42578125" customWidth="1"/>
    <col min="4856" max="4856" width="6.42578125" customWidth="1"/>
    <col min="4857" max="4857" width="46.5703125" customWidth="1"/>
    <col min="4858" max="4858" width="29.42578125" customWidth="1"/>
    <col min="5112" max="5112" width="6.42578125" customWidth="1"/>
    <col min="5113" max="5113" width="46.5703125" customWidth="1"/>
    <col min="5114" max="5114" width="29.42578125" customWidth="1"/>
    <col min="5368" max="5368" width="6.42578125" customWidth="1"/>
    <col min="5369" max="5369" width="46.5703125" customWidth="1"/>
    <col min="5370" max="5370" width="29.42578125" customWidth="1"/>
    <col min="5624" max="5624" width="6.42578125" customWidth="1"/>
    <col min="5625" max="5625" width="46.5703125" customWidth="1"/>
    <col min="5626" max="5626" width="29.42578125" customWidth="1"/>
    <col min="5880" max="5880" width="6.42578125" customWidth="1"/>
    <col min="5881" max="5881" width="46.5703125" customWidth="1"/>
    <col min="5882" max="5882" width="29.42578125" customWidth="1"/>
    <col min="6136" max="6136" width="6.42578125" customWidth="1"/>
    <col min="6137" max="6137" width="46.5703125" customWidth="1"/>
    <col min="6138" max="6138" width="29.42578125" customWidth="1"/>
    <col min="6392" max="6392" width="6.42578125" customWidth="1"/>
    <col min="6393" max="6393" width="46.5703125" customWidth="1"/>
    <col min="6394" max="6394" width="29.42578125" customWidth="1"/>
    <col min="6648" max="6648" width="6.42578125" customWidth="1"/>
    <col min="6649" max="6649" width="46.5703125" customWidth="1"/>
    <col min="6650" max="6650" width="29.42578125" customWidth="1"/>
    <col min="6904" max="6904" width="6.42578125" customWidth="1"/>
    <col min="6905" max="6905" width="46.5703125" customWidth="1"/>
    <col min="6906" max="6906" width="29.42578125" customWidth="1"/>
    <col min="7160" max="7160" width="6.42578125" customWidth="1"/>
    <col min="7161" max="7161" width="46.5703125" customWidth="1"/>
    <col min="7162" max="7162" width="29.42578125" customWidth="1"/>
    <col min="7416" max="7416" width="6.42578125" customWidth="1"/>
    <col min="7417" max="7417" width="46.5703125" customWidth="1"/>
    <col min="7418" max="7418" width="29.42578125" customWidth="1"/>
    <col min="7672" max="7672" width="6.42578125" customWidth="1"/>
    <col min="7673" max="7673" width="46.5703125" customWidth="1"/>
    <col min="7674" max="7674" width="29.42578125" customWidth="1"/>
    <col min="7928" max="7928" width="6.42578125" customWidth="1"/>
    <col min="7929" max="7929" width="46.5703125" customWidth="1"/>
    <col min="7930" max="7930" width="29.42578125" customWidth="1"/>
    <col min="8184" max="8184" width="6.42578125" customWidth="1"/>
    <col min="8185" max="8185" width="46.5703125" customWidth="1"/>
    <col min="8186" max="8186" width="29.42578125" customWidth="1"/>
    <col min="8440" max="8440" width="6.42578125" customWidth="1"/>
    <col min="8441" max="8441" width="46.5703125" customWidth="1"/>
    <col min="8442" max="8442" width="29.42578125" customWidth="1"/>
    <col min="8696" max="8696" width="6.42578125" customWidth="1"/>
    <col min="8697" max="8697" width="46.5703125" customWidth="1"/>
    <col min="8698" max="8698" width="29.42578125" customWidth="1"/>
    <col min="8952" max="8952" width="6.42578125" customWidth="1"/>
    <col min="8953" max="8953" width="46.5703125" customWidth="1"/>
    <col min="8954" max="8954" width="29.42578125" customWidth="1"/>
    <col min="9208" max="9208" width="6.42578125" customWidth="1"/>
    <col min="9209" max="9209" width="46.5703125" customWidth="1"/>
    <col min="9210" max="9210" width="29.42578125" customWidth="1"/>
    <col min="9464" max="9464" width="6.42578125" customWidth="1"/>
    <col min="9465" max="9465" width="46.5703125" customWidth="1"/>
    <col min="9466" max="9466" width="29.42578125" customWidth="1"/>
    <col min="9720" max="9720" width="6.42578125" customWidth="1"/>
    <col min="9721" max="9721" width="46.5703125" customWidth="1"/>
    <col min="9722" max="9722" width="29.42578125" customWidth="1"/>
    <col min="9976" max="9976" width="6.42578125" customWidth="1"/>
    <col min="9977" max="9977" width="46.5703125" customWidth="1"/>
    <col min="9978" max="9978" width="29.42578125" customWidth="1"/>
    <col min="10232" max="10232" width="6.42578125" customWidth="1"/>
    <col min="10233" max="10233" width="46.5703125" customWidth="1"/>
    <col min="10234" max="10234" width="29.42578125" customWidth="1"/>
    <col min="10488" max="10488" width="6.42578125" customWidth="1"/>
    <col min="10489" max="10489" width="46.5703125" customWidth="1"/>
    <col min="10490" max="10490" width="29.42578125" customWidth="1"/>
    <col min="10744" max="10744" width="6.42578125" customWidth="1"/>
    <col min="10745" max="10745" width="46.5703125" customWidth="1"/>
    <col min="10746" max="10746" width="29.42578125" customWidth="1"/>
    <col min="11000" max="11000" width="6.42578125" customWidth="1"/>
    <col min="11001" max="11001" width="46.5703125" customWidth="1"/>
    <col min="11002" max="11002" width="29.42578125" customWidth="1"/>
    <col min="11256" max="11256" width="6.42578125" customWidth="1"/>
    <col min="11257" max="11257" width="46.5703125" customWidth="1"/>
    <col min="11258" max="11258" width="29.42578125" customWidth="1"/>
    <col min="11512" max="11512" width="6.42578125" customWidth="1"/>
    <col min="11513" max="11513" width="46.5703125" customWidth="1"/>
    <col min="11514" max="11514" width="29.42578125" customWidth="1"/>
    <col min="11768" max="11768" width="6.42578125" customWidth="1"/>
    <col min="11769" max="11769" width="46.5703125" customWidth="1"/>
    <col min="11770" max="11770" width="29.42578125" customWidth="1"/>
    <col min="12024" max="12024" width="6.42578125" customWidth="1"/>
    <col min="12025" max="12025" width="46.5703125" customWidth="1"/>
    <col min="12026" max="12026" width="29.42578125" customWidth="1"/>
    <col min="12280" max="12280" width="6.42578125" customWidth="1"/>
    <col min="12281" max="12281" width="46.5703125" customWidth="1"/>
    <col min="12282" max="12282" width="29.42578125" customWidth="1"/>
    <col min="12536" max="12536" width="6.42578125" customWidth="1"/>
    <col min="12537" max="12537" width="46.5703125" customWidth="1"/>
    <col min="12538" max="12538" width="29.42578125" customWidth="1"/>
    <col min="12792" max="12792" width="6.42578125" customWidth="1"/>
    <col min="12793" max="12793" width="46.5703125" customWidth="1"/>
    <col min="12794" max="12794" width="29.42578125" customWidth="1"/>
    <col min="13048" max="13048" width="6.42578125" customWidth="1"/>
    <col min="13049" max="13049" width="46.5703125" customWidth="1"/>
    <col min="13050" max="13050" width="29.42578125" customWidth="1"/>
    <col min="13304" max="13304" width="6.42578125" customWidth="1"/>
    <col min="13305" max="13305" width="46.5703125" customWidth="1"/>
    <col min="13306" max="13306" width="29.42578125" customWidth="1"/>
    <col min="13560" max="13560" width="6.42578125" customWidth="1"/>
    <col min="13561" max="13561" width="46.5703125" customWidth="1"/>
    <col min="13562" max="13562" width="29.42578125" customWidth="1"/>
    <col min="13816" max="13816" width="6.42578125" customWidth="1"/>
    <col min="13817" max="13817" width="46.5703125" customWidth="1"/>
    <col min="13818" max="13818" width="29.42578125" customWidth="1"/>
    <col min="14072" max="14072" width="6.42578125" customWidth="1"/>
    <col min="14073" max="14073" width="46.5703125" customWidth="1"/>
    <col min="14074" max="14074" width="29.42578125" customWidth="1"/>
    <col min="14328" max="14328" width="6.42578125" customWidth="1"/>
    <col min="14329" max="14329" width="46.5703125" customWidth="1"/>
    <col min="14330" max="14330" width="29.42578125" customWidth="1"/>
    <col min="14584" max="14584" width="6.42578125" customWidth="1"/>
    <col min="14585" max="14585" width="46.5703125" customWidth="1"/>
    <col min="14586" max="14586" width="29.42578125" customWidth="1"/>
    <col min="14840" max="14840" width="6.42578125" customWidth="1"/>
    <col min="14841" max="14841" width="46.5703125" customWidth="1"/>
    <col min="14842" max="14842" width="29.42578125" customWidth="1"/>
    <col min="15096" max="15096" width="6.42578125" customWidth="1"/>
    <col min="15097" max="15097" width="46.5703125" customWidth="1"/>
    <col min="15098" max="15098" width="29.42578125" customWidth="1"/>
    <col min="15352" max="15352" width="6.42578125" customWidth="1"/>
    <col min="15353" max="15353" width="46.5703125" customWidth="1"/>
    <col min="15354" max="15354" width="29.42578125" customWidth="1"/>
    <col min="15608" max="15608" width="6.42578125" customWidth="1"/>
    <col min="15609" max="15609" width="46.5703125" customWidth="1"/>
    <col min="15610" max="15610" width="29.42578125" customWidth="1"/>
    <col min="15864" max="15864" width="6.42578125" customWidth="1"/>
    <col min="15865" max="15865" width="46.5703125" customWidth="1"/>
    <col min="15866" max="15866" width="29.42578125" customWidth="1"/>
    <col min="16120" max="16120" width="6.42578125" customWidth="1"/>
    <col min="16121" max="16121" width="46.5703125" customWidth="1"/>
    <col min="16122" max="16122" width="29.42578125" customWidth="1"/>
  </cols>
  <sheetData>
    <row r="1" spans="1:9" x14ac:dyDescent="0.2">
      <c r="A1" s="509"/>
      <c r="B1" s="525" t="s">
        <v>330</v>
      </c>
      <c r="C1" s="509"/>
      <c r="D1" s="509"/>
      <c r="E1" s="509"/>
      <c r="F1" s="509"/>
      <c r="G1" s="509"/>
      <c r="H1" s="509"/>
      <c r="I1" s="509"/>
    </row>
    <row r="2" spans="1:9" x14ac:dyDescent="0.2">
      <c r="A2" s="509"/>
      <c r="B2" s="525" t="s">
        <v>462</v>
      </c>
      <c r="C2" s="509"/>
      <c r="D2" s="509"/>
      <c r="E2" s="509" t="s">
        <v>541</v>
      </c>
      <c r="F2" s="509"/>
      <c r="G2" s="509"/>
      <c r="H2" s="509"/>
      <c r="I2" s="509"/>
    </row>
    <row r="3" spans="1:9" x14ac:dyDescent="0.2">
      <c r="A3" s="509"/>
      <c r="B3" s="525"/>
      <c r="C3" s="525" t="s">
        <v>400</v>
      </c>
      <c r="D3" s="509"/>
      <c r="E3" s="509" t="s">
        <v>77</v>
      </c>
      <c r="F3" s="509"/>
      <c r="G3" s="509"/>
      <c r="H3" s="509"/>
      <c r="I3" s="509"/>
    </row>
    <row r="4" spans="1:9" x14ac:dyDescent="0.2">
      <c r="A4" s="509"/>
      <c r="B4" s="525"/>
      <c r="C4" s="509"/>
      <c r="D4" s="509"/>
      <c r="E4" s="509"/>
      <c r="F4" s="509"/>
      <c r="G4" s="509"/>
      <c r="H4" s="509"/>
      <c r="I4" s="509"/>
    </row>
    <row r="5" spans="1:9" ht="25.5" x14ac:dyDescent="0.2">
      <c r="A5" s="510" t="s">
        <v>1</v>
      </c>
      <c r="B5" s="540" t="s">
        <v>384</v>
      </c>
      <c r="C5" s="511" t="s">
        <v>556</v>
      </c>
      <c r="D5" s="541" t="s">
        <v>40</v>
      </c>
      <c r="E5" s="530" t="s">
        <v>333</v>
      </c>
      <c r="F5" s="530" t="s">
        <v>41</v>
      </c>
      <c r="G5" s="530" t="s">
        <v>120</v>
      </c>
      <c r="H5" s="530" t="s">
        <v>42</v>
      </c>
      <c r="I5" s="509"/>
    </row>
    <row r="6" spans="1:9" x14ac:dyDescent="0.2">
      <c r="A6" s="512">
        <v>27</v>
      </c>
      <c r="B6" s="527" t="s">
        <v>3</v>
      </c>
      <c r="C6" s="526">
        <v>205537411</v>
      </c>
      <c r="D6" s="528">
        <v>23649217</v>
      </c>
      <c r="E6" s="528">
        <v>104519888</v>
      </c>
      <c r="F6" s="528"/>
      <c r="G6" s="528">
        <v>17257862</v>
      </c>
      <c r="H6" s="528">
        <v>60110444</v>
      </c>
      <c r="I6" s="532"/>
    </row>
    <row r="7" spans="1:9" ht="25.5" x14ac:dyDescent="0.2">
      <c r="A7" s="512">
        <v>28</v>
      </c>
      <c r="B7" s="527" t="s">
        <v>4</v>
      </c>
      <c r="C7" s="526">
        <v>40883483</v>
      </c>
      <c r="D7" s="528">
        <v>4153675</v>
      </c>
      <c r="E7" s="528">
        <v>21839838</v>
      </c>
      <c r="F7" s="528"/>
      <c r="G7" s="528">
        <v>3312531</v>
      </c>
      <c r="H7" s="528">
        <v>11577439</v>
      </c>
      <c r="I7" s="532"/>
    </row>
    <row r="8" spans="1:9" x14ac:dyDescent="0.2">
      <c r="A8" s="512">
        <v>87</v>
      </c>
      <c r="B8" s="527" t="s">
        <v>5</v>
      </c>
      <c r="C8" s="526">
        <v>137393209</v>
      </c>
      <c r="D8" s="528">
        <v>65378128</v>
      </c>
      <c r="E8" s="528">
        <v>16901030</v>
      </c>
      <c r="F8" s="528"/>
      <c r="G8" s="528">
        <v>24867684</v>
      </c>
      <c r="H8" s="528">
        <v>30246367</v>
      </c>
      <c r="I8" s="532"/>
    </row>
    <row r="9" spans="1:9" x14ac:dyDescent="0.2">
      <c r="A9" s="512">
        <v>88</v>
      </c>
      <c r="B9" s="519" t="s">
        <v>6</v>
      </c>
      <c r="C9" s="529">
        <v>1880000</v>
      </c>
      <c r="D9" s="533">
        <v>1880000</v>
      </c>
      <c r="E9" s="515">
        <v>0</v>
      </c>
      <c r="F9" s="515">
        <v>0</v>
      </c>
      <c r="G9" s="515">
        <v>0</v>
      </c>
      <c r="H9" s="515">
        <v>0</v>
      </c>
      <c r="I9" s="532"/>
    </row>
    <row r="10" spans="1:9" ht="25.5" x14ac:dyDescent="0.2">
      <c r="A10" s="512">
        <v>89</v>
      </c>
      <c r="B10" s="519" t="s">
        <v>7</v>
      </c>
      <c r="C10" s="529">
        <v>1880000</v>
      </c>
      <c r="D10" s="534">
        <v>1880000</v>
      </c>
      <c r="E10" s="513"/>
      <c r="F10" s="513"/>
      <c r="G10" s="513"/>
      <c r="H10" s="513"/>
      <c r="I10" s="532"/>
    </row>
    <row r="11" spans="1:9" x14ac:dyDescent="0.2">
      <c r="A11" s="512">
        <v>90</v>
      </c>
      <c r="B11" s="519" t="s">
        <v>8</v>
      </c>
      <c r="C11" s="529">
        <v>0</v>
      </c>
      <c r="D11" s="533">
        <v>0</v>
      </c>
      <c r="E11" s="515">
        <v>0</v>
      </c>
      <c r="F11" s="515">
        <v>0</v>
      </c>
      <c r="G11" s="515">
        <v>0</v>
      </c>
      <c r="H11" s="515">
        <v>0</v>
      </c>
      <c r="I11" s="532"/>
    </row>
    <row r="12" spans="1:9" ht="25.5" x14ac:dyDescent="0.2">
      <c r="A12" s="512">
        <v>91</v>
      </c>
      <c r="B12" s="519" t="s">
        <v>9</v>
      </c>
      <c r="C12" s="529">
        <v>0</v>
      </c>
      <c r="D12" s="533"/>
      <c r="E12" s="515"/>
      <c r="F12" s="515"/>
      <c r="G12" s="515"/>
      <c r="H12" s="515"/>
      <c r="I12" s="532"/>
    </row>
    <row r="13" spans="1:9" x14ac:dyDescent="0.2">
      <c r="A13" s="512">
        <v>92</v>
      </c>
      <c r="B13" s="519" t="s">
        <v>10</v>
      </c>
      <c r="C13" s="529">
        <v>3034596</v>
      </c>
      <c r="D13" s="533">
        <v>3034596</v>
      </c>
      <c r="E13" s="515">
        <v>0</v>
      </c>
      <c r="F13" s="515">
        <v>0</v>
      </c>
      <c r="G13" s="515">
        <v>0</v>
      </c>
      <c r="H13" s="515">
        <v>0</v>
      </c>
      <c r="I13" s="532"/>
    </row>
    <row r="14" spans="1:9" x14ac:dyDescent="0.2">
      <c r="A14" s="512">
        <v>93</v>
      </c>
      <c r="B14" s="519" t="s">
        <v>11</v>
      </c>
      <c r="C14" s="529">
        <v>453596</v>
      </c>
      <c r="D14" s="534">
        <v>453596</v>
      </c>
      <c r="E14" s="513"/>
      <c r="F14" s="513"/>
      <c r="G14" s="513"/>
      <c r="H14" s="513"/>
      <c r="I14" s="532"/>
    </row>
    <row r="15" spans="1:9" x14ac:dyDescent="0.2">
      <c r="A15" s="512">
        <v>94</v>
      </c>
      <c r="B15" s="519" t="s">
        <v>12</v>
      </c>
      <c r="C15" s="529">
        <v>2581000</v>
      </c>
      <c r="D15" s="534">
        <v>2581000</v>
      </c>
      <c r="E15" s="513"/>
      <c r="F15" s="513"/>
      <c r="G15" s="513"/>
      <c r="H15" s="513"/>
      <c r="I15" s="532"/>
    </row>
    <row r="16" spans="1:9" x14ac:dyDescent="0.2">
      <c r="A16" s="512">
        <v>96</v>
      </c>
      <c r="B16" s="521" t="s">
        <v>13</v>
      </c>
      <c r="C16" s="529">
        <v>4914596</v>
      </c>
      <c r="D16" s="531">
        <v>4914596</v>
      </c>
      <c r="E16" s="516">
        <v>0</v>
      </c>
      <c r="F16" s="516">
        <v>0</v>
      </c>
      <c r="G16" s="516">
        <v>0</v>
      </c>
      <c r="H16" s="516">
        <v>0</v>
      </c>
      <c r="I16" s="532"/>
    </row>
    <row r="17" spans="1:9" ht="18.75" customHeight="1" x14ac:dyDescent="0.2">
      <c r="A17" s="512">
        <v>97</v>
      </c>
      <c r="B17" s="519" t="s">
        <v>14</v>
      </c>
      <c r="C17" s="529">
        <v>0</v>
      </c>
      <c r="D17" s="534"/>
      <c r="E17" s="513"/>
      <c r="F17" s="513"/>
      <c r="G17" s="513"/>
      <c r="H17" s="513"/>
      <c r="I17" s="532"/>
    </row>
    <row r="18" spans="1:9" ht="25.5" x14ac:dyDescent="0.2">
      <c r="A18" s="512">
        <v>98</v>
      </c>
      <c r="B18" s="519" t="s">
        <v>15</v>
      </c>
      <c r="C18" s="529">
        <v>113829709</v>
      </c>
      <c r="D18" s="535">
        <v>113671709</v>
      </c>
      <c r="E18" s="514">
        <v>0</v>
      </c>
      <c r="F18" s="514">
        <v>0</v>
      </c>
      <c r="G18" s="514">
        <v>158000</v>
      </c>
      <c r="H18" s="514">
        <v>0</v>
      </c>
      <c r="I18" s="532"/>
    </row>
    <row r="19" spans="1:9" x14ac:dyDescent="0.2">
      <c r="A19" s="512">
        <v>99</v>
      </c>
      <c r="B19" s="519" t="s">
        <v>385</v>
      </c>
      <c r="C19" s="529">
        <v>3088000</v>
      </c>
      <c r="D19" s="534">
        <v>2930000</v>
      </c>
      <c r="E19" s="513"/>
      <c r="F19" s="513"/>
      <c r="G19" s="513">
        <v>158000</v>
      </c>
      <c r="H19" s="513"/>
      <c r="I19" s="532"/>
    </row>
    <row r="20" spans="1:9" x14ac:dyDescent="0.2">
      <c r="A20" s="512">
        <v>100</v>
      </c>
      <c r="B20" s="519" t="s">
        <v>16</v>
      </c>
      <c r="C20" s="529">
        <v>0</v>
      </c>
      <c r="D20" s="534"/>
      <c r="E20" s="513"/>
      <c r="F20" s="513"/>
      <c r="G20" s="513"/>
      <c r="H20" s="513"/>
      <c r="I20" s="532"/>
    </row>
    <row r="21" spans="1:9" ht="25.5" x14ac:dyDescent="0.2">
      <c r="A21" s="512">
        <v>101</v>
      </c>
      <c r="B21" s="519" t="s">
        <v>17</v>
      </c>
      <c r="C21" s="529">
        <v>0</v>
      </c>
      <c r="D21" s="534"/>
      <c r="E21" s="513"/>
      <c r="F21" s="513"/>
      <c r="G21" s="513"/>
      <c r="H21" s="513"/>
      <c r="I21" s="532"/>
    </row>
    <row r="22" spans="1:9" x14ac:dyDescent="0.2">
      <c r="A22" s="512">
        <v>102</v>
      </c>
      <c r="B22" s="519" t="s">
        <v>18</v>
      </c>
      <c r="C22" s="529">
        <v>110741709</v>
      </c>
      <c r="D22" s="534">
        <v>110741709</v>
      </c>
      <c r="E22" s="513"/>
      <c r="F22" s="513"/>
      <c r="G22" s="513"/>
      <c r="H22" s="513"/>
      <c r="I22" s="532"/>
    </row>
    <row r="23" spans="1:9" ht="25.5" x14ac:dyDescent="0.2">
      <c r="A23" s="512">
        <v>103</v>
      </c>
      <c r="B23" s="519" t="s">
        <v>489</v>
      </c>
      <c r="C23" s="529">
        <v>16222115</v>
      </c>
      <c r="D23" s="534">
        <v>16222115</v>
      </c>
      <c r="E23" s="513"/>
      <c r="F23" s="513"/>
      <c r="G23" s="513"/>
      <c r="H23" s="513"/>
      <c r="I23" s="532"/>
    </row>
    <row r="24" spans="1:9" ht="16.5" customHeight="1" x14ac:dyDescent="0.2">
      <c r="A24" s="512"/>
      <c r="B24" s="519" t="s">
        <v>387</v>
      </c>
      <c r="C24" s="529">
        <v>0</v>
      </c>
      <c r="D24" s="534"/>
      <c r="E24" s="513"/>
      <c r="F24" s="513"/>
      <c r="G24" s="513"/>
      <c r="H24" s="513"/>
      <c r="I24" s="532"/>
    </row>
    <row r="25" spans="1:9" ht="16.5" customHeight="1" x14ac:dyDescent="0.2">
      <c r="A25" s="512">
        <v>104</v>
      </c>
      <c r="B25" s="519" t="s">
        <v>19</v>
      </c>
      <c r="C25" s="529">
        <v>0</v>
      </c>
      <c r="D25" s="534"/>
      <c r="E25" s="513"/>
      <c r="F25" s="513"/>
      <c r="G25" s="513"/>
      <c r="H25" s="513"/>
      <c r="I25" s="532"/>
    </row>
    <row r="26" spans="1:9" ht="18" customHeight="1" x14ac:dyDescent="0.2">
      <c r="A26" s="512">
        <v>105</v>
      </c>
      <c r="B26" s="521" t="s">
        <v>20</v>
      </c>
      <c r="C26" s="529">
        <v>130051824</v>
      </c>
      <c r="D26" s="531">
        <v>129893824</v>
      </c>
      <c r="E26" s="516">
        <v>0</v>
      </c>
      <c r="F26" s="516">
        <v>0</v>
      </c>
      <c r="G26" s="516">
        <v>158000</v>
      </c>
      <c r="H26" s="516">
        <v>0</v>
      </c>
      <c r="I26" s="532"/>
    </row>
    <row r="27" spans="1:9" x14ac:dyDescent="0.2">
      <c r="A27" s="512">
        <v>106</v>
      </c>
      <c r="B27" s="519" t="s">
        <v>21</v>
      </c>
      <c r="C27" s="529">
        <v>0</v>
      </c>
      <c r="D27" s="534"/>
      <c r="E27" s="513"/>
      <c r="F27" s="513"/>
      <c r="G27" s="513"/>
      <c r="H27" s="513"/>
      <c r="I27" s="532"/>
    </row>
    <row r="28" spans="1:9" x14ac:dyDescent="0.2">
      <c r="A28" s="512">
        <v>107</v>
      </c>
      <c r="B28" s="519" t="s">
        <v>22</v>
      </c>
      <c r="C28" s="529">
        <v>80475649</v>
      </c>
      <c r="D28" s="534">
        <v>80475649</v>
      </c>
      <c r="E28" s="513"/>
      <c r="F28" s="513"/>
      <c r="G28" s="513"/>
      <c r="H28" s="513"/>
      <c r="I28" s="532"/>
    </row>
    <row r="29" spans="1:9" x14ac:dyDescent="0.2">
      <c r="A29" s="512">
        <v>108</v>
      </c>
      <c r="B29" s="519" t="s">
        <v>23</v>
      </c>
      <c r="C29" s="529">
        <v>268260</v>
      </c>
      <c r="D29" s="534">
        <v>22654</v>
      </c>
      <c r="E29" s="513">
        <v>244031</v>
      </c>
      <c r="F29" s="513"/>
      <c r="G29" s="513"/>
      <c r="H29" s="524">
        <v>1575</v>
      </c>
      <c r="I29" s="532"/>
    </row>
    <row r="30" spans="1:9" x14ac:dyDescent="0.2">
      <c r="A30" s="512">
        <v>109</v>
      </c>
      <c r="B30" s="519" t="s">
        <v>24</v>
      </c>
      <c r="C30" s="529">
        <v>12361421</v>
      </c>
      <c r="D30" s="534">
        <v>3342788</v>
      </c>
      <c r="E30" s="513">
        <v>924774</v>
      </c>
      <c r="F30" s="513"/>
      <c r="G30" s="513">
        <v>7745049</v>
      </c>
      <c r="H30" s="513">
        <v>348810</v>
      </c>
      <c r="I30" s="532"/>
    </row>
    <row r="31" spans="1:9" ht="25.5" x14ac:dyDescent="0.2">
      <c r="A31" s="512">
        <v>110</v>
      </c>
      <c r="B31" s="519" t="s">
        <v>25</v>
      </c>
      <c r="C31" s="529">
        <v>6087204</v>
      </c>
      <c r="D31" s="534">
        <v>3988076</v>
      </c>
      <c r="E31" s="513">
        <v>278371</v>
      </c>
      <c r="F31" s="513"/>
      <c r="G31" s="513">
        <v>1726153</v>
      </c>
      <c r="H31" s="513">
        <v>94604</v>
      </c>
      <c r="I31" s="532"/>
    </row>
    <row r="32" spans="1:9" x14ac:dyDescent="0.2">
      <c r="A32" s="512">
        <v>111</v>
      </c>
      <c r="B32" s="521" t="s">
        <v>26</v>
      </c>
      <c r="C32" s="529">
        <v>99192534</v>
      </c>
      <c r="D32" s="531">
        <v>87829167</v>
      </c>
      <c r="E32" s="516">
        <v>1447176</v>
      </c>
      <c r="F32" s="516">
        <v>0</v>
      </c>
      <c r="G32" s="516">
        <v>9471202</v>
      </c>
      <c r="H32" s="516">
        <v>444989</v>
      </c>
      <c r="I32" s="532"/>
    </row>
    <row r="33" spans="1:9" x14ac:dyDescent="0.2">
      <c r="A33" s="512">
        <v>112</v>
      </c>
      <c r="B33" s="519" t="s">
        <v>27</v>
      </c>
      <c r="C33" s="529">
        <v>6684770</v>
      </c>
      <c r="D33" s="534">
        <v>6684770</v>
      </c>
      <c r="E33" s="513"/>
      <c r="F33" s="513"/>
      <c r="G33" s="513"/>
      <c r="H33" s="513"/>
      <c r="I33" s="532"/>
    </row>
    <row r="34" spans="1:9" x14ac:dyDescent="0.2">
      <c r="A34" s="512"/>
      <c r="B34" s="519" t="s">
        <v>388</v>
      </c>
      <c r="C34" s="529">
        <v>0</v>
      </c>
      <c r="D34" s="534"/>
      <c r="E34" s="513"/>
      <c r="F34" s="513"/>
      <c r="G34" s="513"/>
      <c r="H34" s="513"/>
      <c r="I34" s="532"/>
    </row>
    <row r="35" spans="1:9" x14ac:dyDescent="0.2">
      <c r="A35" s="512">
        <v>113</v>
      </c>
      <c r="B35" s="519" t="s">
        <v>28</v>
      </c>
      <c r="C35" s="529">
        <v>1284677</v>
      </c>
      <c r="D35" s="534">
        <v>1284677</v>
      </c>
      <c r="E35" s="513"/>
      <c r="F35" s="513"/>
      <c r="G35" s="513"/>
      <c r="H35" s="513"/>
      <c r="I35" s="532"/>
    </row>
    <row r="36" spans="1:9" ht="25.5" x14ac:dyDescent="0.2">
      <c r="A36" s="512">
        <v>114</v>
      </c>
      <c r="B36" s="519" t="s">
        <v>29</v>
      </c>
      <c r="C36" s="529">
        <v>2151750</v>
      </c>
      <c r="D36" s="534">
        <v>2151750</v>
      </c>
      <c r="E36" s="513"/>
      <c r="F36" s="513"/>
      <c r="G36" s="513"/>
      <c r="H36" s="513"/>
      <c r="I36" s="532"/>
    </row>
    <row r="37" spans="1:9" x14ac:dyDescent="0.2">
      <c r="A37" s="512">
        <v>115</v>
      </c>
      <c r="B37" s="521" t="s">
        <v>30</v>
      </c>
      <c r="C37" s="529">
        <v>10121197</v>
      </c>
      <c r="D37" s="531">
        <v>10121197</v>
      </c>
      <c r="E37" s="516">
        <v>0</v>
      </c>
      <c r="F37" s="516">
        <v>0</v>
      </c>
      <c r="G37" s="516">
        <v>0</v>
      </c>
      <c r="H37" s="516">
        <v>0</v>
      </c>
      <c r="I37" s="532"/>
    </row>
    <row r="38" spans="1:9" ht="25.5" x14ac:dyDescent="0.2">
      <c r="A38" s="512">
        <v>116</v>
      </c>
      <c r="B38" s="519" t="s">
        <v>490</v>
      </c>
      <c r="C38" s="529">
        <v>0</v>
      </c>
      <c r="D38" s="533"/>
      <c r="E38" s="515">
        <v>0</v>
      </c>
      <c r="F38" s="515">
        <v>0</v>
      </c>
      <c r="G38" s="515">
        <v>0</v>
      </c>
      <c r="H38" s="515">
        <v>0</v>
      </c>
      <c r="I38" s="532"/>
    </row>
    <row r="39" spans="1:9" ht="25.5" x14ac:dyDescent="0.2">
      <c r="A39" s="512">
        <v>119</v>
      </c>
      <c r="B39" s="519" t="s">
        <v>491</v>
      </c>
      <c r="C39" s="529">
        <v>12368900</v>
      </c>
      <c r="D39" s="534">
        <v>12368900</v>
      </c>
      <c r="E39" s="513"/>
      <c r="F39" s="513"/>
      <c r="G39" s="513"/>
      <c r="H39" s="513"/>
      <c r="I39" s="532"/>
    </row>
    <row r="40" spans="1:9" ht="25.5" x14ac:dyDescent="0.2">
      <c r="A40" s="512">
        <v>118</v>
      </c>
      <c r="B40" s="519" t="s">
        <v>389</v>
      </c>
      <c r="C40" s="529">
        <v>7500000</v>
      </c>
      <c r="D40" s="534">
        <v>7500000</v>
      </c>
      <c r="E40" s="513"/>
      <c r="F40" s="513"/>
      <c r="G40" s="513"/>
      <c r="H40" s="513"/>
      <c r="I40" s="532"/>
    </row>
    <row r="41" spans="1:9" x14ac:dyDescent="0.2">
      <c r="A41" s="512">
        <v>117</v>
      </c>
      <c r="B41" s="519" t="s">
        <v>391</v>
      </c>
      <c r="C41" s="529">
        <v>0</v>
      </c>
      <c r="D41" s="534"/>
      <c r="E41" s="513"/>
      <c r="F41" s="513"/>
      <c r="G41" s="513"/>
      <c r="H41" s="513"/>
      <c r="I41" s="532"/>
    </row>
    <row r="42" spans="1:9" x14ac:dyDescent="0.2">
      <c r="A42" s="512">
        <v>120</v>
      </c>
      <c r="B42" s="521" t="s">
        <v>32</v>
      </c>
      <c r="C42" s="529">
        <v>12368900</v>
      </c>
      <c r="D42" s="531">
        <v>12368900</v>
      </c>
      <c r="E42" s="531">
        <v>0</v>
      </c>
      <c r="F42" s="531">
        <v>0</v>
      </c>
      <c r="G42" s="531">
        <v>0</v>
      </c>
      <c r="H42" s="531">
        <v>0</v>
      </c>
      <c r="I42" s="532"/>
    </row>
    <row r="43" spans="1:9" x14ac:dyDescent="0.2">
      <c r="A43" s="512">
        <v>121</v>
      </c>
      <c r="B43" s="520" t="s">
        <v>33</v>
      </c>
      <c r="C43" s="536">
        <v>640463154</v>
      </c>
      <c r="D43" s="536">
        <v>338308704</v>
      </c>
      <c r="E43" s="536">
        <v>144707932</v>
      </c>
      <c r="F43" s="536">
        <v>0</v>
      </c>
      <c r="G43" s="536">
        <v>55067279</v>
      </c>
      <c r="H43" s="536">
        <v>102379239</v>
      </c>
      <c r="I43" s="532"/>
    </row>
    <row r="44" spans="1:9" ht="25.5" x14ac:dyDescent="0.2">
      <c r="A44" s="512">
        <v>122</v>
      </c>
      <c r="B44" s="519" t="s">
        <v>34</v>
      </c>
      <c r="C44" s="529">
        <v>26022584</v>
      </c>
      <c r="D44" s="534">
        <v>26022584</v>
      </c>
      <c r="E44" s="513"/>
      <c r="F44" s="513"/>
      <c r="G44" s="513"/>
      <c r="H44" s="513"/>
      <c r="I44" s="532"/>
    </row>
    <row r="45" spans="1:9" ht="25.5" x14ac:dyDescent="0.2">
      <c r="A45" s="512">
        <v>123</v>
      </c>
      <c r="B45" s="519" t="s">
        <v>35</v>
      </c>
      <c r="C45" s="529">
        <v>335620262</v>
      </c>
      <c r="D45" s="542">
        <v>335620262</v>
      </c>
      <c r="E45" s="513"/>
      <c r="F45" s="513"/>
      <c r="G45" s="513"/>
      <c r="H45" s="513"/>
      <c r="I45" s="532"/>
    </row>
    <row r="46" spans="1:9" x14ac:dyDescent="0.2">
      <c r="A46" s="512">
        <v>124</v>
      </c>
      <c r="B46" s="519" t="s">
        <v>36</v>
      </c>
      <c r="C46" s="529">
        <v>361642846</v>
      </c>
      <c r="D46" s="533">
        <v>361642846</v>
      </c>
      <c r="E46" s="515">
        <v>0</v>
      </c>
      <c r="F46" s="515">
        <v>0</v>
      </c>
      <c r="G46" s="515">
        <v>0</v>
      </c>
      <c r="H46" s="515">
        <v>0</v>
      </c>
      <c r="I46" s="532"/>
    </row>
    <row r="47" spans="1:9" ht="13.5" thickBot="1" x14ac:dyDescent="0.25">
      <c r="A47" s="512">
        <v>125</v>
      </c>
      <c r="B47" s="537" t="s">
        <v>37</v>
      </c>
      <c r="C47" s="529">
        <v>361642846</v>
      </c>
      <c r="D47" s="538">
        <v>361642846</v>
      </c>
      <c r="E47" s="539">
        <v>0</v>
      </c>
      <c r="F47" s="539">
        <v>0</v>
      </c>
      <c r="G47" s="539">
        <v>0</v>
      </c>
      <c r="H47" s="539">
        <v>0</v>
      </c>
      <c r="I47" s="532"/>
    </row>
    <row r="48" spans="1:9" ht="14.25" thickTop="1" thickBot="1" x14ac:dyDescent="0.25">
      <c r="A48" s="512">
        <v>126</v>
      </c>
      <c r="B48" s="522" t="s">
        <v>38</v>
      </c>
      <c r="C48" s="529">
        <v>1002106000</v>
      </c>
      <c r="D48" s="518">
        <v>699951550</v>
      </c>
      <c r="E48" s="517">
        <v>144707932</v>
      </c>
      <c r="F48" s="517">
        <v>0</v>
      </c>
      <c r="G48" s="517">
        <v>55067279</v>
      </c>
      <c r="H48" s="517">
        <v>102379239</v>
      </c>
      <c r="I48" s="532"/>
    </row>
    <row r="49" spans="3:8" ht="13.5" thickTop="1" x14ac:dyDescent="0.2">
      <c r="C49" s="523"/>
      <c r="D49" s="523"/>
      <c r="E49" s="523"/>
      <c r="F49" s="523"/>
      <c r="G49" s="523"/>
      <c r="H49" s="523"/>
    </row>
    <row r="50" spans="3:8" x14ac:dyDescent="0.2">
      <c r="C50" s="523"/>
      <c r="D50" s="509"/>
      <c r="E50" s="509"/>
      <c r="F50" s="509"/>
      <c r="G50" s="509"/>
      <c r="H50" s="50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workbookViewId="0">
      <selection activeCell="G1" sqref="G1"/>
    </sheetView>
  </sheetViews>
  <sheetFormatPr defaultColWidth="9.140625" defaultRowHeight="12.75" x14ac:dyDescent="0.2"/>
  <cols>
    <col min="1" max="1" width="5.7109375" style="556" customWidth="1"/>
    <col min="2" max="2" width="4.5703125" style="556" customWidth="1"/>
    <col min="3" max="3" width="27.28515625" style="556" customWidth="1"/>
    <col min="4" max="4" width="18.28515625" style="556" customWidth="1"/>
    <col min="5" max="5" width="7.42578125" style="556" customWidth="1"/>
    <col min="6" max="6" width="24.7109375" style="556" customWidth="1"/>
    <col min="7" max="7" width="16.7109375" style="556" customWidth="1"/>
    <col min="8" max="8" width="16.85546875" style="556" customWidth="1"/>
    <col min="9" max="16384" width="9.140625" style="556"/>
  </cols>
  <sheetData>
    <row r="1" spans="1:8" x14ac:dyDescent="0.2">
      <c r="C1" s="543" t="s">
        <v>170</v>
      </c>
      <c r="D1" s="543"/>
      <c r="E1" s="557"/>
      <c r="F1" s="557"/>
      <c r="G1" s="612"/>
    </row>
    <row r="2" spans="1:8" x14ac:dyDescent="0.2">
      <c r="C2" s="557"/>
      <c r="D2" s="557" t="s">
        <v>469</v>
      </c>
      <c r="E2" s="557"/>
      <c r="F2" s="557"/>
      <c r="G2" s="612" t="s">
        <v>542</v>
      </c>
      <c r="H2" s="544"/>
    </row>
    <row r="3" spans="1:8" x14ac:dyDescent="0.2">
      <c r="C3" s="556" t="s">
        <v>171</v>
      </c>
      <c r="G3" s="572" t="s">
        <v>141</v>
      </c>
      <c r="H3" s="544"/>
    </row>
    <row r="4" spans="1:8" x14ac:dyDescent="0.2">
      <c r="G4" s="572"/>
      <c r="H4" s="544"/>
    </row>
    <row r="5" spans="1:8" x14ac:dyDescent="0.2">
      <c r="B5" s="556" t="s">
        <v>172</v>
      </c>
      <c r="C5" s="556" t="s">
        <v>112</v>
      </c>
      <c r="D5" s="556" t="s">
        <v>113</v>
      </c>
      <c r="E5" s="556" t="s">
        <v>173</v>
      </c>
      <c r="F5" s="556" t="s">
        <v>174</v>
      </c>
      <c r="G5" s="572" t="s">
        <v>116</v>
      </c>
      <c r="H5" s="544"/>
    </row>
    <row r="6" spans="1:8" x14ac:dyDescent="0.2">
      <c r="A6" s="573">
        <v>1</v>
      </c>
      <c r="B6" s="764" t="s">
        <v>175</v>
      </c>
      <c r="C6" s="764"/>
      <c r="D6" s="764"/>
      <c r="E6" s="764" t="s">
        <v>176</v>
      </c>
      <c r="F6" s="764"/>
      <c r="G6" s="764"/>
    </row>
    <row r="7" spans="1:8" x14ac:dyDescent="0.2">
      <c r="A7" s="573">
        <v>2</v>
      </c>
      <c r="B7" s="545" t="s">
        <v>177</v>
      </c>
      <c r="C7" s="545" t="s">
        <v>178</v>
      </c>
      <c r="D7" s="545"/>
      <c r="E7" s="545" t="s">
        <v>177</v>
      </c>
      <c r="F7" s="545" t="s">
        <v>179</v>
      </c>
      <c r="G7" s="545"/>
    </row>
    <row r="8" spans="1:8" x14ac:dyDescent="0.2">
      <c r="A8" s="573">
        <v>3</v>
      </c>
      <c r="B8" s="558" t="s">
        <v>180</v>
      </c>
      <c r="C8" s="558" t="s">
        <v>181</v>
      </c>
      <c r="D8" s="555">
        <f>'[2]2'!C20</f>
        <v>714980710</v>
      </c>
      <c r="E8" s="558" t="s">
        <v>180</v>
      </c>
      <c r="F8" s="558" t="s">
        <v>182</v>
      </c>
      <c r="G8" s="555">
        <f>'[2]4'!C6</f>
        <v>430846783</v>
      </c>
    </row>
    <row r="9" spans="1:8" x14ac:dyDescent="0.2">
      <c r="A9" s="573">
        <v>4</v>
      </c>
      <c r="B9" s="558" t="s">
        <v>183</v>
      </c>
      <c r="C9" s="558" t="s">
        <v>184</v>
      </c>
      <c r="D9" s="555">
        <f>'[2]2'!C39</f>
        <v>345900244</v>
      </c>
      <c r="E9" s="558" t="s">
        <v>183</v>
      </c>
      <c r="F9" s="558" t="s">
        <v>185</v>
      </c>
      <c r="G9" s="555">
        <f>'[2]4'!C7</f>
        <v>84121659</v>
      </c>
    </row>
    <row r="10" spans="1:8" x14ac:dyDescent="0.2">
      <c r="A10" s="573">
        <v>5</v>
      </c>
      <c r="B10" s="558" t="s">
        <v>186</v>
      </c>
      <c r="C10" s="558" t="s">
        <v>187</v>
      </c>
      <c r="D10" s="555">
        <f>'[2]2'!C61</f>
        <v>43678546</v>
      </c>
      <c r="E10" s="558" t="s">
        <v>186</v>
      </c>
      <c r="F10" s="558" t="s">
        <v>188</v>
      </c>
      <c r="G10" s="555">
        <f>'[2]4'!C8</f>
        <v>500957516</v>
      </c>
    </row>
    <row r="11" spans="1:8" x14ac:dyDescent="0.2">
      <c r="A11" s="573">
        <v>6</v>
      </c>
      <c r="B11" s="558" t="s">
        <v>189</v>
      </c>
      <c r="C11" s="558" t="s">
        <v>190</v>
      </c>
      <c r="D11" s="555">
        <f>'[2]2'!C66</f>
        <v>435000</v>
      </c>
      <c r="E11" s="558" t="s">
        <v>189</v>
      </c>
      <c r="F11" s="558" t="s">
        <v>191</v>
      </c>
      <c r="G11" s="555">
        <f>'[2]4'!C16</f>
        <v>13418498</v>
      </c>
    </row>
    <row r="12" spans="1:8" x14ac:dyDescent="0.2">
      <c r="A12" s="573">
        <v>7</v>
      </c>
      <c r="B12" s="558" t="s">
        <v>192</v>
      </c>
      <c r="C12" s="558"/>
      <c r="D12" s="555"/>
      <c r="E12" s="558" t="s">
        <v>192</v>
      </c>
      <c r="F12" s="558" t="s">
        <v>193</v>
      </c>
      <c r="G12" s="546">
        <f>'[2]4'!C26</f>
        <v>338878521</v>
      </c>
    </row>
    <row r="13" spans="1:8" x14ac:dyDescent="0.2">
      <c r="A13" s="573">
        <v>8</v>
      </c>
      <c r="B13" s="558" t="s">
        <v>194</v>
      </c>
      <c r="C13" s="558"/>
      <c r="D13" s="555"/>
      <c r="E13" s="558" t="s">
        <v>194</v>
      </c>
      <c r="F13" s="558"/>
      <c r="G13" s="555"/>
    </row>
    <row r="14" spans="1:8" x14ac:dyDescent="0.2">
      <c r="A14" s="573">
        <v>9</v>
      </c>
      <c r="B14" s="558"/>
      <c r="C14" s="558"/>
      <c r="D14" s="555"/>
      <c r="E14" s="558" t="s">
        <v>195</v>
      </c>
      <c r="F14" s="558"/>
      <c r="G14" s="555"/>
    </row>
    <row r="15" spans="1:8" x14ac:dyDescent="0.2">
      <c r="A15" s="573">
        <v>10</v>
      </c>
      <c r="B15" s="558"/>
      <c r="C15" s="558"/>
      <c r="D15" s="555"/>
      <c r="E15" s="558"/>
      <c r="F15" s="558"/>
      <c r="G15" s="555"/>
    </row>
    <row r="16" spans="1:8" x14ac:dyDescent="0.2">
      <c r="A16" s="573">
        <v>11</v>
      </c>
      <c r="B16" s="717"/>
      <c r="C16" s="717" t="s">
        <v>196</v>
      </c>
      <c r="D16" s="718">
        <f>SUM(D8:D15)</f>
        <v>1104994500</v>
      </c>
      <c r="E16" s="717"/>
      <c r="F16" s="717" t="s">
        <v>197</v>
      </c>
      <c r="G16" s="718">
        <f>SUM(G8:G14)</f>
        <v>1368222977</v>
      </c>
      <c r="H16" s="547">
        <f>D16-G16</f>
        <v>-263228477</v>
      </c>
    </row>
    <row r="17" spans="1:8" x14ac:dyDescent="0.2">
      <c r="A17" s="573">
        <v>12</v>
      </c>
      <c r="B17" s="558"/>
      <c r="C17" s="558"/>
      <c r="D17" s="555"/>
      <c r="E17" s="558"/>
      <c r="F17" s="558" t="s">
        <v>198</v>
      </c>
      <c r="G17" s="555">
        <f>D16</f>
        <v>1104994500</v>
      </c>
    </row>
    <row r="18" spans="1:8" x14ac:dyDescent="0.2">
      <c r="A18" s="573">
        <v>13</v>
      </c>
      <c r="B18" s="558"/>
      <c r="C18" s="558"/>
      <c r="D18" s="555"/>
      <c r="E18" s="558"/>
      <c r="F18" s="558" t="s">
        <v>199</v>
      </c>
      <c r="G18" s="555">
        <f>G16-G17</f>
        <v>263228477</v>
      </c>
    </row>
    <row r="19" spans="1:8" x14ac:dyDescent="0.2">
      <c r="A19" s="573">
        <v>14</v>
      </c>
      <c r="B19" s="558"/>
      <c r="C19" s="548"/>
      <c r="D19" s="555"/>
      <c r="E19" s="558"/>
      <c r="F19" s="558"/>
      <c r="G19" s="555"/>
    </row>
    <row r="20" spans="1:8" x14ac:dyDescent="0.2">
      <c r="A20" s="573">
        <v>15</v>
      </c>
      <c r="B20" s="717" t="s">
        <v>200</v>
      </c>
      <c r="C20" s="717" t="s">
        <v>201</v>
      </c>
      <c r="D20" s="718"/>
      <c r="E20" s="717" t="s">
        <v>200</v>
      </c>
      <c r="F20" s="717" t="s">
        <v>202</v>
      </c>
      <c r="G20" s="718"/>
    </row>
    <row r="21" spans="1:8" x14ac:dyDescent="0.2">
      <c r="A21" s="573">
        <v>16</v>
      </c>
      <c r="B21" s="558" t="s">
        <v>203</v>
      </c>
      <c r="C21" s="558" t="s">
        <v>204</v>
      </c>
      <c r="D21" s="555">
        <f>'[2]2'!C28</f>
        <v>488892415</v>
      </c>
      <c r="E21" s="558" t="s">
        <v>203</v>
      </c>
      <c r="F21" s="558" t="s">
        <v>137</v>
      </c>
      <c r="G21" s="555">
        <f>'[2]4'!C32</f>
        <v>1161908634</v>
      </c>
    </row>
    <row r="22" spans="1:8" x14ac:dyDescent="0.2">
      <c r="A22" s="573">
        <v>17</v>
      </c>
      <c r="B22" s="558" t="s">
        <v>205</v>
      </c>
      <c r="C22" s="558" t="s">
        <v>206</v>
      </c>
      <c r="D22" s="555">
        <f>'[2]2'!C64</f>
        <v>20900614</v>
      </c>
      <c r="E22" s="558" t="s">
        <v>205</v>
      </c>
      <c r="F22" s="558" t="s">
        <v>134</v>
      </c>
      <c r="G22" s="555">
        <f>'[2]4'!C37</f>
        <v>207267932</v>
      </c>
    </row>
    <row r="23" spans="1:8" x14ac:dyDescent="0.2">
      <c r="A23" s="573">
        <v>18</v>
      </c>
      <c r="B23" s="558" t="s">
        <v>207</v>
      </c>
      <c r="C23" s="558" t="s">
        <v>208</v>
      </c>
      <c r="D23" s="555">
        <f>'[2]2'!C70</f>
        <v>728000</v>
      </c>
      <c r="E23" s="558" t="s">
        <v>207</v>
      </c>
      <c r="F23" s="558" t="s">
        <v>209</v>
      </c>
      <c r="G23" s="555">
        <f>'[2]4'!C42</f>
        <v>25189012</v>
      </c>
    </row>
    <row r="24" spans="1:8" x14ac:dyDescent="0.2">
      <c r="A24" s="573">
        <v>19</v>
      </c>
      <c r="B24" s="558" t="s">
        <v>210</v>
      </c>
      <c r="C24" s="558"/>
      <c r="D24" s="555"/>
      <c r="E24" s="558" t="s">
        <v>210</v>
      </c>
      <c r="F24" s="558"/>
      <c r="G24" s="555"/>
    </row>
    <row r="25" spans="1:8" x14ac:dyDescent="0.2">
      <c r="A25" s="573">
        <v>20</v>
      </c>
      <c r="B25" s="558" t="s">
        <v>211</v>
      </c>
      <c r="C25" s="558"/>
      <c r="D25" s="555"/>
      <c r="E25" s="558" t="s">
        <v>211</v>
      </c>
      <c r="F25" s="558"/>
      <c r="G25" s="555"/>
    </row>
    <row r="26" spans="1:8" x14ac:dyDescent="0.2">
      <c r="A26" s="573">
        <v>21</v>
      </c>
      <c r="B26" s="558" t="s">
        <v>212</v>
      </c>
      <c r="C26" s="558"/>
      <c r="D26" s="555"/>
      <c r="E26" s="558"/>
      <c r="F26" s="558"/>
      <c r="G26" s="555"/>
    </row>
    <row r="27" spans="1:8" x14ac:dyDescent="0.2">
      <c r="A27" s="573">
        <v>22</v>
      </c>
      <c r="B27" s="558" t="s">
        <v>213</v>
      </c>
      <c r="C27" s="558"/>
      <c r="D27" s="555"/>
      <c r="E27" s="558"/>
      <c r="F27" s="558"/>
      <c r="G27" s="555"/>
    </row>
    <row r="28" spans="1:8" x14ac:dyDescent="0.2">
      <c r="A28" s="573">
        <v>23</v>
      </c>
      <c r="B28" s="558" t="s">
        <v>214</v>
      </c>
      <c r="C28" s="558"/>
      <c r="D28" s="555"/>
      <c r="E28" s="558"/>
      <c r="F28" s="558"/>
      <c r="G28" s="555"/>
    </row>
    <row r="29" spans="1:8" x14ac:dyDescent="0.2">
      <c r="A29" s="573">
        <v>24</v>
      </c>
      <c r="B29" s="717"/>
      <c r="C29" s="717" t="s">
        <v>215</v>
      </c>
      <c r="D29" s="718">
        <f>SUM(D21:D28)</f>
        <v>510521029</v>
      </c>
      <c r="E29" s="717"/>
      <c r="F29" s="717" t="s">
        <v>216</v>
      </c>
      <c r="G29" s="718">
        <f>SUM(G21:G26)</f>
        <v>1394365578</v>
      </c>
      <c r="H29" s="547">
        <f>D29-G29</f>
        <v>-883844549</v>
      </c>
    </row>
    <row r="30" spans="1:8" x14ac:dyDescent="0.2">
      <c r="A30" s="573">
        <v>25</v>
      </c>
      <c r="B30" s="558"/>
      <c r="C30" s="558"/>
      <c r="D30" s="555"/>
      <c r="E30" s="558"/>
      <c r="F30" s="558" t="s">
        <v>217</v>
      </c>
      <c r="G30" s="555">
        <f>D29</f>
        <v>510521029</v>
      </c>
    </row>
    <row r="31" spans="1:8" x14ac:dyDescent="0.2">
      <c r="A31" s="573">
        <v>26</v>
      </c>
      <c r="B31" s="558"/>
      <c r="C31" s="558"/>
      <c r="D31" s="555"/>
      <c r="E31" s="558"/>
      <c r="F31" s="558" t="s">
        <v>218</v>
      </c>
      <c r="G31" s="555">
        <f>G29-G30</f>
        <v>883844549</v>
      </c>
    </row>
    <row r="32" spans="1:8" x14ac:dyDescent="0.2">
      <c r="A32" s="573">
        <v>27</v>
      </c>
      <c r="B32" s="558"/>
      <c r="D32" s="555"/>
      <c r="E32" s="558"/>
      <c r="F32" s="558"/>
      <c r="G32" s="555"/>
    </row>
    <row r="33" spans="1:8" ht="13.5" thickBot="1" x14ac:dyDescent="0.25">
      <c r="A33" s="573">
        <v>28</v>
      </c>
      <c r="B33" s="719"/>
      <c r="C33" s="719" t="s">
        <v>219</v>
      </c>
      <c r="D33" s="720">
        <f>D16+D29</f>
        <v>1615515529</v>
      </c>
      <c r="E33" s="719"/>
      <c r="F33" s="719" t="s">
        <v>220</v>
      </c>
      <c r="G33" s="720">
        <f>SUM(G16+G29)</f>
        <v>2762588555</v>
      </c>
      <c r="H33" s="549">
        <f>D33-G33</f>
        <v>-1147073026</v>
      </c>
    </row>
    <row r="34" spans="1:8" x14ac:dyDescent="0.2">
      <c r="C34" s="556" t="s">
        <v>418</v>
      </c>
      <c r="D34" s="550">
        <f>'[2]2'!C75</f>
        <v>555010950</v>
      </c>
      <c r="F34" s="556" t="s">
        <v>221</v>
      </c>
      <c r="G34" s="551">
        <f>'[2]4'!C45</f>
        <v>555010950</v>
      </c>
      <c r="H34" s="547">
        <f>D34+D35+D36+D37-G34-G37</f>
        <v>1147073026</v>
      </c>
    </row>
    <row r="35" spans="1:8" x14ac:dyDescent="0.2">
      <c r="C35" s="556" t="s">
        <v>543</v>
      </c>
      <c r="D35" s="550">
        <f>'[2]2'!C72</f>
        <v>60000000</v>
      </c>
      <c r="G35" s="551"/>
      <c r="H35" s="547"/>
    </row>
    <row r="36" spans="1:8" x14ac:dyDescent="0.2">
      <c r="C36" s="556" t="s">
        <v>519</v>
      </c>
      <c r="D36" s="550">
        <f>'[2]2'!C74</f>
        <v>35374483</v>
      </c>
      <c r="G36" s="551"/>
      <c r="H36" s="547"/>
    </row>
    <row r="37" spans="1:8" x14ac:dyDescent="0.2">
      <c r="C37" s="556" t="s">
        <v>419</v>
      </c>
      <c r="D37" s="550">
        <f>'[2]2'!C73</f>
        <v>1100474741</v>
      </c>
      <c r="F37" s="556" t="s">
        <v>222</v>
      </c>
      <c r="G37" s="551">
        <f>'[2]4'!C44</f>
        <v>48776198</v>
      </c>
    </row>
    <row r="38" spans="1:8" x14ac:dyDescent="0.2">
      <c r="C38" s="556" t="s">
        <v>223</v>
      </c>
      <c r="D38" s="550">
        <f>SUM(D33:D37)</f>
        <v>3366375703</v>
      </c>
      <c r="F38" s="556" t="s">
        <v>224</v>
      </c>
      <c r="G38" s="551">
        <f>SUM(G33:G37)</f>
        <v>3366375703</v>
      </c>
    </row>
    <row r="39" spans="1:8" x14ac:dyDescent="0.2">
      <c r="D39" s="550"/>
      <c r="G39" s="551"/>
    </row>
    <row r="40" spans="1:8" x14ac:dyDescent="0.2">
      <c r="D40" s="550"/>
      <c r="G40" s="551"/>
    </row>
    <row r="41" spans="1:8" x14ac:dyDescent="0.2">
      <c r="D41" s="550"/>
    </row>
  </sheetData>
  <mergeCells count="2">
    <mergeCell ref="B6:D6"/>
    <mergeCell ref="E6:G6"/>
  </mergeCells>
  <phoneticPr fontId="5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966B-CD30-4EA2-BD5B-6A5B49AF3B19}">
  <dimension ref="A1:L15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34" customWidth="1"/>
    <col min="2" max="2" width="33.140625" style="34" customWidth="1"/>
    <col min="3" max="3" width="10.42578125" style="47" customWidth="1"/>
    <col min="4" max="4" width="12" style="47" customWidth="1"/>
    <col min="5" max="5" width="10.5703125" style="47" customWidth="1"/>
    <col min="6" max="6" width="13.7109375" style="47" customWidth="1"/>
    <col min="7" max="7" width="14" style="47" customWidth="1"/>
    <col min="8" max="8" width="16.42578125" style="47" customWidth="1"/>
    <col min="9" max="9" width="16.7109375" style="47" customWidth="1"/>
    <col min="10" max="10" width="10.85546875" style="47" customWidth="1"/>
    <col min="11" max="12" width="10.5703125" style="47" customWidth="1"/>
    <col min="13" max="13" width="8.140625" style="47" customWidth="1"/>
    <col min="14" max="16384" width="9.140625" style="47"/>
  </cols>
  <sheetData>
    <row r="1" spans="1:12" s="35" customFormat="1" ht="15.75" x14ac:dyDescent="0.25">
      <c r="A1" s="34"/>
      <c r="D1" s="36" t="s">
        <v>0</v>
      </c>
      <c r="H1" s="37" t="s">
        <v>566</v>
      </c>
    </row>
    <row r="2" spans="1:12" s="35" customFormat="1" ht="15" x14ac:dyDescent="0.2">
      <c r="A2" s="34"/>
      <c r="C2" s="38" t="s">
        <v>110</v>
      </c>
      <c r="D2" s="38"/>
      <c r="E2" s="38"/>
      <c r="H2" t="s">
        <v>493</v>
      </c>
    </row>
    <row r="3" spans="1:12" s="35" customFormat="1" ht="15" x14ac:dyDescent="0.2">
      <c r="A3" s="34"/>
      <c r="C3" s="38"/>
      <c r="D3" s="38"/>
      <c r="E3" s="38"/>
      <c r="H3" s="39"/>
    </row>
    <row r="4" spans="1:12" s="35" customFormat="1" ht="15" x14ac:dyDescent="0.2">
      <c r="A4" s="34"/>
      <c r="C4" s="38"/>
      <c r="D4" s="38"/>
      <c r="E4" s="139" t="s">
        <v>462</v>
      </c>
      <c r="J4" s="40"/>
    </row>
    <row r="5" spans="1:12" s="35" customFormat="1" ht="15" x14ac:dyDescent="0.2">
      <c r="A5" s="38"/>
      <c r="B5" s="38" t="s">
        <v>111</v>
      </c>
      <c r="C5" s="38" t="s">
        <v>112</v>
      </c>
      <c r="D5" s="38" t="s">
        <v>113</v>
      </c>
      <c r="E5" s="38" t="s">
        <v>114</v>
      </c>
      <c r="F5" s="38" t="s">
        <v>115</v>
      </c>
      <c r="G5" s="38" t="s">
        <v>116</v>
      </c>
      <c r="H5" s="38" t="s">
        <v>117</v>
      </c>
      <c r="I5" s="38" t="s">
        <v>118</v>
      </c>
    </row>
    <row r="6" spans="1:12" s="35" customFormat="1" ht="15.75" thickBot="1" x14ac:dyDescent="0.25">
      <c r="A6" s="38">
        <v>1</v>
      </c>
      <c r="B6" s="365" t="s">
        <v>119</v>
      </c>
      <c r="C6" s="365" t="s">
        <v>42</v>
      </c>
      <c r="D6" s="365" t="s">
        <v>120</v>
      </c>
      <c r="E6" s="365" t="s">
        <v>121</v>
      </c>
      <c r="F6" s="365" t="s">
        <v>122</v>
      </c>
      <c r="G6" s="365" t="s">
        <v>123</v>
      </c>
      <c r="H6" s="365" t="s">
        <v>40</v>
      </c>
      <c r="I6" s="365" t="s">
        <v>124</v>
      </c>
    </row>
    <row r="7" spans="1:12" s="35" customFormat="1" ht="15" x14ac:dyDescent="0.2">
      <c r="A7" s="38">
        <v>2</v>
      </c>
      <c r="B7" s="41" t="s">
        <v>125</v>
      </c>
      <c r="C7" s="41">
        <v>28</v>
      </c>
      <c r="D7" s="41">
        <v>5</v>
      </c>
      <c r="E7" s="41">
        <v>2.1</v>
      </c>
      <c r="F7" s="41">
        <v>13</v>
      </c>
      <c r="G7" s="41">
        <v>28.38</v>
      </c>
      <c r="H7" s="41">
        <v>12</v>
      </c>
      <c r="I7" s="41">
        <f>SUM(C7:H7)</f>
        <v>88.48</v>
      </c>
    </row>
    <row r="8" spans="1:12" s="35" customFormat="1" ht="15.75" thickBot="1" x14ac:dyDescent="0.25">
      <c r="A8" s="38">
        <v>3</v>
      </c>
      <c r="B8" s="42" t="s">
        <v>126</v>
      </c>
      <c r="C8" s="43"/>
      <c r="D8" s="43"/>
      <c r="E8" s="43"/>
      <c r="F8" s="43">
        <v>120</v>
      </c>
      <c r="G8" s="43"/>
      <c r="H8" s="43"/>
      <c r="I8" s="44">
        <f>SUM(C8:H8)</f>
        <v>120</v>
      </c>
    </row>
    <row r="9" spans="1:12" s="35" customFormat="1" ht="15.75" thickBot="1" x14ac:dyDescent="0.25">
      <c r="A9" s="38">
        <v>4</v>
      </c>
      <c r="B9" s="45" t="s">
        <v>127</v>
      </c>
      <c r="C9" s="46">
        <f t="shared" ref="C9:I9" si="0">SUM(C7:C8)</f>
        <v>28</v>
      </c>
      <c r="D9" s="46">
        <f t="shared" si="0"/>
        <v>5</v>
      </c>
      <c r="E9" s="46">
        <f t="shared" si="0"/>
        <v>2.1</v>
      </c>
      <c r="F9" s="46">
        <f t="shared" si="0"/>
        <v>133</v>
      </c>
      <c r="G9" s="46">
        <f t="shared" si="0"/>
        <v>28.38</v>
      </c>
      <c r="H9" s="46">
        <f t="shared" si="0"/>
        <v>12</v>
      </c>
      <c r="I9" s="46">
        <f t="shared" si="0"/>
        <v>208.48000000000002</v>
      </c>
    </row>
    <row r="10" spans="1:12" s="35" customFormat="1" ht="15.75" x14ac:dyDescent="0.25">
      <c r="A10" s="38"/>
      <c r="B10" s="36"/>
      <c r="C10" s="38"/>
      <c r="D10" s="38"/>
      <c r="E10" s="38"/>
      <c r="F10" s="38"/>
      <c r="G10" s="38"/>
      <c r="H10" s="38"/>
      <c r="I10" s="38"/>
    </row>
    <row r="11" spans="1:12" ht="15" x14ac:dyDescent="0.2">
      <c r="A11" s="38"/>
      <c r="B11" s="38" t="s">
        <v>128</v>
      </c>
      <c r="C11" s="38" t="s">
        <v>129</v>
      </c>
      <c r="D11" s="38"/>
      <c r="E11" s="38"/>
      <c r="F11" s="38">
        <v>1</v>
      </c>
      <c r="G11" s="38" t="s">
        <v>82</v>
      </c>
      <c r="H11" s="38"/>
      <c r="I11" s="38"/>
    </row>
    <row r="12" spans="1:12" ht="15" x14ac:dyDescent="0.2">
      <c r="B12" s="38"/>
      <c r="C12" s="38" t="s">
        <v>130</v>
      </c>
      <c r="D12" s="38"/>
      <c r="E12" s="38"/>
      <c r="F12" s="38">
        <v>1</v>
      </c>
      <c r="G12" s="38" t="s">
        <v>82</v>
      </c>
    </row>
    <row r="13" spans="1:12" ht="15" x14ac:dyDescent="0.2">
      <c r="B13" s="38"/>
      <c r="C13" s="38" t="s">
        <v>131</v>
      </c>
      <c r="D13" s="38"/>
      <c r="E13" s="38"/>
      <c r="F13" s="38">
        <v>7</v>
      </c>
      <c r="G13" s="38" t="s">
        <v>82</v>
      </c>
    </row>
    <row r="14" spans="1:12" ht="15" x14ac:dyDescent="0.2">
      <c r="B14" s="38"/>
      <c r="C14" s="38" t="s">
        <v>132</v>
      </c>
      <c r="D14" s="38"/>
      <c r="E14" s="38"/>
      <c r="F14" s="38">
        <v>3</v>
      </c>
      <c r="G14" s="38" t="s">
        <v>82</v>
      </c>
      <c r="L14" s="48"/>
    </row>
    <row r="15" spans="1:12" ht="15" x14ac:dyDescent="0.2">
      <c r="D15" s="38" t="s">
        <v>133</v>
      </c>
      <c r="E15" s="38"/>
      <c r="F15" s="38">
        <f>SUM(F11:F14)</f>
        <v>12</v>
      </c>
      <c r="G15" s="38" t="s">
        <v>82</v>
      </c>
    </row>
  </sheetData>
  <pageMargins left="0" right="0" top="0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workbookViewId="0">
      <selection activeCell="C2" sqref="C2"/>
    </sheetView>
  </sheetViews>
  <sheetFormatPr defaultColWidth="9.140625" defaultRowHeight="12.75" x14ac:dyDescent="0.2"/>
  <cols>
    <col min="1" max="1" width="5" style="54" customWidth="1"/>
    <col min="2" max="2" width="48.5703125" style="54" customWidth="1"/>
    <col min="3" max="3" width="17.28515625" style="54" customWidth="1"/>
    <col min="4" max="16384" width="9.140625" style="54"/>
  </cols>
  <sheetData>
    <row r="1" spans="1:7" x14ac:dyDescent="0.2">
      <c r="A1" s="552"/>
      <c r="B1" s="554" t="s">
        <v>470</v>
      </c>
      <c r="C1" s="552"/>
      <c r="D1" s="552"/>
      <c r="E1" s="552"/>
      <c r="F1" s="552"/>
      <c r="G1" s="552"/>
    </row>
    <row r="2" spans="1:7" x14ac:dyDescent="0.2">
      <c r="A2" s="552"/>
      <c r="B2" s="554" t="s">
        <v>0</v>
      </c>
      <c r="C2" s="552"/>
      <c r="D2" s="552"/>
      <c r="E2" s="552"/>
      <c r="F2" s="552"/>
      <c r="G2" s="552"/>
    </row>
    <row r="3" spans="1:7" x14ac:dyDescent="0.2">
      <c r="A3" s="552"/>
      <c r="B3" s="557" t="s">
        <v>225</v>
      </c>
      <c r="C3" s="552" t="s">
        <v>544</v>
      </c>
      <c r="D3" s="552"/>
      <c r="E3" s="552"/>
      <c r="F3" s="552"/>
      <c r="G3" s="552"/>
    </row>
    <row r="5" spans="1:7" x14ac:dyDescent="0.2">
      <c r="A5" s="552"/>
      <c r="B5" s="556" t="s">
        <v>172</v>
      </c>
      <c r="C5" s="556" t="s">
        <v>112</v>
      </c>
      <c r="D5" s="560" t="s">
        <v>141</v>
      </c>
      <c r="E5" s="552"/>
      <c r="F5" s="552"/>
      <c r="G5" s="552"/>
    </row>
    <row r="6" spans="1:7" x14ac:dyDescent="0.2">
      <c r="A6" s="553">
        <v>1</v>
      </c>
      <c r="B6" s="561" t="s">
        <v>226</v>
      </c>
      <c r="C6" s="561" t="s">
        <v>515</v>
      </c>
      <c r="D6" s="552"/>
      <c r="E6" s="552"/>
      <c r="F6" s="552"/>
      <c r="G6" s="552"/>
    </row>
    <row r="7" spans="1:7" x14ac:dyDescent="0.2">
      <c r="A7" s="553">
        <v>2</v>
      </c>
      <c r="B7" s="558"/>
      <c r="C7" s="558"/>
      <c r="D7" s="552"/>
      <c r="E7" s="552"/>
      <c r="F7" s="552"/>
      <c r="G7" s="552"/>
    </row>
    <row r="8" spans="1:7" x14ac:dyDescent="0.2">
      <c r="A8" s="553">
        <v>3</v>
      </c>
      <c r="B8" s="558"/>
      <c r="C8" s="558"/>
      <c r="D8" s="552"/>
      <c r="E8" s="552"/>
      <c r="F8" s="552"/>
      <c r="G8" s="552"/>
    </row>
    <row r="9" spans="1:7" ht="13.5" thickBot="1" x14ac:dyDescent="0.25">
      <c r="A9" s="553">
        <v>4</v>
      </c>
      <c r="B9" s="562" t="s">
        <v>227</v>
      </c>
      <c r="C9" s="563">
        <v>2400000</v>
      </c>
      <c r="D9" s="552"/>
      <c r="E9" s="552"/>
      <c r="F9" s="552"/>
      <c r="G9" s="552"/>
    </row>
    <row r="10" spans="1:7" ht="13.5" thickBot="1" x14ac:dyDescent="0.25">
      <c r="A10" s="553">
        <v>5</v>
      </c>
      <c r="B10" s="564" t="s">
        <v>228</v>
      </c>
      <c r="C10" s="565">
        <v>4942998</v>
      </c>
      <c r="D10" s="556">
        <v>3800000</v>
      </c>
      <c r="E10" s="556">
        <v>642910</v>
      </c>
      <c r="F10" s="556">
        <v>329820</v>
      </c>
      <c r="G10" s="556">
        <v>100000</v>
      </c>
    </row>
    <row r="11" spans="1:7" ht="13.5" thickBot="1" x14ac:dyDescent="0.25">
      <c r="A11" s="553">
        <v>6</v>
      </c>
      <c r="B11" s="566" t="s">
        <v>229</v>
      </c>
      <c r="C11" s="570">
        <v>900000</v>
      </c>
      <c r="D11" s="552"/>
      <c r="E11" s="552"/>
      <c r="F11" s="552"/>
      <c r="G11" s="556">
        <v>70268</v>
      </c>
    </row>
    <row r="12" spans="1:7" ht="13.5" thickBot="1" x14ac:dyDescent="0.25">
      <c r="A12" s="553">
        <v>7</v>
      </c>
      <c r="B12" s="555" t="s">
        <v>563</v>
      </c>
      <c r="C12" s="555">
        <v>100000</v>
      </c>
      <c r="D12" s="552"/>
      <c r="E12" s="552"/>
      <c r="F12" s="552"/>
      <c r="G12" s="552"/>
    </row>
    <row r="13" spans="1:7" ht="13.5" thickBot="1" x14ac:dyDescent="0.25">
      <c r="A13" s="553">
        <v>8</v>
      </c>
      <c r="B13" s="566"/>
      <c r="C13" s="567"/>
      <c r="D13" s="552"/>
      <c r="E13" s="552"/>
      <c r="F13" s="552"/>
      <c r="G13" s="552"/>
    </row>
    <row r="14" spans="1:7" ht="13.5" thickBot="1" x14ac:dyDescent="0.25">
      <c r="A14" s="553">
        <v>9</v>
      </c>
      <c r="B14" s="568" t="s">
        <v>230</v>
      </c>
      <c r="C14" s="569">
        <v>7342998</v>
      </c>
      <c r="D14" s="552"/>
      <c r="E14" s="552"/>
      <c r="F14" s="552"/>
      <c r="G14" s="552"/>
    </row>
    <row r="15" spans="1:7" x14ac:dyDescent="0.2">
      <c r="A15" s="553">
        <v>10</v>
      </c>
      <c r="B15" s="557" t="s">
        <v>564</v>
      </c>
      <c r="C15" s="571">
        <v>110000</v>
      </c>
      <c r="D15" s="552"/>
      <c r="E15" s="552"/>
      <c r="F15" s="552"/>
      <c r="G15" s="552"/>
    </row>
    <row r="16" spans="1:7" x14ac:dyDescent="0.2">
      <c r="A16" s="559"/>
      <c r="B16" s="552"/>
      <c r="C16" s="552"/>
      <c r="D16" s="552"/>
      <c r="E16" s="552"/>
      <c r="F16" s="552"/>
      <c r="G16" s="552"/>
    </row>
    <row r="17" spans="1:2" x14ac:dyDescent="0.2">
      <c r="A17" s="559"/>
      <c r="B17" s="556" t="s">
        <v>231</v>
      </c>
    </row>
    <row r="18" spans="1:2" x14ac:dyDescent="0.2">
      <c r="A18" s="559"/>
      <c r="B18" s="552"/>
    </row>
    <row r="19" spans="1:2" x14ac:dyDescent="0.2">
      <c r="A19" s="559"/>
      <c r="B19" s="552"/>
    </row>
    <row r="20" spans="1:2" x14ac:dyDescent="0.2">
      <c r="A20" s="559"/>
      <c r="B20" s="552"/>
    </row>
    <row r="21" spans="1:2" x14ac:dyDescent="0.2">
      <c r="A21" s="559"/>
      <c r="B21" s="552"/>
    </row>
  </sheetData>
  <phoneticPr fontId="5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1"/>
  <sheetViews>
    <sheetView workbookViewId="0">
      <selection activeCell="F2" sqref="F2"/>
    </sheetView>
  </sheetViews>
  <sheetFormatPr defaultColWidth="9.140625" defaultRowHeight="12.75" x14ac:dyDescent="0.2"/>
  <cols>
    <col min="1" max="1" width="5.140625" style="586" customWidth="1"/>
    <col min="2" max="2" width="36.5703125" style="573" customWidth="1"/>
    <col min="3" max="3" width="13.42578125" style="573" customWidth="1"/>
    <col min="4" max="4" width="13.85546875" style="573" customWidth="1"/>
    <col min="5" max="5" width="15.85546875" style="573" customWidth="1"/>
    <col min="6" max="6" width="14.7109375" style="573" customWidth="1"/>
    <col min="7" max="7" width="16" style="573" customWidth="1"/>
    <col min="8" max="8" width="11.140625" style="573" customWidth="1"/>
    <col min="9" max="16384" width="9.140625" style="573"/>
  </cols>
  <sheetData>
    <row r="1" spans="1:8" x14ac:dyDescent="0.2">
      <c r="A1" s="573"/>
      <c r="C1" s="574" t="s">
        <v>0</v>
      </c>
      <c r="D1" s="574"/>
      <c r="E1" s="574"/>
    </row>
    <row r="2" spans="1:8" x14ac:dyDescent="0.2">
      <c r="A2" s="573"/>
      <c r="C2" s="575" t="s">
        <v>142</v>
      </c>
      <c r="D2" s="575"/>
      <c r="E2" s="575"/>
      <c r="F2" s="612"/>
    </row>
    <row r="3" spans="1:8" x14ac:dyDescent="0.2">
      <c r="A3" s="573"/>
      <c r="C3" s="610" t="s">
        <v>470</v>
      </c>
      <c r="D3" s="574"/>
      <c r="E3" s="574"/>
      <c r="F3" s="612" t="s">
        <v>545</v>
      </c>
    </row>
    <row r="4" spans="1:8" x14ac:dyDescent="0.2">
      <c r="A4" s="573"/>
      <c r="F4" s="572" t="s">
        <v>232</v>
      </c>
    </row>
    <row r="5" spans="1:8" x14ac:dyDescent="0.2">
      <c r="A5" s="573"/>
      <c r="B5" s="573" t="s">
        <v>111</v>
      </c>
      <c r="C5" s="573" t="s">
        <v>144</v>
      </c>
      <c r="D5" s="573" t="s">
        <v>113</v>
      </c>
      <c r="E5" s="573" t="s">
        <v>114</v>
      </c>
      <c r="F5" s="573" t="s">
        <v>115</v>
      </c>
      <c r="G5" s="573" t="s">
        <v>116</v>
      </c>
    </row>
    <row r="6" spans="1:8" x14ac:dyDescent="0.2">
      <c r="A6" s="573"/>
      <c r="B6" s="721" t="s">
        <v>145</v>
      </c>
      <c r="C6" s="765" t="s">
        <v>146</v>
      </c>
      <c r="D6" s="766"/>
      <c r="E6" s="721" t="s">
        <v>147</v>
      </c>
      <c r="F6" s="721" t="s">
        <v>148</v>
      </c>
      <c r="G6" s="721" t="s">
        <v>149</v>
      </c>
    </row>
    <row r="7" spans="1:8" x14ac:dyDescent="0.2">
      <c r="A7" s="573"/>
      <c r="B7" s="576"/>
      <c r="C7" s="576" t="s">
        <v>150</v>
      </c>
      <c r="D7" s="576" t="s">
        <v>151</v>
      </c>
      <c r="E7" s="576"/>
      <c r="F7" s="576"/>
      <c r="G7" s="576" t="s">
        <v>152</v>
      </c>
    </row>
    <row r="8" spans="1:8" x14ac:dyDescent="0.2">
      <c r="A8" s="573">
        <v>1</v>
      </c>
      <c r="B8" s="722" t="s">
        <v>153</v>
      </c>
      <c r="C8" s="723">
        <f>SUM(C9:C19)</f>
        <v>3100000</v>
      </c>
      <c r="D8" s="723">
        <f>SUM(D9:D19)</f>
        <v>7900000</v>
      </c>
      <c r="E8" s="723">
        <f>SUM(E9:E19)</f>
        <v>800000</v>
      </c>
      <c r="F8" s="723">
        <f>SUM(F9:F20)</f>
        <v>3546500</v>
      </c>
      <c r="G8" s="723">
        <f>SUM(G9:G20)</f>
        <v>13418498</v>
      </c>
    </row>
    <row r="9" spans="1:8" x14ac:dyDescent="0.2">
      <c r="A9" s="573">
        <v>2</v>
      </c>
      <c r="B9" s="724" t="s">
        <v>154</v>
      </c>
      <c r="C9" s="725"/>
      <c r="D9" s="725"/>
      <c r="E9" s="725"/>
      <c r="F9" s="725"/>
      <c r="G9" s="725"/>
    </row>
    <row r="10" spans="1:8" x14ac:dyDescent="0.2">
      <c r="A10" s="573">
        <v>3</v>
      </c>
      <c r="B10" s="577" t="s">
        <v>478</v>
      </c>
      <c r="C10" s="578"/>
      <c r="D10" s="578"/>
      <c r="E10" s="578"/>
      <c r="F10" s="578"/>
      <c r="G10" s="578"/>
    </row>
    <row r="11" spans="1:8" x14ac:dyDescent="0.2">
      <c r="A11" s="573">
        <v>4</v>
      </c>
      <c r="B11" s="579" t="s">
        <v>155</v>
      </c>
      <c r="C11" s="578"/>
      <c r="D11" s="578">
        <v>600000</v>
      </c>
      <c r="E11" s="578"/>
      <c r="F11" s="578"/>
      <c r="G11" s="578">
        <f>SUM(C11:F11)</f>
        <v>600000</v>
      </c>
      <c r="H11" s="580"/>
    </row>
    <row r="12" spans="1:8" x14ac:dyDescent="0.2">
      <c r="A12" s="573">
        <v>5</v>
      </c>
      <c r="B12" s="579" t="s">
        <v>156</v>
      </c>
      <c r="C12" s="578"/>
      <c r="D12" s="578">
        <v>6300000</v>
      </c>
      <c r="E12" s="578"/>
      <c r="F12" s="578"/>
      <c r="G12" s="578">
        <v>4371998</v>
      </c>
    </row>
    <row r="13" spans="1:8" x14ac:dyDescent="0.2">
      <c r="A13" s="573">
        <v>6</v>
      </c>
      <c r="B13" s="579" t="s">
        <v>157</v>
      </c>
      <c r="C13" s="578">
        <v>1500000</v>
      </c>
      <c r="D13" s="578"/>
      <c r="E13" s="578"/>
      <c r="F13" s="578"/>
      <c r="G13" s="578">
        <f t="shared" ref="G13:G20" si="0">SUM(C13:F13)</f>
        <v>1500000</v>
      </c>
      <c r="H13" s="580"/>
    </row>
    <row r="14" spans="1:8" x14ac:dyDescent="0.2">
      <c r="A14" s="573">
        <v>7</v>
      </c>
      <c r="B14" s="581" t="s">
        <v>402</v>
      </c>
      <c r="C14" s="578">
        <v>700000</v>
      </c>
      <c r="D14" s="578"/>
      <c r="E14" s="578"/>
      <c r="F14" s="578"/>
      <c r="G14" s="578">
        <f t="shared" si="0"/>
        <v>700000</v>
      </c>
      <c r="H14" s="580"/>
    </row>
    <row r="15" spans="1:8" x14ac:dyDescent="0.2">
      <c r="A15" s="573">
        <v>8</v>
      </c>
      <c r="B15" s="579" t="s">
        <v>158</v>
      </c>
      <c r="C15" s="578"/>
      <c r="D15" s="578">
        <v>1000000</v>
      </c>
      <c r="E15" s="578"/>
      <c r="F15" s="578"/>
      <c r="G15" s="578">
        <f>SUM(C15:F15)</f>
        <v>1000000</v>
      </c>
    </row>
    <row r="16" spans="1:8" x14ac:dyDescent="0.2">
      <c r="A16" s="573">
        <v>9</v>
      </c>
      <c r="B16" s="579" t="s">
        <v>159</v>
      </c>
      <c r="C16" s="578">
        <v>900000</v>
      </c>
      <c r="D16" s="578"/>
      <c r="E16" s="578"/>
      <c r="F16" s="578"/>
      <c r="G16" s="578">
        <f t="shared" si="0"/>
        <v>900000</v>
      </c>
    </row>
    <row r="17" spans="1:8" x14ac:dyDescent="0.2">
      <c r="A17" s="573">
        <v>10</v>
      </c>
      <c r="B17" s="577" t="s">
        <v>160</v>
      </c>
      <c r="C17" s="578"/>
      <c r="D17" s="578"/>
      <c r="E17" s="578"/>
      <c r="F17" s="578"/>
      <c r="G17" s="578">
        <f t="shared" si="0"/>
        <v>0</v>
      </c>
    </row>
    <row r="18" spans="1:8" x14ac:dyDescent="0.2">
      <c r="A18" s="573">
        <v>11</v>
      </c>
      <c r="B18" s="579" t="s">
        <v>161</v>
      </c>
      <c r="C18" s="578"/>
      <c r="D18" s="578"/>
      <c r="E18" s="578">
        <v>250000</v>
      </c>
      <c r="F18" s="578"/>
      <c r="G18" s="578">
        <f t="shared" si="0"/>
        <v>250000</v>
      </c>
    </row>
    <row r="19" spans="1:8" x14ac:dyDescent="0.2">
      <c r="A19" s="573">
        <v>12</v>
      </c>
      <c r="B19" s="582" t="s">
        <v>401</v>
      </c>
      <c r="C19" s="583"/>
      <c r="D19" s="583"/>
      <c r="E19" s="583">
        <v>550000</v>
      </c>
      <c r="F19" s="583"/>
      <c r="G19" s="583">
        <f t="shared" si="0"/>
        <v>550000</v>
      </c>
      <c r="H19" s="580"/>
    </row>
    <row r="20" spans="1:8" x14ac:dyDescent="0.2">
      <c r="A20" s="573"/>
      <c r="B20" s="594" t="s">
        <v>546</v>
      </c>
      <c r="F20" s="573">
        <v>3546500</v>
      </c>
      <c r="G20" s="583">
        <f t="shared" si="0"/>
        <v>3546500</v>
      </c>
    </row>
    <row r="21" spans="1:8" x14ac:dyDescent="0.2">
      <c r="A21" s="573"/>
      <c r="B21" s="726" t="s">
        <v>403</v>
      </c>
      <c r="C21" s="585"/>
      <c r="D21" s="585"/>
      <c r="E21" s="585"/>
      <c r="F21" s="585"/>
      <c r="G21" s="727">
        <f>SUM(G22:G23)</f>
        <v>5996002</v>
      </c>
    </row>
    <row r="22" spans="1:8" x14ac:dyDescent="0.2">
      <c r="A22" s="573"/>
      <c r="B22" s="586" t="s">
        <v>481</v>
      </c>
      <c r="G22" s="587">
        <v>2544000</v>
      </c>
    </row>
    <row r="23" spans="1:8" x14ac:dyDescent="0.2">
      <c r="A23" s="573"/>
      <c r="B23" s="588" t="s">
        <v>404</v>
      </c>
      <c r="C23" s="589"/>
      <c r="D23" s="589"/>
      <c r="E23" s="589"/>
      <c r="F23" s="589"/>
      <c r="G23" s="590">
        <v>3452002</v>
      </c>
    </row>
    <row r="24" spans="1:8" x14ac:dyDescent="0.2">
      <c r="A24" s="573"/>
      <c r="B24" s="726" t="s">
        <v>405</v>
      </c>
      <c r="C24" s="585"/>
      <c r="D24" s="585"/>
      <c r="E24" s="585"/>
      <c r="F24" s="585"/>
      <c r="G24" s="728"/>
    </row>
    <row r="25" spans="1:8" x14ac:dyDescent="0.2">
      <c r="A25" s="573"/>
      <c r="B25" s="588" t="s">
        <v>406</v>
      </c>
      <c r="C25" s="589"/>
      <c r="D25" s="589"/>
      <c r="E25" s="589"/>
      <c r="F25" s="589"/>
      <c r="G25" s="591">
        <v>3000000</v>
      </c>
    </row>
    <row r="26" spans="1:8" x14ac:dyDescent="0.2">
      <c r="A26" s="573"/>
      <c r="G26" s="584"/>
    </row>
    <row r="27" spans="1:8" x14ac:dyDescent="0.2">
      <c r="A27" s="573"/>
      <c r="B27" s="592" t="s">
        <v>407</v>
      </c>
      <c r="C27" s="592"/>
      <c r="D27" s="592"/>
      <c r="E27" s="592"/>
      <c r="F27" s="592"/>
      <c r="G27" s="593">
        <f>G8+G21+G25</f>
        <v>22414500</v>
      </c>
    </row>
    <row r="28" spans="1:8" x14ac:dyDescent="0.2">
      <c r="A28" s="573"/>
      <c r="G28" s="584"/>
    </row>
    <row r="29" spans="1:8" x14ac:dyDescent="0.2">
      <c r="A29" s="573"/>
    </row>
    <row r="30" spans="1:8" x14ac:dyDescent="0.2">
      <c r="A30" s="573"/>
    </row>
    <row r="31" spans="1:8" x14ac:dyDescent="0.2">
      <c r="A31" s="573"/>
    </row>
  </sheetData>
  <mergeCells count="1">
    <mergeCell ref="C6:D6"/>
  </mergeCells>
  <phoneticPr fontId="50" type="noConversion"/>
  <pageMargins left="0.75" right="0.75" top="1" bottom="1" header="0.5" footer="0.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76"/>
    <col min="2" max="2" width="29.42578125" style="76" customWidth="1"/>
    <col min="3" max="3" width="17.28515625" style="76" customWidth="1"/>
    <col min="4" max="4" width="13.85546875" style="76" customWidth="1"/>
    <col min="5" max="16384" width="9.140625" style="76"/>
  </cols>
  <sheetData>
    <row r="1" spans="1:6" x14ac:dyDescent="0.2">
      <c r="B1" s="77" t="s">
        <v>239</v>
      </c>
    </row>
    <row r="2" spans="1:6" x14ac:dyDescent="0.2">
      <c r="A2" s="77"/>
      <c r="B2" s="55" t="s">
        <v>470</v>
      </c>
      <c r="C2" s="77"/>
      <c r="D2" s="77"/>
    </row>
    <row r="3" spans="1:6" ht="15" x14ac:dyDescent="0.25">
      <c r="A3" s="767" t="s">
        <v>240</v>
      </c>
      <c r="B3" s="767"/>
      <c r="C3" s="767"/>
      <c r="D3" s="767"/>
    </row>
    <row r="4" spans="1:6" x14ac:dyDescent="0.2">
      <c r="C4" s="78" t="s">
        <v>241</v>
      </c>
      <c r="D4" s="78"/>
      <c r="E4" s="78"/>
    </row>
    <row r="5" spans="1:6" x14ac:dyDescent="0.2">
      <c r="C5" s="39" t="s">
        <v>495</v>
      </c>
    </row>
    <row r="6" spans="1:6" x14ac:dyDescent="0.2">
      <c r="C6" s="79" t="s">
        <v>143</v>
      </c>
    </row>
    <row r="8" spans="1:6" x14ac:dyDescent="0.2">
      <c r="A8" s="76" t="s">
        <v>172</v>
      </c>
      <c r="B8" s="76" t="s">
        <v>144</v>
      </c>
      <c r="C8" s="76" t="s">
        <v>113</v>
      </c>
      <c r="D8" s="76" t="s">
        <v>173</v>
      </c>
      <c r="F8" s="80"/>
    </row>
    <row r="9" spans="1:6" x14ac:dyDescent="0.2">
      <c r="A9" s="81" t="s">
        <v>242</v>
      </c>
      <c r="B9" s="82" t="s">
        <v>243</v>
      </c>
      <c r="C9" s="82" t="s">
        <v>244</v>
      </c>
      <c r="D9" s="82" t="s">
        <v>245</v>
      </c>
    </row>
    <row r="10" spans="1:6" x14ac:dyDescent="0.2">
      <c r="A10" s="83"/>
      <c r="B10" s="84"/>
      <c r="C10" s="85" t="s">
        <v>246</v>
      </c>
      <c r="D10" s="85" t="s">
        <v>247</v>
      </c>
    </row>
    <row r="11" spans="1:6" x14ac:dyDescent="0.2">
      <c r="A11" s="83"/>
      <c r="B11" s="84"/>
      <c r="C11" s="85" t="s">
        <v>408</v>
      </c>
      <c r="D11" s="85" t="s">
        <v>409</v>
      </c>
    </row>
    <row r="12" spans="1:6" x14ac:dyDescent="0.2">
      <c r="A12" s="86" t="s">
        <v>248</v>
      </c>
      <c r="B12" s="87" t="s">
        <v>249</v>
      </c>
      <c r="C12" s="87" t="s">
        <v>250</v>
      </c>
      <c r="D12" s="87" t="s">
        <v>251</v>
      </c>
    </row>
    <row r="13" spans="1:6" x14ac:dyDescent="0.2">
      <c r="A13" s="88" t="s">
        <v>248</v>
      </c>
      <c r="B13" s="89" t="s">
        <v>252</v>
      </c>
      <c r="C13" s="90">
        <v>4305880</v>
      </c>
      <c r="D13" s="91">
        <v>2719555</v>
      </c>
    </row>
    <row r="14" spans="1:6" x14ac:dyDescent="0.2">
      <c r="A14" s="88" t="s">
        <v>249</v>
      </c>
      <c r="B14" s="89" t="s">
        <v>253</v>
      </c>
      <c r="C14" s="92">
        <v>5910016</v>
      </c>
      <c r="D14" s="91">
        <v>5379559</v>
      </c>
    </row>
    <row r="15" spans="1:6" x14ac:dyDescent="0.2">
      <c r="A15" s="88" t="s">
        <v>250</v>
      </c>
      <c r="B15" s="89" t="s">
        <v>254</v>
      </c>
      <c r="C15" s="92">
        <v>6160940</v>
      </c>
      <c r="D15" s="91">
        <v>3795970</v>
      </c>
    </row>
    <row r="16" spans="1:6" x14ac:dyDescent="0.2">
      <c r="A16" s="88" t="s">
        <v>251</v>
      </c>
      <c r="B16" s="89"/>
      <c r="C16" s="92"/>
      <c r="D16" s="91"/>
    </row>
    <row r="17" spans="1:4" x14ac:dyDescent="0.2">
      <c r="A17" s="88" t="s">
        <v>255</v>
      </c>
      <c r="B17" s="89"/>
      <c r="C17" s="92"/>
      <c r="D17" s="91"/>
    </row>
    <row r="18" spans="1:4" x14ac:dyDescent="0.2">
      <c r="A18" s="88" t="s">
        <v>256</v>
      </c>
      <c r="B18" s="89"/>
      <c r="C18" s="93"/>
      <c r="D18" s="94"/>
    </row>
    <row r="19" spans="1:4" x14ac:dyDescent="0.2">
      <c r="A19" s="95">
        <v>7</v>
      </c>
      <c r="B19" s="96" t="s">
        <v>133</v>
      </c>
      <c r="C19" s="97">
        <f>SUM(C13:C18)</f>
        <v>16376836</v>
      </c>
      <c r="D19" s="97">
        <f>SUM(D13:D18)</f>
        <v>11895084</v>
      </c>
    </row>
  </sheetData>
  <mergeCells count="1">
    <mergeCell ref="A3:D3"/>
  </mergeCells>
  <phoneticPr fontId="5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3"/>
  <sheetViews>
    <sheetView workbookViewId="0">
      <selection activeCell="I2" sqref="I2"/>
    </sheetView>
  </sheetViews>
  <sheetFormatPr defaultColWidth="9.140625" defaultRowHeight="12.75" x14ac:dyDescent="0.2"/>
  <cols>
    <col min="1" max="1" width="7" style="47" customWidth="1"/>
    <col min="2" max="2" width="34" style="47" customWidth="1"/>
    <col min="3" max="3" width="9.85546875" style="47" customWidth="1"/>
    <col min="4" max="4" width="9.7109375" style="47" customWidth="1"/>
    <col min="5" max="5" width="16" style="47" customWidth="1"/>
    <col min="6" max="6" width="13.140625" style="47" customWidth="1"/>
    <col min="7" max="7" width="14.42578125" style="47" customWidth="1"/>
    <col min="8" max="8" width="14.7109375" style="47" customWidth="1"/>
    <col min="9" max="10" width="10.85546875" style="47" customWidth="1"/>
    <col min="11" max="11" width="10.28515625" style="47" customWidth="1"/>
    <col min="12" max="12" width="15.85546875" style="47" customWidth="1"/>
    <col min="13" max="13" width="15.140625" style="47" customWidth="1"/>
    <col min="14" max="16384" width="9.140625" style="47"/>
  </cols>
  <sheetData>
    <row r="1" spans="1:12" x14ac:dyDescent="0.2">
      <c r="B1" s="51"/>
    </row>
    <row r="2" spans="1:12" x14ac:dyDescent="0.2">
      <c r="C2" s="55" t="s">
        <v>470</v>
      </c>
      <c r="I2"/>
    </row>
    <row r="3" spans="1:12" ht="15.75" x14ac:dyDescent="0.25">
      <c r="C3" s="36" t="s">
        <v>0</v>
      </c>
      <c r="I3" t="s">
        <v>547</v>
      </c>
      <c r="J3" s="52"/>
    </row>
    <row r="4" spans="1:12" x14ac:dyDescent="0.2">
      <c r="I4" s="40" t="s">
        <v>232</v>
      </c>
      <c r="J4" s="40"/>
    </row>
    <row r="5" spans="1:12" ht="15.75" x14ac:dyDescent="0.25">
      <c r="A5" s="768" t="s">
        <v>260</v>
      </c>
      <c r="B5" s="768"/>
      <c r="C5" s="768"/>
      <c r="D5" s="768"/>
      <c r="E5" s="768"/>
      <c r="F5" s="768"/>
      <c r="G5" s="768"/>
      <c r="H5" s="768"/>
      <c r="I5" s="768"/>
      <c r="J5" s="768"/>
      <c r="K5" s="768"/>
      <c r="L5" s="768"/>
    </row>
    <row r="6" spans="1:12" ht="15.75" x14ac:dyDescent="0.25">
      <c r="A6" s="768" t="s">
        <v>261</v>
      </c>
      <c r="B6" s="768"/>
      <c r="C6" s="768"/>
      <c r="D6" s="768"/>
      <c r="E6" s="768"/>
      <c r="F6" s="768"/>
      <c r="G6" s="768"/>
      <c r="H6" s="768"/>
      <c r="I6" s="768"/>
      <c r="J6" s="768"/>
      <c r="K6" s="768"/>
      <c r="L6" s="768"/>
    </row>
    <row r="7" spans="1:12" ht="15.75" x14ac:dyDescent="0.25">
      <c r="A7" s="369"/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</row>
    <row r="8" spans="1:12" s="98" customFormat="1" x14ac:dyDescent="0.2">
      <c r="A8" s="47" t="s">
        <v>172</v>
      </c>
      <c r="B8" s="47" t="s">
        <v>144</v>
      </c>
      <c r="C8" s="47" t="s">
        <v>113</v>
      </c>
      <c r="D8" s="47" t="s">
        <v>173</v>
      </c>
      <c r="E8" s="47"/>
      <c r="F8" s="47" t="s">
        <v>174</v>
      </c>
      <c r="G8" s="34" t="s">
        <v>116</v>
      </c>
      <c r="H8" s="40" t="s">
        <v>117</v>
      </c>
      <c r="I8" s="98" t="s">
        <v>118</v>
      </c>
      <c r="K8" s="98" t="s">
        <v>166</v>
      </c>
      <c r="L8" s="98" t="s">
        <v>167</v>
      </c>
    </row>
    <row r="9" spans="1:12" x14ac:dyDescent="0.2">
      <c r="A9" s="394" t="s">
        <v>242</v>
      </c>
      <c r="B9" s="395"/>
      <c r="C9" s="396" t="s">
        <v>262</v>
      </c>
      <c r="D9" s="395" t="s">
        <v>263</v>
      </c>
      <c r="E9" s="397"/>
      <c r="F9" s="397">
        <v>2019</v>
      </c>
      <c r="G9" s="769"/>
      <c r="H9" s="770"/>
      <c r="I9" s="770"/>
      <c r="J9" s="770"/>
      <c r="K9" s="770"/>
      <c r="L9" s="771"/>
    </row>
    <row r="10" spans="1:12" x14ac:dyDescent="0.2">
      <c r="A10" s="99"/>
      <c r="B10" s="100" t="s">
        <v>264</v>
      </c>
      <c r="C10" s="101" t="s">
        <v>265</v>
      </c>
      <c r="D10" s="100" t="s">
        <v>266</v>
      </c>
      <c r="E10" s="100" t="s">
        <v>476</v>
      </c>
      <c r="F10" s="100" t="s">
        <v>267</v>
      </c>
      <c r="G10" s="100" t="s">
        <v>486</v>
      </c>
      <c r="H10" s="101" t="s">
        <v>326</v>
      </c>
      <c r="I10" s="101" t="s">
        <v>410</v>
      </c>
      <c r="J10" s="398" t="s">
        <v>472</v>
      </c>
      <c r="K10" s="398" t="s">
        <v>473</v>
      </c>
      <c r="L10" s="102" t="s">
        <v>39</v>
      </c>
    </row>
    <row r="11" spans="1:12" x14ac:dyDescent="0.2">
      <c r="A11" s="103"/>
      <c r="B11" s="104"/>
      <c r="C11" s="399" t="s">
        <v>266</v>
      </c>
      <c r="D11" s="104"/>
      <c r="E11" s="104"/>
      <c r="F11" s="104" t="s">
        <v>268</v>
      </c>
      <c r="G11" s="104"/>
      <c r="H11" s="400"/>
      <c r="I11" s="400"/>
      <c r="J11" s="401"/>
      <c r="K11" s="105"/>
      <c r="L11" s="106"/>
    </row>
    <row r="12" spans="1:12" ht="13.5" thickBot="1" x14ac:dyDescent="0.25">
      <c r="A12" s="326">
        <v>1</v>
      </c>
      <c r="B12" s="107">
        <v>2</v>
      </c>
      <c r="C12" s="326">
        <v>3</v>
      </c>
      <c r="D12" s="107">
        <v>4</v>
      </c>
      <c r="E12" s="326">
        <v>5</v>
      </c>
      <c r="F12" s="107">
        <v>6</v>
      </c>
      <c r="G12" s="326">
        <v>7</v>
      </c>
      <c r="H12" s="107">
        <v>8</v>
      </c>
      <c r="I12" s="326">
        <v>9</v>
      </c>
      <c r="J12" s="334"/>
      <c r="K12" s="107">
        <v>10</v>
      </c>
      <c r="L12" s="326">
        <v>11</v>
      </c>
    </row>
    <row r="13" spans="1:12" ht="13.5" thickBot="1" x14ac:dyDescent="0.25">
      <c r="A13" s="327">
        <v>2</v>
      </c>
      <c r="B13" s="108" t="s">
        <v>269</v>
      </c>
      <c r="C13" s="109"/>
      <c r="D13" s="109"/>
      <c r="E13" s="109"/>
      <c r="F13" s="109"/>
      <c r="G13" s="109"/>
      <c r="H13" s="109"/>
      <c r="I13" s="109"/>
      <c r="J13" s="110"/>
      <c r="K13" s="110"/>
      <c r="L13" s="111"/>
    </row>
    <row r="14" spans="1:12" x14ac:dyDescent="0.2">
      <c r="A14" s="328">
        <v>3</v>
      </c>
      <c r="B14" s="62"/>
      <c r="C14" s="112"/>
      <c r="D14" s="112"/>
      <c r="E14" s="112"/>
      <c r="F14" s="112"/>
      <c r="G14" s="112"/>
      <c r="H14" s="112"/>
      <c r="I14" s="112"/>
      <c r="J14" s="113"/>
      <c r="K14" s="113"/>
      <c r="L14" s="62"/>
    </row>
    <row r="15" spans="1:12" x14ac:dyDescent="0.2">
      <c r="A15" s="327">
        <v>4</v>
      </c>
      <c r="B15" s="402"/>
      <c r="C15" s="403"/>
      <c r="D15" s="403"/>
      <c r="E15" s="403"/>
      <c r="F15" s="403"/>
      <c r="G15" s="403"/>
      <c r="H15" s="403"/>
      <c r="I15" s="403"/>
      <c r="J15" s="335"/>
      <c r="K15" s="335"/>
      <c r="L15" s="402"/>
    </row>
    <row r="16" spans="1:12" x14ac:dyDescent="0.2">
      <c r="A16" s="328">
        <v>5</v>
      </c>
      <c r="B16" s="402"/>
      <c r="C16" s="403"/>
      <c r="D16" s="403"/>
      <c r="E16" s="403"/>
      <c r="F16" s="403"/>
      <c r="G16" s="403"/>
      <c r="H16" s="403"/>
      <c r="I16" s="403"/>
      <c r="J16" s="335"/>
      <c r="K16" s="335"/>
      <c r="L16" s="402"/>
    </row>
    <row r="17" spans="1:13" ht="13.5" thickBot="1" x14ac:dyDescent="0.25">
      <c r="A17" s="327">
        <v>6</v>
      </c>
      <c r="B17" s="404"/>
      <c r="C17" s="405"/>
      <c r="D17" s="405"/>
      <c r="E17" s="405"/>
      <c r="F17" s="405"/>
      <c r="G17" s="405"/>
      <c r="H17" s="405"/>
      <c r="I17" s="405"/>
      <c r="J17" s="406"/>
      <c r="K17" s="406"/>
      <c r="L17" s="404"/>
    </row>
    <row r="18" spans="1:13" ht="13.5" thickBot="1" x14ac:dyDescent="0.25">
      <c r="A18" s="328">
        <v>7</v>
      </c>
      <c r="B18" s="108" t="s">
        <v>270</v>
      </c>
      <c r="C18" s="109"/>
      <c r="D18" s="109"/>
      <c r="E18" s="109"/>
      <c r="F18" s="109"/>
      <c r="G18" s="114"/>
      <c r="H18" s="114"/>
      <c r="I18" s="114"/>
      <c r="J18" s="115"/>
      <c r="K18" s="115"/>
      <c r="L18" s="111"/>
    </row>
    <row r="19" spans="1:13" ht="25.5" x14ac:dyDescent="0.2">
      <c r="A19" s="327">
        <v>8</v>
      </c>
      <c r="B19" s="407" t="s">
        <v>412</v>
      </c>
      <c r="C19" s="408">
        <v>2018</v>
      </c>
      <c r="D19" s="408">
        <v>2020</v>
      </c>
      <c r="E19" s="329">
        <v>259822948</v>
      </c>
      <c r="F19" s="329">
        <v>3377108</v>
      </c>
      <c r="G19" s="329">
        <f>(E19-F19)/2</f>
        <v>128222920</v>
      </c>
      <c r="H19" s="329">
        <v>128222920</v>
      </c>
      <c r="I19" s="329"/>
      <c r="J19" s="329"/>
      <c r="K19" s="329"/>
      <c r="L19" s="409">
        <f>SUM(F19:K19)</f>
        <v>259822948</v>
      </c>
    </row>
    <row r="20" spans="1:13" ht="25.5" x14ac:dyDescent="0.2">
      <c r="A20" s="328">
        <v>9</v>
      </c>
      <c r="B20" s="407" t="s">
        <v>416</v>
      </c>
      <c r="C20" s="403">
        <v>2018</v>
      </c>
      <c r="D20" s="403">
        <v>2020</v>
      </c>
      <c r="E20" s="410">
        <v>993974770</v>
      </c>
      <c r="F20" s="410">
        <v>2200000</v>
      </c>
      <c r="G20" s="410">
        <f>(E20-F20)/2</f>
        <v>495887385</v>
      </c>
      <c r="H20" s="410">
        <v>495887350</v>
      </c>
      <c r="I20" s="336"/>
      <c r="J20" s="336"/>
      <c r="K20" s="336"/>
      <c r="L20" s="411">
        <f>SUM(F20:K20)</f>
        <v>993974735</v>
      </c>
    </row>
    <row r="21" spans="1:13" ht="24" x14ac:dyDescent="0.2">
      <c r="A21" s="327">
        <v>10</v>
      </c>
      <c r="B21" s="412" t="s">
        <v>425</v>
      </c>
      <c r="C21" s="403">
        <v>2018</v>
      </c>
      <c r="D21" s="403">
        <v>2019</v>
      </c>
      <c r="E21" s="410">
        <v>18925488</v>
      </c>
      <c r="F21" s="410"/>
      <c r="G21" s="410">
        <f>E21</f>
        <v>18925488</v>
      </c>
      <c r="H21" s="410"/>
      <c r="I21" s="336"/>
      <c r="J21" s="336"/>
      <c r="K21" s="336"/>
      <c r="L21" s="411">
        <f t="shared" ref="L21:L23" si="0">SUM(F21:K21)</f>
        <v>18925488</v>
      </c>
    </row>
    <row r="22" spans="1:13" x14ac:dyDescent="0.2">
      <c r="A22" s="328">
        <v>11</v>
      </c>
      <c r="B22" s="413" t="s">
        <v>424</v>
      </c>
      <c r="C22" s="403">
        <v>2018</v>
      </c>
      <c r="D22" s="403">
        <v>2019</v>
      </c>
      <c r="E22" s="410">
        <v>33671602</v>
      </c>
      <c r="F22" s="410"/>
      <c r="G22" s="410">
        <f>E22</f>
        <v>33671602</v>
      </c>
      <c r="H22" s="410"/>
      <c r="I22" s="336"/>
      <c r="J22" s="336"/>
      <c r="K22" s="336"/>
      <c r="L22" s="411">
        <f t="shared" si="0"/>
        <v>33671602</v>
      </c>
    </row>
    <row r="23" spans="1:13" x14ac:dyDescent="0.2">
      <c r="A23" s="327">
        <v>12</v>
      </c>
      <c r="B23" s="414" t="s">
        <v>465</v>
      </c>
      <c r="C23" s="403">
        <v>2018</v>
      </c>
      <c r="D23" s="403">
        <v>2019</v>
      </c>
      <c r="E23" s="410">
        <v>69466000</v>
      </c>
      <c r="F23" s="410">
        <v>1826000</v>
      </c>
      <c r="G23" s="410">
        <f>E23-F23</f>
        <v>67640000</v>
      </c>
      <c r="H23" s="336"/>
      <c r="I23" s="336"/>
      <c r="J23" s="336"/>
      <c r="K23" s="415"/>
      <c r="L23" s="411">
        <f t="shared" si="0"/>
        <v>69466000</v>
      </c>
    </row>
    <row r="24" spans="1:13" x14ac:dyDescent="0.2">
      <c r="A24" s="328">
        <v>13</v>
      </c>
      <c r="B24" s="416" t="s">
        <v>487</v>
      </c>
      <c r="C24" s="403">
        <v>2018</v>
      </c>
      <c r="D24" s="403">
        <v>2020</v>
      </c>
      <c r="E24" s="410">
        <v>45985797</v>
      </c>
      <c r="F24" s="403"/>
      <c r="G24" s="410">
        <f>(E24-F24)/2</f>
        <v>22992898.5</v>
      </c>
      <c r="H24" s="337">
        <v>22992898</v>
      </c>
      <c r="I24" s="337"/>
      <c r="J24" s="337"/>
      <c r="K24" s="417"/>
      <c r="L24" s="411">
        <f>SUM(F24:K24)</f>
        <v>45985796.5</v>
      </c>
    </row>
    <row r="25" spans="1:13" x14ac:dyDescent="0.2">
      <c r="A25" s="327">
        <v>14</v>
      </c>
      <c r="B25" s="418" t="s">
        <v>548</v>
      </c>
      <c r="C25" s="405">
        <v>2019</v>
      </c>
      <c r="D25" s="405">
        <v>2020</v>
      </c>
      <c r="E25" s="419">
        <v>42100000</v>
      </c>
      <c r="F25" s="405"/>
      <c r="G25" s="419"/>
      <c r="H25" s="420">
        <v>42100000</v>
      </c>
      <c r="I25" s="420"/>
      <c r="J25" s="421"/>
      <c r="K25" s="422"/>
      <c r="L25" s="411">
        <f t="shared" ref="L25:L26" si="1">SUM(F25:K25)</f>
        <v>42100000</v>
      </c>
    </row>
    <row r="26" spans="1:13" ht="38.25" x14ac:dyDescent="0.2">
      <c r="A26" s="328">
        <v>15</v>
      </c>
      <c r="B26" s="423" t="s">
        <v>539</v>
      </c>
      <c r="C26" s="405">
        <v>2019</v>
      </c>
      <c r="D26" s="405">
        <v>2019</v>
      </c>
      <c r="E26" s="419"/>
      <c r="F26" s="405"/>
      <c r="G26" s="419">
        <v>10224000</v>
      </c>
      <c r="H26" s="420"/>
      <c r="I26" s="420"/>
      <c r="J26" s="421"/>
      <c r="K26" s="422"/>
      <c r="L26" s="411">
        <f t="shared" si="1"/>
        <v>10224000</v>
      </c>
    </row>
    <row r="27" spans="1:13" ht="13.5" thickBot="1" x14ac:dyDescent="0.25">
      <c r="A27" s="327">
        <v>16</v>
      </c>
      <c r="B27" s="405"/>
      <c r="C27" s="405"/>
      <c r="D27" s="405"/>
      <c r="E27" s="405"/>
      <c r="F27" s="405"/>
      <c r="G27" s="424"/>
      <c r="H27" s="424"/>
      <c r="I27" s="424"/>
      <c r="J27" s="422"/>
      <c r="K27" s="422"/>
      <c r="L27" s="425">
        <f>SUM(F27:K27)</f>
        <v>0</v>
      </c>
    </row>
    <row r="28" spans="1:13" ht="13.5" thickBot="1" x14ac:dyDescent="0.25">
      <c r="A28" s="328">
        <v>17</v>
      </c>
      <c r="B28" s="116" t="s">
        <v>272</v>
      </c>
      <c r="C28" s="117"/>
      <c r="D28" s="117"/>
      <c r="E28" s="118">
        <f>SUM(E19:E27)</f>
        <v>1463946605</v>
      </c>
      <c r="F28" s="118">
        <f t="shared" ref="F28:L28" si="2">SUM(F19:F27)</f>
        <v>7403108</v>
      </c>
      <c r="G28" s="118">
        <f t="shared" si="2"/>
        <v>777564293.5</v>
      </c>
      <c r="H28" s="118">
        <f t="shared" si="2"/>
        <v>689203168</v>
      </c>
      <c r="I28" s="118">
        <f t="shared" si="2"/>
        <v>0</v>
      </c>
      <c r="J28" s="118">
        <f t="shared" si="2"/>
        <v>0</v>
      </c>
      <c r="K28" s="118">
        <f t="shared" si="2"/>
        <v>0</v>
      </c>
      <c r="L28" s="118">
        <f t="shared" si="2"/>
        <v>1474170569.5</v>
      </c>
      <c r="M28" s="119"/>
    </row>
    <row r="31" spans="1:13" x14ac:dyDescent="0.2">
      <c r="B31" s="119"/>
      <c r="H31" s="119"/>
      <c r="I31" s="119"/>
      <c r="J31" s="119"/>
      <c r="K31" s="119"/>
    </row>
    <row r="32" spans="1:13" x14ac:dyDescent="0.2">
      <c r="B32" s="119"/>
      <c r="H32" s="119"/>
      <c r="I32" s="119"/>
      <c r="J32" s="119"/>
      <c r="K32" s="119"/>
    </row>
    <row r="33" spans="2:11" x14ac:dyDescent="0.2">
      <c r="B33" s="119"/>
      <c r="H33" s="119"/>
      <c r="I33" s="119"/>
      <c r="J33" s="119"/>
      <c r="K33" s="119"/>
    </row>
    <row r="36" spans="2:11" x14ac:dyDescent="0.2">
      <c r="B36" s="119"/>
      <c r="I36" s="119"/>
      <c r="J36" s="119"/>
      <c r="K36" s="119"/>
    </row>
    <row r="37" spans="2:11" x14ac:dyDescent="0.2">
      <c r="B37" s="119"/>
      <c r="I37" s="119"/>
      <c r="J37" s="119"/>
      <c r="K37" s="119"/>
    </row>
    <row r="38" spans="2:11" x14ac:dyDescent="0.2">
      <c r="B38" s="119"/>
      <c r="I38" s="119"/>
      <c r="J38" s="119"/>
      <c r="K38" s="119"/>
    </row>
    <row r="41" spans="2:11" x14ac:dyDescent="0.2">
      <c r="B41" s="119"/>
    </row>
    <row r="42" spans="2:11" x14ac:dyDescent="0.2">
      <c r="B42" s="119"/>
    </row>
    <row r="43" spans="2:11" x14ac:dyDescent="0.2">
      <c r="B43" s="119"/>
    </row>
  </sheetData>
  <mergeCells count="3">
    <mergeCell ref="A5:L5"/>
    <mergeCell ref="A6:L6"/>
    <mergeCell ref="G9:L9"/>
  </mergeCells>
  <phoneticPr fontId="5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DE7E-6366-4A8D-ACC1-3BDDFF7FD75C}">
  <dimension ref="A1:H122"/>
  <sheetViews>
    <sheetView workbookViewId="0">
      <pane ySplit="6" topLeftCell="A103" activePane="bottomLeft" state="frozen"/>
      <selection pane="bottomLeft" activeCell="F1" sqref="F1"/>
    </sheetView>
  </sheetViews>
  <sheetFormatPr defaultRowHeight="12.75" x14ac:dyDescent="0.2"/>
  <cols>
    <col min="1" max="1" width="5.7109375" style="612" customWidth="1"/>
    <col min="2" max="2" width="50" style="612" customWidth="1"/>
    <col min="3" max="3" width="14.7109375" style="612" customWidth="1"/>
    <col min="4" max="8" width="12.7109375" style="612" customWidth="1"/>
    <col min="9" max="255" width="9.140625" style="612"/>
    <col min="256" max="256" width="5.7109375" style="612" customWidth="1"/>
    <col min="257" max="257" width="50" style="612" customWidth="1"/>
    <col min="258" max="258" width="28.85546875" style="612" customWidth="1"/>
    <col min="259" max="511" width="9.140625" style="612"/>
    <col min="512" max="512" width="5.7109375" style="612" customWidth="1"/>
    <col min="513" max="513" width="50" style="612" customWidth="1"/>
    <col min="514" max="514" width="28.85546875" style="612" customWidth="1"/>
    <col min="515" max="767" width="9.140625" style="612"/>
    <col min="768" max="768" width="5.7109375" style="612" customWidth="1"/>
    <col min="769" max="769" width="50" style="612" customWidth="1"/>
    <col min="770" max="770" width="28.85546875" style="612" customWidth="1"/>
    <col min="771" max="1023" width="9.140625" style="612"/>
    <col min="1024" max="1024" width="5.7109375" style="612" customWidth="1"/>
    <col min="1025" max="1025" width="50" style="612" customWidth="1"/>
    <col min="1026" max="1026" width="28.85546875" style="612" customWidth="1"/>
    <col min="1027" max="1279" width="9.140625" style="612"/>
    <col min="1280" max="1280" width="5.7109375" style="612" customWidth="1"/>
    <col min="1281" max="1281" width="50" style="612" customWidth="1"/>
    <col min="1282" max="1282" width="28.85546875" style="612" customWidth="1"/>
    <col min="1283" max="1535" width="9.140625" style="612"/>
    <col min="1536" max="1536" width="5.7109375" style="612" customWidth="1"/>
    <col min="1537" max="1537" width="50" style="612" customWidth="1"/>
    <col min="1538" max="1538" width="28.85546875" style="612" customWidth="1"/>
    <col min="1539" max="1791" width="9.140625" style="612"/>
    <col min="1792" max="1792" width="5.7109375" style="612" customWidth="1"/>
    <col min="1793" max="1793" width="50" style="612" customWidth="1"/>
    <col min="1794" max="1794" width="28.85546875" style="612" customWidth="1"/>
    <col min="1795" max="2047" width="9.140625" style="612"/>
    <col min="2048" max="2048" width="5.7109375" style="612" customWidth="1"/>
    <col min="2049" max="2049" width="50" style="612" customWidth="1"/>
    <col min="2050" max="2050" width="28.85546875" style="612" customWidth="1"/>
    <col min="2051" max="2303" width="9.140625" style="612"/>
    <col min="2304" max="2304" width="5.7109375" style="612" customWidth="1"/>
    <col min="2305" max="2305" width="50" style="612" customWidth="1"/>
    <col min="2306" max="2306" width="28.85546875" style="612" customWidth="1"/>
    <col min="2307" max="2559" width="9.140625" style="612"/>
    <col min="2560" max="2560" width="5.7109375" style="612" customWidth="1"/>
    <col min="2561" max="2561" width="50" style="612" customWidth="1"/>
    <col min="2562" max="2562" width="28.85546875" style="612" customWidth="1"/>
    <col min="2563" max="2815" width="9.140625" style="612"/>
    <col min="2816" max="2816" width="5.7109375" style="612" customWidth="1"/>
    <col min="2817" max="2817" width="50" style="612" customWidth="1"/>
    <col min="2818" max="2818" width="28.85546875" style="612" customWidth="1"/>
    <col min="2819" max="3071" width="9.140625" style="612"/>
    <col min="3072" max="3072" width="5.7109375" style="612" customWidth="1"/>
    <col min="3073" max="3073" width="50" style="612" customWidth="1"/>
    <col min="3074" max="3074" width="28.85546875" style="612" customWidth="1"/>
    <col min="3075" max="3327" width="9.140625" style="612"/>
    <col min="3328" max="3328" width="5.7109375" style="612" customWidth="1"/>
    <col min="3329" max="3329" width="50" style="612" customWidth="1"/>
    <col min="3330" max="3330" width="28.85546875" style="612" customWidth="1"/>
    <col min="3331" max="3583" width="9.140625" style="612"/>
    <col min="3584" max="3584" width="5.7109375" style="612" customWidth="1"/>
    <col min="3585" max="3585" width="50" style="612" customWidth="1"/>
    <col min="3586" max="3586" width="28.85546875" style="612" customWidth="1"/>
    <col min="3587" max="3839" width="9.140625" style="612"/>
    <col min="3840" max="3840" width="5.7109375" style="612" customWidth="1"/>
    <col min="3841" max="3841" width="50" style="612" customWidth="1"/>
    <col min="3842" max="3842" width="28.85546875" style="612" customWidth="1"/>
    <col min="3843" max="4095" width="9.140625" style="612"/>
    <col min="4096" max="4096" width="5.7109375" style="612" customWidth="1"/>
    <col min="4097" max="4097" width="50" style="612" customWidth="1"/>
    <col min="4098" max="4098" width="28.85546875" style="612" customWidth="1"/>
    <col min="4099" max="4351" width="9.140625" style="612"/>
    <col min="4352" max="4352" width="5.7109375" style="612" customWidth="1"/>
    <col min="4353" max="4353" width="50" style="612" customWidth="1"/>
    <col min="4354" max="4354" width="28.85546875" style="612" customWidth="1"/>
    <col min="4355" max="4607" width="9.140625" style="612"/>
    <col min="4608" max="4608" width="5.7109375" style="612" customWidth="1"/>
    <col min="4609" max="4609" width="50" style="612" customWidth="1"/>
    <col min="4610" max="4610" width="28.85546875" style="612" customWidth="1"/>
    <col min="4611" max="4863" width="9.140625" style="612"/>
    <col min="4864" max="4864" width="5.7109375" style="612" customWidth="1"/>
    <col min="4865" max="4865" width="50" style="612" customWidth="1"/>
    <col min="4866" max="4866" width="28.85546875" style="612" customWidth="1"/>
    <col min="4867" max="5119" width="9.140625" style="612"/>
    <col min="5120" max="5120" width="5.7109375" style="612" customWidth="1"/>
    <col min="5121" max="5121" width="50" style="612" customWidth="1"/>
    <col min="5122" max="5122" width="28.85546875" style="612" customWidth="1"/>
    <col min="5123" max="5375" width="9.140625" style="612"/>
    <col min="5376" max="5376" width="5.7109375" style="612" customWidth="1"/>
    <col min="5377" max="5377" width="50" style="612" customWidth="1"/>
    <col min="5378" max="5378" width="28.85546875" style="612" customWidth="1"/>
    <col min="5379" max="5631" width="9.140625" style="612"/>
    <col min="5632" max="5632" width="5.7109375" style="612" customWidth="1"/>
    <col min="5633" max="5633" width="50" style="612" customWidth="1"/>
    <col min="5634" max="5634" width="28.85546875" style="612" customWidth="1"/>
    <col min="5635" max="5887" width="9.140625" style="612"/>
    <col min="5888" max="5888" width="5.7109375" style="612" customWidth="1"/>
    <col min="5889" max="5889" width="50" style="612" customWidth="1"/>
    <col min="5890" max="5890" width="28.85546875" style="612" customWidth="1"/>
    <col min="5891" max="6143" width="9.140625" style="612"/>
    <col min="6144" max="6144" width="5.7109375" style="612" customWidth="1"/>
    <col min="6145" max="6145" width="50" style="612" customWidth="1"/>
    <col min="6146" max="6146" width="28.85546875" style="612" customWidth="1"/>
    <col min="6147" max="6399" width="9.140625" style="612"/>
    <col min="6400" max="6400" width="5.7109375" style="612" customWidth="1"/>
    <col min="6401" max="6401" width="50" style="612" customWidth="1"/>
    <col min="6402" max="6402" width="28.85546875" style="612" customWidth="1"/>
    <col min="6403" max="6655" width="9.140625" style="612"/>
    <col min="6656" max="6656" width="5.7109375" style="612" customWidth="1"/>
    <col min="6657" max="6657" width="50" style="612" customWidth="1"/>
    <col min="6658" max="6658" width="28.85546875" style="612" customWidth="1"/>
    <col min="6659" max="6911" width="9.140625" style="612"/>
    <col min="6912" max="6912" width="5.7109375" style="612" customWidth="1"/>
    <col min="6913" max="6913" width="50" style="612" customWidth="1"/>
    <col min="6914" max="6914" width="28.85546875" style="612" customWidth="1"/>
    <col min="6915" max="7167" width="9.140625" style="612"/>
    <col min="7168" max="7168" width="5.7109375" style="612" customWidth="1"/>
    <col min="7169" max="7169" width="50" style="612" customWidth="1"/>
    <col min="7170" max="7170" width="28.85546875" style="612" customWidth="1"/>
    <col min="7171" max="7423" width="9.140625" style="612"/>
    <col min="7424" max="7424" width="5.7109375" style="612" customWidth="1"/>
    <col min="7425" max="7425" width="50" style="612" customWidth="1"/>
    <col min="7426" max="7426" width="28.85546875" style="612" customWidth="1"/>
    <col min="7427" max="7679" width="9.140625" style="612"/>
    <col min="7680" max="7680" width="5.7109375" style="612" customWidth="1"/>
    <col min="7681" max="7681" width="50" style="612" customWidth="1"/>
    <col min="7682" max="7682" width="28.85546875" style="612" customWidth="1"/>
    <col min="7683" max="7935" width="9.140625" style="612"/>
    <col min="7936" max="7936" width="5.7109375" style="612" customWidth="1"/>
    <col min="7937" max="7937" width="50" style="612" customWidth="1"/>
    <col min="7938" max="7938" width="28.85546875" style="612" customWidth="1"/>
    <col min="7939" max="8191" width="9.140625" style="612"/>
    <col min="8192" max="8192" width="5.7109375" style="612" customWidth="1"/>
    <col min="8193" max="8193" width="50" style="612" customWidth="1"/>
    <col min="8194" max="8194" width="28.85546875" style="612" customWidth="1"/>
    <col min="8195" max="8447" width="9.140625" style="612"/>
    <col min="8448" max="8448" width="5.7109375" style="612" customWidth="1"/>
    <col min="8449" max="8449" width="50" style="612" customWidth="1"/>
    <col min="8450" max="8450" width="28.85546875" style="612" customWidth="1"/>
    <col min="8451" max="8703" width="9.140625" style="612"/>
    <col min="8704" max="8704" width="5.7109375" style="612" customWidth="1"/>
    <col min="8705" max="8705" width="50" style="612" customWidth="1"/>
    <col min="8706" max="8706" width="28.85546875" style="612" customWidth="1"/>
    <col min="8707" max="8959" width="9.140625" style="612"/>
    <col min="8960" max="8960" width="5.7109375" style="612" customWidth="1"/>
    <col min="8961" max="8961" width="50" style="612" customWidth="1"/>
    <col min="8962" max="8962" width="28.85546875" style="612" customWidth="1"/>
    <col min="8963" max="9215" width="9.140625" style="612"/>
    <col min="9216" max="9216" width="5.7109375" style="612" customWidth="1"/>
    <col min="9217" max="9217" width="50" style="612" customWidth="1"/>
    <col min="9218" max="9218" width="28.85546875" style="612" customWidth="1"/>
    <col min="9219" max="9471" width="9.140625" style="612"/>
    <col min="9472" max="9472" width="5.7109375" style="612" customWidth="1"/>
    <col min="9473" max="9473" width="50" style="612" customWidth="1"/>
    <col min="9474" max="9474" width="28.85546875" style="612" customWidth="1"/>
    <col min="9475" max="9727" width="9.140625" style="612"/>
    <col min="9728" max="9728" width="5.7109375" style="612" customWidth="1"/>
    <col min="9729" max="9729" width="50" style="612" customWidth="1"/>
    <col min="9730" max="9730" width="28.85546875" style="612" customWidth="1"/>
    <col min="9731" max="9983" width="9.140625" style="612"/>
    <col min="9984" max="9984" width="5.7109375" style="612" customWidth="1"/>
    <col min="9985" max="9985" width="50" style="612" customWidth="1"/>
    <col min="9986" max="9986" width="28.85546875" style="612" customWidth="1"/>
    <col min="9987" max="10239" width="9.140625" style="612"/>
    <col min="10240" max="10240" width="5.7109375" style="612" customWidth="1"/>
    <col min="10241" max="10241" width="50" style="612" customWidth="1"/>
    <col min="10242" max="10242" width="28.85546875" style="612" customWidth="1"/>
    <col min="10243" max="10495" width="9.140625" style="612"/>
    <col min="10496" max="10496" width="5.7109375" style="612" customWidth="1"/>
    <col min="10497" max="10497" width="50" style="612" customWidth="1"/>
    <col min="10498" max="10498" width="28.85546875" style="612" customWidth="1"/>
    <col min="10499" max="10751" width="9.140625" style="612"/>
    <col min="10752" max="10752" width="5.7109375" style="612" customWidth="1"/>
    <col min="10753" max="10753" width="50" style="612" customWidth="1"/>
    <col min="10754" max="10754" width="28.85546875" style="612" customWidth="1"/>
    <col min="10755" max="11007" width="9.140625" style="612"/>
    <col min="11008" max="11008" width="5.7109375" style="612" customWidth="1"/>
    <col min="11009" max="11009" width="50" style="612" customWidth="1"/>
    <col min="11010" max="11010" width="28.85546875" style="612" customWidth="1"/>
    <col min="11011" max="11263" width="9.140625" style="612"/>
    <col min="11264" max="11264" width="5.7109375" style="612" customWidth="1"/>
    <col min="11265" max="11265" width="50" style="612" customWidth="1"/>
    <col min="11266" max="11266" width="28.85546875" style="612" customWidth="1"/>
    <col min="11267" max="11519" width="9.140625" style="612"/>
    <col min="11520" max="11520" width="5.7109375" style="612" customWidth="1"/>
    <col min="11521" max="11521" width="50" style="612" customWidth="1"/>
    <col min="11522" max="11522" width="28.85546875" style="612" customWidth="1"/>
    <col min="11523" max="11775" width="9.140625" style="612"/>
    <col min="11776" max="11776" width="5.7109375" style="612" customWidth="1"/>
    <col min="11777" max="11777" width="50" style="612" customWidth="1"/>
    <col min="11778" max="11778" width="28.85546875" style="612" customWidth="1"/>
    <col min="11779" max="12031" width="9.140625" style="612"/>
    <col min="12032" max="12032" width="5.7109375" style="612" customWidth="1"/>
    <col min="12033" max="12033" width="50" style="612" customWidth="1"/>
    <col min="12034" max="12034" width="28.85546875" style="612" customWidth="1"/>
    <col min="12035" max="12287" width="9.140625" style="612"/>
    <col min="12288" max="12288" width="5.7109375" style="612" customWidth="1"/>
    <col min="12289" max="12289" width="50" style="612" customWidth="1"/>
    <col min="12290" max="12290" width="28.85546875" style="612" customWidth="1"/>
    <col min="12291" max="12543" width="9.140625" style="612"/>
    <col min="12544" max="12544" width="5.7109375" style="612" customWidth="1"/>
    <col min="12545" max="12545" width="50" style="612" customWidth="1"/>
    <col min="12546" max="12546" width="28.85546875" style="612" customWidth="1"/>
    <col min="12547" max="12799" width="9.140625" style="612"/>
    <col min="12800" max="12800" width="5.7109375" style="612" customWidth="1"/>
    <col min="12801" max="12801" width="50" style="612" customWidth="1"/>
    <col min="12802" max="12802" width="28.85546875" style="612" customWidth="1"/>
    <col min="12803" max="13055" width="9.140625" style="612"/>
    <col min="13056" max="13056" width="5.7109375" style="612" customWidth="1"/>
    <col min="13057" max="13057" width="50" style="612" customWidth="1"/>
    <col min="13058" max="13058" width="28.85546875" style="612" customWidth="1"/>
    <col min="13059" max="13311" width="9.140625" style="612"/>
    <col min="13312" max="13312" width="5.7109375" style="612" customWidth="1"/>
    <col min="13313" max="13313" width="50" style="612" customWidth="1"/>
    <col min="13314" max="13314" width="28.85546875" style="612" customWidth="1"/>
    <col min="13315" max="13567" width="9.140625" style="612"/>
    <col min="13568" max="13568" width="5.7109375" style="612" customWidth="1"/>
    <col min="13569" max="13569" width="50" style="612" customWidth="1"/>
    <col min="13570" max="13570" width="28.85546875" style="612" customWidth="1"/>
    <col min="13571" max="13823" width="9.140625" style="612"/>
    <col min="13824" max="13824" width="5.7109375" style="612" customWidth="1"/>
    <col min="13825" max="13825" width="50" style="612" customWidth="1"/>
    <col min="13826" max="13826" width="28.85546875" style="612" customWidth="1"/>
    <col min="13827" max="14079" width="9.140625" style="612"/>
    <col min="14080" max="14080" width="5.7109375" style="612" customWidth="1"/>
    <col min="14081" max="14081" width="50" style="612" customWidth="1"/>
    <col min="14082" max="14082" width="28.85546875" style="612" customWidth="1"/>
    <col min="14083" max="14335" width="9.140625" style="612"/>
    <col min="14336" max="14336" width="5.7109375" style="612" customWidth="1"/>
    <col min="14337" max="14337" width="50" style="612" customWidth="1"/>
    <col min="14338" max="14338" width="28.85546875" style="612" customWidth="1"/>
    <col min="14339" max="14591" width="9.140625" style="612"/>
    <col min="14592" max="14592" width="5.7109375" style="612" customWidth="1"/>
    <col min="14593" max="14593" width="50" style="612" customWidth="1"/>
    <col min="14594" max="14594" width="28.85546875" style="612" customWidth="1"/>
    <col min="14595" max="14847" width="9.140625" style="612"/>
    <col min="14848" max="14848" width="5.7109375" style="612" customWidth="1"/>
    <col min="14849" max="14849" width="50" style="612" customWidth="1"/>
    <col min="14850" max="14850" width="28.85546875" style="612" customWidth="1"/>
    <col min="14851" max="15103" width="9.140625" style="612"/>
    <col min="15104" max="15104" width="5.7109375" style="612" customWidth="1"/>
    <col min="15105" max="15105" width="50" style="612" customWidth="1"/>
    <col min="15106" max="15106" width="28.85546875" style="612" customWidth="1"/>
    <col min="15107" max="15359" width="9.140625" style="612"/>
    <col min="15360" max="15360" width="5.7109375" style="612" customWidth="1"/>
    <col min="15361" max="15361" width="50" style="612" customWidth="1"/>
    <col min="15362" max="15362" width="28.85546875" style="612" customWidth="1"/>
    <col min="15363" max="15615" width="9.140625" style="612"/>
    <col min="15616" max="15616" width="5.7109375" style="612" customWidth="1"/>
    <col min="15617" max="15617" width="50" style="612" customWidth="1"/>
    <col min="15618" max="15618" width="28.85546875" style="612" customWidth="1"/>
    <col min="15619" max="15871" width="9.140625" style="612"/>
    <col min="15872" max="15872" width="5.7109375" style="612" customWidth="1"/>
    <col min="15873" max="15873" width="50" style="612" customWidth="1"/>
    <col min="15874" max="15874" width="28.85546875" style="612" customWidth="1"/>
    <col min="15875" max="16127" width="9.140625" style="612"/>
    <col min="16128" max="16128" width="5.7109375" style="612" customWidth="1"/>
    <col min="16129" max="16129" width="50" style="612" customWidth="1"/>
    <col min="16130" max="16130" width="28.85546875" style="612" customWidth="1"/>
    <col min="16131" max="16384" width="9.140625" style="612"/>
  </cols>
  <sheetData>
    <row r="1" spans="1:8" x14ac:dyDescent="0.2">
      <c r="B1" s="600" t="s">
        <v>330</v>
      </c>
    </row>
    <row r="2" spans="1:8" x14ac:dyDescent="0.2">
      <c r="B2" s="610" t="s">
        <v>470</v>
      </c>
      <c r="F2" s="612" t="s">
        <v>549</v>
      </c>
    </row>
    <row r="3" spans="1:8" x14ac:dyDescent="0.2">
      <c r="C3" s="286"/>
      <c r="F3" s="612" t="s">
        <v>77</v>
      </c>
    </row>
    <row r="4" spans="1:8" x14ac:dyDescent="0.2">
      <c r="B4" s="601" t="s">
        <v>421</v>
      </c>
      <c r="C4" s="611" t="s">
        <v>399</v>
      </c>
    </row>
    <row r="5" spans="1:8" ht="38.25" x14ac:dyDescent="0.2">
      <c r="A5" s="366" t="s">
        <v>1</v>
      </c>
      <c r="B5" s="367" t="s">
        <v>2</v>
      </c>
      <c r="C5" s="341" t="s">
        <v>332</v>
      </c>
      <c r="D5" s="341" t="s">
        <v>40</v>
      </c>
      <c r="E5" s="341" t="s">
        <v>333</v>
      </c>
      <c r="F5" s="341" t="s">
        <v>41</v>
      </c>
      <c r="G5" s="341" t="s">
        <v>120</v>
      </c>
      <c r="H5" s="341" t="s">
        <v>42</v>
      </c>
    </row>
    <row r="6" spans="1:8" ht="25.5" x14ac:dyDescent="0.2">
      <c r="A6" s="342">
        <v>1</v>
      </c>
      <c r="B6" s="343" t="s">
        <v>43</v>
      </c>
      <c r="C6" s="344">
        <f>'[2]2'!C6-'[2]8'!C6-'[2]9'!C6</f>
        <v>125004733</v>
      </c>
      <c r="D6" s="344">
        <f>'[2]2'!D6-'[2]8'!D6-'[2]9'!D6</f>
        <v>125004733</v>
      </c>
      <c r="E6" s="344">
        <f>'[2]2'!E6-'[2]8'!E6-'[2]9'!E6</f>
        <v>0</v>
      </c>
      <c r="F6" s="344">
        <f>'[2]2'!F6-'[2]8'!F6-'[2]9'!F6</f>
        <v>0</v>
      </c>
      <c r="G6" s="344">
        <f>'[2]2'!G6-'[2]8'!G6-'[2]9'!G6</f>
        <v>0</v>
      </c>
      <c r="H6" s="344">
        <f>'[2]2'!H6-'[2]8'!H6-'[2]9'!H6</f>
        <v>0</v>
      </c>
    </row>
    <row r="7" spans="1:8" ht="25.5" x14ac:dyDescent="0.2">
      <c r="A7" s="342">
        <v>2</v>
      </c>
      <c r="B7" s="343" t="s">
        <v>334</v>
      </c>
      <c r="C7" s="344">
        <f>'[2]2'!C7-'[2]8'!C7-'[2]9'!C7</f>
        <v>147714013</v>
      </c>
      <c r="D7" s="344">
        <f>'[2]2'!D7-'[2]8'!D7-'[2]9'!D7</f>
        <v>147714013</v>
      </c>
      <c r="E7" s="344">
        <f>'[2]2'!E7-'[2]8'!E7-'[2]9'!E7</f>
        <v>0</v>
      </c>
      <c r="F7" s="344">
        <f>'[2]2'!F7-'[2]8'!F7-'[2]9'!F7</f>
        <v>0</v>
      </c>
      <c r="G7" s="344">
        <f>'[2]2'!G7-'[2]8'!G7-'[2]9'!G7</f>
        <v>0</v>
      </c>
      <c r="H7" s="344">
        <f>'[2]2'!H7-'[2]8'!H7-'[2]9'!H7</f>
        <v>0</v>
      </c>
    </row>
    <row r="8" spans="1:8" ht="25.5" x14ac:dyDescent="0.2">
      <c r="A8" s="342">
        <v>3</v>
      </c>
      <c r="B8" s="343" t="s">
        <v>335</v>
      </c>
      <c r="C8" s="344">
        <f>'[2]2'!C8-'[2]8'!C8-'[2]9'!C8</f>
        <v>118890966</v>
      </c>
      <c r="D8" s="344">
        <f>'[2]2'!D8-'[2]8'!D8-'[2]9'!D8</f>
        <v>118890966</v>
      </c>
      <c r="E8" s="344">
        <f>'[2]2'!E8-'[2]8'!E8-'[2]9'!E8</f>
        <v>0</v>
      </c>
      <c r="F8" s="344">
        <f>'[2]2'!F8-'[2]8'!F8-'[2]9'!F8</f>
        <v>0</v>
      </c>
      <c r="G8" s="344">
        <f>'[2]2'!G8-'[2]8'!G8-'[2]9'!G8</f>
        <v>0</v>
      </c>
      <c r="H8" s="344">
        <f>'[2]2'!H8-'[2]8'!H8-'[2]9'!H8</f>
        <v>0</v>
      </c>
    </row>
    <row r="9" spans="1:8" ht="25.5" x14ac:dyDescent="0.2">
      <c r="A9" s="342">
        <v>4</v>
      </c>
      <c r="B9" s="343" t="s">
        <v>336</v>
      </c>
      <c r="C9" s="344">
        <f>'[2]2'!C9-'[2]8'!C9-'[2]9'!C9</f>
        <v>9055012</v>
      </c>
      <c r="D9" s="344">
        <f>'[2]2'!D9-'[2]8'!D9-'[2]9'!D9</f>
        <v>9055012</v>
      </c>
      <c r="E9" s="344">
        <f>'[2]2'!E9-'[2]8'!E9-'[2]9'!E9</f>
        <v>0</v>
      </c>
      <c r="F9" s="344">
        <f>'[2]2'!F9-'[2]8'!F9-'[2]9'!F9</f>
        <v>0</v>
      </c>
      <c r="G9" s="344">
        <f>'[2]2'!G9-'[2]8'!G9-'[2]9'!G9</f>
        <v>0</v>
      </c>
      <c r="H9" s="344">
        <f>'[2]2'!H9-'[2]8'!H9-'[2]9'!H9</f>
        <v>0</v>
      </c>
    </row>
    <row r="10" spans="1:8" ht="25.5" x14ac:dyDescent="0.2">
      <c r="A10" s="342">
        <v>5</v>
      </c>
      <c r="B10" s="343" t="s">
        <v>337</v>
      </c>
      <c r="C10" s="344">
        <f>'[2]2'!C10-'[2]8'!C10-'[2]9'!C10</f>
        <v>13136900</v>
      </c>
      <c r="D10" s="344">
        <f>'[2]2'!D10-'[2]8'!D10-'[2]9'!D10</f>
        <v>13136900</v>
      </c>
      <c r="E10" s="344">
        <f>'[2]2'!E10-'[2]8'!E10-'[2]9'!E10</f>
        <v>0</v>
      </c>
      <c r="F10" s="344">
        <f>'[2]2'!F10-'[2]8'!F10-'[2]9'!F10</f>
        <v>0</v>
      </c>
      <c r="G10" s="344">
        <f>'[2]2'!G10-'[2]8'!G10-'[2]9'!G10</f>
        <v>0</v>
      </c>
      <c r="H10" s="344">
        <f>'[2]2'!H10-'[2]8'!H10-'[2]9'!H10</f>
        <v>0</v>
      </c>
    </row>
    <row r="11" spans="1:8" x14ac:dyDescent="0.2">
      <c r="A11" s="342">
        <v>6</v>
      </c>
      <c r="B11" s="343" t="s">
        <v>338</v>
      </c>
      <c r="C11" s="344">
        <f>'[2]2'!C11-'[2]8'!C11-'[2]9'!C11</f>
        <v>0</v>
      </c>
      <c r="D11" s="344">
        <f>'[2]2'!D11-'[2]8'!D11-'[2]9'!D11</f>
        <v>0</v>
      </c>
      <c r="E11" s="344">
        <f>'[2]2'!E11-'[2]8'!E11-'[2]9'!E11</f>
        <v>0</v>
      </c>
      <c r="F11" s="344">
        <f>'[2]2'!F11-'[2]8'!F11-'[2]9'!F11</f>
        <v>0</v>
      </c>
      <c r="G11" s="344">
        <f>'[2]2'!G11-'[2]8'!G11-'[2]9'!G11</f>
        <v>0</v>
      </c>
      <c r="H11" s="344">
        <f>'[2]2'!H11-'[2]8'!H11-'[2]9'!H11</f>
        <v>0</v>
      </c>
    </row>
    <row r="12" spans="1:8" x14ac:dyDescent="0.2">
      <c r="A12" s="342">
        <v>7</v>
      </c>
      <c r="B12" s="343" t="s">
        <v>44</v>
      </c>
      <c r="C12" s="344">
        <f>'[2]2'!C12-'[2]8'!C12-'[2]9'!C12</f>
        <v>413801624</v>
      </c>
      <c r="D12" s="344">
        <f>'[2]2'!D12-'[2]8'!D12-'[2]9'!D12</f>
        <v>413801624</v>
      </c>
      <c r="E12" s="344">
        <f>'[2]2'!E12-'[2]8'!E12-'[2]9'!E12</f>
        <v>0</v>
      </c>
      <c r="F12" s="344">
        <f>'[2]2'!F12-'[2]8'!F12-'[2]9'!F12</f>
        <v>0</v>
      </c>
      <c r="G12" s="344">
        <f>'[2]2'!G12-'[2]8'!G12-'[2]9'!G12</f>
        <v>0</v>
      </c>
      <c r="H12" s="344">
        <f>'[2]2'!H12-'[2]8'!H12-'[2]9'!H12</f>
        <v>0</v>
      </c>
    </row>
    <row r="13" spans="1:8" s="475" customFormat="1" x14ac:dyDescent="0.2">
      <c r="A13" s="342">
        <v>8</v>
      </c>
      <c r="B13" s="347" t="s">
        <v>339</v>
      </c>
      <c r="C13" s="344">
        <f>'[2]2'!C13-'[2]8'!C13-'[2]9'!C13</f>
        <v>360567</v>
      </c>
      <c r="D13" s="344">
        <f>'[2]2'!D13-'[2]8'!D13-'[2]9'!D13</f>
        <v>360567</v>
      </c>
      <c r="E13" s="344">
        <f>'[2]2'!E13-'[2]8'!E13-'[2]9'!E13</f>
        <v>0</v>
      </c>
      <c r="F13" s="344">
        <f>'[2]2'!F13-'[2]8'!F13-'[2]9'!F13</f>
        <v>0</v>
      </c>
      <c r="G13" s="344">
        <f>'[2]2'!G13-'[2]8'!G13-'[2]9'!G13</f>
        <v>0</v>
      </c>
      <c r="H13" s="344">
        <f>'[2]2'!H13-'[2]8'!H13-'[2]9'!H13</f>
        <v>0</v>
      </c>
    </row>
    <row r="14" spans="1:8" ht="25.5" x14ac:dyDescent="0.2">
      <c r="A14" s="342">
        <v>9</v>
      </c>
      <c r="B14" s="343" t="s">
        <v>45</v>
      </c>
      <c r="C14" s="344">
        <f>'[2]2'!C14-'[2]8'!C14-'[2]9'!C14</f>
        <v>300818519</v>
      </c>
      <c r="D14" s="344">
        <f>'[2]2'!D14-'[2]8'!D14-'[2]9'!D14</f>
        <v>252005839</v>
      </c>
      <c r="E14" s="344">
        <f>'[2]2'!E14-'[2]8'!E14-'[2]9'!E14</f>
        <v>4554514</v>
      </c>
      <c r="F14" s="344">
        <f>'[2]2'!F14-'[2]8'!F14-'[2]9'!F14</f>
        <v>43932388</v>
      </c>
      <c r="G14" s="344">
        <f>'[2]2'!G14-'[2]8'!G14-'[2]9'!G14</f>
        <v>325778</v>
      </c>
      <c r="H14" s="344">
        <f>'[2]2'!H14-'[2]8'!H14-'[2]9'!H14</f>
        <v>0</v>
      </c>
    </row>
    <row r="15" spans="1:8" x14ac:dyDescent="0.2">
      <c r="A15" s="342">
        <v>10</v>
      </c>
      <c r="B15" s="343" t="s">
        <v>340</v>
      </c>
      <c r="C15" s="344">
        <f>'[2]2'!C15-'[2]8'!C15-'[2]9'!C15</f>
        <v>9542684</v>
      </c>
      <c r="D15" s="344">
        <f>'[2]2'!D15-'[2]8'!D15-'[2]9'!D15</f>
        <v>4988170</v>
      </c>
      <c r="E15" s="344">
        <f>'[2]2'!E15-'[2]8'!E15-'[2]9'!E15</f>
        <v>4554514</v>
      </c>
      <c r="F15" s="344">
        <f>'[2]2'!F15-'[2]8'!F15-'[2]9'!F15</f>
        <v>0</v>
      </c>
      <c r="G15" s="344">
        <f>'[2]2'!G15-'[2]8'!G15-'[2]9'!G15</f>
        <v>0</v>
      </c>
      <c r="H15" s="344">
        <f>'[2]2'!H15-'[2]8'!H15-'[2]9'!H15</f>
        <v>0</v>
      </c>
    </row>
    <row r="16" spans="1:8" x14ac:dyDescent="0.2">
      <c r="A16" s="342">
        <v>11</v>
      </c>
      <c r="B16" s="343" t="s">
        <v>341</v>
      </c>
      <c r="C16" s="344">
        <f>'[2]2'!C16-'[2]8'!C16-'[2]9'!C16</f>
        <v>215309993</v>
      </c>
      <c r="D16" s="344">
        <f>'[2]2'!D16-'[2]8'!D16-'[2]9'!D16</f>
        <v>214984215</v>
      </c>
      <c r="E16" s="344">
        <f>'[2]2'!E16-'[2]8'!E16-'[2]9'!E16</f>
        <v>0</v>
      </c>
      <c r="F16" s="344">
        <f>'[2]2'!F16-'[2]8'!F16-'[2]9'!F16</f>
        <v>0</v>
      </c>
      <c r="G16" s="344">
        <f>'[2]2'!G16-'[2]8'!G16-'[2]9'!G16</f>
        <v>325778</v>
      </c>
      <c r="H16" s="344">
        <f>'[2]2'!H16-'[2]8'!H16-'[2]9'!H16</f>
        <v>0</v>
      </c>
    </row>
    <row r="17" spans="1:8" x14ac:dyDescent="0.2">
      <c r="A17" s="342">
        <v>12</v>
      </c>
      <c r="B17" s="343" t="s">
        <v>342</v>
      </c>
      <c r="C17" s="344">
        <f>'[2]2'!C17-'[2]8'!C17-'[2]9'!C17</f>
        <v>31868400</v>
      </c>
      <c r="D17" s="344">
        <f>'[2]2'!D17-'[2]8'!D17-'[2]9'!D17</f>
        <v>31868400</v>
      </c>
      <c r="E17" s="344">
        <f>'[2]2'!E17-'[2]8'!E17-'[2]9'!E17</f>
        <v>0</v>
      </c>
      <c r="F17" s="344">
        <f>'[2]2'!F17-'[2]8'!F17-'[2]9'!F17</f>
        <v>0</v>
      </c>
      <c r="G17" s="344">
        <f>'[2]2'!G17-'[2]8'!G17-'[2]9'!G17</f>
        <v>0</v>
      </c>
      <c r="H17" s="344">
        <f>'[2]2'!H17-'[2]8'!H17-'[2]9'!H17</f>
        <v>0</v>
      </c>
    </row>
    <row r="18" spans="1:8" x14ac:dyDescent="0.2">
      <c r="A18" s="342">
        <v>13</v>
      </c>
      <c r="B18" s="343" t="s">
        <v>343</v>
      </c>
      <c r="C18" s="344">
        <f>'[2]2'!C18-'[2]8'!C18-'[2]9'!C18</f>
        <v>43932388</v>
      </c>
      <c r="D18" s="344">
        <f>'[2]2'!D18-'[2]8'!D18-'[2]9'!D18</f>
        <v>0</v>
      </c>
      <c r="E18" s="344">
        <f>'[2]2'!E18-'[2]8'!E18-'[2]9'!E18</f>
        <v>0</v>
      </c>
      <c r="F18" s="344">
        <f>'[2]2'!F18-'[2]8'!F18-'[2]9'!F18</f>
        <v>43932388</v>
      </c>
      <c r="G18" s="344">
        <f>'[2]2'!G18-'[2]8'!G18-'[2]9'!G18</f>
        <v>0</v>
      </c>
      <c r="H18" s="344">
        <f>'[2]2'!H18-'[2]8'!H18-'[2]9'!H18</f>
        <v>0</v>
      </c>
    </row>
    <row r="19" spans="1:8" x14ac:dyDescent="0.2">
      <c r="A19" s="342">
        <v>14</v>
      </c>
      <c r="B19" s="343" t="s">
        <v>344</v>
      </c>
      <c r="C19" s="344">
        <f>'[2]2'!C19-'[2]8'!C19-'[2]9'!C19</f>
        <v>165054</v>
      </c>
      <c r="D19" s="344">
        <f>'[2]2'!D19-'[2]8'!D19-'[2]9'!D19</f>
        <v>165054</v>
      </c>
      <c r="E19" s="344">
        <f>'[2]2'!E19-'[2]8'!E19-'[2]9'!E19</f>
        <v>0</v>
      </c>
      <c r="F19" s="344">
        <f>'[2]2'!F19-'[2]8'!F19-'[2]9'!F19</f>
        <v>0</v>
      </c>
      <c r="G19" s="344">
        <f>'[2]2'!G19-'[2]8'!G19-'[2]9'!G19</f>
        <v>0</v>
      </c>
      <c r="H19" s="344">
        <f>'[2]2'!H19-'[2]8'!H19-'[2]9'!H19</f>
        <v>0</v>
      </c>
    </row>
    <row r="20" spans="1:8" ht="25.5" x14ac:dyDescent="0.2">
      <c r="A20" s="342">
        <v>15</v>
      </c>
      <c r="B20" s="349" t="s">
        <v>46</v>
      </c>
      <c r="C20" s="344">
        <f>'[2]2'!C20-'[2]8'!C20-'[2]9'!C20</f>
        <v>714980710</v>
      </c>
      <c r="D20" s="344">
        <f>'[2]2'!D20-'[2]8'!D20-'[2]9'!D20</f>
        <v>666168030</v>
      </c>
      <c r="E20" s="344">
        <f>'[2]2'!E20-'[2]8'!E20-'[2]9'!E20</f>
        <v>4554514</v>
      </c>
      <c r="F20" s="344">
        <f>'[2]2'!F20-'[2]8'!F20-'[2]9'!F20</f>
        <v>43932388</v>
      </c>
      <c r="G20" s="344">
        <f>'[2]2'!G20-'[2]8'!G20-'[2]9'!G20</f>
        <v>325778</v>
      </c>
      <c r="H20" s="344">
        <f>'[2]2'!H20-'[2]8'!H20-'[2]9'!H20</f>
        <v>0</v>
      </c>
    </row>
    <row r="21" spans="1:8" x14ac:dyDescent="0.2">
      <c r="A21" s="342">
        <v>16</v>
      </c>
      <c r="B21" s="343" t="s">
        <v>47</v>
      </c>
      <c r="C21" s="344">
        <f>'[2]2'!C21-'[2]8'!C21-'[2]9'!C21</f>
        <v>42912000</v>
      </c>
      <c r="D21" s="344">
        <f>'[2]2'!D21-'[2]8'!D21-'[2]9'!D21</f>
        <v>42912000</v>
      </c>
      <c r="E21" s="344">
        <f>'[2]2'!E21-'[2]8'!E21-'[2]9'!E21</f>
        <v>0</v>
      </c>
      <c r="F21" s="344">
        <f>'[2]2'!F21-'[2]8'!F21-'[2]9'!F21</f>
        <v>0</v>
      </c>
      <c r="G21" s="344">
        <f>'[2]2'!G21-'[2]8'!G21-'[2]9'!G21</f>
        <v>0</v>
      </c>
      <c r="H21" s="344">
        <f>'[2]2'!H21-'[2]8'!H21-'[2]9'!H21</f>
        <v>0</v>
      </c>
    </row>
    <row r="22" spans="1:8" x14ac:dyDescent="0.2">
      <c r="A22" s="342">
        <v>17</v>
      </c>
      <c r="B22" s="343" t="s">
        <v>345</v>
      </c>
      <c r="C22" s="344">
        <f>'[2]2'!C22-'[2]8'!C22-'[2]9'!C22</f>
        <v>42912000</v>
      </c>
      <c r="D22" s="344">
        <f>'[2]2'!D22-'[2]8'!D22-'[2]9'!D22</f>
        <v>42912000</v>
      </c>
      <c r="E22" s="344">
        <f>'[2]2'!E22-'[2]8'!E22-'[2]9'!E22</f>
        <v>0</v>
      </c>
      <c r="F22" s="344">
        <f>'[2]2'!F22-'[2]8'!F22-'[2]9'!F22</f>
        <v>0</v>
      </c>
      <c r="G22" s="344">
        <f>'[2]2'!G22-'[2]8'!G22-'[2]9'!G22</f>
        <v>0</v>
      </c>
      <c r="H22" s="344">
        <f>'[2]2'!H22-'[2]8'!H22-'[2]9'!H22</f>
        <v>0</v>
      </c>
    </row>
    <row r="23" spans="1:8" x14ac:dyDescent="0.2">
      <c r="A23" s="342">
        <v>18</v>
      </c>
      <c r="B23" s="343" t="s">
        <v>346</v>
      </c>
      <c r="C23" s="344">
        <f>'[2]2'!C23-'[2]8'!C23-'[2]9'!C23</f>
        <v>445980415</v>
      </c>
      <c r="D23" s="344">
        <f>'[2]2'!D23-'[2]8'!D23-'[2]9'!D23</f>
        <v>445980415</v>
      </c>
      <c r="E23" s="344">
        <f>'[2]2'!E23-'[2]8'!E23-'[2]9'!E23</f>
        <v>0</v>
      </c>
      <c r="F23" s="344">
        <f>'[2]2'!F23-'[2]8'!F23-'[2]9'!F23</f>
        <v>0</v>
      </c>
      <c r="G23" s="344">
        <f>'[2]2'!G23-'[2]8'!G23-'[2]9'!G23</f>
        <v>0</v>
      </c>
      <c r="H23" s="344">
        <f>'[2]2'!H23-'[2]8'!H23-'[2]9'!H23</f>
        <v>0</v>
      </c>
    </row>
    <row r="24" spans="1:8" x14ac:dyDescent="0.2">
      <c r="A24" s="342">
        <v>19</v>
      </c>
      <c r="B24" s="343" t="s">
        <v>347</v>
      </c>
      <c r="C24" s="344">
        <f>'[2]2'!C24-'[2]8'!C24-'[2]9'!C24</f>
        <v>0</v>
      </c>
      <c r="D24" s="344">
        <f>'[2]2'!D24-'[2]8'!D24-'[2]9'!D24</f>
        <v>0</v>
      </c>
      <c r="E24" s="344">
        <f>'[2]2'!E24-'[2]8'!E24-'[2]9'!E24</f>
        <v>0</v>
      </c>
      <c r="F24" s="344">
        <f>'[2]2'!F24-'[2]8'!F24-'[2]9'!F24</f>
        <v>0</v>
      </c>
      <c r="G24" s="344">
        <f>'[2]2'!G24-'[2]8'!G24-'[2]9'!G24</f>
        <v>0</v>
      </c>
      <c r="H24" s="344">
        <f>'[2]2'!H24-'[2]8'!H24-'[2]9'!H24</f>
        <v>0</v>
      </c>
    </row>
    <row r="25" spans="1:8" x14ac:dyDescent="0.2">
      <c r="A25" s="342">
        <v>20</v>
      </c>
      <c r="B25" s="343" t="s">
        <v>348</v>
      </c>
      <c r="C25" s="344">
        <f>'[2]2'!C25-'[2]8'!C25-'[2]9'!C25</f>
        <v>445980415</v>
      </c>
      <c r="D25" s="344">
        <f>'[2]2'!D25-'[2]8'!D25-'[2]9'!D25</f>
        <v>445980415</v>
      </c>
      <c r="E25" s="344">
        <f>'[2]2'!E25-'[2]8'!E25-'[2]9'!E25</f>
        <v>0</v>
      </c>
      <c r="F25" s="344">
        <f>'[2]2'!F25-'[2]8'!F25-'[2]9'!F25</f>
        <v>0</v>
      </c>
      <c r="G25" s="344">
        <f>'[2]2'!G25-'[2]8'!G25-'[2]9'!G25</f>
        <v>0</v>
      </c>
      <c r="H25" s="344">
        <f>'[2]2'!H25-'[2]8'!H25-'[2]9'!H25</f>
        <v>0</v>
      </c>
    </row>
    <row r="26" spans="1:8" x14ac:dyDescent="0.2">
      <c r="A26" s="342">
        <v>21</v>
      </c>
      <c r="B26" s="343" t="s">
        <v>349</v>
      </c>
      <c r="C26" s="344">
        <f>'[2]2'!C26-'[2]8'!C26-'[2]9'!C26</f>
        <v>0</v>
      </c>
      <c r="D26" s="344">
        <f>'[2]2'!D26-'[2]8'!D26-'[2]9'!D26</f>
        <v>0</v>
      </c>
      <c r="E26" s="344">
        <f>'[2]2'!E26-'[2]8'!E26-'[2]9'!E26</f>
        <v>0</v>
      </c>
      <c r="F26" s="344">
        <f>'[2]2'!F26-'[2]8'!F26-'[2]9'!F26</f>
        <v>0</v>
      </c>
      <c r="G26" s="344">
        <f>'[2]2'!G26-'[2]8'!G26-'[2]9'!G26</f>
        <v>0</v>
      </c>
      <c r="H26" s="344">
        <f>'[2]2'!H26-'[2]8'!H26-'[2]9'!H26</f>
        <v>0</v>
      </c>
    </row>
    <row r="27" spans="1:8" x14ac:dyDescent="0.2">
      <c r="A27" s="342">
        <v>22</v>
      </c>
      <c r="B27" s="302" t="s">
        <v>350</v>
      </c>
      <c r="C27" s="344">
        <f>'[2]2'!C27-'[2]8'!C27-'[2]9'!C27</f>
        <v>0</v>
      </c>
      <c r="D27" s="344">
        <f>'[2]2'!D27-'[2]8'!D27-'[2]9'!D27</f>
        <v>0</v>
      </c>
      <c r="E27" s="344">
        <f>'[2]2'!E27-'[2]8'!E27-'[2]9'!E27</f>
        <v>0</v>
      </c>
      <c r="F27" s="344">
        <f>'[2]2'!F27-'[2]8'!F27-'[2]9'!F27</f>
        <v>0</v>
      </c>
      <c r="G27" s="344">
        <f>'[2]2'!G27-'[2]8'!G27-'[2]9'!G27</f>
        <v>0</v>
      </c>
      <c r="H27" s="344">
        <f>'[2]2'!H27-'[2]8'!H27-'[2]9'!H27</f>
        <v>0</v>
      </c>
    </row>
    <row r="28" spans="1:8" ht="25.5" x14ac:dyDescent="0.2">
      <c r="A28" s="342">
        <v>23</v>
      </c>
      <c r="B28" s="349" t="s">
        <v>48</v>
      </c>
      <c r="C28" s="344">
        <f>'[2]2'!C28-'[2]8'!C28-'[2]9'!C28</f>
        <v>488892415</v>
      </c>
      <c r="D28" s="344">
        <f>'[2]2'!D28-'[2]8'!D28-'[2]9'!D28</f>
        <v>488892415</v>
      </c>
      <c r="E28" s="344">
        <f>'[2]2'!E28-'[2]8'!E28-'[2]9'!E28</f>
        <v>0</v>
      </c>
      <c r="F28" s="344">
        <f>'[2]2'!F28-'[2]8'!F28-'[2]9'!F28</f>
        <v>0</v>
      </c>
      <c r="G28" s="344">
        <f>'[2]2'!G28-'[2]8'!G28-'[2]9'!G28</f>
        <v>0</v>
      </c>
      <c r="H28" s="344">
        <f>'[2]2'!H28-'[2]8'!H28-'[2]9'!H28</f>
        <v>0</v>
      </c>
    </row>
    <row r="29" spans="1:8" x14ac:dyDescent="0.2">
      <c r="A29" s="342">
        <v>24</v>
      </c>
      <c r="B29" s="343" t="s">
        <v>49</v>
      </c>
      <c r="C29" s="344">
        <f>'[2]2'!C29-'[2]8'!C29-'[2]9'!C29</f>
        <v>97110275</v>
      </c>
      <c r="D29" s="344">
        <f>'[2]2'!D29-'[2]8'!D29-'[2]9'!D29</f>
        <v>97110275</v>
      </c>
      <c r="E29" s="344">
        <f>'[2]2'!E29-'[2]8'!E29-'[2]9'!E29</f>
        <v>0</v>
      </c>
      <c r="F29" s="344">
        <f>'[2]2'!F29-'[2]8'!F29-'[2]9'!F29</f>
        <v>0</v>
      </c>
      <c r="G29" s="344">
        <f>'[2]2'!G29-'[2]8'!G29-'[2]9'!G29</f>
        <v>0</v>
      </c>
      <c r="H29" s="344">
        <f>'[2]2'!H29-'[2]8'!H29-'[2]9'!H29</f>
        <v>0</v>
      </c>
    </row>
    <row r="30" spans="1:8" x14ac:dyDescent="0.2">
      <c r="A30" s="342">
        <v>25</v>
      </c>
      <c r="B30" s="343" t="s">
        <v>50</v>
      </c>
      <c r="C30" s="344">
        <f>'[2]2'!C30-'[2]8'!C30-'[2]9'!C30</f>
        <v>97110275</v>
      </c>
      <c r="D30" s="344">
        <f>'[2]2'!D30-'[2]8'!D30-'[2]9'!D30</f>
        <v>97110275</v>
      </c>
      <c r="E30" s="344">
        <f>'[2]2'!E30-'[2]8'!E30-'[2]9'!E30</f>
        <v>0</v>
      </c>
      <c r="F30" s="344">
        <f>'[2]2'!F30-'[2]8'!F30-'[2]9'!F30</f>
        <v>0</v>
      </c>
      <c r="G30" s="344">
        <f>'[2]2'!G30-'[2]8'!G30-'[2]9'!G30</f>
        <v>0</v>
      </c>
      <c r="H30" s="344">
        <f>'[2]2'!H30-'[2]8'!H30-'[2]9'!H30</f>
        <v>0</v>
      </c>
    </row>
    <row r="31" spans="1:8" ht="16.5" customHeight="1" x14ac:dyDescent="0.2">
      <c r="A31" s="342">
        <v>26</v>
      </c>
      <c r="B31" s="343" t="s">
        <v>51</v>
      </c>
      <c r="C31" s="344">
        <f>'[2]2'!C31-'[2]8'!C31-'[2]9'!C31</f>
        <v>0</v>
      </c>
      <c r="D31" s="344">
        <f>'[2]2'!D31-'[2]8'!D31-'[2]9'!D31</f>
        <v>0</v>
      </c>
      <c r="E31" s="344">
        <f>'[2]2'!E31-'[2]8'!E31-'[2]9'!E31</f>
        <v>0</v>
      </c>
      <c r="F31" s="344">
        <f>'[2]2'!F31-'[2]8'!F31-'[2]9'!F31</f>
        <v>0</v>
      </c>
      <c r="G31" s="344">
        <f>'[2]2'!G31-'[2]8'!G31-'[2]9'!G31</f>
        <v>0</v>
      </c>
      <c r="H31" s="344">
        <f>'[2]2'!H31-'[2]8'!H31-'[2]9'!H31</f>
        <v>0</v>
      </c>
    </row>
    <row r="32" spans="1:8" ht="18.75" customHeight="1" x14ac:dyDescent="0.2">
      <c r="A32" s="342">
        <v>27</v>
      </c>
      <c r="B32" s="343" t="s">
        <v>52</v>
      </c>
      <c r="C32" s="344">
        <f>'[2]2'!C32-'[2]8'!C32-'[2]9'!C32</f>
        <v>225000000</v>
      </c>
      <c r="D32" s="344">
        <f>'[2]2'!D32-'[2]8'!D32-'[2]9'!D32</f>
        <v>225000000</v>
      </c>
      <c r="E32" s="344">
        <f>'[2]2'!E32-'[2]8'!E32-'[2]9'!E32</f>
        <v>0</v>
      </c>
      <c r="F32" s="344">
        <f>'[2]2'!F32-'[2]8'!F32-'[2]9'!F32</f>
        <v>0</v>
      </c>
      <c r="G32" s="344">
        <f>'[2]2'!G32-'[2]8'!G32-'[2]9'!G32</f>
        <v>0</v>
      </c>
      <c r="H32" s="344">
        <f>'[2]2'!H32-'[2]8'!H32-'[2]9'!H32</f>
        <v>0</v>
      </c>
    </row>
    <row r="33" spans="1:8" x14ac:dyDescent="0.2">
      <c r="A33" s="342">
        <v>28</v>
      </c>
      <c r="B33" s="343" t="s">
        <v>351</v>
      </c>
      <c r="C33" s="344">
        <f>'[2]2'!C33-'[2]8'!C33-'[2]9'!C33</f>
        <v>12257244</v>
      </c>
      <c r="D33" s="344">
        <f>'[2]2'!D33-'[2]8'!D33-'[2]9'!D33</f>
        <v>12257244</v>
      </c>
      <c r="E33" s="344">
        <f>'[2]2'!E33-'[2]8'!E33-'[2]9'!E33</f>
        <v>0</v>
      </c>
      <c r="F33" s="344">
        <f>'[2]2'!F33-'[2]8'!F33-'[2]9'!F33</f>
        <v>0</v>
      </c>
      <c r="G33" s="344">
        <f>'[2]2'!G33-'[2]8'!G33-'[2]9'!G33</f>
        <v>0</v>
      </c>
      <c r="H33" s="344">
        <f>'[2]2'!H33-'[2]8'!H33-'[2]9'!H33</f>
        <v>0</v>
      </c>
    </row>
    <row r="34" spans="1:8" ht="25.5" x14ac:dyDescent="0.2">
      <c r="A34" s="342">
        <v>29</v>
      </c>
      <c r="B34" s="343" t="s">
        <v>352</v>
      </c>
      <c r="C34" s="344">
        <f>'[2]2'!C34-'[2]8'!C34-'[2]9'!C34</f>
        <v>0</v>
      </c>
      <c r="D34" s="344">
        <f>'[2]2'!D34-'[2]8'!D34-'[2]9'!D34</f>
        <v>0</v>
      </c>
      <c r="E34" s="344">
        <f>'[2]2'!E34-'[2]8'!E34-'[2]9'!E34</f>
        <v>0</v>
      </c>
      <c r="F34" s="344">
        <f>'[2]2'!F34-'[2]8'!F34-'[2]9'!F34</f>
        <v>0</v>
      </c>
      <c r="G34" s="344">
        <f>'[2]2'!G34-'[2]8'!G34-'[2]9'!G34</f>
        <v>0</v>
      </c>
      <c r="H34" s="344">
        <f>'[2]2'!H34-'[2]8'!H34-'[2]9'!H34</f>
        <v>0</v>
      </c>
    </row>
    <row r="35" spans="1:8" x14ac:dyDescent="0.2">
      <c r="A35" s="342">
        <v>30</v>
      </c>
      <c r="B35" s="343" t="s">
        <v>53</v>
      </c>
      <c r="C35" s="344">
        <f>'[2]2'!C35-'[2]8'!C35-'[2]9'!C35</f>
        <v>237257244</v>
      </c>
      <c r="D35" s="344">
        <f>'[2]2'!D35-'[2]8'!D35-'[2]9'!D35</f>
        <v>237257244</v>
      </c>
      <c r="E35" s="344">
        <f>'[2]2'!E35-'[2]8'!E35-'[2]9'!E35</f>
        <v>0</v>
      </c>
      <c r="F35" s="344">
        <f>'[2]2'!F35-'[2]8'!F35-'[2]9'!F35</f>
        <v>0</v>
      </c>
      <c r="G35" s="344">
        <f>'[2]2'!G35-'[2]8'!G35-'[2]9'!G35</f>
        <v>0</v>
      </c>
      <c r="H35" s="344">
        <f>'[2]2'!H35-'[2]8'!H35-'[2]9'!H35</f>
        <v>0</v>
      </c>
    </row>
    <row r="36" spans="1:8" x14ac:dyDescent="0.2">
      <c r="A36" s="342">
        <v>31</v>
      </c>
      <c r="B36" s="343" t="s">
        <v>54</v>
      </c>
      <c r="C36" s="344">
        <f>'[2]2'!C36-'[2]8'!C36-'[2]9'!C36</f>
        <v>400000</v>
      </c>
      <c r="D36" s="344">
        <f>'[2]2'!D36-'[2]8'!D36-'[2]9'!D36</f>
        <v>400000</v>
      </c>
      <c r="E36" s="344">
        <f>'[2]2'!E36-'[2]8'!E36-'[2]9'!E36</f>
        <v>0</v>
      </c>
      <c r="F36" s="344">
        <f>'[2]2'!F36-'[2]8'!F36-'[2]9'!F36</f>
        <v>0</v>
      </c>
      <c r="G36" s="344">
        <f>'[2]2'!G36-'[2]8'!G36-'[2]9'!G36</f>
        <v>0</v>
      </c>
      <c r="H36" s="344">
        <f>'[2]2'!H36-'[2]8'!H36-'[2]9'!H36</f>
        <v>0</v>
      </c>
    </row>
    <row r="37" spans="1:8" ht="51" x14ac:dyDescent="0.2">
      <c r="A37" s="342">
        <v>32</v>
      </c>
      <c r="B37" s="343" t="s">
        <v>353</v>
      </c>
      <c r="C37" s="344">
        <f>'[2]2'!C37-'[2]8'!C37-'[2]9'!C37</f>
        <v>50000</v>
      </c>
      <c r="D37" s="344">
        <f>'[2]2'!D37-'[2]8'!D37-'[2]9'!D37</f>
        <v>50000</v>
      </c>
      <c r="E37" s="344">
        <f>'[2]2'!E37-'[2]8'!E37-'[2]9'!E37</f>
        <v>0</v>
      </c>
      <c r="F37" s="344">
        <f>'[2]2'!F37-'[2]8'!F37-'[2]9'!F37</f>
        <v>0</v>
      </c>
      <c r="G37" s="344">
        <f>'[2]2'!G37-'[2]8'!G37-'[2]9'!G37</f>
        <v>0</v>
      </c>
      <c r="H37" s="344">
        <f>'[2]2'!H37-'[2]8'!H37-'[2]9'!H37</f>
        <v>0</v>
      </c>
    </row>
    <row r="38" spans="1:8" x14ac:dyDescent="0.2">
      <c r="A38" s="342">
        <v>33</v>
      </c>
      <c r="B38" s="343" t="s">
        <v>354</v>
      </c>
      <c r="C38" s="344">
        <f>'[2]2'!C38-'[2]8'!C38-'[2]9'!C38</f>
        <v>350000</v>
      </c>
      <c r="D38" s="344">
        <f>'[2]2'!D38-'[2]8'!D38-'[2]9'!D38</f>
        <v>350000</v>
      </c>
      <c r="E38" s="344">
        <f>'[2]2'!E38-'[2]8'!E38-'[2]9'!E38</f>
        <v>0</v>
      </c>
      <c r="F38" s="344">
        <f>'[2]2'!F38-'[2]8'!F38-'[2]9'!F38</f>
        <v>0</v>
      </c>
      <c r="G38" s="344">
        <f>'[2]2'!G38-'[2]8'!G38-'[2]9'!G38</f>
        <v>0</v>
      </c>
      <c r="H38" s="344">
        <f>'[2]2'!H38-'[2]8'!H38-'[2]9'!H38</f>
        <v>0</v>
      </c>
    </row>
    <row r="39" spans="1:8" x14ac:dyDescent="0.2">
      <c r="A39" s="342">
        <v>34</v>
      </c>
      <c r="B39" s="349" t="s">
        <v>55</v>
      </c>
      <c r="C39" s="344">
        <f>'[2]2'!C39-'[2]8'!C39-'[2]9'!C39</f>
        <v>334767519</v>
      </c>
      <c r="D39" s="344">
        <f>'[2]2'!D39-'[2]8'!D39-'[2]9'!D39</f>
        <v>334767519</v>
      </c>
      <c r="E39" s="344">
        <f>'[2]2'!E39-'[2]8'!E39-'[2]9'!E39</f>
        <v>0</v>
      </c>
      <c r="F39" s="344">
        <f>'[2]2'!F39-'[2]8'!F39-'[2]9'!F39</f>
        <v>0</v>
      </c>
      <c r="G39" s="344">
        <f>'[2]2'!G39-'[2]8'!G39-'[2]9'!G39</f>
        <v>0</v>
      </c>
      <c r="H39" s="344">
        <f>'[2]2'!H39-'[2]8'!H39-'[2]9'!H39</f>
        <v>0</v>
      </c>
    </row>
    <row r="40" spans="1:8" x14ac:dyDescent="0.2">
      <c r="A40" s="342">
        <v>35</v>
      </c>
      <c r="B40" s="347" t="s">
        <v>355</v>
      </c>
      <c r="C40" s="344">
        <f>'[2]2'!C40-'[2]8'!C40-'[2]9'!C40</f>
        <v>0</v>
      </c>
      <c r="D40" s="344">
        <f>'[2]2'!D40-'[2]8'!D40-'[2]9'!D40</f>
        <v>0</v>
      </c>
      <c r="E40" s="344">
        <f>'[2]2'!E40-'[2]8'!E40-'[2]9'!E40</f>
        <v>0</v>
      </c>
      <c r="F40" s="344">
        <f>'[2]2'!F40-'[2]8'!F40-'[2]9'!F40</f>
        <v>0</v>
      </c>
      <c r="G40" s="344">
        <f>'[2]2'!G40-'[2]8'!G40-'[2]9'!G40</f>
        <v>0</v>
      </c>
      <c r="H40" s="344">
        <f>'[2]2'!H40-'[2]8'!H40-'[2]9'!H40</f>
        <v>0</v>
      </c>
    </row>
    <row r="41" spans="1:8" x14ac:dyDescent="0.2">
      <c r="A41" s="342">
        <v>36</v>
      </c>
      <c r="B41" s="354" t="s">
        <v>56</v>
      </c>
      <c r="C41" s="344">
        <f>'[2]2'!C41-'[2]8'!C41-'[2]9'!C41</f>
        <v>11048980</v>
      </c>
      <c r="D41" s="344">
        <f>'[2]2'!D41-'[2]8'!D41-'[2]9'!D41</f>
        <v>0</v>
      </c>
      <c r="E41" s="344">
        <f>'[2]2'!E41-'[2]8'!E41-'[2]9'!E41</f>
        <v>370000</v>
      </c>
      <c r="F41" s="344">
        <f>'[2]2'!F41-'[2]8'!F41-'[2]9'!F41</f>
        <v>700000</v>
      </c>
      <c r="G41" s="344">
        <f>'[2]2'!G41-'[2]8'!G41-'[2]9'!G41</f>
        <v>1486000</v>
      </c>
      <c r="H41" s="344">
        <f>'[2]2'!H41-'[2]8'!H41-'[2]9'!H41</f>
        <v>8492980</v>
      </c>
    </row>
    <row r="42" spans="1:8" x14ac:dyDescent="0.2">
      <c r="A42" s="342">
        <v>37</v>
      </c>
      <c r="B42" s="354" t="s">
        <v>356</v>
      </c>
      <c r="C42" s="344">
        <f>'[2]2'!C42-'[2]8'!C42-'[2]9'!C42</f>
        <v>1146420</v>
      </c>
      <c r="D42" s="344">
        <f>'[2]2'!D42-'[2]8'!D42-'[2]9'!D42</f>
        <v>0</v>
      </c>
      <c r="E42" s="344">
        <f>'[2]2'!E42-'[2]8'!E42-'[2]9'!E42</f>
        <v>0</v>
      </c>
      <c r="F42" s="344">
        <f>'[2]2'!F42-'[2]8'!F42-'[2]9'!F42</f>
        <v>0</v>
      </c>
      <c r="G42" s="344">
        <f>'[2]2'!G42-'[2]8'!G42-'[2]9'!G42</f>
        <v>0</v>
      </c>
      <c r="H42" s="344">
        <f>'[2]2'!H42-'[2]8'!H42-'[2]9'!H42</f>
        <v>1146420</v>
      </c>
    </row>
    <row r="43" spans="1:8" x14ac:dyDescent="0.2">
      <c r="A43" s="342">
        <v>38</v>
      </c>
      <c r="B43" s="354" t="s">
        <v>57</v>
      </c>
      <c r="C43" s="344">
        <f>'[2]2'!C43-'[2]8'!C43-'[2]9'!C43</f>
        <v>2196000</v>
      </c>
      <c r="D43" s="344">
        <f>'[2]2'!D43-'[2]8'!D43-'[2]9'!D43</f>
        <v>0</v>
      </c>
      <c r="E43" s="344">
        <f>'[2]2'!E43-'[2]8'!E43-'[2]9'!E43</f>
        <v>70000</v>
      </c>
      <c r="F43" s="344">
        <f>'[2]2'!F43-'[2]8'!F43-'[2]9'!F43</f>
        <v>700000</v>
      </c>
      <c r="G43" s="344">
        <f>'[2]2'!G43-'[2]8'!G43-'[2]9'!G43</f>
        <v>1426000</v>
      </c>
      <c r="H43" s="344">
        <f>'[2]2'!H43-'[2]8'!H43-'[2]9'!H43</f>
        <v>0</v>
      </c>
    </row>
    <row r="44" spans="1:8" x14ac:dyDescent="0.2">
      <c r="A44" s="342">
        <v>39</v>
      </c>
      <c r="B44" s="354" t="s">
        <v>357</v>
      </c>
      <c r="C44" s="344">
        <f>'[2]2'!C44-'[2]8'!C44-'[2]9'!C44</f>
        <v>7346560</v>
      </c>
      <c r="D44" s="344">
        <f>'[2]2'!D44-'[2]8'!D44-'[2]9'!D44</f>
        <v>0</v>
      </c>
      <c r="E44" s="344">
        <f>'[2]2'!E44-'[2]8'!E44-'[2]9'!E44</f>
        <v>0</v>
      </c>
      <c r="F44" s="344">
        <f>'[2]2'!F44-'[2]8'!F44-'[2]9'!F44</f>
        <v>0</v>
      </c>
      <c r="G44" s="344">
        <f>'[2]2'!G44-'[2]8'!G44-'[2]9'!G44</f>
        <v>0</v>
      </c>
      <c r="H44" s="344">
        <f>'[2]2'!H44-'[2]8'!H44-'[2]9'!H44</f>
        <v>7346560</v>
      </c>
    </row>
    <row r="45" spans="1:8" x14ac:dyDescent="0.2">
      <c r="A45" s="342">
        <v>40</v>
      </c>
      <c r="B45" s="354" t="s">
        <v>358</v>
      </c>
      <c r="C45" s="344">
        <f>'[2]2'!C45-'[2]8'!C45-'[2]9'!C45</f>
        <v>360000</v>
      </c>
      <c r="D45" s="344">
        <f>'[2]2'!D45-'[2]8'!D45-'[2]9'!D45</f>
        <v>0</v>
      </c>
      <c r="E45" s="344">
        <f>'[2]2'!E45-'[2]8'!E45-'[2]9'!E45</f>
        <v>300000</v>
      </c>
      <c r="F45" s="344">
        <f>'[2]2'!F45-'[2]8'!F45-'[2]9'!F45</f>
        <v>0</v>
      </c>
      <c r="G45" s="344">
        <f>'[2]2'!G45-'[2]8'!G45-'[2]9'!G45</f>
        <v>60000</v>
      </c>
      <c r="H45" s="344">
        <f>'[2]2'!H45-'[2]8'!H45-'[2]9'!H45</f>
        <v>0</v>
      </c>
    </row>
    <row r="46" spans="1:8" x14ac:dyDescent="0.2">
      <c r="A46" s="342">
        <v>41</v>
      </c>
      <c r="B46" s="343" t="s">
        <v>58</v>
      </c>
      <c r="C46" s="344">
        <f>'[2]2'!C46-'[2]8'!C46-'[2]9'!C46</f>
        <v>3760235</v>
      </c>
      <c r="D46" s="344">
        <f>'[2]2'!D46-'[2]8'!D46-'[2]9'!D46</f>
        <v>1715235</v>
      </c>
      <c r="E46" s="344">
        <f>'[2]2'!E46-'[2]8'!E46-'[2]9'!E46</f>
        <v>1300000</v>
      </c>
      <c r="F46" s="344">
        <f>'[2]2'!F46-'[2]8'!F46-'[2]9'!F46</f>
        <v>745000</v>
      </c>
      <c r="G46" s="344">
        <f>'[2]2'!G46-'[2]8'!G46-'[2]9'!G46</f>
        <v>0</v>
      </c>
      <c r="H46" s="344">
        <f>'[2]2'!H46-'[2]8'!H46-'[2]9'!H46</f>
        <v>0</v>
      </c>
    </row>
    <row r="47" spans="1:8" x14ac:dyDescent="0.2">
      <c r="A47" s="342">
        <v>42</v>
      </c>
      <c r="B47" s="343" t="s">
        <v>59</v>
      </c>
      <c r="C47" s="344">
        <f>'[2]2'!C47-'[2]8'!C47-'[2]9'!C47</f>
        <v>3390235</v>
      </c>
      <c r="D47" s="344">
        <f>'[2]2'!D47-'[2]8'!D47-'[2]9'!D47</f>
        <v>1715235</v>
      </c>
      <c r="E47" s="344">
        <f>'[2]2'!E47-'[2]8'!E47-'[2]9'!E47</f>
        <v>1300000</v>
      </c>
      <c r="F47" s="344">
        <f>'[2]2'!F47-'[2]8'!F47-'[2]9'!F47</f>
        <v>375000</v>
      </c>
      <c r="G47" s="344">
        <f>'[2]2'!G47-'[2]8'!G47-'[2]9'!G47</f>
        <v>0</v>
      </c>
      <c r="H47" s="344">
        <f>'[2]2'!H47-'[2]8'!H47-'[2]9'!H47</f>
        <v>0</v>
      </c>
    </row>
    <row r="48" spans="1:8" x14ac:dyDescent="0.2">
      <c r="A48" s="342">
        <v>43</v>
      </c>
      <c r="B48" s="343" t="s">
        <v>60</v>
      </c>
      <c r="C48" s="344">
        <f>'[2]2'!C48-'[2]8'!C48-'[2]9'!C48</f>
        <v>370000</v>
      </c>
      <c r="D48" s="344">
        <f>'[2]2'!D48-'[2]8'!D48-'[2]9'!D48</f>
        <v>0</v>
      </c>
      <c r="E48" s="344">
        <f>'[2]2'!E48-'[2]8'!E48-'[2]9'!E48</f>
        <v>0</v>
      </c>
      <c r="F48" s="344">
        <f>'[2]2'!F48-'[2]8'!F48-'[2]9'!F48</f>
        <v>370000</v>
      </c>
      <c r="G48" s="344">
        <f>'[2]2'!G48-'[2]8'!G48-'[2]9'!G48</f>
        <v>0</v>
      </c>
      <c r="H48" s="344">
        <f>'[2]2'!H48-'[2]8'!H48-'[2]9'!H48</f>
        <v>0</v>
      </c>
    </row>
    <row r="49" spans="1:8" x14ac:dyDescent="0.2">
      <c r="A49" s="342">
        <v>44</v>
      </c>
      <c r="B49" s="343" t="s">
        <v>359</v>
      </c>
      <c r="C49" s="344">
        <f>'[2]2'!C49-'[2]8'!C49-'[2]9'!C49</f>
        <v>2071370</v>
      </c>
      <c r="D49" s="344">
        <f>'[2]2'!D49-'[2]8'!D49-'[2]9'!D49</f>
        <v>2071370</v>
      </c>
      <c r="E49" s="344">
        <f>'[2]2'!E49-'[2]8'!E49-'[2]9'!E49</f>
        <v>0</v>
      </c>
      <c r="F49" s="344">
        <f>'[2]2'!F49-'[2]8'!F49-'[2]9'!F49</f>
        <v>0</v>
      </c>
      <c r="G49" s="344">
        <f>'[2]2'!G49-'[2]8'!G49-'[2]9'!G49</f>
        <v>0</v>
      </c>
      <c r="H49" s="344">
        <f>'[2]2'!H49-'[2]8'!H49-'[2]9'!H49</f>
        <v>0</v>
      </c>
    </row>
    <row r="50" spans="1:8" ht="25.5" x14ac:dyDescent="0.2">
      <c r="A50" s="342">
        <v>45</v>
      </c>
      <c r="B50" s="343" t="s">
        <v>360</v>
      </c>
      <c r="C50" s="344">
        <f>'[2]2'!C50-'[2]8'!C50-'[2]9'!C50</f>
        <v>0</v>
      </c>
      <c r="D50" s="344">
        <f>'[2]2'!D50-'[2]8'!D50-'[2]9'!D50</f>
        <v>0</v>
      </c>
      <c r="E50" s="344">
        <f>'[2]2'!E50-'[2]8'!E50-'[2]9'!E50</f>
        <v>0</v>
      </c>
      <c r="F50" s="344">
        <f>'[2]2'!F50-'[2]8'!F50-'[2]9'!F50</f>
        <v>0</v>
      </c>
      <c r="G50" s="344">
        <f>'[2]2'!G50-'[2]8'!G50-'[2]9'!G50</f>
        <v>0</v>
      </c>
      <c r="H50" s="344">
        <f>'[2]2'!H50-'[2]8'!H50-'[2]9'!H50</f>
        <v>0</v>
      </c>
    </row>
    <row r="51" spans="1:8" ht="25.5" x14ac:dyDescent="0.2">
      <c r="A51" s="342">
        <v>46</v>
      </c>
      <c r="B51" s="343" t="s">
        <v>61</v>
      </c>
      <c r="C51" s="344">
        <f>'[2]2'!C51-'[2]8'!C51-'[2]9'!C51</f>
        <v>2071370</v>
      </c>
      <c r="D51" s="344">
        <f>'[2]2'!D51-'[2]8'!D51-'[2]9'!D51</f>
        <v>2071370</v>
      </c>
      <c r="E51" s="344">
        <f>'[2]2'!E51-'[2]8'!E51-'[2]9'!E51</f>
        <v>0</v>
      </c>
      <c r="F51" s="344">
        <f>'[2]2'!F51-'[2]8'!F51-'[2]9'!F51</f>
        <v>0</v>
      </c>
      <c r="G51" s="344">
        <f>'[2]2'!G51-'[2]8'!G51-'[2]9'!G51</f>
        <v>0</v>
      </c>
      <c r="H51" s="344">
        <f>'[2]2'!H51-'[2]8'!H51-'[2]9'!H51</f>
        <v>0</v>
      </c>
    </row>
    <row r="52" spans="1:8" x14ac:dyDescent="0.2">
      <c r="A52" s="342">
        <v>47</v>
      </c>
      <c r="B52" s="343" t="s">
        <v>361</v>
      </c>
      <c r="C52" s="344">
        <f>'[2]2'!C52-'[2]8'!C52-'[2]9'!C52</f>
        <v>0</v>
      </c>
      <c r="D52" s="344">
        <f>'[2]2'!D52-'[2]8'!D52-'[2]9'!D52</f>
        <v>0</v>
      </c>
      <c r="E52" s="344">
        <f>'[2]2'!E52-'[2]8'!E52-'[2]9'!E52</f>
        <v>0</v>
      </c>
      <c r="F52" s="344">
        <f>'[2]2'!F52-'[2]8'!F52-'[2]9'!F52</f>
        <v>0</v>
      </c>
      <c r="G52" s="344">
        <f>'[2]2'!G52-'[2]8'!G52-'[2]9'!G52</f>
        <v>0</v>
      </c>
      <c r="H52" s="344">
        <f>'[2]2'!H52-'[2]8'!H52-'[2]9'!H52</f>
        <v>0</v>
      </c>
    </row>
    <row r="53" spans="1:8" x14ac:dyDescent="0.2">
      <c r="A53" s="342">
        <v>48</v>
      </c>
      <c r="B53" s="343" t="s">
        <v>62</v>
      </c>
      <c r="C53" s="344">
        <f>'[2]2'!C53-'[2]8'!C53-'[2]9'!C53</f>
        <v>0</v>
      </c>
      <c r="D53" s="344">
        <f>'[2]2'!D53-'[2]8'!D53-'[2]9'!D53</f>
        <v>0</v>
      </c>
      <c r="E53" s="344">
        <f>'[2]2'!E53-'[2]8'!E53-'[2]9'!E53</f>
        <v>0</v>
      </c>
      <c r="F53" s="344">
        <f>'[2]2'!F53-'[2]8'!F53-'[2]9'!F53</f>
        <v>0</v>
      </c>
      <c r="G53" s="344">
        <f>'[2]2'!G53-'[2]8'!G53-'[2]9'!G53</f>
        <v>0</v>
      </c>
      <c r="H53" s="344">
        <f>'[2]2'!H53-'[2]8'!H53-'[2]9'!H53</f>
        <v>0</v>
      </c>
    </row>
    <row r="54" spans="1:8" x14ac:dyDescent="0.2">
      <c r="A54" s="342">
        <v>49</v>
      </c>
      <c r="B54" s="343" t="s">
        <v>362</v>
      </c>
      <c r="C54" s="344">
        <f>'[2]2'!C54-'[2]8'!C54-'[2]9'!C54</f>
        <v>1365455</v>
      </c>
      <c r="D54" s="344">
        <f>'[2]2'!D54-'[2]8'!D54-'[2]9'!D54</f>
        <v>0</v>
      </c>
      <c r="E54" s="344">
        <f>'[2]2'!E54-'[2]8'!E54-'[2]9'!E54</f>
        <v>0</v>
      </c>
      <c r="F54" s="344">
        <f>'[2]2'!F54-'[2]8'!F54-'[2]9'!F54</f>
        <v>0</v>
      </c>
      <c r="G54" s="344">
        <f>'[2]2'!G54-'[2]8'!G54-'[2]9'!G54</f>
        <v>0</v>
      </c>
      <c r="H54" s="344">
        <f>'[2]2'!H54-'[2]8'!H54-'[2]9'!H54</f>
        <v>1365455</v>
      </c>
    </row>
    <row r="55" spans="1:8" x14ac:dyDescent="0.2">
      <c r="A55" s="342">
        <v>50</v>
      </c>
      <c r="B55" s="343" t="s">
        <v>363</v>
      </c>
      <c r="C55" s="344">
        <f>'[2]2'!C55-'[2]8'!C55-'[2]9'!C55</f>
        <v>4157279</v>
      </c>
      <c r="D55" s="344">
        <f>'[2]2'!D55-'[2]8'!D55-'[2]9'!D55</f>
        <v>654452</v>
      </c>
      <c r="E55" s="344">
        <f>'[2]2'!E55-'[2]8'!E55-'[2]9'!E55</f>
        <v>450900</v>
      </c>
      <c r="F55" s="344">
        <f>'[2]2'!F55-'[2]8'!F55-'[2]9'!F55</f>
        <v>390150</v>
      </c>
      <c r="G55" s="344">
        <f>'[2]2'!G55-'[2]8'!G55-'[2]9'!G55</f>
        <v>0</v>
      </c>
      <c r="H55" s="344">
        <f>'[2]2'!H55-'[2]8'!H55-'[2]9'!H55</f>
        <v>2661777</v>
      </c>
    </row>
    <row r="56" spans="1:8" x14ac:dyDescent="0.2">
      <c r="A56" s="342">
        <v>51</v>
      </c>
      <c r="B56" s="343" t="s">
        <v>63</v>
      </c>
      <c r="C56" s="344">
        <f>'[2]2'!C56-'[2]8'!C56-'[2]9'!C56</f>
        <v>0</v>
      </c>
      <c r="D56" s="344">
        <f>'[2]2'!D56-'[2]8'!D56-'[2]9'!D56</f>
        <v>0</v>
      </c>
      <c r="E56" s="344">
        <f>'[2]2'!E56-'[2]8'!E56-'[2]9'!E56</f>
        <v>0</v>
      </c>
      <c r="F56" s="344">
        <f>'[2]2'!F56-'[2]8'!F56-'[2]9'!F56</f>
        <v>0</v>
      </c>
      <c r="G56" s="344">
        <f>'[2]2'!G56-'[2]8'!G56-'[2]9'!G56</f>
        <v>0</v>
      </c>
      <c r="H56" s="344">
        <f>'[2]2'!H56-'[2]8'!H56-'[2]9'!H56</f>
        <v>0</v>
      </c>
    </row>
    <row r="57" spans="1:8" ht="25.5" x14ac:dyDescent="0.2">
      <c r="A57" s="342">
        <v>52</v>
      </c>
      <c r="B57" s="343" t="s">
        <v>364</v>
      </c>
      <c r="C57" s="344">
        <f>'[2]2'!C57-'[2]8'!C57-'[2]9'!C57</f>
        <v>2490344</v>
      </c>
      <c r="D57" s="344">
        <f>'[2]2'!D57-'[2]8'!D57-'[2]9'!D57</f>
        <v>2490344</v>
      </c>
      <c r="E57" s="344">
        <f>'[2]2'!E57-'[2]8'!E57-'[2]9'!E57</f>
        <v>0</v>
      </c>
      <c r="F57" s="344">
        <f>'[2]2'!F57-'[2]8'!F57-'[2]9'!F57</f>
        <v>0</v>
      </c>
      <c r="G57" s="344">
        <f>'[2]2'!G57-'[2]8'!G57-'[2]9'!G57</f>
        <v>0</v>
      </c>
      <c r="H57" s="344">
        <f>'[2]2'!H57-'[2]8'!H57-'[2]9'!H57</f>
        <v>0</v>
      </c>
    </row>
    <row r="58" spans="1:8" x14ac:dyDescent="0.2">
      <c r="A58" s="342">
        <v>53</v>
      </c>
      <c r="B58" s="343" t="s">
        <v>365</v>
      </c>
      <c r="C58" s="344">
        <f>'[2]2'!C58-'[2]8'!C58-'[2]9'!C58</f>
        <v>1000</v>
      </c>
      <c r="D58" s="344">
        <f>'[2]2'!D58-'[2]8'!D58-'[2]9'!D58</f>
        <v>0</v>
      </c>
      <c r="E58" s="344">
        <f>'[2]2'!E58-'[2]8'!E58-'[2]9'!E58</f>
        <v>0</v>
      </c>
      <c r="F58" s="344">
        <f>'[2]2'!F58-'[2]8'!F58-'[2]9'!F58</f>
        <v>1000</v>
      </c>
      <c r="G58" s="344">
        <f>'[2]2'!G58-'[2]8'!G58-'[2]9'!G58</f>
        <v>0</v>
      </c>
      <c r="H58" s="344">
        <f>'[2]2'!H58-'[2]8'!H58-'[2]9'!H58</f>
        <v>0</v>
      </c>
    </row>
    <row r="59" spans="1:8" x14ac:dyDescent="0.2">
      <c r="A59" s="342">
        <v>54</v>
      </c>
      <c r="B59" s="343" t="s">
        <v>64</v>
      </c>
      <c r="C59" s="344">
        <f>'[2]2'!C59-'[2]8'!C59-'[2]9'!C59</f>
        <v>0</v>
      </c>
      <c r="D59" s="344">
        <f>'[2]2'!D59-'[2]8'!D59-'[2]9'!D59</f>
        <v>0</v>
      </c>
      <c r="E59" s="344">
        <f>'[2]2'!E59-'[2]8'!E59-'[2]9'!E59</f>
        <v>0</v>
      </c>
      <c r="F59" s="344">
        <f>'[2]2'!F59-'[2]8'!F59-'[2]9'!F59</f>
        <v>0</v>
      </c>
      <c r="G59" s="344">
        <f>'[2]2'!G59-'[2]8'!G59-'[2]9'!G59</f>
        <v>0</v>
      </c>
      <c r="H59" s="344">
        <f>'[2]2'!H59-'[2]8'!H59-'[2]9'!H59</f>
        <v>0</v>
      </c>
    </row>
    <row r="60" spans="1:8" x14ac:dyDescent="0.2">
      <c r="A60" s="342">
        <v>55</v>
      </c>
      <c r="B60" s="343" t="s">
        <v>366</v>
      </c>
      <c r="C60" s="344">
        <f>'[2]2'!C60-'[2]8'!C60-'[2]9'!C60</f>
        <v>10000</v>
      </c>
      <c r="D60" s="344">
        <f>'[2]2'!D60-'[2]8'!D60-'[2]9'!D60</f>
        <v>0</v>
      </c>
      <c r="E60" s="344">
        <f>'[2]2'!E60-'[2]8'!E60-'[2]9'!E60</f>
        <v>0</v>
      </c>
      <c r="F60" s="344">
        <f>'[2]2'!F60-'[2]8'!F60-'[2]9'!F60</f>
        <v>10000</v>
      </c>
      <c r="G60" s="344">
        <f>'[2]2'!G60-'[2]8'!G60-'[2]9'!G60</f>
        <v>0</v>
      </c>
      <c r="H60" s="344">
        <f>'[2]2'!H60-'[2]8'!H60-'[2]9'!H60</f>
        <v>0</v>
      </c>
    </row>
    <row r="61" spans="1:8" x14ac:dyDescent="0.2">
      <c r="A61" s="342">
        <v>56</v>
      </c>
      <c r="B61" s="349" t="s">
        <v>65</v>
      </c>
      <c r="C61" s="344">
        <f>'[2]2'!C61-'[2]8'!C61-'[2]9'!C61</f>
        <v>24904663</v>
      </c>
      <c r="D61" s="344">
        <f>'[2]2'!D61-'[2]8'!D61-'[2]9'!D61</f>
        <v>6931401</v>
      </c>
      <c r="E61" s="344">
        <f>'[2]2'!E61-'[2]8'!E61-'[2]9'!E61</f>
        <v>2120900</v>
      </c>
      <c r="F61" s="344">
        <f>'[2]2'!F61-'[2]8'!F61-'[2]9'!F61</f>
        <v>1846150</v>
      </c>
      <c r="G61" s="344">
        <f>'[2]2'!G61-'[2]8'!G61-'[2]9'!G61</f>
        <v>1486000</v>
      </c>
      <c r="H61" s="344">
        <f>'[2]2'!H61-'[2]8'!H61-'[2]9'!H61</f>
        <v>12520212</v>
      </c>
    </row>
    <row r="62" spans="1:8" x14ac:dyDescent="0.2">
      <c r="A62" s="342">
        <v>57</v>
      </c>
      <c r="B62" s="343" t="s">
        <v>367</v>
      </c>
      <c r="C62" s="344">
        <f>'[2]2'!C62-'[2]8'!C62-'[2]9'!C62</f>
        <v>9270308</v>
      </c>
      <c r="D62" s="344">
        <f>'[2]2'!D62-'[2]8'!D62-'[2]9'!D62</f>
        <v>9270308</v>
      </c>
      <c r="E62" s="344">
        <f>'[2]2'!E62-'[2]8'!E62-'[2]9'!E62</f>
        <v>0</v>
      </c>
      <c r="F62" s="344">
        <f>'[2]2'!F62-'[2]8'!F62-'[2]9'!F62</f>
        <v>0</v>
      </c>
      <c r="G62" s="344">
        <f>'[2]2'!G62-'[2]8'!G62-'[2]9'!G62</f>
        <v>0</v>
      </c>
      <c r="H62" s="344">
        <f>'[2]2'!H62-'[2]8'!H62-'[2]9'!H62</f>
        <v>0</v>
      </c>
    </row>
    <row r="63" spans="1:8" x14ac:dyDescent="0.2">
      <c r="A63" s="342">
        <v>58</v>
      </c>
      <c r="B63" s="343" t="s">
        <v>368</v>
      </c>
      <c r="C63" s="344">
        <f>'[2]2'!C63-'[2]8'!C63-'[2]9'!C63</f>
        <v>0</v>
      </c>
      <c r="D63" s="344">
        <f>'[2]2'!D63-'[2]8'!D63-'[2]9'!D63</f>
        <v>0</v>
      </c>
      <c r="E63" s="344">
        <f>'[2]2'!E63-'[2]8'!E63-'[2]9'!E63</f>
        <v>0</v>
      </c>
      <c r="F63" s="344">
        <f>'[2]2'!F63-'[2]8'!F63-'[2]9'!F63</f>
        <v>0</v>
      </c>
      <c r="G63" s="344">
        <f>'[2]2'!G63-'[2]8'!G63-'[2]9'!G63</f>
        <v>0</v>
      </c>
      <c r="H63" s="344">
        <f>'[2]2'!H63-'[2]8'!H63-'[2]9'!H63</f>
        <v>0</v>
      </c>
    </row>
    <row r="64" spans="1:8" x14ac:dyDescent="0.2">
      <c r="A64" s="342">
        <v>59</v>
      </c>
      <c r="B64" s="349" t="s">
        <v>66</v>
      </c>
      <c r="C64" s="344">
        <f>'[2]2'!C64-'[2]8'!C64-'[2]9'!C64</f>
        <v>9270308</v>
      </c>
      <c r="D64" s="344">
        <f>'[2]2'!D64-'[2]8'!D64-'[2]9'!D64</f>
        <v>9270308</v>
      </c>
      <c r="E64" s="344">
        <f>'[2]2'!E64-'[2]8'!E64-'[2]9'!E64</f>
        <v>0</v>
      </c>
      <c r="F64" s="344">
        <f>'[2]2'!F64-'[2]8'!F64-'[2]9'!F64</f>
        <v>0</v>
      </c>
      <c r="G64" s="344">
        <f>'[2]2'!G64-'[2]8'!G64-'[2]9'!G64</f>
        <v>0</v>
      </c>
      <c r="H64" s="344">
        <f>'[2]2'!H64-'[2]8'!H64-'[2]9'!H64</f>
        <v>0</v>
      </c>
    </row>
    <row r="65" spans="1:8" x14ac:dyDescent="0.2">
      <c r="A65" s="342">
        <v>60</v>
      </c>
      <c r="B65" s="729" t="s">
        <v>369</v>
      </c>
      <c r="C65" s="344">
        <f>'[2]2'!C65-'[2]8'!C65-'[2]9'!C65</f>
        <v>435000</v>
      </c>
      <c r="D65" s="344">
        <f>'[2]2'!D65-'[2]8'!D65-'[2]9'!D65</f>
        <v>0</v>
      </c>
      <c r="E65" s="344">
        <f>'[2]2'!E65-'[2]8'!E65-'[2]9'!E65</f>
        <v>0</v>
      </c>
      <c r="F65" s="344">
        <f>'[2]2'!F65-'[2]8'!F65-'[2]9'!F65</f>
        <v>0</v>
      </c>
      <c r="G65" s="344">
        <f>'[2]2'!G65-'[2]8'!G65-'[2]9'!G65</f>
        <v>435000</v>
      </c>
      <c r="H65" s="344">
        <f>'[2]2'!H65-'[2]8'!H65-'[2]9'!H65</f>
        <v>0</v>
      </c>
    </row>
    <row r="66" spans="1:8" x14ac:dyDescent="0.2">
      <c r="A66" s="342">
        <v>61</v>
      </c>
      <c r="B66" s="730" t="s">
        <v>370</v>
      </c>
      <c r="C66" s="344">
        <f>'[2]2'!C66-'[2]8'!C66-'[2]9'!C66</f>
        <v>435000</v>
      </c>
      <c r="D66" s="344">
        <f>'[2]2'!D66-'[2]8'!D66-'[2]9'!D66</f>
        <v>0</v>
      </c>
      <c r="E66" s="344">
        <f>'[2]2'!E66-'[2]8'!E66-'[2]9'!E66</f>
        <v>0</v>
      </c>
      <c r="F66" s="344">
        <f>'[2]2'!F66-'[2]8'!F66-'[2]9'!F66</f>
        <v>0</v>
      </c>
      <c r="G66" s="344">
        <f>'[2]2'!G66-'[2]8'!G66-'[2]9'!G66</f>
        <v>435000</v>
      </c>
      <c r="H66" s="344">
        <f>'[2]2'!H66-'[2]8'!H66-'[2]9'!H66</f>
        <v>0</v>
      </c>
    </row>
    <row r="67" spans="1:8" ht="25.5" x14ac:dyDescent="0.2">
      <c r="A67" s="342">
        <v>62</v>
      </c>
      <c r="B67" s="343" t="s">
        <v>67</v>
      </c>
      <c r="C67" s="344">
        <f>'[2]2'!C67-'[2]8'!C67-'[2]9'!C67</f>
        <v>0</v>
      </c>
      <c r="D67" s="344">
        <f>'[2]2'!D67-'[2]8'!D67-'[2]9'!D67</f>
        <v>0</v>
      </c>
      <c r="E67" s="344">
        <f>'[2]2'!E67-'[2]8'!E67-'[2]9'!E67</f>
        <v>0</v>
      </c>
      <c r="F67" s="344">
        <f>'[2]2'!F67-'[2]8'!F67-'[2]9'!F67</f>
        <v>0</v>
      </c>
      <c r="G67" s="344">
        <f>'[2]2'!G67-'[2]8'!G67-'[2]9'!G67</f>
        <v>0</v>
      </c>
      <c r="H67" s="344">
        <f>'[2]2'!H67-'[2]8'!H67-'[2]9'!H67</f>
        <v>0</v>
      </c>
    </row>
    <row r="68" spans="1:8" x14ac:dyDescent="0.2">
      <c r="A68" s="342">
        <v>63</v>
      </c>
      <c r="B68" s="343" t="s">
        <v>68</v>
      </c>
      <c r="C68" s="344">
        <f>'[2]2'!C68-'[2]8'!C68-'[2]9'!C68</f>
        <v>488000</v>
      </c>
      <c r="D68" s="344">
        <f>'[2]2'!D68-'[2]8'!D68-'[2]9'!D68</f>
        <v>488000</v>
      </c>
      <c r="E68" s="344">
        <f>'[2]2'!E68-'[2]8'!E68-'[2]9'!E68</f>
        <v>0</v>
      </c>
      <c r="F68" s="344">
        <f>'[2]2'!F68-'[2]8'!F68-'[2]9'!F68</f>
        <v>0</v>
      </c>
      <c r="G68" s="344">
        <f>'[2]2'!G68-'[2]8'!G68-'[2]9'!G68</f>
        <v>0</v>
      </c>
      <c r="H68" s="344">
        <f>'[2]2'!H68-'[2]8'!H68-'[2]9'!H68</f>
        <v>0</v>
      </c>
    </row>
    <row r="69" spans="1:8" x14ac:dyDescent="0.2">
      <c r="A69" s="342">
        <v>64</v>
      </c>
      <c r="B69" s="343" t="s">
        <v>69</v>
      </c>
      <c r="C69" s="344">
        <f>'[2]2'!C69-'[2]8'!C69-'[2]9'!C69</f>
        <v>120000</v>
      </c>
      <c r="D69" s="344">
        <f>'[2]2'!D69-'[2]8'!D69-'[2]9'!D69</f>
        <v>120000</v>
      </c>
      <c r="E69" s="344">
        <f>'[2]2'!E69-'[2]8'!E69-'[2]9'!E69</f>
        <v>0</v>
      </c>
      <c r="F69" s="344">
        <f>'[2]2'!F69-'[2]8'!F69-'[2]9'!F69</f>
        <v>0</v>
      </c>
      <c r="G69" s="344">
        <f>'[2]2'!G69-'[2]8'!G69-'[2]9'!G69</f>
        <v>0</v>
      </c>
      <c r="H69" s="344">
        <f>'[2]2'!H69-'[2]8'!H69-'[2]9'!H69</f>
        <v>0</v>
      </c>
    </row>
    <row r="70" spans="1:8" x14ac:dyDescent="0.2">
      <c r="A70" s="342">
        <v>65</v>
      </c>
      <c r="B70" s="349" t="s">
        <v>70</v>
      </c>
      <c r="C70" s="344">
        <f>'[2]2'!C70-'[2]8'!C70-'[2]9'!C70</f>
        <v>608000</v>
      </c>
      <c r="D70" s="344">
        <f>'[2]2'!D70-'[2]8'!D70-'[2]9'!D70</f>
        <v>608000</v>
      </c>
      <c r="E70" s="344">
        <f>'[2]2'!E70-'[2]8'!E70-'[2]9'!E70</f>
        <v>0</v>
      </c>
      <c r="F70" s="344">
        <f>'[2]2'!F70-'[2]8'!F70-'[2]9'!F70</f>
        <v>0</v>
      </c>
      <c r="G70" s="344">
        <f>'[2]2'!G70-'[2]8'!G70-'[2]9'!G70</f>
        <v>0</v>
      </c>
      <c r="H70" s="344">
        <f>'[2]2'!H70-'[2]8'!H70-'[2]9'!H70</f>
        <v>0</v>
      </c>
    </row>
    <row r="71" spans="1:8" x14ac:dyDescent="0.2">
      <c r="A71" s="342">
        <v>66</v>
      </c>
      <c r="B71" s="361" t="s">
        <v>71</v>
      </c>
      <c r="C71" s="344">
        <f>'[2]2'!C71-'[2]8'!C71-'[2]9'!C71</f>
        <v>1573858615</v>
      </c>
      <c r="D71" s="344">
        <f>'[2]2'!D71-'[2]8'!D71-'[2]9'!D71</f>
        <v>1506637673</v>
      </c>
      <c r="E71" s="344">
        <f>'[2]2'!E71-'[2]8'!E71-'[2]9'!E71</f>
        <v>6675414</v>
      </c>
      <c r="F71" s="344">
        <f>'[2]2'!F71-'[2]8'!F71-'[2]9'!F71</f>
        <v>45778538</v>
      </c>
      <c r="G71" s="344">
        <f>'[2]2'!G71-'[2]8'!G71-'[2]9'!G71</f>
        <v>2246778</v>
      </c>
      <c r="H71" s="344">
        <f>'[2]2'!H71-'[2]8'!H71-'[2]9'!H71</f>
        <v>12520212</v>
      </c>
    </row>
    <row r="72" spans="1:8" ht="25.5" x14ac:dyDescent="0.2">
      <c r="A72" s="342">
        <v>67</v>
      </c>
      <c r="B72" s="347" t="s">
        <v>371</v>
      </c>
      <c r="C72" s="344">
        <f>'[2]2'!C72-'[2]8'!C72-'[2]9'!C72</f>
        <v>60000000</v>
      </c>
      <c r="D72" s="344">
        <f>'[2]2'!D72-'[2]8'!D72-'[2]9'!D72</f>
        <v>60000000</v>
      </c>
      <c r="E72" s="344">
        <f>'[2]2'!E72-'[2]8'!E72-'[2]9'!E72</f>
        <v>0</v>
      </c>
      <c r="F72" s="344">
        <f>'[2]2'!F72-'[2]8'!F72-'[2]9'!F72</f>
        <v>0</v>
      </c>
      <c r="G72" s="344">
        <f>'[2]2'!G72-'[2]8'!G72-'[2]9'!G72</f>
        <v>0</v>
      </c>
      <c r="H72" s="344">
        <f>'[2]2'!H72-'[2]8'!H72-'[2]9'!H72</f>
        <v>0</v>
      </c>
    </row>
    <row r="73" spans="1:8" ht="25.5" x14ac:dyDescent="0.2">
      <c r="A73" s="342">
        <v>68</v>
      </c>
      <c r="B73" s="343" t="s">
        <v>372</v>
      </c>
      <c r="C73" s="344">
        <f>'[2]2'!C73-'[2]8'!C73-'[2]9'!C73</f>
        <v>1100474741</v>
      </c>
      <c r="D73" s="344">
        <f>'[2]2'!D73-'[2]8'!D73-'[2]9'!D73</f>
        <v>1045989369</v>
      </c>
      <c r="E73" s="344">
        <f>'[2]2'!E73-'[2]8'!E73-'[2]9'!E73</f>
        <v>13846714</v>
      </c>
      <c r="F73" s="344">
        <f>'[2]2'!F73-'[2]8'!F73-'[2]9'!F73</f>
        <v>22277262</v>
      </c>
      <c r="G73" s="344">
        <f>'[2]2'!G73-'[2]8'!G73-'[2]9'!G73</f>
        <v>11553464</v>
      </c>
      <c r="H73" s="344">
        <f>'[2]2'!H73-'[2]8'!H73-'[2]9'!H73</f>
        <v>6807932</v>
      </c>
    </row>
    <row r="74" spans="1:8" x14ac:dyDescent="0.2">
      <c r="A74" s="342">
        <v>69</v>
      </c>
      <c r="B74" s="343" t="s">
        <v>72</v>
      </c>
      <c r="C74" s="344">
        <f>'[2]2'!C74-'[2]8'!C74-'[2]9'!C74</f>
        <v>35374483</v>
      </c>
      <c r="D74" s="344">
        <f>'[2]2'!D74-'[2]8'!D74-'[2]9'!D74</f>
        <v>35374483</v>
      </c>
      <c r="E74" s="344">
        <f>'[2]2'!E74-'[2]8'!E74-'[2]9'!E74</f>
        <v>0</v>
      </c>
      <c r="F74" s="344">
        <f>'[2]2'!F74-'[2]8'!F74-'[2]9'!F74</f>
        <v>0</v>
      </c>
      <c r="G74" s="344">
        <f>'[2]2'!G74-'[2]8'!G74-'[2]9'!G74</f>
        <v>0</v>
      </c>
      <c r="H74" s="344">
        <f>'[2]2'!H74-'[2]8'!H74-'[2]9'!H74</f>
        <v>0</v>
      </c>
    </row>
    <row r="75" spans="1:8" x14ac:dyDescent="0.2">
      <c r="A75" s="342">
        <v>70</v>
      </c>
      <c r="B75" s="343" t="s">
        <v>373</v>
      </c>
      <c r="C75" s="344">
        <f>'[2]2'!C75-'[2]8'!C75-'[2]9'!C75</f>
        <v>540253736</v>
      </c>
      <c r="D75" s="344">
        <f>'[2]2'!D75-'[2]8'!D75-'[2]9'!D75</f>
        <v>0</v>
      </c>
      <c r="E75" s="344">
        <f>'[2]2'!E75-'[2]8'!E75-'[2]9'!E75</f>
        <v>202188515</v>
      </c>
      <c r="F75" s="344">
        <f>'[2]2'!F75-'[2]8'!F75-'[2]9'!F75</f>
        <v>124200824</v>
      </c>
      <c r="G75" s="344">
        <f>'[2]2'!G75-'[2]8'!G75-'[2]9'!G75</f>
        <v>68115990</v>
      </c>
      <c r="H75" s="344">
        <f>'[2]2'!H75-'[2]8'!H75-'[2]9'!H75</f>
        <v>145748407</v>
      </c>
    </row>
    <row r="76" spans="1:8" x14ac:dyDescent="0.2">
      <c r="A76" s="342">
        <v>71</v>
      </c>
      <c r="B76" s="343" t="s">
        <v>73</v>
      </c>
      <c r="C76" s="344">
        <f>'[2]2'!C76-'[2]8'!C76-'[2]9'!C76</f>
        <v>1736102960</v>
      </c>
      <c r="D76" s="344">
        <f>'[2]2'!D76-'[2]8'!D76-'[2]9'!D76</f>
        <v>1141363852</v>
      </c>
      <c r="E76" s="344">
        <f>'[2]2'!E76-'[2]8'!E76-'[2]9'!E76</f>
        <v>216035229</v>
      </c>
      <c r="F76" s="344">
        <f>'[2]2'!F76-'[2]8'!F76-'[2]9'!F76</f>
        <v>146478086</v>
      </c>
      <c r="G76" s="344">
        <f>'[2]2'!G76-'[2]8'!G76-'[2]9'!G76</f>
        <v>79669454</v>
      </c>
      <c r="H76" s="344">
        <f>'[2]2'!H76-'[2]8'!H76-'[2]9'!H76</f>
        <v>152556339</v>
      </c>
    </row>
    <row r="77" spans="1:8" ht="13.5" thickBot="1" x14ac:dyDescent="0.25">
      <c r="A77" s="342">
        <v>72</v>
      </c>
      <c r="B77" s="363" t="s">
        <v>74</v>
      </c>
      <c r="C77" s="344">
        <f>'[2]2'!C77-'[2]8'!C77-'[2]9'!C77</f>
        <v>1736102960</v>
      </c>
      <c r="D77" s="344">
        <f>'[2]2'!D77-'[2]8'!D77-'[2]9'!D77</f>
        <v>1141363852</v>
      </c>
      <c r="E77" s="344">
        <f>'[2]2'!E77-'[2]8'!E77-'[2]9'!E77</f>
        <v>216035229</v>
      </c>
      <c r="F77" s="344">
        <f>'[2]2'!F77-'[2]8'!F77-'[2]9'!F77</f>
        <v>146478086</v>
      </c>
      <c r="G77" s="344">
        <f>'[2]2'!G77-'[2]8'!G77-'[2]9'!G77</f>
        <v>79669454</v>
      </c>
      <c r="H77" s="344">
        <f>'[2]2'!H77-'[2]8'!H77-'[2]9'!H77</f>
        <v>152556339</v>
      </c>
    </row>
    <row r="78" spans="1:8" ht="13.5" thickBot="1" x14ac:dyDescent="0.25">
      <c r="A78" s="342">
        <v>73</v>
      </c>
      <c r="B78" s="603" t="s">
        <v>38</v>
      </c>
      <c r="C78" s="595">
        <f>'[2]2'!C78-'[2]8'!C78-'[2]9'!C78</f>
        <v>3309961575</v>
      </c>
      <c r="D78" s="595">
        <f>'[2]2'!D78-'[2]8'!D78-'[2]9'!D78</f>
        <v>2648001525</v>
      </c>
      <c r="E78" s="595">
        <f>'[2]2'!E78-'[2]8'!E78-'[2]9'!E78</f>
        <v>222710643</v>
      </c>
      <c r="F78" s="595">
        <f>'[2]2'!F78-'[2]8'!F78-'[2]9'!F78</f>
        <v>192256624</v>
      </c>
      <c r="G78" s="595">
        <f>'[2]2'!G78-'[2]8'!G78-'[2]9'!G78</f>
        <v>81916232</v>
      </c>
      <c r="H78" s="595">
        <f>'[2]2'!H78-'[2]8'!H78-'[2]9'!H78</f>
        <v>165076551</v>
      </c>
    </row>
    <row r="79" spans="1:8" ht="13.5" thickTop="1" x14ac:dyDescent="0.2">
      <c r="A79" s="342">
        <v>74</v>
      </c>
      <c r="B79" s="604" t="s">
        <v>3</v>
      </c>
      <c r="C79" s="605">
        <f>'[2]4'!C6-'[2]8'!C79-'[2]9'!C79</f>
        <v>421132487</v>
      </c>
      <c r="D79" s="605">
        <f>'[2]4'!D6-'[2]8'!D79-'[2]9'!D79</f>
        <v>43198155</v>
      </c>
      <c r="E79" s="605">
        <f>'[2]4'!E6-'[2]8'!E79-'[2]9'!E79</f>
        <v>149366613</v>
      </c>
      <c r="F79" s="605">
        <f>'[2]4'!F6-'[2]8'!F79-'[2]9'!F79</f>
        <v>101956900</v>
      </c>
      <c r="G79" s="605">
        <f>'[2]4'!G6-'[2]8'!G79-'[2]9'!G79</f>
        <v>26896343</v>
      </c>
      <c r="H79" s="605">
        <f>'[2]4'!H6-'[2]8'!H79-'[2]9'!H79</f>
        <v>99714476</v>
      </c>
    </row>
    <row r="80" spans="1:8" ht="25.5" x14ac:dyDescent="0.2">
      <c r="A80" s="342">
        <v>75</v>
      </c>
      <c r="B80" s="704" t="s">
        <v>4</v>
      </c>
      <c r="C80" s="605">
        <f>'[2]4'!C7-'[2]8'!C80-'[2]9'!C80</f>
        <v>82179761</v>
      </c>
      <c r="D80" s="605">
        <f>'[2]4'!D7-'[2]8'!D80-'[2]9'!D80</f>
        <v>9166575</v>
      </c>
      <c r="E80" s="605">
        <f>'[2]4'!E7-'[2]8'!E80-'[2]9'!E80</f>
        <v>31253645</v>
      </c>
      <c r="F80" s="605">
        <f>'[2]4'!F7-'[2]8'!F80-'[2]9'!F80</f>
        <v>15131912</v>
      </c>
      <c r="G80" s="605">
        <f>'[2]4'!G7-'[2]8'!G80-'[2]9'!G80</f>
        <v>5336520</v>
      </c>
      <c r="H80" s="605">
        <f>'[2]4'!H7-'[2]8'!H80-'[2]9'!H80</f>
        <v>21291109</v>
      </c>
    </row>
    <row r="81" spans="1:8" x14ac:dyDescent="0.2">
      <c r="A81" s="342">
        <v>76</v>
      </c>
      <c r="B81" s="704" t="s">
        <v>5</v>
      </c>
      <c r="C81" s="605">
        <f>'[2]4'!C8-'[2]8'!C81-'[2]9'!C81</f>
        <v>481256796</v>
      </c>
      <c r="D81" s="605">
        <f>'[2]4'!D8-'[2]8'!D81-'[2]9'!D81</f>
        <v>295798917</v>
      </c>
      <c r="E81" s="605">
        <f>'[2]4'!E8-'[2]8'!E81-'[2]9'!E81</f>
        <v>36756385</v>
      </c>
      <c r="F81" s="605">
        <f>'[2]4'!F8-'[2]8'!F81-'[2]9'!F81</f>
        <v>68762780</v>
      </c>
      <c r="G81" s="605">
        <f>'[2]4'!G8-'[2]8'!G81-'[2]9'!G81</f>
        <v>36871845</v>
      </c>
      <c r="H81" s="605">
        <f>'[2]4'!H8-'[2]8'!H81-'[2]9'!H81</f>
        <v>43066869</v>
      </c>
    </row>
    <row r="82" spans="1:8" x14ac:dyDescent="0.2">
      <c r="A82" s="342">
        <v>77</v>
      </c>
      <c r="B82" s="706" t="s">
        <v>6</v>
      </c>
      <c r="C82" s="605">
        <f>'[2]4'!C9-'[2]8'!C82-'[2]9'!C82</f>
        <v>3546500</v>
      </c>
      <c r="D82" s="605">
        <f>'[2]4'!D9-'[2]8'!D82-'[2]9'!D82</f>
        <v>3546500</v>
      </c>
      <c r="E82" s="605">
        <f>'[2]4'!E9-'[2]8'!E82-'[2]9'!E82</f>
        <v>0</v>
      </c>
      <c r="F82" s="605">
        <f>'[2]4'!F9-'[2]8'!F82-'[2]9'!F82</f>
        <v>0</v>
      </c>
      <c r="G82" s="605">
        <f>'[2]4'!G9-'[2]8'!G82-'[2]9'!G82</f>
        <v>0</v>
      </c>
      <c r="H82" s="605">
        <f>'[2]4'!H9-'[2]8'!H82-'[2]9'!H82</f>
        <v>0</v>
      </c>
    </row>
    <row r="83" spans="1:8" ht="25.5" x14ac:dyDescent="0.2">
      <c r="A83" s="342">
        <v>78</v>
      </c>
      <c r="B83" s="706" t="s">
        <v>7</v>
      </c>
      <c r="C83" s="605">
        <f>'[2]4'!C10-'[2]8'!C83-'[2]9'!C83</f>
        <v>3546500</v>
      </c>
      <c r="D83" s="605">
        <f>'[2]4'!D10-'[2]8'!D83-'[2]9'!D83</f>
        <v>3546500</v>
      </c>
      <c r="E83" s="605">
        <f>'[2]4'!E10-'[2]8'!E83-'[2]9'!E83</f>
        <v>0</v>
      </c>
      <c r="F83" s="605">
        <f>'[2]4'!F10-'[2]8'!F83-'[2]9'!F83</f>
        <v>0</v>
      </c>
      <c r="G83" s="605">
        <f>'[2]4'!G10-'[2]8'!G83-'[2]9'!G83</f>
        <v>0</v>
      </c>
      <c r="H83" s="605">
        <f>'[2]4'!H10-'[2]8'!H83-'[2]9'!H83</f>
        <v>0</v>
      </c>
    </row>
    <row r="84" spans="1:8" x14ac:dyDescent="0.2">
      <c r="A84" s="342">
        <v>79</v>
      </c>
      <c r="B84" s="706" t="s">
        <v>8</v>
      </c>
      <c r="C84" s="605">
        <f>'[2]4'!C11-'[2]8'!C84-'[2]9'!C84</f>
        <v>800000</v>
      </c>
      <c r="D84" s="605">
        <f>'[2]4'!D11-'[2]8'!D84-'[2]9'!D84</f>
        <v>800000</v>
      </c>
      <c r="E84" s="605">
        <f>'[2]4'!E11-'[2]8'!E84-'[2]9'!E84</f>
        <v>0</v>
      </c>
      <c r="F84" s="605">
        <f>'[2]4'!F11-'[2]8'!F84-'[2]9'!F84</f>
        <v>0</v>
      </c>
      <c r="G84" s="605">
        <f>'[2]4'!G11-'[2]8'!G84-'[2]9'!G84</f>
        <v>0</v>
      </c>
      <c r="H84" s="605">
        <f>'[2]4'!H11-'[2]8'!H84-'[2]9'!H84</f>
        <v>0</v>
      </c>
    </row>
    <row r="85" spans="1:8" x14ac:dyDescent="0.2">
      <c r="A85" s="342">
        <v>80</v>
      </c>
      <c r="B85" s="706" t="s">
        <v>9</v>
      </c>
      <c r="C85" s="605">
        <f>'[2]4'!C12-'[2]8'!C85-'[2]9'!C85</f>
        <v>800000</v>
      </c>
      <c r="D85" s="605">
        <f>'[2]4'!D12-'[2]8'!D85-'[2]9'!D85</f>
        <v>800000</v>
      </c>
      <c r="E85" s="605">
        <f>'[2]4'!E12-'[2]8'!E85-'[2]9'!E85</f>
        <v>0</v>
      </c>
      <c r="F85" s="605">
        <f>'[2]4'!F12-'[2]8'!F85-'[2]9'!F85</f>
        <v>0</v>
      </c>
      <c r="G85" s="605">
        <f>'[2]4'!G12-'[2]8'!G85-'[2]9'!G85</f>
        <v>0</v>
      </c>
      <c r="H85" s="605">
        <f>'[2]4'!H12-'[2]8'!H85-'[2]9'!H85</f>
        <v>0</v>
      </c>
    </row>
    <row r="86" spans="1:8" x14ac:dyDescent="0.2">
      <c r="A86" s="342">
        <v>81</v>
      </c>
      <c r="B86" s="706" t="s">
        <v>10</v>
      </c>
      <c r="C86" s="605">
        <f>'[2]4'!C13-'[2]8'!C86-'[2]9'!C86</f>
        <v>9071998</v>
      </c>
      <c r="D86" s="605">
        <f>'[2]4'!D13-'[2]8'!D86-'[2]9'!D86</f>
        <v>9071998</v>
      </c>
      <c r="E86" s="605">
        <f>'[2]4'!E13-'[2]8'!E86-'[2]9'!E86</f>
        <v>0</v>
      </c>
      <c r="F86" s="605">
        <f>'[2]4'!F13-'[2]8'!F86-'[2]9'!F86</f>
        <v>0</v>
      </c>
      <c r="G86" s="605">
        <f>'[2]4'!G13-'[2]8'!G86-'[2]9'!G86</f>
        <v>0</v>
      </c>
      <c r="H86" s="605">
        <f>'[2]4'!H13-'[2]8'!H86-'[2]9'!H86</f>
        <v>0</v>
      </c>
    </row>
    <row r="87" spans="1:8" x14ac:dyDescent="0.2">
      <c r="A87" s="342">
        <v>82</v>
      </c>
      <c r="B87" s="706" t="s">
        <v>11</v>
      </c>
      <c r="C87" s="605">
        <f>'[2]4'!C14-'[2]8'!C87-'[2]9'!C87</f>
        <v>1000000</v>
      </c>
      <c r="D87" s="605">
        <f>'[2]4'!D14-'[2]8'!D87-'[2]9'!D87</f>
        <v>1000000</v>
      </c>
      <c r="E87" s="605">
        <f>'[2]4'!E14-'[2]8'!E87-'[2]9'!E87</f>
        <v>0</v>
      </c>
      <c r="F87" s="605">
        <f>'[2]4'!F14-'[2]8'!F87-'[2]9'!F87</f>
        <v>0</v>
      </c>
      <c r="G87" s="605">
        <f>'[2]4'!G14-'[2]8'!G87-'[2]9'!G87</f>
        <v>0</v>
      </c>
      <c r="H87" s="605">
        <f>'[2]4'!H14-'[2]8'!H87-'[2]9'!H87</f>
        <v>0</v>
      </c>
    </row>
    <row r="88" spans="1:8" x14ac:dyDescent="0.2">
      <c r="A88" s="342">
        <v>83</v>
      </c>
      <c r="B88" s="706" t="s">
        <v>12</v>
      </c>
      <c r="C88" s="605">
        <f>'[2]4'!C15-'[2]8'!C88-'[2]9'!C88</f>
        <v>8071998</v>
      </c>
      <c r="D88" s="605">
        <f>'[2]4'!D15-'[2]8'!D88-'[2]9'!D88</f>
        <v>8071998</v>
      </c>
      <c r="E88" s="605">
        <f>'[2]4'!E15-'[2]8'!E88-'[2]9'!E88</f>
        <v>0</v>
      </c>
      <c r="F88" s="605">
        <f>'[2]4'!F15-'[2]8'!F88-'[2]9'!F88</f>
        <v>0</v>
      </c>
      <c r="G88" s="605">
        <f>'[2]4'!G15-'[2]8'!G88-'[2]9'!G88</f>
        <v>0</v>
      </c>
      <c r="H88" s="605">
        <f>'[2]4'!H15-'[2]8'!H88-'[2]9'!H88</f>
        <v>0</v>
      </c>
    </row>
    <row r="89" spans="1:8" x14ac:dyDescent="0.2">
      <c r="A89" s="342">
        <v>84</v>
      </c>
      <c r="B89" s="709" t="s">
        <v>13</v>
      </c>
      <c r="C89" s="605">
        <f>'[2]4'!C16-'[2]8'!C89-'[2]9'!C89</f>
        <v>13418498</v>
      </c>
      <c r="D89" s="605">
        <f>'[2]4'!D16-'[2]8'!D89-'[2]9'!D89</f>
        <v>13418498</v>
      </c>
      <c r="E89" s="605">
        <f>'[2]4'!E16-'[2]8'!E89-'[2]9'!E89</f>
        <v>0</v>
      </c>
      <c r="F89" s="605">
        <f>'[2]4'!F16-'[2]8'!F89-'[2]9'!F89</f>
        <v>0</v>
      </c>
      <c r="G89" s="605">
        <f>'[2]4'!G16-'[2]8'!G89-'[2]9'!G89</f>
        <v>0</v>
      </c>
      <c r="H89" s="605">
        <f>'[2]4'!H16-'[2]8'!H89-'[2]9'!H89</f>
        <v>0</v>
      </c>
    </row>
    <row r="90" spans="1:8" x14ac:dyDescent="0.2">
      <c r="A90" s="342">
        <v>85</v>
      </c>
      <c r="B90" s="706" t="s">
        <v>14</v>
      </c>
      <c r="C90" s="605">
        <f>'[2]4'!C17-'[2]8'!C90-'[2]9'!C90</f>
        <v>0</v>
      </c>
      <c r="D90" s="605">
        <f>'[2]4'!D17-'[2]8'!D90-'[2]9'!D90</f>
        <v>0</v>
      </c>
      <c r="E90" s="605">
        <f>'[2]4'!E17-'[2]8'!E90-'[2]9'!E90</f>
        <v>0</v>
      </c>
      <c r="F90" s="605">
        <f>'[2]4'!F17-'[2]8'!F90-'[2]9'!F90</f>
        <v>0</v>
      </c>
      <c r="G90" s="605">
        <f>'[2]4'!G17-'[2]8'!G90-'[2]9'!G90</f>
        <v>0</v>
      </c>
      <c r="H90" s="605">
        <f>'[2]4'!H17-'[2]8'!H90-'[2]9'!H90</f>
        <v>0</v>
      </c>
    </row>
    <row r="91" spans="1:8" ht="25.5" x14ac:dyDescent="0.2">
      <c r="A91" s="342">
        <v>86</v>
      </c>
      <c r="B91" s="706" t="s">
        <v>15</v>
      </c>
      <c r="C91" s="605">
        <f>'[2]4'!C18-'[2]8'!C91-'[2]9'!C91</f>
        <v>198744843</v>
      </c>
      <c r="D91" s="605">
        <f>'[2]4'!D18-'[2]8'!D91-'[2]9'!D91</f>
        <v>198367411</v>
      </c>
      <c r="E91" s="605">
        <f>'[2]4'!E18-'[2]8'!E91-'[2]9'!E91</f>
        <v>0</v>
      </c>
      <c r="F91" s="605">
        <f>'[2]4'!F18-'[2]8'!F91-'[2]9'!F91</f>
        <v>227432</v>
      </c>
      <c r="G91" s="605">
        <f>'[2]4'!G18-'[2]8'!G91-'[2]9'!G91</f>
        <v>150000</v>
      </c>
      <c r="H91" s="605">
        <f>'[2]4'!H18-'[2]8'!H91-'[2]9'!H91</f>
        <v>0</v>
      </c>
    </row>
    <row r="92" spans="1:8" x14ac:dyDescent="0.2">
      <c r="A92" s="342">
        <v>87</v>
      </c>
      <c r="B92" s="706" t="s">
        <v>385</v>
      </c>
      <c r="C92" s="605">
        <f>'[2]4'!C19-'[2]8'!C92-'[2]9'!C92</f>
        <v>4650000</v>
      </c>
      <c r="D92" s="605">
        <f>'[2]4'!D19-'[2]8'!D92-'[2]9'!D92</f>
        <v>4500000</v>
      </c>
      <c r="E92" s="605">
        <f>'[2]4'!E19-'[2]8'!E92-'[2]9'!E92</f>
        <v>0</v>
      </c>
      <c r="F92" s="605">
        <f>'[2]4'!F19-'[2]8'!F92-'[2]9'!F92</f>
        <v>0</v>
      </c>
      <c r="G92" s="605">
        <f>'[2]4'!G19-'[2]8'!G92-'[2]9'!G92</f>
        <v>150000</v>
      </c>
      <c r="H92" s="605">
        <f>'[2]4'!H19-'[2]8'!H92-'[2]9'!H92</f>
        <v>0</v>
      </c>
    </row>
    <row r="93" spans="1:8" x14ac:dyDescent="0.2">
      <c r="A93" s="342">
        <v>88</v>
      </c>
      <c r="B93" s="706" t="s">
        <v>16</v>
      </c>
      <c r="C93" s="605">
        <f>'[2]4'!C20-'[2]8'!C93-'[2]9'!C93</f>
        <v>227432</v>
      </c>
      <c r="D93" s="605">
        <f>'[2]4'!D20-'[2]8'!D93-'[2]9'!D93</f>
        <v>0</v>
      </c>
      <c r="E93" s="605">
        <f>'[2]4'!E20-'[2]8'!E93-'[2]9'!E93</f>
        <v>0</v>
      </c>
      <c r="F93" s="605">
        <f>'[2]4'!F20-'[2]8'!F93-'[2]9'!F93</f>
        <v>227432</v>
      </c>
      <c r="G93" s="605">
        <f>'[2]4'!G20-'[2]8'!G93-'[2]9'!G93</f>
        <v>0</v>
      </c>
      <c r="H93" s="605">
        <f>'[2]4'!H20-'[2]8'!H93-'[2]9'!H93</f>
        <v>0</v>
      </c>
    </row>
    <row r="94" spans="1:8" x14ac:dyDescent="0.2">
      <c r="A94" s="342">
        <v>89</v>
      </c>
      <c r="B94" s="706" t="s">
        <v>17</v>
      </c>
      <c r="C94" s="605">
        <f>'[2]4'!C21-'[2]8'!C94-'[2]9'!C94</f>
        <v>0</v>
      </c>
      <c r="D94" s="605">
        <f>'[2]4'!D21-'[2]8'!D94-'[2]9'!D94</f>
        <v>0</v>
      </c>
      <c r="E94" s="605">
        <f>'[2]4'!E21-'[2]8'!E94-'[2]9'!E94</f>
        <v>0</v>
      </c>
      <c r="F94" s="605">
        <f>'[2]4'!F21-'[2]8'!F94-'[2]9'!F94</f>
        <v>0</v>
      </c>
      <c r="G94" s="605">
        <f>'[2]4'!G21-'[2]8'!G94-'[2]9'!G94</f>
        <v>0</v>
      </c>
      <c r="H94" s="605">
        <f>'[2]4'!H21-'[2]8'!H94-'[2]9'!H94</f>
        <v>0</v>
      </c>
    </row>
    <row r="95" spans="1:8" x14ac:dyDescent="0.2">
      <c r="A95" s="342">
        <v>90</v>
      </c>
      <c r="B95" s="706" t="s">
        <v>18</v>
      </c>
      <c r="C95" s="605">
        <f>'[2]4'!C22-'[2]8'!C95-'[2]9'!C95</f>
        <v>193867411</v>
      </c>
      <c r="D95" s="605">
        <f>'[2]4'!D22-'[2]8'!D95-'[2]9'!D95</f>
        <v>193867411</v>
      </c>
      <c r="E95" s="605">
        <f>'[2]4'!E22-'[2]8'!E95-'[2]9'!E95</f>
        <v>0</v>
      </c>
      <c r="F95" s="605">
        <f>'[2]4'!F22-'[2]8'!F95-'[2]9'!F95</f>
        <v>0</v>
      </c>
      <c r="G95" s="605">
        <f>'[2]4'!G22-'[2]8'!G95-'[2]9'!G95</f>
        <v>0</v>
      </c>
      <c r="H95" s="605">
        <f>'[2]4'!H22-'[2]8'!H95-'[2]9'!H95</f>
        <v>0</v>
      </c>
    </row>
    <row r="96" spans="1:8" ht="25.5" x14ac:dyDescent="0.2">
      <c r="A96" s="342">
        <v>91</v>
      </c>
      <c r="B96" s="706" t="s">
        <v>386</v>
      </c>
      <c r="C96" s="605">
        <f>'[2]4'!C23-'[2]8'!C96-'[2]9'!C96</f>
        <v>16844398</v>
      </c>
      <c r="D96" s="605">
        <f>'[2]4'!D23-'[2]8'!D96-'[2]9'!D96</f>
        <v>16844398</v>
      </c>
      <c r="E96" s="605">
        <f>'[2]4'!E23-'[2]8'!E96-'[2]9'!E96</f>
        <v>0</v>
      </c>
      <c r="F96" s="605">
        <f>'[2]4'!F23-'[2]8'!F96-'[2]9'!F96</f>
        <v>0</v>
      </c>
      <c r="G96" s="605">
        <f>'[2]4'!G23-'[2]8'!G96-'[2]9'!G96</f>
        <v>0</v>
      </c>
      <c r="H96" s="605">
        <f>'[2]4'!H23-'[2]8'!H96-'[2]9'!H96</f>
        <v>0</v>
      </c>
    </row>
    <row r="97" spans="1:8" x14ac:dyDescent="0.2">
      <c r="A97" s="342">
        <v>92</v>
      </c>
      <c r="B97" s="706" t="s">
        <v>387</v>
      </c>
      <c r="C97" s="605">
        <f>'[2]4'!C24-'[2]8'!C97-'[2]9'!C97</f>
        <v>0</v>
      </c>
      <c r="D97" s="605">
        <f>'[2]4'!D24-'[2]8'!D97-'[2]9'!D97</f>
        <v>0</v>
      </c>
      <c r="E97" s="605">
        <f>'[2]4'!E24-'[2]8'!E97-'[2]9'!E97</f>
        <v>0</v>
      </c>
      <c r="F97" s="605">
        <f>'[2]4'!F24-'[2]8'!F97-'[2]9'!F97</f>
        <v>0</v>
      </c>
      <c r="G97" s="605">
        <f>'[2]4'!G24-'[2]8'!G97-'[2]9'!G97</f>
        <v>0</v>
      </c>
      <c r="H97" s="605">
        <f>'[2]4'!H24-'[2]8'!H97-'[2]9'!H97</f>
        <v>0</v>
      </c>
    </row>
    <row r="98" spans="1:8" x14ac:dyDescent="0.2">
      <c r="A98" s="342">
        <v>93</v>
      </c>
      <c r="B98" s="706" t="s">
        <v>19</v>
      </c>
      <c r="C98" s="605">
        <f>'[2]4'!C25-'[2]8'!C98-'[2]9'!C98</f>
        <v>112989280</v>
      </c>
      <c r="D98" s="605">
        <f>'[2]4'!D25-'[2]8'!D98-'[2]9'!D98</f>
        <v>112989280</v>
      </c>
      <c r="E98" s="605">
        <f>'[2]4'!E25-'[2]8'!E98-'[2]9'!E98</f>
        <v>0</v>
      </c>
      <c r="F98" s="605">
        <f>'[2]4'!F25-'[2]8'!F98-'[2]9'!F98</f>
        <v>0</v>
      </c>
      <c r="G98" s="605">
        <f>'[2]4'!G25-'[2]8'!G98-'[2]9'!G98</f>
        <v>0</v>
      </c>
      <c r="H98" s="605">
        <f>'[2]4'!H25-'[2]8'!H98-'[2]9'!H98</f>
        <v>0</v>
      </c>
    </row>
    <row r="99" spans="1:8" x14ac:dyDescent="0.2">
      <c r="A99" s="342">
        <v>94</v>
      </c>
      <c r="B99" s="709" t="s">
        <v>20</v>
      </c>
      <c r="C99" s="605">
        <f>'[2]4'!C26-'[2]8'!C99-'[2]9'!C99</f>
        <v>328578521</v>
      </c>
      <c r="D99" s="605">
        <f>'[2]4'!D26-'[2]8'!D99-'[2]9'!D99</f>
        <v>328201089</v>
      </c>
      <c r="E99" s="605">
        <f>'[2]4'!E26-'[2]8'!E99-'[2]9'!E99</f>
        <v>0</v>
      </c>
      <c r="F99" s="605">
        <f>'[2]4'!F26-'[2]8'!F99-'[2]9'!F99</f>
        <v>227432</v>
      </c>
      <c r="G99" s="605">
        <f>'[2]4'!G26-'[2]8'!G99-'[2]9'!G99</f>
        <v>150000</v>
      </c>
      <c r="H99" s="605">
        <f>'[2]4'!H26-'[2]8'!H99-'[2]9'!H99</f>
        <v>0</v>
      </c>
    </row>
    <row r="100" spans="1:8" x14ac:dyDescent="0.2">
      <c r="A100" s="342">
        <v>95</v>
      </c>
      <c r="B100" s="706" t="s">
        <v>21</v>
      </c>
      <c r="C100" s="605">
        <f>'[2]4'!C27-'[2]8'!C100-'[2]9'!C100</f>
        <v>1306200</v>
      </c>
      <c r="D100" s="605">
        <f>'[2]4'!D27-'[2]8'!D100-'[2]9'!D100</f>
        <v>1300000</v>
      </c>
      <c r="E100" s="605">
        <f>'[2]4'!E27-'[2]8'!E100-'[2]9'!E100</f>
        <v>0</v>
      </c>
      <c r="F100" s="605">
        <f>'[2]4'!F27-'[2]8'!F100-'[2]9'!F100</f>
        <v>0</v>
      </c>
      <c r="G100" s="605">
        <f>'[2]4'!G27-'[2]8'!G100-'[2]9'!G100</f>
        <v>6200</v>
      </c>
      <c r="H100" s="605">
        <f>'[2]4'!H27-'[2]8'!H100-'[2]9'!H100</f>
        <v>0</v>
      </c>
    </row>
    <row r="101" spans="1:8" x14ac:dyDescent="0.2">
      <c r="A101" s="342">
        <v>96</v>
      </c>
      <c r="B101" s="706" t="s">
        <v>22</v>
      </c>
      <c r="C101" s="605">
        <f>'[2]4'!C28-'[2]8'!C101-'[2]9'!C101</f>
        <v>1034994748</v>
      </c>
      <c r="D101" s="605">
        <f>'[2]4'!D28-'[2]8'!D101-'[2]9'!D101</f>
        <v>1034994748</v>
      </c>
      <c r="E101" s="605">
        <f>'[2]4'!E28-'[2]8'!E101-'[2]9'!E101</f>
        <v>0</v>
      </c>
      <c r="F101" s="605">
        <f>'[2]4'!F28-'[2]8'!F101-'[2]9'!F101</f>
        <v>0</v>
      </c>
      <c r="G101" s="605">
        <f>'[2]4'!G28-'[2]8'!G101-'[2]9'!G101</f>
        <v>0</v>
      </c>
      <c r="H101" s="605">
        <f>'[2]4'!H28-'[2]8'!H101-'[2]9'!H101</f>
        <v>0</v>
      </c>
    </row>
    <row r="102" spans="1:8" x14ac:dyDescent="0.2">
      <c r="A102" s="342">
        <v>97</v>
      </c>
      <c r="B102" s="706" t="s">
        <v>23</v>
      </c>
      <c r="C102" s="605">
        <f>'[2]4'!C29-'[2]8'!C102-'[2]9'!C102</f>
        <v>1119244</v>
      </c>
      <c r="D102" s="605">
        <f>'[2]4'!D29-'[2]8'!D102-'[2]9'!D102</f>
        <v>47244</v>
      </c>
      <c r="E102" s="605">
        <f>'[2]4'!E29-'[2]8'!E102-'[2]9'!E102</f>
        <v>1000000</v>
      </c>
      <c r="F102" s="605">
        <f>'[2]4'!F29-'[2]8'!F102-'[2]9'!F102</f>
        <v>60000</v>
      </c>
      <c r="G102" s="605">
        <f>'[2]4'!G29-'[2]8'!G102-'[2]9'!G102</f>
        <v>0</v>
      </c>
      <c r="H102" s="605">
        <f>'[2]4'!H29-'[2]8'!H102-'[2]9'!H102</f>
        <v>12000</v>
      </c>
    </row>
    <row r="103" spans="1:8" x14ac:dyDescent="0.2">
      <c r="A103" s="342">
        <v>98</v>
      </c>
      <c r="B103" s="706" t="s">
        <v>24</v>
      </c>
      <c r="C103" s="605">
        <f>'[2]4'!C30-'[2]8'!C103-'[2]9'!C103</f>
        <v>42920262</v>
      </c>
      <c r="D103" s="605">
        <f>'[2]4'!D30-'[2]8'!D103-'[2]9'!D103</f>
        <v>25342625</v>
      </c>
      <c r="E103" s="605">
        <f>'[2]4'!E30-'[2]8'!E103-'[2]9'!E103</f>
        <v>3000000</v>
      </c>
      <c r="F103" s="605">
        <f>'[2]4'!F30-'[2]8'!F103-'[2]9'!F103</f>
        <v>3528189</v>
      </c>
      <c r="G103" s="605">
        <f>'[2]4'!G30-'[2]8'!G103-'[2]9'!G103</f>
        <v>10270820</v>
      </c>
      <c r="H103" s="605">
        <f>'[2]4'!H30-'[2]8'!H103-'[2]9'!H103</f>
        <v>778628</v>
      </c>
    </row>
    <row r="104" spans="1:8" ht="25.5" x14ac:dyDescent="0.2">
      <c r="A104" s="342">
        <v>99</v>
      </c>
      <c r="B104" s="706" t="s">
        <v>25</v>
      </c>
      <c r="C104" s="605">
        <f>'[2]4'!C31-'[2]8'!C104-'[2]9'!C104</f>
        <v>81568180</v>
      </c>
      <c r="D104" s="605">
        <f>'[2]4'!D31-'[2]8'!D104-'[2]9'!D104</f>
        <v>76921396</v>
      </c>
      <c r="E104" s="605">
        <f>'[2]4'!E31-'[2]8'!E104-'[2]9'!E104</f>
        <v>1080000</v>
      </c>
      <c r="F104" s="605">
        <f>'[2]4'!F31-'[2]8'!F104-'[2]9'!F104</f>
        <v>968811</v>
      </c>
      <c r="G104" s="605">
        <f>'[2]4'!G31-'[2]8'!G104-'[2]9'!G104</f>
        <v>2384504</v>
      </c>
      <c r="H104" s="605">
        <f>'[2]4'!H31-'[2]8'!H104-'[2]9'!H104</f>
        <v>213469</v>
      </c>
    </row>
    <row r="105" spans="1:8" x14ac:dyDescent="0.2">
      <c r="A105" s="342">
        <v>100</v>
      </c>
      <c r="B105" s="709" t="s">
        <v>26</v>
      </c>
      <c r="C105" s="605">
        <f>'[2]4'!C32-'[2]8'!C105-'[2]9'!C105</f>
        <v>1161908634</v>
      </c>
      <c r="D105" s="605">
        <f>'[2]4'!D32-'[2]8'!D105-'[2]9'!D105</f>
        <v>1138606013</v>
      </c>
      <c r="E105" s="605">
        <f>'[2]4'!E32-'[2]8'!E105-'[2]9'!E105</f>
        <v>5080000</v>
      </c>
      <c r="F105" s="605">
        <f>'[2]4'!F32-'[2]8'!F105-'[2]9'!F105</f>
        <v>4557000</v>
      </c>
      <c r="G105" s="605">
        <f>'[2]4'!G32-'[2]8'!G105-'[2]9'!G105</f>
        <v>12661524</v>
      </c>
      <c r="H105" s="605">
        <f>'[2]4'!H32-'[2]8'!H105-'[2]9'!H105</f>
        <v>1004097</v>
      </c>
    </row>
    <row r="106" spans="1:8" x14ac:dyDescent="0.2">
      <c r="A106" s="342">
        <v>101</v>
      </c>
      <c r="B106" s="706" t="s">
        <v>27</v>
      </c>
      <c r="C106" s="605">
        <f>'[2]4'!C33-'[2]8'!C106-'[2]9'!C106</f>
        <v>161130971</v>
      </c>
      <c r="D106" s="605">
        <f>'[2]4'!D33-'[2]8'!D106-'[2]9'!D106</f>
        <v>161130971</v>
      </c>
      <c r="E106" s="605">
        <f>'[2]4'!E33-'[2]8'!E106-'[2]9'!E106</f>
        <v>0</v>
      </c>
      <c r="F106" s="605">
        <f>'[2]4'!F33-'[2]8'!F106-'[2]9'!F106</f>
        <v>0</v>
      </c>
      <c r="G106" s="605">
        <f>'[2]4'!G33-'[2]8'!G106-'[2]9'!G106</f>
        <v>0</v>
      </c>
      <c r="H106" s="605">
        <f>'[2]4'!H33-'[2]8'!H106-'[2]9'!H106</f>
        <v>0</v>
      </c>
    </row>
    <row r="107" spans="1:8" x14ac:dyDescent="0.2">
      <c r="A107" s="342">
        <v>102</v>
      </c>
      <c r="B107" s="706" t="s">
        <v>388</v>
      </c>
      <c r="C107" s="605">
        <f>'[2]4'!C34-'[2]8'!C107-'[2]9'!C107</f>
        <v>200000</v>
      </c>
      <c r="D107" s="605">
        <f>'[2]4'!D34-'[2]8'!D107-'[2]9'!D107</f>
        <v>0</v>
      </c>
      <c r="E107" s="605">
        <f>'[2]4'!E34-'[2]8'!E107-'[2]9'!E107</f>
        <v>200000</v>
      </c>
      <c r="F107" s="605">
        <f>'[2]4'!F34-'[2]8'!F107-'[2]9'!F107</f>
        <v>0</v>
      </c>
      <c r="G107" s="605">
        <f>'[2]4'!G34-'[2]8'!G107-'[2]9'!G107</f>
        <v>0</v>
      </c>
      <c r="H107" s="605">
        <f>'[2]4'!H34-'[2]8'!H107-'[2]9'!H107</f>
        <v>0</v>
      </c>
    </row>
    <row r="108" spans="1:8" x14ac:dyDescent="0.2">
      <c r="A108" s="342">
        <v>103</v>
      </c>
      <c r="B108" s="706" t="s">
        <v>28</v>
      </c>
      <c r="C108" s="605">
        <f>'[2]4'!C35-'[2]8'!C108-'[2]9'!C108</f>
        <v>1872126</v>
      </c>
      <c r="D108" s="605">
        <f>'[2]4'!D35-'[2]8'!D108-'[2]9'!D108</f>
        <v>596063</v>
      </c>
      <c r="E108" s="605">
        <f>'[2]4'!E35-'[2]8'!E108-'[2]9'!E108</f>
        <v>0</v>
      </c>
      <c r="F108" s="605">
        <f>'[2]4'!F35-'[2]8'!F108-'[2]9'!F108</f>
        <v>1276063</v>
      </c>
      <c r="G108" s="605">
        <f>'[2]4'!G35-'[2]8'!G108-'[2]9'!G108</f>
        <v>0</v>
      </c>
      <c r="H108" s="605">
        <f>'[2]4'!H35-'[2]8'!H108-'[2]9'!H108</f>
        <v>0</v>
      </c>
    </row>
    <row r="109" spans="1:8" ht="25.5" x14ac:dyDescent="0.2">
      <c r="A109" s="342">
        <v>104</v>
      </c>
      <c r="B109" s="706" t="s">
        <v>29</v>
      </c>
      <c r="C109" s="605">
        <f>'[2]4'!C36-'[2]8'!C109-'[2]9'!C109</f>
        <v>44064835</v>
      </c>
      <c r="D109" s="605">
        <f>'[2]4'!D36-'[2]8'!D109-'[2]9'!D109</f>
        <v>43666298</v>
      </c>
      <c r="E109" s="605">
        <f>'[2]4'!E36-'[2]8'!E109-'[2]9'!E109</f>
        <v>54000</v>
      </c>
      <c r="F109" s="605">
        <f>'[2]4'!F36-'[2]8'!F109-'[2]9'!F109</f>
        <v>344537</v>
      </c>
      <c r="G109" s="605">
        <f>'[2]4'!G36-'[2]8'!G109-'[2]9'!G109</f>
        <v>0</v>
      </c>
      <c r="H109" s="605">
        <f>'[2]4'!H36-'[2]8'!H109-'[2]9'!H109</f>
        <v>0</v>
      </c>
    </row>
    <row r="110" spans="1:8" x14ac:dyDescent="0.2">
      <c r="A110" s="342">
        <v>105</v>
      </c>
      <c r="B110" s="709" t="s">
        <v>30</v>
      </c>
      <c r="C110" s="605">
        <f>'[2]4'!C37-'[2]8'!C110-'[2]9'!C110</f>
        <v>207267932</v>
      </c>
      <c r="D110" s="605">
        <f>'[2]4'!D37-'[2]8'!D110-'[2]9'!D110</f>
        <v>205393332</v>
      </c>
      <c r="E110" s="605">
        <f>'[2]4'!E37-'[2]8'!E110-'[2]9'!E110</f>
        <v>254000</v>
      </c>
      <c r="F110" s="605">
        <f>'[2]4'!F37-'[2]8'!F110-'[2]9'!F110</f>
        <v>1620600</v>
      </c>
      <c r="G110" s="605">
        <f>'[2]4'!G37-'[2]8'!G110-'[2]9'!G110</f>
        <v>0</v>
      </c>
      <c r="H110" s="605">
        <f>'[2]4'!H37-'[2]8'!H110-'[2]9'!H110</f>
        <v>0</v>
      </c>
    </row>
    <row r="111" spans="1:8" ht="25.5" x14ac:dyDescent="0.2">
      <c r="A111" s="342">
        <v>106</v>
      </c>
      <c r="B111" s="706" t="s">
        <v>490</v>
      </c>
      <c r="C111" s="605">
        <f>'[2]4'!C38-'[2]8'!C111-'[2]9'!C111</f>
        <v>7516495</v>
      </c>
      <c r="D111" s="605">
        <f>'[2]4'!D38-'[2]8'!D111-'[2]9'!D111</f>
        <v>7516495</v>
      </c>
      <c r="E111" s="605">
        <f>'[2]4'!E38-'[2]8'!E111-'[2]9'!E111</f>
        <v>0</v>
      </c>
      <c r="F111" s="605">
        <f>'[2]4'!F38-'[2]8'!F111-'[2]9'!F111</f>
        <v>0</v>
      </c>
      <c r="G111" s="605">
        <f>'[2]4'!G38-'[2]8'!G111-'[2]9'!G111</f>
        <v>0</v>
      </c>
      <c r="H111" s="605">
        <f>'[2]4'!H38-'[2]8'!H111-'[2]9'!H111</f>
        <v>0</v>
      </c>
    </row>
    <row r="112" spans="1:8" x14ac:dyDescent="0.2">
      <c r="A112" s="342">
        <v>107</v>
      </c>
      <c r="B112" s="706" t="s">
        <v>491</v>
      </c>
      <c r="C112" s="605">
        <f>'[2]4'!C39-'[2]8'!C112-'[2]9'!C112</f>
        <v>17672517</v>
      </c>
      <c r="D112" s="605">
        <f>'[2]4'!D39-'[2]8'!D112-'[2]9'!D112</f>
        <v>17672517</v>
      </c>
      <c r="E112" s="605">
        <f>'[2]4'!E39-'[2]8'!E112-'[2]9'!E112</f>
        <v>0</v>
      </c>
      <c r="F112" s="605">
        <f>'[2]4'!F39-'[2]8'!F112-'[2]9'!F112</f>
        <v>0</v>
      </c>
      <c r="G112" s="605">
        <f>'[2]4'!G39-'[2]8'!G112-'[2]9'!G112</f>
        <v>0</v>
      </c>
      <c r="H112" s="605">
        <f>'[2]4'!H39-'[2]8'!H112-'[2]9'!H112</f>
        <v>0</v>
      </c>
    </row>
    <row r="113" spans="1:8" ht="25.5" x14ac:dyDescent="0.2">
      <c r="A113" s="342">
        <v>108</v>
      </c>
      <c r="B113" s="706" t="s">
        <v>389</v>
      </c>
      <c r="C113" s="605">
        <f>'[2]4'!C40-'[2]8'!C113-'[2]9'!C113</f>
        <v>8562517</v>
      </c>
      <c r="D113" s="605">
        <f>'[2]4'!D40-'[2]8'!D113-'[2]9'!D113</f>
        <v>8562517</v>
      </c>
      <c r="E113" s="605">
        <f>'[2]4'!E40-'[2]8'!E113-'[2]9'!E113</f>
        <v>0</v>
      </c>
      <c r="F113" s="605">
        <f>'[2]4'!F40-'[2]8'!F113-'[2]9'!F113</f>
        <v>0</v>
      </c>
      <c r="G113" s="605">
        <f>'[2]4'!G40-'[2]8'!G113-'[2]9'!G113</f>
        <v>0</v>
      </c>
      <c r="H113" s="605">
        <f>'[2]4'!H40-'[2]8'!H113-'[2]9'!H113</f>
        <v>0</v>
      </c>
    </row>
    <row r="114" spans="1:8" x14ac:dyDescent="0.2">
      <c r="A114" s="342">
        <v>109</v>
      </c>
      <c r="B114" s="706" t="s">
        <v>391</v>
      </c>
      <c r="C114" s="605">
        <f>'[2]4'!C41-'[2]8'!C114-'[2]9'!C114</f>
        <v>9110000</v>
      </c>
      <c r="D114" s="605">
        <f>'[2]4'!D41-'[2]8'!D114-'[2]9'!D114</f>
        <v>9110000</v>
      </c>
      <c r="E114" s="605">
        <f>'[2]4'!E41-'[2]8'!E114-'[2]9'!E114</f>
        <v>0</v>
      </c>
      <c r="F114" s="605">
        <f>'[2]4'!F41-'[2]8'!F114-'[2]9'!F114</f>
        <v>0</v>
      </c>
      <c r="G114" s="605">
        <f>'[2]4'!G41-'[2]8'!G114-'[2]9'!G114</f>
        <v>0</v>
      </c>
      <c r="H114" s="605">
        <f>'[2]4'!H41-'[2]8'!H114-'[2]9'!H114</f>
        <v>0</v>
      </c>
    </row>
    <row r="115" spans="1:8" x14ac:dyDescent="0.2">
      <c r="A115" s="342">
        <v>110</v>
      </c>
      <c r="B115" s="709" t="s">
        <v>32</v>
      </c>
      <c r="C115" s="605">
        <f>'[2]4'!C42-'[2]8'!C115-'[2]9'!C115</f>
        <v>25189012</v>
      </c>
      <c r="D115" s="605">
        <f>'[2]4'!D42-'[2]8'!D115-'[2]9'!D115</f>
        <v>25189012</v>
      </c>
      <c r="E115" s="605">
        <f>'[2]4'!E42-'[2]8'!E115-'[2]9'!E115</f>
        <v>0</v>
      </c>
      <c r="F115" s="605">
        <f>'[2]4'!F42-'[2]8'!F115-'[2]9'!F115</f>
        <v>0</v>
      </c>
      <c r="G115" s="605">
        <f>'[2]4'!G42-'[2]8'!G115-'[2]9'!G115</f>
        <v>0</v>
      </c>
      <c r="H115" s="605">
        <f>'[2]4'!H42-'[2]8'!H115-'[2]9'!H115</f>
        <v>0</v>
      </c>
    </row>
    <row r="116" spans="1:8" x14ac:dyDescent="0.2">
      <c r="A116" s="342">
        <v>111</v>
      </c>
      <c r="B116" s="713" t="s">
        <v>33</v>
      </c>
      <c r="C116" s="605">
        <f>'[2]4'!C43-'[2]8'!C116-'[2]9'!C116</f>
        <v>2720931641</v>
      </c>
      <c r="D116" s="605">
        <f>'[2]4'!D43-'[2]8'!D116-'[2]9'!D116</f>
        <v>2058971591</v>
      </c>
      <c r="E116" s="605">
        <f>'[2]4'!E43-'[2]8'!E116-'[2]9'!E116</f>
        <v>222710643</v>
      </c>
      <c r="F116" s="605">
        <f>'[2]4'!F43-'[2]8'!F116-'[2]9'!F116</f>
        <v>192256624</v>
      </c>
      <c r="G116" s="605">
        <f>'[2]4'!G43-'[2]8'!G116-'[2]9'!G116</f>
        <v>81916232</v>
      </c>
      <c r="H116" s="605">
        <f>'[2]4'!H43-'[2]8'!H116-'[2]9'!H116</f>
        <v>165076551</v>
      </c>
    </row>
    <row r="117" spans="1:8" ht="25.5" x14ac:dyDescent="0.2">
      <c r="A117" s="342">
        <v>112</v>
      </c>
      <c r="B117" s="706" t="s">
        <v>34</v>
      </c>
      <c r="C117" s="605">
        <f>'[2]4'!C44-'[2]8'!C117-'[2]9'!C117</f>
        <v>48776198</v>
      </c>
      <c r="D117" s="605">
        <f>'[2]4'!D44-'[2]8'!D117-'[2]9'!D117</f>
        <v>48776198</v>
      </c>
      <c r="E117" s="605">
        <f>'[2]4'!E44-'[2]8'!E117-'[2]9'!E117</f>
        <v>0</v>
      </c>
      <c r="F117" s="605">
        <f>'[2]4'!F44-'[2]8'!F117-'[2]9'!F117</f>
        <v>0</v>
      </c>
      <c r="G117" s="605">
        <f>'[2]4'!G44-'[2]8'!G117-'[2]9'!G117</f>
        <v>0</v>
      </c>
      <c r="H117" s="605">
        <f>'[2]4'!H44-'[2]8'!H117-'[2]9'!H117</f>
        <v>0</v>
      </c>
    </row>
    <row r="118" spans="1:8" x14ac:dyDescent="0.2">
      <c r="A118" s="342">
        <v>113</v>
      </c>
      <c r="B118" s="706" t="s">
        <v>35</v>
      </c>
      <c r="C118" s="605">
        <f>'[2]4'!C45-'[2]8'!C118-'[2]9'!C118</f>
        <v>540253736</v>
      </c>
      <c r="D118" s="605">
        <f>'[2]4'!D45-'[2]8'!D118-'[2]9'!D118</f>
        <v>540253736</v>
      </c>
      <c r="E118" s="605">
        <f>'[2]4'!E45-'[2]8'!E118-'[2]9'!E118</f>
        <v>0</v>
      </c>
      <c r="F118" s="605">
        <f>'[2]4'!F45-'[2]8'!F118-'[2]9'!F118</f>
        <v>0</v>
      </c>
      <c r="G118" s="605">
        <f>'[2]4'!G45-'[2]8'!G118-'[2]9'!G118</f>
        <v>0</v>
      </c>
      <c r="H118" s="605">
        <f>'[2]4'!H45-'[2]8'!H118-'[2]9'!H118</f>
        <v>0</v>
      </c>
    </row>
    <row r="119" spans="1:8" x14ac:dyDescent="0.2">
      <c r="A119" s="342">
        <v>114</v>
      </c>
      <c r="B119" s="706" t="s">
        <v>36</v>
      </c>
      <c r="C119" s="605">
        <f>'[2]4'!C46-'[2]8'!C119-'[2]9'!C119</f>
        <v>589029934</v>
      </c>
      <c r="D119" s="605">
        <f>'[2]4'!D46-'[2]8'!D119-'[2]9'!D119</f>
        <v>589029934</v>
      </c>
      <c r="E119" s="605">
        <f>'[2]4'!E46-'[2]8'!E119-'[2]9'!E119</f>
        <v>0</v>
      </c>
      <c r="F119" s="605">
        <f>'[2]4'!F46-'[2]8'!F119-'[2]9'!F119</f>
        <v>0</v>
      </c>
      <c r="G119" s="605">
        <f>'[2]4'!G46-'[2]8'!G119-'[2]9'!G119</f>
        <v>0</v>
      </c>
      <c r="H119" s="605">
        <f>'[2]4'!H46-'[2]8'!H119-'[2]9'!H119</f>
        <v>0</v>
      </c>
    </row>
    <row r="120" spans="1:8" ht="13.5" thickBot="1" x14ac:dyDescent="0.25">
      <c r="A120" s="342">
        <v>115</v>
      </c>
      <c r="B120" s="715" t="s">
        <v>37</v>
      </c>
      <c r="C120" s="344">
        <f>'[2]4'!C47-'[2]8'!C120-'[2]9'!C120</f>
        <v>589029934</v>
      </c>
      <c r="D120" s="344">
        <f>'[2]4'!D47-'[2]8'!D120-'[2]9'!D120</f>
        <v>589029934</v>
      </c>
      <c r="E120" s="344">
        <f>'[2]4'!E47-'[2]8'!E120-'[2]9'!E120</f>
        <v>0</v>
      </c>
      <c r="F120" s="344">
        <f>'[2]4'!F47-'[2]8'!F120-'[2]9'!F120</f>
        <v>0</v>
      </c>
      <c r="G120" s="344">
        <f>'[2]4'!G47-'[2]8'!G120-'[2]9'!G120</f>
        <v>0</v>
      </c>
      <c r="H120" s="344">
        <f>'[2]4'!H47-'[2]8'!H120-'[2]9'!H120</f>
        <v>0</v>
      </c>
    </row>
    <row r="121" spans="1:8" ht="14.25" thickTop="1" thickBot="1" x14ac:dyDescent="0.25">
      <c r="A121" s="342">
        <v>116</v>
      </c>
      <c r="B121" s="599" t="s">
        <v>38</v>
      </c>
      <c r="C121" s="596">
        <f>'[2]4'!C48-'[2]8'!C121-'[2]9'!C121</f>
        <v>3309961575</v>
      </c>
      <c r="D121" s="596">
        <f>'[2]4'!D48-'[2]8'!D121-'[2]9'!D121</f>
        <v>2648001525</v>
      </c>
      <c r="E121" s="596">
        <f>'[2]4'!E48-'[2]8'!E121-'[2]9'!E121</f>
        <v>222710643</v>
      </c>
      <c r="F121" s="596">
        <f>'[2]4'!F48-'[2]8'!F121-'[2]9'!F121</f>
        <v>192256624</v>
      </c>
      <c r="G121" s="596">
        <f>'[2]4'!G48-'[2]8'!G121-'[2]9'!G121</f>
        <v>81916232</v>
      </c>
      <c r="H121" s="596">
        <f>'[2]4'!H48-'[2]8'!H121-'[2]9'!H121</f>
        <v>165076551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3E5C-BC5D-40FA-8FE7-A36179181E08}">
  <dimension ref="A1:J122"/>
  <sheetViews>
    <sheetView workbookViewId="0">
      <pane ySplit="6" topLeftCell="A102" activePane="bottomLeft" state="frozen"/>
      <selection pane="bottomLeft" activeCell="F1" sqref="F1"/>
    </sheetView>
  </sheetViews>
  <sheetFormatPr defaultRowHeight="12.75" x14ac:dyDescent="0.2"/>
  <cols>
    <col min="1" max="1" width="5.7109375" style="612" customWidth="1"/>
    <col min="2" max="2" width="50" style="612" customWidth="1"/>
    <col min="3" max="3" width="14.7109375" style="612" customWidth="1"/>
    <col min="4" max="8" width="12.7109375" style="612" customWidth="1"/>
    <col min="9" max="255" width="9.140625" style="612"/>
    <col min="256" max="256" width="5.7109375" style="612" customWidth="1"/>
    <col min="257" max="257" width="50" style="612" customWidth="1"/>
    <col min="258" max="258" width="28.85546875" style="612" customWidth="1"/>
    <col min="259" max="511" width="9.140625" style="612"/>
    <col min="512" max="512" width="5.7109375" style="612" customWidth="1"/>
    <col min="513" max="513" width="50" style="612" customWidth="1"/>
    <col min="514" max="514" width="28.85546875" style="612" customWidth="1"/>
    <col min="515" max="767" width="9.140625" style="612"/>
    <col min="768" max="768" width="5.7109375" style="612" customWidth="1"/>
    <col min="769" max="769" width="50" style="612" customWidth="1"/>
    <col min="770" max="770" width="28.85546875" style="612" customWidth="1"/>
    <col min="771" max="1023" width="9.140625" style="612"/>
    <col min="1024" max="1024" width="5.7109375" style="612" customWidth="1"/>
    <col min="1025" max="1025" width="50" style="612" customWidth="1"/>
    <col min="1026" max="1026" width="28.85546875" style="612" customWidth="1"/>
    <col min="1027" max="1279" width="9.140625" style="612"/>
    <col min="1280" max="1280" width="5.7109375" style="612" customWidth="1"/>
    <col min="1281" max="1281" width="50" style="612" customWidth="1"/>
    <col min="1282" max="1282" width="28.85546875" style="612" customWidth="1"/>
    <col min="1283" max="1535" width="9.140625" style="612"/>
    <col min="1536" max="1536" width="5.7109375" style="612" customWidth="1"/>
    <col min="1537" max="1537" width="50" style="612" customWidth="1"/>
    <col min="1538" max="1538" width="28.85546875" style="612" customWidth="1"/>
    <col min="1539" max="1791" width="9.140625" style="612"/>
    <col min="1792" max="1792" width="5.7109375" style="612" customWidth="1"/>
    <col min="1793" max="1793" width="50" style="612" customWidth="1"/>
    <col min="1794" max="1794" width="28.85546875" style="612" customWidth="1"/>
    <col min="1795" max="2047" width="9.140625" style="612"/>
    <col min="2048" max="2048" width="5.7109375" style="612" customWidth="1"/>
    <col min="2049" max="2049" width="50" style="612" customWidth="1"/>
    <col min="2050" max="2050" width="28.85546875" style="612" customWidth="1"/>
    <col min="2051" max="2303" width="9.140625" style="612"/>
    <col min="2304" max="2304" width="5.7109375" style="612" customWidth="1"/>
    <col min="2305" max="2305" width="50" style="612" customWidth="1"/>
    <col min="2306" max="2306" width="28.85546875" style="612" customWidth="1"/>
    <col min="2307" max="2559" width="9.140625" style="612"/>
    <col min="2560" max="2560" width="5.7109375" style="612" customWidth="1"/>
    <col min="2561" max="2561" width="50" style="612" customWidth="1"/>
    <col min="2562" max="2562" width="28.85546875" style="612" customWidth="1"/>
    <col min="2563" max="2815" width="9.140625" style="612"/>
    <col min="2816" max="2816" width="5.7109375" style="612" customWidth="1"/>
    <col min="2817" max="2817" width="50" style="612" customWidth="1"/>
    <col min="2818" max="2818" width="28.85546875" style="612" customWidth="1"/>
    <col min="2819" max="3071" width="9.140625" style="612"/>
    <col min="3072" max="3072" width="5.7109375" style="612" customWidth="1"/>
    <col min="3073" max="3073" width="50" style="612" customWidth="1"/>
    <col min="3074" max="3074" width="28.85546875" style="612" customWidth="1"/>
    <col min="3075" max="3327" width="9.140625" style="612"/>
    <col min="3328" max="3328" width="5.7109375" style="612" customWidth="1"/>
    <col min="3329" max="3329" width="50" style="612" customWidth="1"/>
    <col min="3330" max="3330" width="28.85546875" style="612" customWidth="1"/>
    <col min="3331" max="3583" width="9.140625" style="612"/>
    <col min="3584" max="3584" width="5.7109375" style="612" customWidth="1"/>
    <col min="3585" max="3585" width="50" style="612" customWidth="1"/>
    <col min="3586" max="3586" width="28.85546875" style="612" customWidth="1"/>
    <col min="3587" max="3839" width="9.140625" style="612"/>
    <col min="3840" max="3840" width="5.7109375" style="612" customWidth="1"/>
    <col min="3841" max="3841" width="50" style="612" customWidth="1"/>
    <col min="3842" max="3842" width="28.85546875" style="612" customWidth="1"/>
    <col min="3843" max="4095" width="9.140625" style="612"/>
    <col min="4096" max="4096" width="5.7109375" style="612" customWidth="1"/>
    <col min="4097" max="4097" width="50" style="612" customWidth="1"/>
    <col min="4098" max="4098" width="28.85546875" style="612" customWidth="1"/>
    <col min="4099" max="4351" width="9.140625" style="612"/>
    <col min="4352" max="4352" width="5.7109375" style="612" customWidth="1"/>
    <col min="4353" max="4353" width="50" style="612" customWidth="1"/>
    <col min="4354" max="4354" width="28.85546875" style="612" customWidth="1"/>
    <col min="4355" max="4607" width="9.140625" style="612"/>
    <col min="4608" max="4608" width="5.7109375" style="612" customWidth="1"/>
    <col min="4609" max="4609" width="50" style="612" customWidth="1"/>
    <col min="4610" max="4610" width="28.85546875" style="612" customWidth="1"/>
    <col min="4611" max="4863" width="9.140625" style="612"/>
    <col min="4864" max="4864" width="5.7109375" style="612" customWidth="1"/>
    <col min="4865" max="4865" width="50" style="612" customWidth="1"/>
    <col min="4866" max="4866" width="28.85546875" style="612" customWidth="1"/>
    <col min="4867" max="5119" width="9.140625" style="612"/>
    <col min="5120" max="5120" width="5.7109375" style="612" customWidth="1"/>
    <col min="5121" max="5121" width="50" style="612" customWidth="1"/>
    <col min="5122" max="5122" width="28.85546875" style="612" customWidth="1"/>
    <col min="5123" max="5375" width="9.140625" style="612"/>
    <col min="5376" max="5376" width="5.7109375" style="612" customWidth="1"/>
    <col min="5377" max="5377" width="50" style="612" customWidth="1"/>
    <col min="5378" max="5378" width="28.85546875" style="612" customWidth="1"/>
    <col min="5379" max="5631" width="9.140625" style="612"/>
    <col min="5632" max="5632" width="5.7109375" style="612" customWidth="1"/>
    <col min="5633" max="5633" width="50" style="612" customWidth="1"/>
    <col min="5634" max="5634" width="28.85546875" style="612" customWidth="1"/>
    <col min="5635" max="5887" width="9.140625" style="612"/>
    <col min="5888" max="5888" width="5.7109375" style="612" customWidth="1"/>
    <col min="5889" max="5889" width="50" style="612" customWidth="1"/>
    <col min="5890" max="5890" width="28.85546875" style="612" customWidth="1"/>
    <col min="5891" max="6143" width="9.140625" style="612"/>
    <col min="6144" max="6144" width="5.7109375" style="612" customWidth="1"/>
    <col min="6145" max="6145" width="50" style="612" customWidth="1"/>
    <col min="6146" max="6146" width="28.85546875" style="612" customWidth="1"/>
    <col min="6147" max="6399" width="9.140625" style="612"/>
    <col min="6400" max="6400" width="5.7109375" style="612" customWidth="1"/>
    <col min="6401" max="6401" width="50" style="612" customWidth="1"/>
    <col min="6402" max="6402" width="28.85546875" style="612" customWidth="1"/>
    <col min="6403" max="6655" width="9.140625" style="612"/>
    <col min="6656" max="6656" width="5.7109375" style="612" customWidth="1"/>
    <col min="6657" max="6657" width="50" style="612" customWidth="1"/>
    <col min="6658" max="6658" width="28.85546875" style="612" customWidth="1"/>
    <col min="6659" max="6911" width="9.140625" style="612"/>
    <col min="6912" max="6912" width="5.7109375" style="612" customWidth="1"/>
    <col min="6913" max="6913" width="50" style="612" customWidth="1"/>
    <col min="6914" max="6914" width="28.85546875" style="612" customWidth="1"/>
    <col min="6915" max="7167" width="9.140625" style="612"/>
    <col min="7168" max="7168" width="5.7109375" style="612" customWidth="1"/>
    <col min="7169" max="7169" width="50" style="612" customWidth="1"/>
    <col min="7170" max="7170" width="28.85546875" style="612" customWidth="1"/>
    <col min="7171" max="7423" width="9.140625" style="612"/>
    <col min="7424" max="7424" width="5.7109375" style="612" customWidth="1"/>
    <col min="7425" max="7425" width="50" style="612" customWidth="1"/>
    <col min="7426" max="7426" width="28.85546875" style="612" customWidth="1"/>
    <col min="7427" max="7679" width="9.140625" style="612"/>
    <col min="7680" max="7680" width="5.7109375" style="612" customWidth="1"/>
    <col min="7681" max="7681" width="50" style="612" customWidth="1"/>
    <col min="7682" max="7682" width="28.85546875" style="612" customWidth="1"/>
    <col min="7683" max="7935" width="9.140625" style="612"/>
    <col min="7936" max="7936" width="5.7109375" style="612" customWidth="1"/>
    <col min="7937" max="7937" width="50" style="612" customWidth="1"/>
    <col min="7938" max="7938" width="28.85546875" style="612" customWidth="1"/>
    <col min="7939" max="8191" width="9.140625" style="612"/>
    <col min="8192" max="8192" width="5.7109375" style="612" customWidth="1"/>
    <col min="8193" max="8193" width="50" style="612" customWidth="1"/>
    <col min="8194" max="8194" width="28.85546875" style="612" customWidth="1"/>
    <col min="8195" max="8447" width="9.140625" style="612"/>
    <col min="8448" max="8448" width="5.7109375" style="612" customWidth="1"/>
    <col min="8449" max="8449" width="50" style="612" customWidth="1"/>
    <col min="8450" max="8450" width="28.85546875" style="612" customWidth="1"/>
    <col min="8451" max="8703" width="9.140625" style="612"/>
    <col min="8704" max="8704" width="5.7109375" style="612" customWidth="1"/>
    <col min="8705" max="8705" width="50" style="612" customWidth="1"/>
    <col min="8706" max="8706" width="28.85546875" style="612" customWidth="1"/>
    <col min="8707" max="8959" width="9.140625" style="612"/>
    <col min="8960" max="8960" width="5.7109375" style="612" customWidth="1"/>
    <col min="8961" max="8961" width="50" style="612" customWidth="1"/>
    <col min="8962" max="8962" width="28.85546875" style="612" customWidth="1"/>
    <col min="8963" max="9215" width="9.140625" style="612"/>
    <col min="9216" max="9216" width="5.7109375" style="612" customWidth="1"/>
    <col min="9217" max="9217" width="50" style="612" customWidth="1"/>
    <col min="9218" max="9218" width="28.85546875" style="612" customWidth="1"/>
    <col min="9219" max="9471" width="9.140625" style="612"/>
    <col min="9472" max="9472" width="5.7109375" style="612" customWidth="1"/>
    <col min="9473" max="9473" width="50" style="612" customWidth="1"/>
    <col min="9474" max="9474" width="28.85546875" style="612" customWidth="1"/>
    <col min="9475" max="9727" width="9.140625" style="612"/>
    <col min="9728" max="9728" width="5.7109375" style="612" customWidth="1"/>
    <col min="9729" max="9729" width="50" style="612" customWidth="1"/>
    <col min="9730" max="9730" width="28.85546875" style="612" customWidth="1"/>
    <col min="9731" max="9983" width="9.140625" style="612"/>
    <col min="9984" max="9984" width="5.7109375" style="612" customWidth="1"/>
    <col min="9985" max="9985" width="50" style="612" customWidth="1"/>
    <col min="9986" max="9986" width="28.85546875" style="612" customWidth="1"/>
    <col min="9987" max="10239" width="9.140625" style="612"/>
    <col min="10240" max="10240" width="5.7109375" style="612" customWidth="1"/>
    <col min="10241" max="10241" width="50" style="612" customWidth="1"/>
    <col min="10242" max="10242" width="28.85546875" style="612" customWidth="1"/>
    <col min="10243" max="10495" width="9.140625" style="612"/>
    <col min="10496" max="10496" width="5.7109375" style="612" customWidth="1"/>
    <col min="10497" max="10497" width="50" style="612" customWidth="1"/>
    <col min="10498" max="10498" width="28.85546875" style="612" customWidth="1"/>
    <col min="10499" max="10751" width="9.140625" style="612"/>
    <col min="10752" max="10752" width="5.7109375" style="612" customWidth="1"/>
    <col min="10753" max="10753" width="50" style="612" customWidth="1"/>
    <col min="10754" max="10754" width="28.85546875" style="612" customWidth="1"/>
    <col min="10755" max="11007" width="9.140625" style="612"/>
    <col min="11008" max="11008" width="5.7109375" style="612" customWidth="1"/>
    <col min="11009" max="11009" width="50" style="612" customWidth="1"/>
    <col min="11010" max="11010" width="28.85546875" style="612" customWidth="1"/>
    <col min="11011" max="11263" width="9.140625" style="612"/>
    <col min="11264" max="11264" width="5.7109375" style="612" customWidth="1"/>
    <col min="11265" max="11265" width="50" style="612" customWidth="1"/>
    <col min="11266" max="11266" width="28.85546875" style="612" customWidth="1"/>
    <col min="11267" max="11519" width="9.140625" style="612"/>
    <col min="11520" max="11520" width="5.7109375" style="612" customWidth="1"/>
    <col min="11521" max="11521" width="50" style="612" customWidth="1"/>
    <col min="11522" max="11522" width="28.85546875" style="612" customWidth="1"/>
    <col min="11523" max="11775" width="9.140625" style="612"/>
    <col min="11776" max="11776" width="5.7109375" style="612" customWidth="1"/>
    <col min="11777" max="11777" width="50" style="612" customWidth="1"/>
    <col min="11778" max="11778" width="28.85546875" style="612" customWidth="1"/>
    <col min="11779" max="12031" width="9.140625" style="612"/>
    <col min="12032" max="12032" width="5.7109375" style="612" customWidth="1"/>
    <col min="12033" max="12033" width="50" style="612" customWidth="1"/>
    <col min="12034" max="12034" width="28.85546875" style="612" customWidth="1"/>
    <col min="12035" max="12287" width="9.140625" style="612"/>
    <col min="12288" max="12288" width="5.7109375" style="612" customWidth="1"/>
    <col min="12289" max="12289" width="50" style="612" customWidth="1"/>
    <col min="12290" max="12290" width="28.85546875" style="612" customWidth="1"/>
    <col min="12291" max="12543" width="9.140625" style="612"/>
    <col min="12544" max="12544" width="5.7109375" style="612" customWidth="1"/>
    <col min="12545" max="12545" width="50" style="612" customWidth="1"/>
    <col min="12546" max="12546" width="28.85546875" style="612" customWidth="1"/>
    <col min="12547" max="12799" width="9.140625" style="612"/>
    <col min="12800" max="12800" width="5.7109375" style="612" customWidth="1"/>
    <col min="12801" max="12801" width="50" style="612" customWidth="1"/>
    <col min="12802" max="12802" width="28.85546875" style="612" customWidth="1"/>
    <col min="12803" max="13055" width="9.140625" style="612"/>
    <col min="13056" max="13056" width="5.7109375" style="612" customWidth="1"/>
    <col min="13057" max="13057" width="50" style="612" customWidth="1"/>
    <col min="13058" max="13058" width="28.85546875" style="612" customWidth="1"/>
    <col min="13059" max="13311" width="9.140625" style="612"/>
    <col min="13312" max="13312" width="5.7109375" style="612" customWidth="1"/>
    <col min="13313" max="13313" width="50" style="612" customWidth="1"/>
    <col min="13314" max="13314" width="28.85546875" style="612" customWidth="1"/>
    <col min="13315" max="13567" width="9.140625" style="612"/>
    <col min="13568" max="13568" width="5.7109375" style="612" customWidth="1"/>
    <col min="13569" max="13569" width="50" style="612" customWidth="1"/>
    <col min="13570" max="13570" width="28.85546875" style="612" customWidth="1"/>
    <col min="13571" max="13823" width="9.140625" style="612"/>
    <col min="13824" max="13824" width="5.7109375" style="612" customWidth="1"/>
    <col min="13825" max="13825" width="50" style="612" customWidth="1"/>
    <col min="13826" max="13826" width="28.85546875" style="612" customWidth="1"/>
    <col min="13827" max="14079" width="9.140625" style="612"/>
    <col min="14080" max="14080" width="5.7109375" style="612" customWidth="1"/>
    <col min="14081" max="14081" width="50" style="612" customWidth="1"/>
    <col min="14082" max="14082" width="28.85546875" style="612" customWidth="1"/>
    <col min="14083" max="14335" width="9.140625" style="612"/>
    <col min="14336" max="14336" width="5.7109375" style="612" customWidth="1"/>
    <col min="14337" max="14337" width="50" style="612" customWidth="1"/>
    <col min="14338" max="14338" width="28.85546875" style="612" customWidth="1"/>
    <col min="14339" max="14591" width="9.140625" style="612"/>
    <col min="14592" max="14592" width="5.7109375" style="612" customWidth="1"/>
    <col min="14593" max="14593" width="50" style="612" customWidth="1"/>
    <col min="14594" max="14594" width="28.85546875" style="612" customWidth="1"/>
    <col min="14595" max="14847" width="9.140625" style="612"/>
    <col min="14848" max="14848" width="5.7109375" style="612" customWidth="1"/>
    <col min="14849" max="14849" width="50" style="612" customWidth="1"/>
    <col min="14850" max="14850" width="28.85546875" style="612" customWidth="1"/>
    <col min="14851" max="15103" width="9.140625" style="612"/>
    <col min="15104" max="15104" width="5.7109375" style="612" customWidth="1"/>
    <col min="15105" max="15105" width="50" style="612" customWidth="1"/>
    <col min="15106" max="15106" width="28.85546875" style="612" customWidth="1"/>
    <col min="15107" max="15359" width="9.140625" style="612"/>
    <col min="15360" max="15360" width="5.7109375" style="612" customWidth="1"/>
    <col min="15361" max="15361" width="50" style="612" customWidth="1"/>
    <col min="15362" max="15362" width="28.85546875" style="612" customWidth="1"/>
    <col min="15363" max="15615" width="9.140625" style="612"/>
    <col min="15616" max="15616" width="5.7109375" style="612" customWidth="1"/>
    <col min="15617" max="15617" width="50" style="612" customWidth="1"/>
    <col min="15618" max="15618" width="28.85546875" style="612" customWidth="1"/>
    <col min="15619" max="15871" width="9.140625" style="612"/>
    <col min="15872" max="15872" width="5.7109375" style="612" customWidth="1"/>
    <col min="15873" max="15873" width="50" style="612" customWidth="1"/>
    <col min="15874" max="15874" width="28.85546875" style="612" customWidth="1"/>
    <col min="15875" max="16127" width="9.140625" style="612"/>
    <col min="16128" max="16128" width="5.7109375" style="612" customWidth="1"/>
    <col min="16129" max="16129" width="50" style="612" customWidth="1"/>
    <col min="16130" max="16130" width="28.85546875" style="612" customWidth="1"/>
    <col min="16131" max="16384" width="9.140625" style="612"/>
  </cols>
  <sheetData>
    <row r="1" spans="1:8" x14ac:dyDescent="0.2">
      <c r="B1" s="600" t="s">
        <v>330</v>
      </c>
    </row>
    <row r="2" spans="1:8" x14ac:dyDescent="0.2">
      <c r="B2" s="610" t="s">
        <v>470</v>
      </c>
      <c r="F2" s="612" t="s">
        <v>550</v>
      </c>
    </row>
    <row r="3" spans="1:8" x14ac:dyDescent="0.2">
      <c r="C3" s="286"/>
      <c r="F3" s="612" t="s">
        <v>77</v>
      </c>
    </row>
    <row r="4" spans="1:8" x14ac:dyDescent="0.2">
      <c r="B4" s="601" t="s">
        <v>551</v>
      </c>
      <c r="C4" s="611" t="s">
        <v>399</v>
      </c>
    </row>
    <row r="5" spans="1:8" ht="38.25" x14ac:dyDescent="0.2">
      <c r="A5" s="366" t="s">
        <v>1</v>
      </c>
      <c r="B5" s="367" t="s">
        <v>2</v>
      </c>
      <c r="C5" s="341" t="s">
        <v>332</v>
      </c>
      <c r="D5" s="341" t="s">
        <v>40</v>
      </c>
      <c r="E5" s="341" t="s">
        <v>333</v>
      </c>
      <c r="F5" s="341" t="s">
        <v>41</v>
      </c>
      <c r="G5" s="341" t="s">
        <v>120</v>
      </c>
      <c r="H5" s="341" t="s">
        <v>42</v>
      </c>
    </row>
    <row r="6" spans="1:8" ht="25.5" x14ac:dyDescent="0.2">
      <c r="A6" s="342">
        <v>1</v>
      </c>
      <c r="B6" s="343" t="s">
        <v>43</v>
      </c>
      <c r="C6" s="344">
        <f>SUM(D6:H6)</f>
        <v>0</v>
      </c>
      <c r="D6" s="345"/>
      <c r="E6" s="345"/>
      <c r="F6" s="345"/>
      <c r="G6" s="345"/>
      <c r="H6" s="345"/>
    </row>
    <row r="7" spans="1:8" ht="25.5" x14ac:dyDescent="0.2">
      <c r="A7" s="342">
        <v>2</v>
      </c>
      <c r="B7" s="343" t="s">
        <v>334</v>
      </c>
      <c r="C7" s="344">
        <f t="shared" ref="C7:C70" si="0">SUM(D7:H7)</f>
        <v>0</v>
      </c>
      <c r="D7" s="345"/>
      <c r="E7" s="345"/>
      <c r="F7" s="345"/>
      <c r="G7" s="345"/>
      <c r="H7" s="345"/>
    </row>
    <row r="8" spans="1:8" ht="25.5" x14ac:dyDescent="0.2">
      <c r="A8" s="342">
        <v>3</v>
      </c>
      <c r="B8" s="343" t="s">
        <v>335</v>
      </c>
      <c r="C8" s="344">
        <f t="shared" si="0"/>
        <v>0</v>
      </c>
      <c r="D8" s="345"/>
      <c r="E8" s="345"/>
      <c r="F8" s="345"/>
      <c r="G8" s="345"/>
      <c r="H8" s="345"/>
    </row>
    <row r="9" spans="1:8" ht="25.5" x14ac:dyDescent="0.2">
      <c r="A9" s="342">
        <v>4</v>
      </c>
      <c r="B9" s="343" t="s">
        <v>336</v>
      </c>
      <c r="C9" s="344">
        <f t="shared" si="0"/>
        <v>0</v>
      </c>
      <c r="D9" s="345"/>
      <c r="E9" s="345"/>
      <c r="F9" s="345"/>
      <c r="G9" s="345"/>
      <c r="H9" s="345"/>
    </row>
    <row r="10" spans="1:8" ht="25.5" x14ac:dyDescent="0.2">
      <c r="A10" s="342">
        <v>5</v>
      </c>
      <c r="B10" s="343" t="s">
        <v>337</v>
      </c>
      <c r="C10" s="344">
        <f t="shared" si="0"/>
        <v>0</v>
      </c>
      <c r="D10" s="345"/>
      <c r="E10" s="345"/>
      <c r="F10" s="345"/>
      <c r="G10" s="345"/>
      <c r="H10" s="345"/>
    </row>
    <row r="11" spans="1:8" x14ac:dyDescent="0.2">
      <c r="A11" s="342">
        <v>6</v>
      </c>
      <c r="B11" s="343" t="s">
        <v>338</v>
      </c>
      <c r="C11" s="344">
        <f t="shared" si="0"/>
        <v>0</v>
      </c>
      <c r="D11" s="345"/>
      <c r="E11" s="345"/>
      <c r="F11" s="345"/>
      <c r="G11" s="345"/>
      <c r="H11" s="345"/>
    </row>
    <row r="12" spans="1:8" x14ac:dyDescent="0.2">
      <c r="A12" s="342">
        <v>7</v>
      </c>
      <c r="B12" s="343" t="s">
        <v>44</v>
      </c>
      <c r="C12" s="344">
        <f t="shared" si="0"/>
        <v>0</v>
      </c>
      <c r="D12" s="346">
        <f>SUM(D6:D11)</f>
        <v>0</v>
      </c>
      <c r="E12" s="346">
        <f>SUM(E6:E11)</f>
        <v>0</v>
      </c>
      <c r="F12" s="346">
        <f>SUM(F6:F11)</f>
        <v>0</v>
      </c>
      <c r="G12" s="346">
        <f>SUM(G6:G11)</f>
        <v>0</v>
      </c>
      <c r="H12" s="346">
        <f>SUM(H6:H11)</f>
        <v>0</v>
      </c>
    </row>
    <row r="13" spans="1:8" s="475" customFormat="1" x14ac:dyDescent="0.2">
      <c r="A13" s="342">
        <v>8</v>
      </c>
      <c r="B13" s="347" t="s">
        <v>339</v>
      </c>
      <c r="C13" s="344">
        <f t="shared" si="0"/>
        <v>0</v>
      </c>
      <c r="D13" s="348"/>
      <c r="E13" s="348"/>
      <c r="F13" s="348"/>
      <c r="G13" s="348"/>
      <c r="H13" s="348"/>
    </row>
    <row r="14" spans="1:8" ht="25.5" x14ac:dyDescent="0.2">
      <c r="A14" s="342">
        <v>9</v>
      </c>
      <c r="B14" s="343" t="s">
        <v>45</v>
      </c>
      <c r="C14" s="344">
        <f t="shared" si="0"/>
        <v>0</v>
      </c>
      <c r="D14" s="346">
        <f>SUM(D15:D19)</f>
        <v>0</v>
      </c>
      <c r="E14" s="346">
        <f>SUM(E15:E19)</f>
        <v>0</v>
      </c>
      <c r="F14" s="346">
        <f>SUM(F15:F19)</f>
        <v>0</v>
      </c>
      <c r="G14" s="346">
        <f>SUM(G15:G19)</f>
        <v>0</v>
      </c>
      <c r="H14" s="346">
        <f>SUM(H15:H19)</f>
        <v>0</v>
      </c>
    </row>
    <row r="15" spans="1:8" x14ac:dyDescent="0.2">
      <c r="A15" s="342">
        <v>10</v>
      </c>
      <c r="B15" s="343" t="s">
        <v>340</v>
      </c>
      <c r="C15" s="344">
        <f t="shared" si="0"/>
        <v>0</v>
      </c>
      <c r="D15" s="345"/>
      <c r="E15" s="345"/>
      <c r="F15" s="345"/>
      <c r="G15" s="345"/>
      <c r="H15" s="345"/>
    </row>
    <row r="16" spans="1:8" x14ac:dyDescent="0.2">
      <c r="A16" s="342">
        <v>11</v>
      </c>
      <c r="B16" s="343" t="s">
        <v>341</v>
      </c>
      <c r="C16" s="344">
        <f t="shared" si="0"/>
        <v>0</v>
      </c>
      <c r="D16" s="345"/>
      <c r="E16" s="345"/>
      <c r="F16" s="345"/>
      <c r="G16" s="345"/>
      <c r="H16" s="345"/>
    </row>
    <row r="17" spans="1:8" x14ac:dyDescent="0.2">
      <c r="A17" s="342">
        <v>12</v>
      </c>
      <c r="B17" s="343" t="s">
        <v>342</v>
      </c>
      <c r="C17" s="344">
        <f t="shared" si="0"/>
        <v>0</v>
      </c>
      <c r="D17" s="345"/>
      <c r="E17" s="345"/>
      <c r="F17" s="345"/>
      <c r="G17" s="345"/>
      <c r="H17" s="345"/>
    </row>
    <row r="18" spans="1:8" x14ac:dyDescent="0.2">
      <c r="A18" s="342">
        <v>13</v>
      </c>
      <c r="B18" s="343" t="s">
        <v>343</v>
      </c>
      <c r="C18" s="344">
        <f t="shared" si="0"/>
        <v>0</v>
      </c>
      <c r="D18" s="345"/>
      <c r="E18" s="345"/>
      <c r="F18" s="345"/>
      <c r="G18" s="345"/>
      <c r="H18" s="345"/>
    </row>
    <row r="19" spans="1:8" x14ac:dyDescent="0.2">
      <c r="A19" s="342">
        <v>14</v>
      </c>
      <c r="B19" s="343" t="s">
        <v>344</v>
      </c>
      <c r="C19" s="344">
        <f t="shared" si="0"/>
        <v>0</v>
      </c>
      <c r="D19" s="345"/>
      <c r="E19" s="345"/>
      <c r="F19" s="345"/>
      <c r="G19" s="345"/>
      <c r="H19" s="345"/>
    </row>
    <row r="20" spans="1:8" ht="25.5" x14ac:dyDescent="0.2">
      <c r="A20" s="342">
        <v>15</v>
      </c>
      <c r="B20" s="349" t="s">
        <v>46</v>
      </c>
      <c r="C20" s="344">
        <f t="shared" si="0"/>
        <v>0</v>
      </c>
      <c r="D20" s="350">
        <f>D12+D14</f>
        <v>0</v>
      </c>
      <c r="E20" s="350">
        <f>E12+E14</f>
        <v>0</v>
      </c>
      <c r="F20" s="350">
        <f>F12+F14</f>
        <v>0</v>
      </c>
      <c r="G20" s="350">
        <f>G12+G14</f>
        <v>0</v>
      </c>
      <c r="H20" s="350">
        <f>H12+H14</f>
        <v>0</v>
      </c>
    </row>
    <row r="21" spans="1:8" x14ac:dyDescent="0.2">
      <c r="A21" s="342">
        <v>16</v>
      </c>
      <c r="B21" s="343" t="s">
        <v>47</v>
      </c>
      <c r="C21" s="344">
        <f t="shared" si="0"/>
        <v>0</v>
      </c>
      <c r="D21" s="351">
        <f>D22</f>
        <v>0</v>
      </c>
      <c r="E21" s="351">
        <f>E22</f>
        <v>0</v>
      </c>
      <c r="F21" s="351">
        <f>F22</f>
        <v>0</v>
      </c>
      <c r="G21" s="351">
        <f>G22</f>
        <v>0</v>
      </c>
      <c r="H21" s="351">
        <f>H22</f>
        <v>0</v>
      </c>
    </row>
    <row r="22" spans="1:8" x14ac:dyDescent="0.2">
      <c r="A22" s="342">
        <v>17</v>
      </c>
      <c r="B22" s="343" t="s">
        <v>345</v>
      </c>
      <c r="C22" s="344">
        <f t="shared" si="0"/>
        <v>0</v>
      </c>
      <c r="D22" s="352"/>
      <c r="E22" s="352"/>
      <c r="F22" s="352"/>
      <c r="G22" s="352"/>
      <c r="H22" s="352"/>
    </row>
    <row r="23" spans="1:8" x14ac:dyDescent="0.2">
      <c r="A23" s="342">
        <v>18</v>
      </c>
      <c r="B23" s="343" t="s">
        <v>346</v>
      </c>
      <c r="C23" s="344">
        <f t="shared" si="0"/>
        <v>0</v>
      </c>
      <c r="D23" s="351">
        <f>SUM(D24:D27)</f>
        <v>0</v>
      </c>
      <c r="E23" s="351">
        <f>SUM(E24:E27)</f>
        <v>0</v>
      </c>
      <c r="F23" s="351">
        <f>SUM(F24:F27)</f>
        <v>0</v>
      </c>
      <c r="G23" s="351">
        <f>SUM(G24:G27)</f>
        <v>0</v>
      </c>
      <c r="H23" s="351">
        <f>SUM(H24:H27)</f>
        <v>0</v>
      </c>
    </row>
    <row r="24" spans="1:8" x14ac:dyDescent="0.2">
      <c r="A24" s="342">
        <v>19</v>
      </c>
      <c r="B24" s="343" t="s">
        <v>347</v>
      </c>
      <c r="C24" s="344">
        <f t="shared" si="0"/>
        <v>0</v>
      </c>
      <c r="D24" s="341"/>
      <c r="E24" s="341"/>
      <c r="F24" s="341"/>
      <c r="G24" s="341"/>
      <c r="H24" s="341"/>
    </row>
    <row r="25" spans="1:8" x14ac:dyDescent="0.2">
      <c r="A25" s="342">
        <v>20</v>
      </c>
      <c r="B25" s="343" t="s">
        <v>348</v>
      </c>
      <c r="C25" s="344">
        <f t="shared" si="0"/>
        <v>0</v>
      </c>
      <c r="D25" s="341"/>
      <c r="E25" s="341"/>
      <c r="F25" s="341"/>
      <c r="G25" s="341"/>
      <c r="H25" s="341"/>
    </row>
    <row r="26" spans="1:8" x14ac:dyDescent="0.2">
      <c r="A26" s="342">
        <v>21</v>
      </c>
      <c r="B26" s="343" t="s">
        <v>349</v>
      </c>
      <c r="C26" s="344">
        <f t="shared" si="0"/>
        <v>0</v>
      </c>
      <c r="D26" s="341"/>
      <c r="E26" s="341"/>
      <c r="F26" s="341"/>
      <c r="G26" s="341"/>
      <c r="H26" s="341"/>
    </row>
    <row r="27" spans="1:8" x14ac:dyDescent="0.2">
      <c r="A27" s="342">
        <v>22</v>
      </c>
      <c r="B27" s="302" t="s">
        <v>350</v>
      </c>
      <c r="C27" s="344">
        <f t="shared" si="0"/>
        <v>0</v>
      </c>
      <c r="D27" s="341"/>
      <c r="E27" s="341"/>
      <c r="F27" s="341"/>
      <c r="G27" s="341"/>
      <c r="H27" s="341"/>
    </row>
    <row r="28" spans="1:8" ht="25.5" x14ac:dyDescent="0.2">
      <c r="A28" s="342">
        <v>23</v>
      </c>
      <c r="B28" s="349" t="s">
        <v>48</v>
      </c>
      <c r="C28" s="344">
        <f t="shared" si="0"/>
        <v>0</v>
      </c>
      <c r="D28" s="350">
        <f>D21+D23</f>
        <v>0</v>
      </c>
      <c r="E28" s="350">
        <f>E21+E23</f>
        <v>0</v>
      </c>
      <c r="F28" s="350">
        <f>F21+F23</f>
        <v>0</v>
      </c>
      <c r="G28" s="350">
        <f>G21+G23</f>
        <v>0</v>
      </c>
      <c r="H28" s="350">
        <f>H21+H23</f>
        <v>0</v>
      </c>
    </row>
    <row r="29" spans="1:8" x14ac:dyDescent="0.2">
      <c r="A29" s="342">
        <v>24</v>
      </c>
      <c r="B29" s="343" t="s">
        <v>49</v>
      </c>
      <c r="C29" s="344">
        <f t="shared" si="0"/>
        <v>2960686</v>
      </c>
      <c r="D29" s="346">
        <f>SUM(D30:D31)</f>
        <v>2960686</v>
      </c>
      <c r="E29" s="346">
        <f>SUM(E30:E31)</f>
        <v>0</v>
      </c>
      <c r="F29" s="346">
        <f>SUM(F30:F31)</f>
        <v>0</v>
      </c>
      <c r="G29" s="346">
        <f>SUM(G30:G31)</f>
        <v>0</v>
      </c>
      <c r="H29" s="346">
        <f>SUM(H30:H31)</f>
        <v>0</v>
      </c>
    </row>
    <row r="30" spans="1:8" x14ac:dyDescent="0.2">
      <c r="A30" s="342">
        <v>25</v>
      </c>
      <c r="B30" s="343" t="s">
        <v>50</v>
      </c>
      <c r="C30" s="344">
        <f t="shared" si="0"/>
        <v>2960686</v>
      </c>
      <c r="D30" s="345">
        <f>2960686</f>
        <v>2960686</v>
      </c>
      <c r="E30" s="345"/>
      <c r="F30" s="345"/>
      <c r="G30" s="345"/>
      <c r="H30" s="345"/>
    </row>
    <row r="31" spans="1:8" ht="16.5" customHeight="1" x14ac:dyDescent="0.2">
      <c r="A31" s="342">
        <v>26</v>
      </c>
      <c r="B31" s="343" t="s">
        <v>51</v>
      </c>
      <c r="C31" s="344">
        <f t="shared" si="0"/>
        <v>0</v>
      </c>
      <c r="D31" s="345"/>
      <c r="E31" s="345"/>
      <c r="F31" s="345"/>
      <c r="G31" s="345"/>
      <c r="H31" s="345"/>
    </row>
    <row r="32" spans="1:8" ht="18.75" customHeight="1" x14ac:dyDescent="0.2">
      <c r="A32" s="342">
        <v>27</v>
      </c>
      <c r="B32" s="343" t="s">
        <v>52</v>
      </c>
      <c r="C32" s="344">
        <f t="shared" si="0"/>
        <v>0</v>
      </c>
      <c r="D32" s="345"/>
      <c r="E32" s="345"/>
      <c r="F32" s="345"/>
      <c r="G32" s="345"/>
      <c r="H32" s="345"/>
    </row>
    <row r="33" spans="1:8" x14ac:dyDescent="0.2">
      <c r="A33" s="342">
        <v>28</v>
      </c>
      <c r="B33" s="343" t="s">
        <v>351</v>
      </c>
      <c r="C33" s="344">
        <f t="shared" si="0"/>
        <v>0</v>
      </c>
      <c r="D33" s="345"/>
      <c r="E33" s="345"/>
      <c r="F33" s="345"/>
      <c r="G33" s="345"/>
      <c r="H33" s="345"/>
    </row>
    <row r="34" spans="1:8" ht="25.5" x14ac:dyDescent="0.2">
      <c r="A34" s="342">
        <v>29</v>
      </c>
      <c r="B34" s="343" t="s">
        <v>352</v>
      </c>
      <c r="C34" s="344">
        <f t="shared" si="0"/>
        <v>0</v>
      </c>
      <c r="D34" s="345"/>
      <c r="E34" s="345"/>
      <c r="F34" s="345"/>
      <c r="G34" s="345"/>
      <c r="H34" s="345"/>
    </row>
    <row r="35" spans="1:8" x14ac:dyDescent="0.2">
      <c r="A35" s="342">
        <v>30</v>
      </c>
      <c r="B35" s="343" t="s">
        <v>53</v>
      </c>
      <c r="C35" s="344">
        <f t="shared" si="0"/>
        <v>0</v>
      </c>
      <c r="D35" s="346">
        <f>SUM(D32:D34)</f>
        <v>0</v>
      </c>
      <c r="E35" s="346">
        <f>SUM(E32:E34)</f>
        <v>0</v>
      </c>
      <c r="F35" s="346">
        <f>SUM(F32:F34)</f>
        <v>0</v>
      </c>
      <c r="G35" s="346">
        <f>SUM(G32:G34)</f>
        <v>0</v>
      </c>
      <c r="H35" s="346">
        <f>SUM(H32:H34)</f>
        <v>0</v>
      </c>
    </row>
    <row r="36" spans="1:8" x14ac:dyDescent="0.2">
      <c r="A36" s="342">
        <v>31</v>
      </c>
      <c r="B36" s="343" t="s">
        <v>54</v>
      </c>
      <c r="C36" s="344">
        <f t="shared" si="0"/>
        <v>0</v>
      </c>
      <c r="D36" s="346">
        <f>SUM(D37:D38)</f>
        <v>0</v>
      </c>
      <c r="E36" s="346">
        <f>SUM(E37:E38)</f>
        <v>0</v>
      </c>
      <c r="F36" s="346">
        <f>SUM(F37:F38)</f>
        <v>0</v>
      </c>
      <c r="G36" s="346">
        <f>SUM(G37:G38)</f>
        <v>0</v>
      </c>
      <c r="H36" s="346">
        <f>SUM(H37:H38)</f>
        <v>0</v>
      </c>
    </row>
    <row r="37" spans="1:8" ht="51" x14ac:dyDescent="0.2">
      <c r="A37" s="342">
        <v>32</v>
      </c>
      <c r="B37" s="343" t="s">
        <v>353</v>
      </c>
      <c r="C37" s="344">
        <f t="shared" si="0"/>
        <v>0</v>
      </c>
      <c r="D37" s="345"/>
      <c r="E37" s="345"/>
      <c r="F37" s="345"/>
      <c r="G37" s="345"/>
      <c r="H37" s="345"/>
    </row>
    <row r="38" spans="1:8" x14ac:dyDescent="0.2">
      <c r="A38" s="342">
        <v>33</v>
      </c>
      <c r="B38" s="343" t="s">
        <v>354</v>
      </c>
      <c r="C38" s="344">
        <f t="shared" si="0"/>
        <v>0</v>
      </c>
      <c r="D38" s="345"/>
      <c r="E38" s="345"/>
      <c r="F38" s="345"/>
      <c r="G38" s="345"/>
      <c r="H38" s="345"/>
    </row>
    <row r="39" spans="1:8" x14ac:dyDescent="0.2">
      <c r="A39" s="342">
        <v>34</v>
      </c>
      <c r="B39" s="349" t="s">
        <v>55</v>
      </c>
      <c r="C39" s="344">
        <f t="shared" si="0"/>
        <v>2960686</v>
      </c>
      <c r="D39" s="350">
        <f>D29+D35+D36</f>
        <v>2960686</v>
      </c>
      <c r="E39" s="350">
        <f>E29+E35+E36</f>
        <v>0</v>
      </c>
      <c r="F39" s="350">
        <f>F29+F35+F36</f>
        <v>0</v>
      </c>
      <c r="G39" s="350">
        <f>G29+G35+G36</f>
        <v>0</v>
      </c>
      <c r="H39" s="350">
        <f>H29+H35+H36</f>
        <v>0</v>
      </c>
    </row>
    <row r="40" spans="1:8" x14ac:dyDescent="0.2">
      <c r="A40" s="342">
        <v>35</v>
      </c>
      <c r="B40" s="347" t="s">
        <v>355</v>
      </c>
      <c r="C40" s="344">
        <f t="shared" si="0"/>
        <v>0</v>
      </c>
      <c r="D40" s="353"/>
      <c r="E40" s="353"/>
      <c r="F40" s="353"/>
      <c r="G40" s="353"/>
      <c r="H40" s="353"/>
    </row>
    <row r="41" spans="1:8" x14ac:dyDescent="0.2">
      <c r="A41" s="342">
        <v>36</v>
      </c>
      <c r="B41" s="354" t="s">
        <v>56</v>
      </c>
      <c r="C41" s="344">
        <f t="shared" si="0"/>
        <v>0</v>
      </c>
      <c r="D41" s="355">
        <f>SUM(D42:D45)</f>
        <v>0</v>
      </c>
      <c r="E41" s="355">
        <f>SUM(E42:E45)</f>
        <v>0</v>
      </c>
      <c r="F41" s="355">
        <f>SUM(F42:F45)</f>
        <v>0</v>
      </c>
      <c r="G41" s="355">
        <f>SUM(G42:G45)</f>
        <v>0</v>
      </c>
      <c r="H41" s="355">
        <f>SUM(H42:H45)</f>
        <v>0</v>
      </c>
    </row>
    <row r="42" spans="1:8" x14ac:dyDescent="0.2">
      <c r="A42" s="342">
        <v>37</v>
      </c>
      <c r="B42" s="354" t="s">
        <v>356</v>
      </c>
      <c r="C42" s="344">
        <f t="shared" si="0"/>
        <v>0</v>
      </c>
      <c r="D42" s="356"/>
      <c r="E42" s="356"/>
      <c r="F42" s="356"/>
      <c r="G42" s="356"/>
      <c r="H42" s="356"/>
    </row>
    <row r="43" spans="1:8" x14ac:dyDescent="0.2">
      <c r="A43" s="342">
        <v>38</v>
      </c>
      <c r="B43" s="354" t="s">
        <v>57</v>
      </c>
      <c r="C43" s="344">
        <f t="shared" si="0"/>
        <v>0</v>
      </c>
      <c r="D43" s="357"/>
      <c r="E43" s="357"/>
      <c r="F43" s="357"/>
      <c r="G43" s="357"/>
      <c r="H43" s="357"/>
    </row>
    <row r="44" spans="1:8" x14ac:dyDescent="0.2">
      <c r="A44" s="342">
        <v>39</v>
      </c>
      <c r="B44" s="354" t="s">
        <v>357</v>
      </c>
      <c r="C44" s="344">
        <f t="shared" si="0"/>
        <v>0</v>
      </c>
      <c r="D44" s="357"/>
      <c r="E44" s="357"/>
      <c r="F44" s="357"/>
      <c r="G44" s="357"/>
      <c r="H44" s="357"/>
    </row>
    <row r="45" spans="1:8" x14ac:dyDescent="0.2">
      <c r="A45" s="342">
        <v>40</v>
      </c>
      <c r="B45" s="354" t="s">
        <v>358</v>
      </c>
      <c r="C45" s="344">
        <f t="shared" si="0"/>
        <v>0</v>
      </c>
      <c r="D45" s="357"/>
      <c r="E45" s="357"/>
      <c r="F45" s="357"/>
      <c r="G45" s="357"/>
      <c r="H45" s="357"/>
    </row>
    <row r="46" spans="1:8" x14ac:dyDescent="0.2">
      <c r="A46" s="342">
        <v>41</v>
      </c>
      <c r="B46" s="343" t="s">
        <v>58</v>
      </c>
      <c r="C46" s="344">
        <f t="shared" si="0"/>
        <v>1550000</v>
      </c>
      <c r="D46" s="355">
        <f>SUM(D47:D48)</f>
        <v>0</v>
      </c>
      <c r="E46" s="355">
        <f>SUM(E47:E48)</f>
        <v>0</v>
      </c>
      <c r="F46" s="355">
        <f>SUM(F47:F48)</f>
        <v>1550000</v>
      </c>
      <c r="G46" s="355">
        <f>SUM(G47:G48)</f>
        <v>0</v>
      </c>
      <c r="H46" s="355">
        <f>SUM(H47:H48)</f>
        <v>0</v>
      </c>
    </row>
    <row r="47" spans="1:8" x14ac:dyDescent="0.2">
      <c r="A47" s="342">
        <v>42</v>
      </c>
      <c r="B47" s="343" t="s">
        <v>59</v>
      </c>
      <c r="C47" s="344">
        <f t="shared" si="0"/>
        <v>50000</v>
      </c>
      <c r="D47" s="345"/>
      <c r="E47" s="345"/>
      <c r="F47" s="345">
        <v>50000</v>
      </c>
      <c r="G47" s="345"/>
      <c r="H47" s="345"/>
    </row>
    <row r="48" spans="1:8" x14ac:dyDescent="0.2">
      <c r="A48" s="342">
        <v>43</v>
      </c>
      <c r="B48" s="343" t="s">
        <v>60</v>
      </c>
      <c r="C48" s="344">
        <f t="shared" si="0"/>
        <v>1500000</v>
      </c>
      <c r="D48" s="345"/>
      <c r="E48" s="345"/>
      <c r="F48" s="345">
        <v>1500000</v>
      </c>
      <c r="G48" s="345"/>
      <c r="H48" s="345"/>
    </row>
    <row r="49" spans="1:8" x14ac:dyDescent="0.2">
      <c r="A49" s="342">
        <v>44</v>
      </c>
      <c r="B49" s="343" t="s">
        <v>359</v>
      </c>
      <c r="C49" s="344">
        <f t="shared" si="0"/>
        <v>9610000</v>
      </c>
      <c r="D49" s="355">
        <f>SUM(D50:D53)</f>
        <v>9610000</v>
      </c>
      <c r="E49" s="355">
        <f>SUM(E50:E53)</f>
        <v>0</v>
      </c>
      <c r="F49" s="355">
        <f>SUM(F50:F53)</f>
        <v>0</v>
      </c>
      <c r="G49" s="355">
        <f>SUM(G50:G53)</f>
        <v>0</v>
      </c>
      <c r="H49" s="355">
        <f>SUM(H50:H53)</f>
        <v>0</v>
      </c>
    </row>
    <row r="50" spans="1:8" ht="25.5" x14ac:dyDescent="0.2">
      <c r="A50" s="342">
        <v>45</v>
      </c>
      <c r="B50" s="343" t="s">
        <v>360</v>
      </c>
      <c r="C50" s="344">
        <f t="shared" si="0"/>
        <v>0</v>
      </c>
      <c r="D50" s="345"/>
      <c r="E50" s="345"/>
      <c r="F50" s="345"/>
      <c r="G50" s="345"/>
      <c r="H50" s="345"/>
    </row>
    <row r="51" spans="1:8" ht="25.5" x14ac:dyDescent="0.2">
      <c r="A51" s="342">
        <v>46</v>
      </c>
      <c r="B51" s="343" t="s">
        <v>61</v>
      </c>
      <c r="C51" s="344">
        <f t="shared" si="0"/>
        <v>0</v>
      </c>
      <c r="D51" s="345"/>
      <c r="E51" s="345"/>
      <c r="F51" s="345"/>
      <c r="G51" s="345"/>
      <c r="H51" s="345"/>
    </row>
    <row r="52" spans="1:8" x14ac:dyDescent="0.2">
      <c r="A52" s="342">
        <v>47</v>
      </c>
      <c r="B52" s="343" t="s">
        <v>361</v>
      </c>
      <c r="C52" s="344">
        <f t="shared" si="0"/>
        <v>9100000</v>
      </c>
      <c r="D52" s="345">
        <v>9100000</v>
      </c>
      <c r="E52" s="345"/>
      <c r="F52" s="345"/>
      <c r="G52" s="345"/>
      <c r="H52" s="345"/>
    </row>
    <row r="53" spans="1:8" x14ac:dyDescent="0.2">
      <c r="A53" s="342">
        <v>48</v>
      </c>
      <c r="B53" s="343" t="s">
        <v>62</v>
      </c>
      <c r="C53" s="344">
        <f t="shared" si="0"/>
        <v>510000</v>
      </c>
      <c r="D53" s="345">
        <v>510000</v>
      </c>
      <c r="E53" s="345"/>
      <c r="F53" s="345"/>
      <c r="G53" s="345"/>
      <c r="H53" s="345"/>
    </row>
    <row r="54" spans="1:8" x14ac:dyDescent="0.2">
      <c r="A54" s="342">
        <v>49</v>
      </c>
      <c r="B54" s="343" t="s">
        <v>362</v>
      </c>
      <c r="C54" s="344">
        <f t="shared" si="0"/>
        <v>0</v>
      </c>
      <c r="D54" s="345"/>
      <c r="E54" s="345"/>
      <c r="F54" s="345"/>
      <c r="G54" s="345"/>
      <c r="H54" s="345"/>
    </row>
    <row r="55" spans="1:8" x14ac:dyDescent="0.2">
      <c r="A55" s="342">
        <v>50</v>
      </c>
      <c r="B55" s="343" t="s">
        <v>363</v>
      </c>
      <c r="C55" s="344">
        <f t="shared" si="0"/>
        <v>6153383</v>
      </c>
      <c r="D55" s="731">
        <v>5734883</v>
      </c>
      <c r="E55" s="731"/>
      <c r="F55" s="731">
        <v>418500</v>
      </c>
      <c r="G55" s="731"/>
      <c r="H55" s="731"/>
    </row>
    <row r="56" spans="1:8" x14ac:dyDescent="0.2">
      <c r="A56" s="342">
        <v>51</v>
      </c>
      <c r="B56" s="343" t="s">
        <v>63</v>
      </c>
      <c r="C56" s="344">
        <f t="shared" si="0"/>
        <v>0</v>
      </c>
      <c r="D56" s="345"/>
      <c r="E56" s="345"/>
      <c r="F56" s="345"/>
      <c r="G56" s="345"/>
      <c r="H56" s="345"/>
    </row>
    <row r="57" spans="1:8" ht="25.5" x14ac:dyDescent="0.2">
      <c r="A57" s="342">
        <v>52</v>
      </c>
      <c r="B57" s="343" t="s">
        <v>364</v>
      </c>
      <c r="C57" s="344">
        <f t="shared" si="0"/>
        <v>0</v>
      </c>
      <c r="D57" s="345"/>
      <c r="E57" s="345"/>
      <c r="F57" s="345"/>
      <c r="G57" s="345"/>
      <c r="H57" s="345"/>
    </row>
    <row r="58" spans="1:8" x14ac:dyDescent="0.2">
      <c r="A58" s="342">
        <v>53</v>
      </c>
      <c r="B58" s="343" t="s">
        <v>365</v>
      </c>
      <c r="C58" s="344">
        <f t="shared" si="0"/>
        <v>0</v>
      </c>
      <c r="D58" s="345"/>
      <c r="E58" s="345"/>
      <c r="F58" s="345"/>
      <c r="G58" s="345"/>
      <c r="H58" s="345"/>
    </row>
    <row r="59" spans="1:8" x14ac:dyDescent="0.2">
      <c r="A59" s="342">
        <v>54</v>
      </c>
      <c r="B59" s="343" t="s">
        <v>64</v>
      </c>
      <c r="C59" s="344">
        <f t="shared" si="0"/>
        <v>0</v>
      </c>
      <c r="D59" s="345"/>
      <c r="E59" s="345"/>
      <c r="F59" s="345"/>
      <c r="G59" s="345"/>
      <c r="H59" s="345"/>
    </row>
    <row r="60" spans="1:8" x14ac:dyDescent="0.2">
      <c r="A60" s="342">
        <v>55</v>
      </c>
      <c r="B60" s="343" t="s">
        <v>366</v>
      </c>
      <c r="C60" s="344">
        <f t="shared" si="0"/>
        <v>1460500</v>
      </c>
      <c r="D60" s="345">
        <v>1460500</v>
      </c>
      <c r="E60" s="341"/>
      <c r="F60" s="341"/>
      <c r="G60" s="341"/>
      <c r="H60" s="341"/>
    </row>
    <row r="61" spans="1:8" x14ac:dyDescent="0.2">
      <c r="A61" s="342">
        <v>56</v>
      </c>
      <c r="B61" s="349" t="s">
        <v>65</v>
      </c>
      <c r="C61" s="344">
        <f t="shared" si="0"/>
        <v>18773883</v>
      </c>
      <c r="D61" s="350">
        <f>D40+D41+D46+D49+D54+D55+D56+D57+D58+D59+D60</f>
        <v>16805383</v>
      </c>
      <c r="E61" s="350">
        <f>E40+E41+E46+E49+E54+E55+E56+E57+E58+E59+E60</f>
        <v>0</v>
      </c>
      <c r="F61" s="350">
        <f>F40+F41+F46+F49+F54+F55+F56+F57+F58+F59+F60</f>
        <v>1968500</v>
      </c>
      <c r="G61" s="350">
        <f>G40+G41+G46+G49+G54+G55+G56+G57+G58+G59+G60</f>
        <v>0</v>
      </c>
      <c r="H61" s="350">
        <f>H40+H41+H46+H49+H54+H55+H56+H57+H58+H59+H60</f>
        <v>0</v>
      </c>
    </row>
    <row r="62" spans="1:8" x14ac:dyDescent="0.2">
      <c r="A62" s="342">
        <v>57</v>
      </c>
      <c r="B62" s="343" t="s">
        <v>367</v>
      </c>
      <c r="C62" s="344">
        <f t="shared" si="0"/>
        <v>11630306</v>
      </c>
      <c r="D62" s="345">
        <v>11630306</v>
      </c>
      <c r="E62" s="345"/>
      <c r="F62" s="345"/>
      <c r="G62" s="341"/>
      <c r="H62" s="341"/>
    </row>
    <row r="63" spans="1:8" x14ac:dyDescent="0.2">
      <c r="A63" s="342">
        <v>58</v>
      </c>
      <c r="B63" s="343" t="s">
        <v>368</v>
      </c>
      <c r="C63" s="344">
        <f t="shared" si="0"/>
        <v>0</v>
      </c>
      <c r="D63" s="345"/>
      <c r="E63" s="345"/>
      <c r="F63" s="345"/>
      <c r="G63" s="341"/>
      <c r="H63" s="341"/>
    </row>
    <row r="64" spans="1:8" x14ac:dyDescent="0.2">
      <c r="A64" s="342">
        <v>59</v>
      </c>
      <c r="B64" s="349" t="s">
        <v>66</v>
      </c>
      <c r="C64" s="344">
        <f t="shared" si="0"/>
        <v>11630306</v>
      </c>
      <c r="D64" s="350">
        <f>SUM(D62:D63)</f>
        <v>11630306</v>
      </c>
      <c r="E64" s="350">
        <f>SUM(E62:E63)</f>
        <v>0</v>
      </c>
      <c r="F64" s="350">
        <f>SUM(F62:F63)</f>
        <v>0</v>
      </c>
      <c r="G64" s="350">
        <f>SUM(G62:G63)</f>
        <v>0</v>
      </c>
      <c r="H64" s="350">
        <f>SUM(H62:H63)</f>
        <v>0</v>
      </c>
    </row>
    <row r="65" spans="1:8" x14ac:dyDescent="0.2">
      <c r="A65" s="342">
        <v>60</v>
      </c>
      <c r="B65" s="729" t="s">
        <v>369</v>
      </c>
      <c r="C65" s="344">
        <f t="shared" si="0"/>
        <v>0</v>
      </c>
      <c r="D65" s="356"/>
      <c r="E65" s="356"/>
      <c r="F65" s="356"/>
      <c r="G65" s="356"/>
      <c r="H65" s="356"/>
    </row>
    <row r="66" spans="1:8" x14ac:dyDescent="0.2">
      <c r="A66" s="342">
        <v>61</v>
      </c>
      <c r="B66" s="730" t="s">
        <v>370</v>
      </c>
      <c r="C66" s="344">
        <f t="shared" si="0"/>
        <v>0</v>
      </c>
      <c r="D66" s="350">
        <f>D65</f>
        <v>0</v>
      </c>
      <c r="E66" s="350">
        <f>E65</f>
        <v>0</v>
      </c>
      <c r="F66" s="350">
        <f>F65</f>
        <v>0</v>
      </c>
      <c r="G66" s="350">
        <f>G65</f>
        <v>0</v>
      </c>
      <c r="H66" s="350">
        <f>H65</f>
        <v>0</v>
      </c>
    </row>
    <row r="67" spans="1:8" ht="25.5" x14ac:dyDescent="0.2">
      <c r="A67" s="342">
        <v>62</v>
      </c>
      <c r="B67" s="343" t="s">
        <v>67</v>
      </c>
      <c r="C67" s="344">
        <f t="shared" si="0"/>
        <v>0</v>
      </c>
      <c r="D67" s="345"/>
      <c r="E67" s="345"/>
      <c r="F67" s="345"/>
      <c r="G67" s="345"/>
      <c r="H67" s="345"/>
    </row>
    <row r="68" spans="1:8" x14ac:dyDescent="0.2">
      <c r="A68" s="342">
        <v>63</v>
      </c>
      <c r="B68" s="343" t="s">
        <v>68</v>
      </c>
      <c r="C68" s="344">
        <f t="shared" si="0"/>
        <v>120000</v>
      </c>
      <c r="D68" s="345">
        <v>120000</v>
      </c>
      <c r="E68" s="345"/>
      <c r="F68" s="345"/>
      <c r="G68" s="345"/>
      <c r="H68" s="345"/>
    </row>
    <row r="69" spans="1:8" x14ac:dyDescent="0.2">
      <c r="A69" s="342">
        <v>64</v>
      </c>
      <c r="B69" s="343" t="s">
        <v>69</v>
      </c>
      <c r="C69" s="344">
        <f t="shared" si="0"/>
        <v>0</v>
      </c>
      <c r="D69" s="341"/>
      <c r="E69" s="341"/>
      <c r="F69" s="341"/>
      <c r="G69" s="341"/>
      <c r="H69" s="341"/>
    </row>
    <row r="70" spans="1:8" x14ac:dyDescent="0.2">
      <c r="A70" s="342">
        <v>65</v>
      </c>
      <c r="B70" s="349" t="s">
        <v>70</v>
      </c>
      <c r="C70" s="344">
        <f t="shared" si="0"/>
        <v>120000</v>
      </c>
      <c r="D70" s="360">
        <f>SUM(D67:D69)</f>
        <v>120000</v>
      </c>
      <c r="E70" s="360">
        <f>SUM(E67:E69)</f>
        <v>0</v>
      </c>
      <c r="F70" s="360">
        <f>SUM(F67:F69)</f>
        <v>0</v>
      </c>
      <c r="G70" s="360">
        <f>SUM(G67:G69)</f>
        <v>0</v>
      </c>
      <c r="H70" s="360">
        <f>SUM(H67:H69)</f>
        <v>0</v>
      </c>
    </row>
    <row r="71" spans="1:8" x14ac:dyDescent="0.2">
      <c r="A71" s="342">
        <v>66</v>
      </c>
      <c r="B71" s="361" t="s">
        <v>71</v>
      </c>
      <c r="C71" s="344">
        <f t="shared" ref="C71:C110" si="1">SUM(D71:H71)</f>
        <v>33484875</v>
      </c>
      <c r="D71" s="362">
        <f>D20+D28+D39+D61+D64+D66+D70</f>
        <v>31516375</v>
      </c>
      <c r="E71" s="362">
        <f>E20+E28+E39+E61+E64+E66+E70</f>
        <v>0</v>
      </c>
      <c r="F71" s="362">
        <f>F20+F28+F39+F61+F64+F66+F70</f>
        <v>1968500</v>
      </c>
      <c r="G71" s="362">
        <f>G20+G28+G39+G61+G64+G66+G70</f>
        <v>0</v>
      </c>
      <c r="H71" s="362">
        <f>H20+H28+H39+H61+H64+H66+H70</f>
        <v>0</v>
      </c>
    </row>
    <row r="72" spans="1:8" ht="25.5" x14ac:dyDescent="0.2">
      <c r="A72" s="342">
        <v>67</v>
      </c>
      <c r="B72" s="347" t="s">
        <v>371</v>
      </c>
      <c r="C72" s="344">
        <f t="shared" si="1"/>
        <v>0</v>
      </c>
      <c r="D72" s="356"/>
      <c r="E72" s="356"/>
      <c r="F72" s="356"/>
      <c r="G72" s="356"/>
      <c r="H72" s="356"/>
    </row>
    <row r="73" spans="1:8" ht="25.5" x14ac:dyDescent="0.2">
      <c r="A73" s="342">
        <v>68</v>
      </c>
      <c r="B73" s="343" t="s">
        <v>372</v>
      </c>
      <c r="C73" s="344">
        <f t="shared" si="1"/>
        <v>0</v>
      </c>
      <c r="D73" s="345"/>
      <c r="E73" s="345"/>
      <c r="F73" s="345"/>
      <c r="G73" s="345"/>
      <c r="H73" s="345"/>
    </row>
    <row r="74" spans="1:8" x14ac:dyDescent="0.2">
      <c r="A74" s="342">
        <v>69</v>
      </c>
      <c r="B74" s="343" t="s">
        <v>72</v>
      </c>
      <c r="C74" s="344">
        <f t="shared" si="1"/>
        <v>0</v>
      </c>
      <c r="D74" s="345"/>
      <c r="E74" s="345"/>
      <c r="F74" s="345"/>
      <c r="G74" s="345"/>
      <c r="H74" s="345"/>
    </row>
    <row r="75" spans="1:8" x14ac:dyDescent="0.2">
      <c r="A75" s="342">
        <v>70</v>
      </c>
      <c r="B75" s="343" t="s">
        <v>373</v>
      </c>
      <c r="C75" s="344">
        <f t="shared" si="1"/>
        <v>6585175</v>
      </c>
      <c r="D75" s="345"/>
      <c r="E75" s="345"/>
      <c r="F75" s="345">
        <v>2534600</v>
      </c>
      <c r="G75" s="345">
        <f>G121</f>
        <v>4050575</v>
      </c>
      <c r="H75" s="345"/>
    </row>
    <row r="76" spans="1:8" x14ac:dyDescent="0.2">
      <c r="A76" s="342">
        <v>71</v>
      </c>
      <c r="B76" s="343" t="s">
        <v>73</v>
      </c>
      <c r="C76" s="344">
        <f t="shared" si="1"/>
        <v>6585175</v>
      </c>
      <c r="D76" s="351">
        <f>SUM(D72:D75)</f>
        <v>0</v>
      </c>
      <c r="E76" s="351">
        <f>SUM(E72:E75)</f>
        <v>0</v>
      </c>
      <c r="F76" s="351">
        <f>SUM(F72:F75)</f>
        <v>2534600</v>
      </c>
      <c r="G76" s="351">
        <f>SUM(G72:G75)</f>
        <v>4050575</v>
      </c>
      <c r="H76" s="351">
        <f>SUM(H72:H75)</f>
        <v>0</v>
      </c>
    </row>
    <row r="77" spans="1:8" ht="13.5" thickBot="1" x14ac:dyDescent="0.25">
      <c r="A77" s="342">
        <v>72</v>
      </c>
      <c r="B77" s="363" t="s">
        <v>74</v>
      </c>
      <c r="C77" s="732">
        <f t="shared" si="1"/>
        <v>6585175</v>
      </c>
      <c r="D77" s="364">
        <f>D76</f>
        <v>0</v>
      </c>
      <c r="E77" s="364">
        <f>E76</f>
        <v>0</v>
      </c>
      <c r="F77" s="364">
        <f>F76</f>
        <v>2534600</v>
      </c>
      <c r="G77" s="364">
        <f>G76</f>
        <v>4050575</v>
      </c>
      <c r="H77" s="364">
        <f>H76</f>
        <v>0</v>
      </c>
    </row>
    <row r="78" spans="1:8" ht="13.5" thickBot="1" x14ac:dyDescent="0.25">
      <c r="A78" s="342">
        <v>73</v>
      </c>
      <c r="B78" s="603" t="s">
        <v>38</v>
      </c>
      <c r="C78" s="606">
        <f t="shared" si="1"/>
        <v>40070050</v>
      </c>
      <c r="D78" s="607">
        <f>D71+D77</f>
        <v>31516375</v>
      </c>
      <c r="E78" s="607">
        <f>E71+E77</f>
        <v>0</v>
      </c>
      <c r="F78" s="607">
        <f>F71+F77</f>
        <v>4503100</v>
      </c>
      <c r="G78" s="607">
        <f>G71+G77</f>
        <v>4050575</v>
      </c>
      <c r="H78" s="608">
        <f>H71+H77</f>
        <v>0</v>
      </c>
    </row>
    <row r="79" spans="1:8" ht="13.5" thickTop="1" x14ac:dyDescent="0.2">
      <c r="A79" s="342">
        <v>74</v>
      </c>
      <c r="B79" s="604" t="s">
        <v>3</v>
      </c>
      <c r="C79" s="605">
        <f t="shared" si="1"/>
        <v>2913100</v>
      </c>
      <c r="D79" s="609"/>
      <c r="E79" s="609"/>
      <c r="F79" s="609"/>
      <c r="G79" s="609">
        <v>2913100</v>
      </c>
      <c r="H79" s="609"/>
    </row>
    <row r="80" spans="1:8" ht="25.5" x14ac:dyDescent="0.2">
      <c r="A80" s="342">
        <v>75</v>
      </c>
      <c r="B80" s="704" t="s">
        <v>4</v>
      </c>
      <c r="C80" s="344">
        <f t="shared" si="1"/>
        <v>571055</v>
      </c>
      <c r="D80" s="705"/>
      <c r="E80" s="705"/>
      <c r="F80" s="705"/>
      <c r="G80" s="705">
        <v>571055</v>
      </c>
      <c r="H80" s="705"/>
    </row>
    <row r="81" spans="1:8" x14ac:dyDescent="0.2">
      <c r="A81" s="342">
        <v>76</v>
      </c>
      <c r="B81" s="704" t="s">
        <v>5</v>
      </c>
      <c r="C81" s="344">
        <f t="shared" si="1"/>
        <v>19700720</v>
      </c>
      <c r="D81" s="705">
        <v>14631200</v>
      </c>
      <c r="E81" s="705"/>
      <c r="F81" s="705">
        <v>4503100</v>
      </c>
      <c r="G81" s="705">
        <v>566420</v>
      </c>
      <c r="H81" s="705"/>
    </row>
    <row r="82" spans="1:8" x14ac:dyDescent="0.2">
      <c r="A82" s="342">
        <v>77</v>
      </c>
      <c r="B82" s="706" t="s">
        <v>6</v>
      </c>
      <c r="C82" s="602">
        <f t="shared" si="1"/>
        <v>0</v>
      </c>
      <c r="D82" s="707">
        <f>D83</f>
        <v>0</v>
      </c>
      <c r="E82" s="357">
        <f>E83</f>
        <v>0</v>
      </c>
      <c r="F82" s="357">
        <f>F83</f>
        <v>0</v>
      </c>
      <c r="G82" s="357">
        <f>G83</f>
        <v>0</v>
      </c>
      <c r="H82" s="357">
        <f>H83</f>
        <v>0</v>
      </c>
    </row>
    <row r="83" spans="1:8" ht="25.5" x14ac:dyDescent="0.2">
      <c r="A83" s="342">
        <v>78</v>
      </c>
      <c r="B83" s="706" t="s">
        <v>7</v>
      </c>
      <c r="C83" s="602">
        <f t="shared" si="1"/>
        <v>0</v>
      </c>
      <c r="D83" s="708"/>
      <c r="E83" s="345"/>
      <c r="F83" s="345"/>
      <c r="G83" s="345"/>
      <c r="H83" s="345"/>
    </row>
    <row r="84" spans="1:8" x14ac:dyDescent="0.2">
      <c r="A84" s="342">
        <v>79</v>
      </c>
      <c r="B84" s="706" t="s">
        <v>8</v>
      </c>
      <c r="C84" s="602">
        <f t="shared" si="1"/>
        <v>0</v>
      </c>
      <c r="D84" s="707">
        <f>D85</f>
        <v>0</v>
      </c>
      <c r="E84" s="357">
        <f>E85</f>
        <v>0</v>
      </c>
      <c r="F84" s="357">
        <f>F85</f>
        <v>0</v>
      </c>
      <c r="G84" s="357">
        <f>G85</f>
        <v>0</v>
      </c>
      <c r="H84" s="357">
        <f>H85</f>
        <v>0</v>
      </c>
    </row>
    <row r="85" spans="1:8" x14ac:dyDescent="0.2">
      <c r="A85" s="342">
        <v>80</v>
      </c>
      <c r="B85" s="706" t="s">
        <v>9</v>
      </c>
      <c r="C85" s="602">
        <f t="shared" si="1"/>
        <v>0</v>
      </c>
      <c r="D85" s="707"/>
      <c r="E85" s="357"/>
      <c r="F85" s="357"/>
      <c r="G85" s="357"/>
      <c r="H85" s="357"/>
    </row>
    <row r="86" spans="1:8" x14ac:dyDescent="0.2">
      <c r="A86" s="342">
        <v>81</v>
      </c>
      <c r="B86" s="706" t="s">
        <v>10</v>
      </c>
      <c r="C86" s="602">
        <f t="shared" si="1"/>
        <v>0</v>
      </c>
      <c r="D86" s="707">
        <f>SUM(D87:D88)</f>
        <v>0</v>
      </c>
      <c r="E86" s="357">
        <f>SUM(E87:E88)</f>
        <v>0</v>
      </c>
      <c r="F86" s="357">
        <f>SUM(F87:F88)</f>
        <v>0</v>
      </c>
      <c r="G86" s="357">
        <f>SUM(G87:G88)</f>
        <v>0</v>
      </c>
      <c r="H86" s="357">
        <f>SUM(H87:H88)</f>
        <v>0</v>
      </c>
    </row>
    <row r="87" spans="1:8" x14ac:dyDescent="0.2">
      <c r="A87" s="342">
        <v>82</v>
      </c>
      <c r="B87" s="706" t="s">
        <v>11</v>
      </c>
      <c r="C87" s="602">
        <f t="shared" si="1"/>
        <v>0</v>
      </c>
      <c r="D87" s="708"/>
      <c r="E87" s="345"/>
      <c r="F87" s="345"/>
      <c r="G87" s="345"/>
      <c r="H87" s="345"/>
    </row>
    <row r="88" spans="1:8" x14ac:dyDescent="0.2">
      <c r="A88" s="342">
        <v>83</v>
      </c>
      <c r="B88" s="706" t="s">
        <v>12</v>
      </c>
      <c r="C88" s="602">
        <f t="shared" si="1"/>
        <v>0</v>
      </c>
      <c r="D88" s="708"/>
      <c r="E88" s="345"/>
      <c r="F88" s="345"/>
      <c r="G88" s="345"/>
      <c r="H88" s="345"/>
    </row>
    <row r="89" spans="1:8" x14ac:dyDescent="0.2">
      <c r="A89" s="342">
        <v>84</v>
      </c>
      <c r="B89" s="709" t="s">
        <v>13</v>
      </c>
      <c r="C89" s="602">
        <f t="shared" si="1"/>
        <v>0</v>
      </c>
      <c r="D89" s="710">
        <f>D82+D84+D86</f>
        <v>0</v>
      </c>
      <c r="E89" s="711">
        <f>E82+E84+E86</f>
        <v>0</v>
      </c>
      <c r="F89" s="711">
        <f>F82+F84+F86</f>
        <v>0</v>
      </c>
      <c r="G89" s="711">
        <f>G82+G84+G86</f>
        <v>0</v>
      </c>
      <c r="H89" s="711">
        <f>H82+H84+H86</f>
        <v>0</v>
      </c>
    </row>
    <row r="90" spans="1:8" x14ac:dyDescent="0.2">
      <c r="A90" s="342">
        <v>85</v>
      </c>
      <c r="B90" s="706" t="s">
        <v>14</v>
      </c>
      <c r="C90" s="602">
        <f t="shared" si="1"/>
        <v>0</v>
      </c>
      <c r="D90" s="708"/>
      <c r="E90" s="345"/>
      <c r="F90" s="345"/>
      <c r="G90" s="345"/>
      <c r="H90" s="345"/>
    </row>
    <row r="91" spans="1:8" ht="25.5" x14ac:dyDescent="0.2">
      <c r="A91" s="342">
        <v>86</v>
      </c>
      <c r="B91" s="706" t="s">
        <v>15</v>
      </c>
      <c r="C91" s="602">
        <f t="shared" si="1"/>
        <v>0</v>
      </c>
      <c r="D91" s="712">
        <f>SUM(D92:D95)</f>
        <v>0</v>
      </c>
      <c r="E91" s="350">
        <f>SUM(E92:E95)</f>
        <v>0</v>
      </c>
      <c r="F91" s="350">
        <f>SUM(F92:F95)</f>
        <v>0</v>
      </c>
      <c r="G91" s="350">
        <f>SUM(G92:G95)</f>
        <v>0</v>
      </c>
      <c r="H91" s="350">
        <f>SUM(H92:H95)</f>
        <v>0</v>
      </c>
    </row>
    <row r="92" spans="1:8" x14ac:dyDescent="0.2">
      <c r="A92" s="342">
        <v>87</v>
      </c>
      <c r="B92" s="706" t="s">
        <v>385</v>
      </c>
      <c r="C92" s="602">
        <f t="shared" si="1"/>
        <v>0</v>
      </c>
      <c r="D92" s="708"/>
      <c r="E92" s="345"/>
      <c r="F92" s="345"/>
      <c r="G92" s="345"/>
      <c r="H92" s="345"/>
    </row>
    <row r="93" spans="1:8" x14ac:dyDescent="0.2">
      <c r="A93" s="342">
        <v>88</v>
      </c>
      <c r="B93" s="706" t="s">
        <v>16</v>
      </c>
      <c r="C93" s="602">
        <f t="shared" si="1"/>
        <v>0</v>
      </c>
      <c r="D93" s="708"/>
      <c r="E93" s="345"/>
      <c r="F93" s="345"/>
      <c r="G93" s="345"/>
      <c r="H93" s="345"/>
    </row>
    <row r="94" spans="1:8" x14ac:dyDescent="0.2">
      <c r="A94" s="342">
        <v>89</v>
      </c>
      <c r="B94" s="706" t="s">
        <v>17</v>
      </c>
      <c r="C94" s="602">
        <f t="shared" si="1"/>
        <v>0</v>
      </c>
      <c r="D94" s="708"/>
      <c r="E94" s="345"/>
      <c r="F94" s="345"/>
      <c r="G94" s="345"/>
      <c r="H94" s="345"/>
    </row>
    <row r="95" spans="1:8" x14ac:dyDescent="0.2">
      <c r="A95" s="342">
        <v>90</v>
      </c>
      <c r="B95" s="706" t="s">
        <v>18</v>
      </c>
      <c r="C95" s="602">
        <f t="shared" si="1"/>
        <v>0</v>
      </c>
      <c r="D95" s="708"/>
      <c r="E95" s="345"/>
      <c r="F95" s="345"/>
      <c r="G95" s="345"/>
      <c r="H95" s="345"/>
    </row>
    <row r="96" spans="1:8" ht="25.5" x14ac:dyDescent="0.2">
      <c r="A96" s="342">
        <v>91</v>
      </c>
      <c r="B96" s="706" t="s">
        <v>386</v>
      </c>
      <c r="C96" s="602">
        <f t="shared" si="1"/>
        <v>6300000</v>
      </c>
      <c r="D96" s="708">
        <v>6300000</v>
      </c>
      <c r="E96" s="345"/>
      <c r="F96" s="345"/>
      <c r="G96" s="345"/>
      <c r="H96" s="345"/>
    </row>
    <row r="97" spans="1:10" x14ac:dyDescent="0.2">
      <c r="A97" s="342">
        <v>92</v>
      </c>
      <c r="B97" s="706" t="s">
        <v>387</v>
      </c>
      <c r="C97" s="602">
        <f t="shared" si="1"/>
        <v>0</v>
      </c>
      <c r="D97" s="708"/>
      <c r="E97" s="345"/>
      <c r="F97" s="345"/>
      <c r="G97" s="345"/>
      <c r="H97" s="345"/>
    </row>
    <row r="98" spans="1:10" x14ac:dyDescent="0.2">
      <c r="A98" s="342">
        <v>93</v>
      </c>
      <c r="B98" s="706" t="s">
        <v>19</v>
      </c>
      <c r="C98" s="602">
        <f t="shared" si="1"/>
        <v>4000000</v>
      </c>
      <c r="D98" s="708">
        <v>4000000</v>
      </c>
      <c r="E98" s="345"/>
      <c r="F98" s="345"/>
      <c r="G98" s="345"/>
      <c r="H98" s="345"/>
    </row>
    <row r="99" spans="1:10" x14ac:dyDescent="0.2">
      <c r="A99" s="342">
        <v>94</v>
      </c>
      <c r="B99" s="709" t="s">
        <v>20</v>
      </c>
      <c r="C99" s="602">
        <f t="shared" si="1"/>
        <v>10300000</v>
      </c>
      <c r="D99" s="710">
        <f>D90+D91+D96+D97+D98</f>
        <v>10300000</v>
      </c>
      <c r="E99" s="711">
        <f>E90+E91+E96+E97+E98</f>
        <v>0</v>
      </c>
      <c r="F99" s="711">
        <f>F90+F91+F96+F97+F98</f>
        <v>0</v>
      </c>
      <c r="G99" s="711">
        <f>G90+G91+G96+G97+G98</f>
        <v>0</v>
      </c>
      <c r="H99" s="711">
        <f>H90+H91+H96+H97+H98</f>
        <v>0</v>
      </c>
    </row>
    <row r="100" spans="1:10" x14ac:dyDescent="0.2">
      <c r="A100" s="342">
        <v>95</v>
      </c>
      <c r="B100" s="706" t="s">
        <v>21</v>
      </c>
      <c r="C100" s="602">
        <f t="shared" si="1"/>
        <v>0</v>
      </c>
      <c r="D100" s="708"/>
      <c r="E100" s="345"/>
      <c r="F100" s="345"/>
      <c r="G100" s="345"/>
      <c r="H100" s="345"/>
    </row>
    <row r="101" spans="1:10" x14ac:dyDescent="0.2">
      <c r="A101" s="342">
        <v>96</v>
      </c>
      <c r="B101" s="706" t="s">
        <v>22</v>
      </c>
      <c r="C101" s="602">
        <f t="shared" si="1"/>
        <v>0</v>
      </c>
      <c r="D101" s="708"/>
      <c r="E101" s="345"/>
      <c r="F101" s="345"/>
      <c r="G101" s="345"/>
      <c r="H101" s="345"/>
    </row>
    <row r="102" spans="1:10" x14ac:dyDescent="0.2">
      <c r="A102" s="342">
        <v>97</v>
      </c>
      <c r="B102" s="706" t="s">
        <v>23</v>
      </c>
      <c r="C102" s="602">
        <f t="shared" si="1"/>
        <v>0</v>
      </c>
      <c r="D102" s="708"/>
      <c r="E102" s="345"/>
      <c r="F102" s="345"/>
      <c r="G102" s="345"/>
      <c r="H102" s="345"/>
    </row>
    <row r="103" spans="1:10" x14ac:dyDescent="0.2">
      <c r="A103" s="342">
        <v>98</v>
      </c>
      <c r="B103" s="706" t="s">
        <v>24</v>
      </c>
      <c r="C103" s="602">
        <f t="shared" si="1"/>
        <v>0</v>
      </c>
      <c r="D103" s="708"/>
      <c r="E103" s="345"/>
      <c r="F103" s="345"/>
      <c r="G103" s="345"/>
      <c r="H103" s="345"/>
    </row>
    <row r="104" spans="1:10" ht="25.5" x14ac:dyDescent="0.2">
      <c r="A104" s="342">
        <v>99</v>
      </c>
      <c r="B104" s="706" t="s">
        <v>25</v>
      </c>
      <c r="C104" s="602">
        <f t="shared" si="1"/>
        <v>0</v>
      </c>
      <c r="D104" s="708"/>
      <c r="E104" s="345"/>
      <c r="F104" s="345"/>
      <c r="G104" s="345"/>
      <c r="H104" s="345"/>
    </row>
    <row r="105" spans="1:10" x14ac:dyDescent="0.2">
      <c r="A105" s="342">
        <v>100</v>
      </c>
      <c r="B105" s="709" t="s">
        <v>26</v>
      </c>
      <c r="C105" s="602">
        <f t="shared" si="1"/>
        <v>0</v>
      </c>
      <c r="D105" s="710">
        <f>SUM(D100:D104)</f>
        <v>0</v>
      </c>
      <c r="E105" s="711">
        <f>SUM(E100:E104)</f>
        <v>0</v>
      </c>
      <c r="F105" s="711">
        <f>SUM(F100:F104)</f>
        <v>0</v>
      </c>
      <c r="G105" s="711">
        <f>SUM(G100:G104)</f>
        <v>0</v>
      </c>
      <c r="H105" s="711">
        <f>SUM(H100:H104)</f>
        <v>0</v>
      </c>
    </row>
    <row r="106" spans="1:10" x14ac:dyDescent="0.2">
      <c r="A106" s="342">
        <v>101</v>
      </c>
      <c r="B106" s="706" t="s">
        <v>27</v>
      </c>
      <c r="C106" s="602">
        <f t="shared" si="1"/>
        <v>0</v>
      </c>
      <c r="D106" s="708"/>
      <c r="E106" s="345"/>
      <c r="F106" s="345"/>
      <c r="G106" s="345"/>
      <c r="H106" s="345"/>
    </row>
    <row r="107" spans="1:10" x14ac:dyDescent="0.2">
      <c r="A107" s="342">
        <v>102</v>
      </c>
      <c r="B107" s="706" t="s">
        <v>388</v>
      </c>
      <c r="C107" s="602">
        <f t="shared" si="1"/>
        <v>0</v>
      </c>
      <c r="D107" s="708"/>
      <c r="E107" s="345"/>
      <c r="F107" s="345"/>
      <c r="G107" s="345"/>
      <c r="H107" s="345"/>
    </row>
    <row r="108" spans="1:10" x14ac:dyDescent="0.2">
      <c r="A108" s="342">
        <v>103</v>
      </c>
      <c r="B108" s="706" t="s">
        <v>28</v>
      </c>
      <c r="C108" s="602">
        <f t="shared" si="1"/>
        <v>0</v>
      </c>
      <c r="D108" s="708"/>
      <c r="E108" s="345"/>
      <c r="F108" s="345"/>
      <c r="G108" s="345"/>
      <c r="H108" s="345"/>
    </row>
    <row r="109" spans="1:10" ht="25.5" x14ac:dyDescent="0.2">
      <c r="A109" s="342">
        <v>104</v>
      </c>
      <c r="B109" s="706" t="s">
        <v>29</v>
      </c>
      <c r="C109" s="602">
        <f t="shared" si="1"/>
        <v>0</v>
      </c>
      <c r="D109" s="708"/>
      <c r="E109" s="345"/>
      <c r="F109" s="345"/>
      <c r="G109" s="345"/>
      <c r="H109" s="345"/>
    </row>
    <row r="110" spans="1:10" x14ac:dyDescent="0.2">
      <c r="A110" s="342">
        <v>105</v>
      </c>
      <c r="B110" s="709" t="s">
        <v>30</v>
      </c>
      <c r="C110" s="602">
        <f t="shared" si="1"/>
        <v>0</v>
      </c>
      <c r="D110" s="710">
        <f>SUM(D106:D109)</f>
        <v>0</v>
      </c>
      <c r="E110" s="711">
        <f>SUM(E106:E109)</f>
        <v>0</v>
      </c>
      <c r="F110" s="711">
        <f>SUM(F106:F109)</f>
        <v>0</v>
      </c>
      <c r="G110" s="711">
        <f>SUM(G106:G109)</f>
        <v>0</v>
      </c>
      <c r="H110" s="711">
        <f>SUM(H106:H109)</f>
        <v>0</v>
      </c>
    </row>
    <row r="111" spans="1:10" ht="25.5" x14ac:dyDescent="0.2">
      <c r="A111" s="342">
        <v>106</v>
      </c>
      <c r="B111" s="706" t="s">
        <v>490</v>
      </c>
      <c r="C111" s="602">
        <f>SUM(D111:H111)</f>
        <v>0</v>
      </c>
      <c r="D111" s="707"/>
      <c r="E111" s="357">
        <f>SUM(E112:E114)</f>
        <v>0</v>
      </c>
      <c r="F111" s="357">
        <f>SUM(F112:F114)</f>
        <v>0</v>
      </c>
      <c r="G111" s="357">
        <f>SUM(G112:G114)</f>
        <v>0</v>
      </c>
      <c r="H111" s="357">
        <f>SUM(H112:H114)</f>
        <v>0</v>
      </c>
      <c r="J111" s="612">
        <v>6300</v>
      </c>
    </row>
    <row r="112" spans="1:10" x14ac:dyDescent="0.2">
      <c r="A112" s="342">
        <v>107</v>
      </c>
      <c r="B112" s="706" t="s">
        <v>491</v>
      </c>
      <c r="C112" s="602">
        <f t="shared" ref="C112:C121" si="2">SUM(D112:H112)</f>
        <v>0</v>
      </c>
      <c r="D112" s="708"/>
      <c r="E112" s="345"/>
      <c r="F112" s="345"/>
      <c r="G112" s="345"/>
      <c r="H112" s="345"/>
      <c r="J112" s="612">
        <v>3900</v>
      </c>
    </row>
    <row r="113" spans="1:10" ht="25.5" x14ac:dyDescent="0.2">
      <c r="A113" s="342">
        <v>108</v>
      </c>
      <c r="B113" s="706" t="s">
        <v>389</v>
      </c>
      <c r="C113" s="602">
        <f t="shared" si="2"/>
        <v>0</v>
      </c>
      <c r="D113" s="708"/>
      <c r="E113" s="345"/>
      <c r="F113" s="345"/>
      <c r="G113" s="345"/>
      <c r="H113" s="345"/>
      <c r="J113" s="612">
        <f>J111-J112</f>
        <v>2400</v>
      </c>
    </row>
    <row r="114" spans="1:10" x14ac:dyDescent="0.2">
      <c r="A114" s="342">
        <v>109</v>
      </c>
      <c r="B114" s="706" t="s">
        <v>391</v>
      </c>
      <c r="C114" s="602">
        <f t="shared" si="2"/>
        <v>0</v>
      </c>
      <c r="D114" s="708"/>
      <c r="E114" s="345"/>
      <c r="F114" s="345"/>
      <c r="G114" s="345"/>
      <c r="H114" s="345"/>
    </row>
    <row r="115" spans="1:10" x14ac:dyDescent="0.2">
      <c r="A115" s="342">
        <v>110</v>
      </c>
      <c r="B115" s="709" t="s">
        <v>32</v>
      </c>
      <c r="C115" s="602">
        <f t="shared" si="2"/>
        <v>0</v>
      </c>
      <c r="D115" s="710">
        <f>D111</f>
        <v>0</v>
      </c>
      <c r="E115" s="711">
        <f>E111</f>
        <v>0</v>
      </c>
      <c r="F115" s="711">
        <f>F111</f>
        <v>0</v>
      </c>
      <c r="G115" s="711">
        <f>G111</f>
        <v>0</v>
      </c>
      <c r="H115" s="711">
        <f>H111</f>
        <v>0</v>
      </c>
    </row>
    <row r="116" spans="1:10" x14ac:dyDescent="0.2">
      <c r="A116" s="342">
        <v>111</v>
      </c>
      <c r="B116" s="713" t="s">
        <v>33</v>
      </c>
      <c r="C116" s="602">
        <f t="shared" si="2"/>
        <v>33484875</v>
      </c>
      <c r="D116" s="733">
        <f>D79+D80+D81+D89+D99+D105+D110+D115</f>
        <v>24931200</v>
      </c>
      <c r="E116" s="733">
        <f>E79+E80+E81+E89+E99+E105+E110+E115</f>
        <v>0</v>
      </c>
      <c r="F116" s="733">
        <f>F79+F80+F81+F89+F99+F105+F110+F115</f>
        <v>4503100</v>
      </c>
      <c r="G116" s="733">
        <f>G79+G80+G81+G89+G99+G105+G110+G115</f>
        <v>4050575</v>
      </c>
      <c r="H116" s="733">
        <f>H79+H80+H81+H89+H99+H105+H110+H115</f>
        <v>0</v>
      </c>
    </row>
    <row r="117" spans="1:10" ht="25.5" x14ac:dyDescent="0.2">
      <c r="A117" s="342">
        <v>112</v>
      </c>
      <c r="B117" s="706" t="s">
        <v>34</v>
      </c>
      <c r="C117" s="602">
        <f t="shared" si="2"/>
        <v>0</v>
      </c>
      <c r="D117" s="708"/>
      <c r="E117" s="345"/>
      <c r="F117" s="345"/>
      <c r="G117" s="345"/>
      <c r="H117" s="345"/>
    </row>
    <row r="118" spans="1:10" x14ac:dyDescent="0.2">
      <c r="A118" s="342">
        <v>113</v>
      </c>
      <c r="B118" s="706" t="s">
        <v>35</v>
      </c>
      <c r="C118" s="602">
        <f t="shared" si="2"/>
        <v>6585175</v>
      </c>
      <c r="D118" s="708">
        <f>C75</f>
        <v>6585175</v>
      </c>
      <c r="E118" s="345"/>
      <c r="F118" s="345"/>
      <c r="G118" s="345"/>
      <c r="H118" s="345"/>
    </row>
    <row r="119" spans="1:10" x14ac:dyDescent="0.2">
      <c r="A119" s="342">
        <v>114</v>
      </c>
      <c r="B119" s="706" t="s">
        <v>36</v>
      </c>
      <c r="C119" s="602">
        <f t="shared" si="2"/>
        <v>6585175</v>
      </c>
      <c r="D119" s="707">
        <f>SUM(D117:D118)</f>
        <v>6585175</v>
      </c>
      <c r="E119" s="357">
        <f>SUM(E117:E118)</f>
        <v>0</v>
      </c>
      <c r="F119" s="357">
        <f>SUM(F117:F118)</f>
        <v>0</v>
      </c>
      <c r="G119" s="357">
        <f>SUM(G117:G118)</f>
        <v>0</v>
      </c>
      <c r="H119" s="357">
        <f>SUM(H117:H118)</f>
        <v>0</v>
      </c>
    </row>
    <row r="120" spans="1:10" ht="13.5" thickBot="1" x14ac:dyDescent="0.25">
      <c r="A120" s="342">
        <v>115</v>
      </c>
      <c r="B120" s="715" t="s">
        <v>37</v>
      </c>
      <c r="C120" s="602">
        <f t="shared" si="2"/>
        <v>6585175</v>
      </c>
      <c r="D120" s="189">
        <f>D119</f>
        <v>6585175</v>
      </c>
      <c r="E120" s="716">
        <f>E119</f>
        <v>0</v>
      </c>
      <c r="F120" s="716">
        <f>F119</f>
        <v>0</v>
      </c>
      <c r="G120" s="716">
        <f>G119</f>
        <v>0</v>
      </c>
      <c r="H120" s="716">
        <f>H119</f>
        <v>0</v>
      </c>
    </row>
    <row r="121" spans="1:10" ht="14.25" thickTop="1" thickBot="1" x14ac:dyDescent="0.25">
      <c r="A121" s="342">
        <v>116</v>
      </c>
      <c r="B121" s="599" t="s">
        <v>38</v>
      </c>
      <c r="C121" s="602">
        <f t="shared" si="2"/>
        <v>40070050</v>
      </c>
      <c r="D121" s="598">
        <f>D116+D120</f>
        <v>31516375</v>
      </c>
      <c r="E121" s="597">
        <f>E116+E120</f>
        <v>0</v>
      </c>
      <c r="F121" s="597">
        <f>F116+F120</f>
        <v>4503100</v>
      </c>
      <c r="G121" s="597">
        <f>G116+G120</f>
        <v>4050575</v>
      </c>
      <c r="H121" s="597">
        <f>H116+H120</f>
        <v>0</v>
      </c>
    </row>
    <row r="122" spans="1:10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6B04-6F52-4C92-AD40-F3D33E8E810D}">
  <dimension ref="A1:H122"/>
  <sheetViews>
    <sheetView workbookViewId="0">
      <pane ySplit="6" topLeftCell="A100" activePane="bottomLeft" state="frozen"/>
      <selection pane="bottomLeft" activeCell="F1" sqref="F1"/>
    </sheetView>
  </sheetViews>
  <sheetFormatPr defaultRowHeight="12.75" x14ac:dyDescent="0.2"/>
  <cols>
    <col min="1" max="1" width="5.7109375" style="612" customWidth="1"/>
    <col min="2" max="2" width="50" style="612" customWidth="1"/>
    <col min="3" max="3" width="14.7109375" style="612" customWidth="1"/>
    <col min="4" max="8" width="12.7109375" style="612" customWidth="1"/>
    <col min="9" max="255" width="9.140625" style="612"/>
    <col min="256" max="256" width="5.7109375" style="612" customWidth="1"/>
    <col min="257" max="257" width="50" style="612" customWidth="1"/>
    <col min="258" max="258" width="28.85546875" style="612" customWidth="1"/>
    <col min="259" max="511" width="9.140625" style="612"/>
    <col min="512" max="512" width="5.7109375" style="612" customWidth="1"/>
    <col min="513" max="513" width="50" style="612" customWidth="1"/>
    <col min="514" max="514" width="28.85546875" style="612" customWidth="1"/>
    <col min="515" max="767" width="9.140625" style="612"/>
    <col min="768" max="768" width="5.7109375" style="612" customWidth="1"/>
    <col min="769" max="769" width="50" style="612" customWidth="1"/>
    <col min="770" max="770" width="28.85546875" style="612" customWidth="1"/>
    <col min="771" max="1023" width="9.140625" style="612"/>
    <col min="1024" max="1024" width="5.7109375" style="612" customWidth="1"/>
    <col min="1025" max="1025" width="50" style="612" customWidth="1"/>
    <col min="1026" max="1026" width="28.85546875" style="612" customWidth="1"/>
    <col min="1027" max="1279" width="9.140625" style="612"/>
    <col min="1280" max="1280" width="5.7109375" style="612" customWidth="1"/>
    <col min="1281" max="1281" width="50" style="612" customWidth="1"/>
    <col min="1282" max="1282" width="28.85546875" style="612" customWidth="1"/>
    <col min="1283" max="1535" width="9.140625" style="612"/>
    <col min="1536" max="1536" width="5.7109375" style="612" customWidth="1"/>
    <col min="1537" max="1537" width="50" style="612" customWidth="1"/>
    <col min="1538" max="1538" width="28.85546875" style="612" customWidth="1"/>
    <col min="1539" max="1791" width="9.140625" style="612"/>
    <col min="1792" max="1792" width="5.7109375" style="612" customWidth="1"/>
    <col min="1793" max="1793" width="50" style="612" customWidth="1"/>
    <col min="1794" max="1794" width="28.85546875" style="612" customWidth="1"/>
    <col min="1795" max="2047" width="9.140625" style="612"/>
    <col min="2048" max="2048" width="5.7109375" style="612" customWidth="1"/>
    <col min="2049" max="2049" width="50" style="612" customWidth="1"/>
    <col min="2050" max="2050" width="28.85546875" style="612" customWidth="1"/>
    <col min="2051" max="2303" width="9.140625" style="612"/>
    <col min="2304" max="2304" width="5.7109375" style="612" customWidth="1"/>
    <col min="2305" max="2305" width="50" style="612" customWidth="1"/>
    <col min="2306" max="2306" width="28.85546875" style="612" customWidth="1"/>
    <col min="2307" max="2559" width="9.140625" style="612"/>
    <col min="2560" max="2560" width="5.7109375" style="612" customWidth="1"/>
    <col min="2561" max="2561" width="50" style="612" customWidth="1"/>
    <col min="2562" max="2562" width="28.85546875" style="612" customWidth="1"/>
    <col min="2563" max="2815" width="9.140625" style="612"/>
    <col min="2816" max="2816" width="5.7109375" style="612" customWidth="1"/>
    <col min="2817" max="2817" width="50" style="612" customWidth="1"/>
    <col min="2818" max="2818" width="28.85546875" style="612" customWidth="1"/>
    <col min="2819" max="3071" width="9.140625" style="612"/>
    <col min="3072" max="3072" width="5.7109375" style="612" customWidth="1"/>
    <col min="3073" max="3073" width="50" style="612" customWidth="1"/>
    <col min="3074" max="3074" width="28.85546875" style="612" customWidth="1"/>
    <col min="3075" max="3327" width="9.140625" style="612"/>
    <col min="3328" max="3328" width="5.7109375" style="612" customWidth="1"/>
    <col min="3329" max="3329" width="50" style="612" customWidth="1"/>
    <col min="3330" max="3330" width="28.85546875" style="612" customWidth="1"/>
    <col min="3331" max="3583" width="9.140625" style="612"/>
    <col min="3584" max="3584" width="5.7109375" style="612" customWidth="1"/>
    <col min="3585" max="3585" width="50" style="612" customWidth="1"/>
    <col min="3586" max="3586" width="28.85546875" style="612" customWidth="1"/>
    <col min="3587" max="3839" width="9.140625" style="612"/>
    <col min="3840" max="3840" width="5.7109375" style="612" customWidth="1"/>
    <col min="3841" max="3841" width="50" style="612" customWidth="1"/>
    <col min="3842" max="3842" width="28.85546875" style="612" customWidth="1"/>
    <col min="3843" max="4095" width="9.140625" style="612"/>
    <col min="4096" max="4096" width="5.7109375" style="612" customWidth="1"/>
    <col min="4097" max="4097" width="50" style="612" customWidth="1"/>
    <col min="4098" max="4098" width="28.85546875" style="612" customWidth="1"/>
    <col min="4099" max="4351" width="9.140625" style="612"/>
    <col min="4352" max="4352" width="5.7109375" style="612" customWidth="1"/>
    <col min="4353" max="4353" width="50" style="612" customWidth="1"/>
    <col min="4354" max="4354" width="28.85546875" style="612" customWidth="1"/>
    <col min="4355" max="4607" width="9.140625" style="612"/>
    <col min="4608" max="4608" width="5.7109375" style="612" customWidth="1"/>
    <col min="4609" max="4609" width="50" style="612" customWidth="1"/>
    <col min="4610" max="4610" width="28.85546875" style="612" customWidth="1"/>
    <col min="4611" max="4863" width="9.140625" style="612"/>
    <col min="4864" max="4864" width="5.7109375" style="612" customWidth="1"/>
    <col min="4865" max="4865" width="50" style="612" customWidth="1"/>
    <col min="4866" max="4866" width="28.85546875" style="612" customWidth="1"/>
    <col min="4867" max="5119" width="9.140625" style="612"/>
    <col min="5120" max="5120" width="5.7109375" style="612" customWidth="1"/>
    <col min="5121" max="5121" width="50" style="612" customWidth="1"/>
    <col min="5122" max="5122" width="28.85546875" style="612" customWidth="1"/>
    <col min="5123" max="5375" width="9.140625" style="612"/>
    <col min="5376" max="5376" width="5.7109375" style="612" customWidth="1"/>
    <col min="5377" max="5377" width="50" style="612" customWidth="1"/>
    <col min="5378" max="5378" width="28.85546875" style="612" customWidth="1"/>
    <col min="5379" max="5631" width="9.140625" style="612"/>
    <col min="5632" max="5632" width="5.7109375" style="612" customWidth="1"/>
    <col min="5633" max="5633" width="50" style="612" customWidth="1"/>
    <col min="5634" max="5634" width="28.85546875" style="612" customWidth="1"/>
    <col min="5635" max="5887" width="9.140625" style="612"/>
    <col min="5888" max="5888" width="5.7109375" style="612" customWidth="1"/>
    <col min="5889" max="5889" width="50" style="612" customWidth="1"/>
    <col min="5890" max="5890" width="28.85546875" style="612" customWidth="1"/>
    <col min="5891" max="6143" width="9.140625" style="612"/>
    <col min="6144" max="6144" width="5.7109375" style="612" customWidth="1"/>
    <col min="6145" max="6145" width="50" style="612" customWidth="1"/>
    <col min="6146" max="6146" width="28.85546875" style="612" customWidth="1"/>
    <col min="6147" max="6399" width="9.140625" style="612"/>
    <col min="6400" max="6400" width="5.7109375" style="612" customWidth="1"/>
    <col min="6401" max="6401" width="50" style="612" customWidth="1"/>
    <col min="6402" max="6402" width="28.85546875" style="612" customWidth="1"/>
    <col min="6403" max="6655" width="9.140625" style="612"/>
    <col min="6656" max="6656" width="5.7109375" style="612" customWidth="1"/>
    <col min="6657" max="6657" width="50" style="612" customWidth="1"/>
    <col min="6658" max="6658" width="28.85546875" style="612" customWidth="1"/>
    <col min="6659" max="6911" width="9.140625" style="612"/>
    <col min="6912" max="6912" width="5.7109375" style="612" customWidth="1"/>
    <col min="6913" max="6913" width="50" style="612" customWidth="1"/>
    <col min="6914" max="6914" width="28.85546875" style="612" customWidth="1"/>
    <col min="6915" max="7167" width="9.140625" style="612"/>
    <col min="7168" max="7168" width="5.7109375" style="612" customWidth="1"/>
    <col min="7169" max="7169" width="50" style="612" customWidth="1"/>
    <col min="7170" max="7170" width="28.85546875" style="612" customWidth="1"/>
    <col min="7171" max="7423" width="9.140625" style="612"/>
    <col min="7424" max="7424" width="5.7109375" style="612" customWidth="1"/>
    <col min="7425" max="7425" width="50" style="612" customWidth="1"/>
    <col min="7426" max="7426" width="28.85546875" style="612" customWidth="1"/>
    <col min="7427" max="7679" width="9.140625" style="612"/>
    <col min="7680" max="7680" width="5.7109375" style="612" customWidth="1"/>
    <col min="7681" max="7681" width="50" style="612" customWidth="1"/>
    <col min="7682" max="7682" width="28.85546875" style="612" customWidth="1"/>
    <col min="7683" max="7935" width="9.140625" style="612"/>
    <col min="7936" max="7936" width="5.7109375" style="612" customWidth="1"/>
    <col min="7937" max="7937" width="50" style="612" customWidth="1"/>
    <col min="7938" max="7938" width="28.85546875" style="612" customWidth="1"/>
    <col min="7939" max="8191" width="9.140625" style="612"/>
    <col min="8192" max="8192" width="5.7109375" style="612" customWidth="1"/>
    <col min="8193" max="8193" width="50" style="612" customWidth="1"/>
    <col min="8194" max="8194" width="28.85546875" style="612" customWidth="1"/>
    <col min="8195" max="8447" width="9.140625" style="612"/>
    <col min="8448" max="8448" width="5.7109375" style="612" customWidth="1"/>
    <col min="8449" max="8449" width="50" style="612" customWidth="1"/>
    <col min="8450" max="8450" width="28.85546875" style="612" customWidth="1"/>
    <col min="8451" max="8703" width="9.140625" style="612"/>
    <col min="8704" max="8704" width="5.7109375" style="612" customWidth="1"/>
    <col min="8705" max="8705" width="50" style="612" customWidth="1"/>
    <col min="8706" max="8706" width="28.85546875" style="612" customWidth="1"/>
    <col min="8707" max="8959" width="9.140625" style="612"/>
    <col min="8960" max="8960" width="5.7109375" style="612" customWidth="1"/>
    <col min="8961" max="8961" width="50" style="612" customWidth="1"/>
    <col min="8962" max="8962" width="28.85546875" style="612" customWidth="1"/>
    <col min="8963" max="9215" width="9.140625" style="612"/>
    <col min="9216" max="9216" width="5.7109375" style="612" customWidth="1"/>
    <col min="9217" max="9217" width="50" style="612" customWidth="1"/>
    <col min="9218" max="9218" width="28.85546875" style="612" customWidth="1"/>
    <col min="9219" max="9471" width="9.140625" style="612"/>
    <col min="9472" max="9472" width="5.7109375" style="612" customWidth="1"/>
    <col min="9473" max="9473" width="50" style="612" customWidth="1"/>
    <col min="9474" max="9474" width="28.85546875" style="612" customWidth="1"/>
    <col min="9475" max="9727" width="9.140625" style="612"/>
    <col min="9728" max="9728" width="5.7109375" style="612" customWidth="1"/>
    <col min="9729" max="9729" width="50" style="612" customWidth="1"/>
    <col min="9730" max="9730" width="28.85546875" style="612" customWidth="1"/>
    <col min="9731" max="9983" width="9.140625" style="612"/>
    <col min="9984" max="9984" width="5.7109375" style="612" customWidth="1"/>
    <col min="9985" max="9985" width="50" style="612" customWidth="1"/>
    <col min="9986" max="9986" width="28.85546875" style="612" customWidth="1"/>
    <col min="9987" max="10239" width="9.140625" style="612"/>
    <col min="10240" max="10240" width="5.7109375" style="612" customWidth="1"/>
    <col min="10241" max="10241" width="50" style="612" customWidth="1"/>
    <col min="10242" max="10242" width="28.85546875" style="612" customWidth="1"/>
    <col min="10243" max="10495" width="9.140625" style="612"/>
    <col min="10496" max="10496" width="5.7109375" style="612" customWidth="1"/>
    <col min="10497" max="10497" width="50" style="612" customWidth="1"/>
    <col min="10498" max="10498" width="28.85546875" style="612" customWidth="1"/>
    <col min="10499" max="10751" width="9.140625" style="612"/>
    <col min="10752" max="10752" width="5.7109375" style="612" customWidth="1"/>
    <col min="10753" max="10753" width="50" style="612" customWidth="1"/>
    <col min="10754" max="10754" width="28.85546875" style="612" customWidth="1"/>
    <col min="10755" max="11007" width="9.140625" style="612"/>
    <col min="11008" max="11008" width="5.7109375" style="612" customWidth="1"/>
    <col min="11009" max="11009" width="50" style="612" customWidth="1"/>
    <col min="11010" max="11010" width="28.85546875" style="612" customWidth="1"/>
    <col min="11011" max="11263" width="9.140625" style="612"/>
    <col min="11264" max="11264" width="5.7109375" style="612" customWidth="1"/>
    <col min="11265" max="11265" width="50" style="612" customWidth="1"/>
    <col min="11266" max="11266" width="28.85546875" style="612" customWidth="1"/>
    <col min="11267" max="11519" width="9.140625" style="612"/>
    <col min="11520" max="11520" width="5.7109375" style="612" customWidth="1"/>
    <col min="11521" max="11521" width="50" style="612" customWidth="1"/>
    <col min="11522" max="11522" width="28.85546875" style="612" customWidth="1"/>
    <col min="11523" max="11775" width="9.140625" style="612"/>
    <col min="11776" max="11776" width="5.7109375" style="612" customWidth="1"/>
    <col min="11777" max="11777" width="50" style="612" customWidth="1"/>
    <col min="11778" max="11778" width="28.85546875" style="612" customWidth="1"/>
    <col min="11779" max="12031" width="9.140625" style="612"/>
    <col min="12032" max="12032" width="5.7109375" style="612" customWidth="1"/>
    <col min="12033" max="12033" width="50" style="612" customWidth="1"/>
    <col min="12034" max="12034" width="28.85546875" style="612" customWidth="1"/>
    <col min="12035" max="12287" width="9.140625" style="612"/>
    <col min="12288" max="12288" width="5.7109375" style="612" customWidth="1"/>
    <col min="12289" max="12289" width="50" style="612" customWidth="1"/>
    <col min="12290" max="12290" width="28.85546875" style="612" customWidth="1"/>
    <col min="12291" max="12543" width="9.140625" style="612"/>
    <col min="12544" max="12544" width="5.7109375" style="612" customWidth="1"/>
    <col min="12545" max="12545" width="50" style="612" customWidth="1"/>
    <col min="12546" max="12546" width="28.85546875" style="612" customWidth="1"/>
    <col min="12547" max="12799" width="9.140625" style="612"/>
    <col min="12800" max="12800" width="5.7109375" style="612" customWidth="1"/>
    <col min="12801" max="12801" width="50" style="612" customWidth="1"/>
    <col min="12802" max="12802" width="28.85546875" style="612" customWidth="1"/>
    <col min="12803" max="13055" width="9.140625" style="612"/>
    <col min="13056" max="13056" width="5.7109375" style="612" customWidth="1"/>
    <col min="13057" max="13057" width="50" style="612" customWidth="1"/>
    <col min="13058" max="13058" width="28.85546875" style="612" customWidth="1"/>
    <col min="13059" max="13311" width="9.140625" style="612"/>
    <col min="13312" max="13312" width="5.7109375" style="612" customWidth="1"/>
    <col min="13313" max="13313" width="50" style="612" customWidth="1"/>
    <col min="13314" max="13314" width="28.85546875" style="612" customWidth="1"/>
    <col min="13315" max="13567" width="9.140625" style="612"/>
    <col min="13568" max="13568" width="5.7109375" style="612" customWidth="1"/>
    <col min="13569" max="13569" width="50" style="612" customWidth="1"/>
    <col min="13570" max="13570" width="28.85546875" style="612" customWidth="1"/>
    <col min="13571" max="13823" width="9.140625" style="612"/>
    <col min="13824" max="13824" width="5.7109375" style="612" customWidth="1"/>
    <col min="13825" max="13825" width="50" style="612" customWidth="1"/>
    <col min="13826" max="13826" width="28.85546875" style="612" customWidth="1"/>
    <col min="13827" max="14079" width="9.140625" style="612"/>
    <col min="14080" max="14080" width="5.7109375" style="612" customWidth="1"/>
    <col min="14081" max="14081" width="50" style="612" customWidth="1"/>
    <col min="14082" max="14082" width="28.85546875" style="612" customWidth="1"/>
    <col min="14083" max="14335" width="9.140625" style="612"/>
    <col min="14336" max="14336" width="5.7109375" style="612" customWidth="1"/>
    <col min="14337" max="14337" width="50" style="612" customWidth="1"/>
    <col min="14338" max="14338" width="28.85546875" style="612" customWidth="1"/>
    <col min="14339" max="14591" width="9.140625" style="612"/>
    <col min="14592" max="14592" width="5.7109375" style="612" customWidth="1"/>
    <col min="14593" max="14593" width="50" style="612" customWidth="1"/>
    <col min="14594" max="14594" width="28.85546875" style="612" customWidth="1"/>
    <col min="14595" max="14847" width="9.140625" style="612"/>
    <col min="14848" max="14848" width="5.7109375" style="612" customWidth="1"/>
    <col min="14849" max="14849" width="50" style="612" customWidth="1"/>
    <col min="14850" max="14850" width="28.85546875" style="612" customWidth="1"/>
    <col min="14851" max="15103" width="9.140625" style="612"/>
    <col min="15104" max="15104" width="5.7109375" style="612" customWidth="1"/>
    <col min="15105" max="15105" width="50" style="612" customWidth="1"/>
    <col min="15106" max="15106" width="28.85546875" style="612" customWidth="1"/>
    <col min="15107" max="15359" width="9.140625" style="612"/>
    <col min="15360" max="15360" width="5.7109375" style="612" customWidth="1"/>
    <col min="15361" max="15361" width="50" style="612" customWidth="1"/>
    <col min="15362" max="15362" width="28.85546875" style="612" customWidth="1"/>
    <col min="15363" max="15615" width="9.140625" style="612"/>
    <col min="15616" max="15616" width="5.7109375" style="612" customWidth="1"/>
    <col min="15617" max="15617" width="50" style="612" customWidth="1"/>
    <col min="15618" max="15618" width="28.85546875" style="612" customWidth="1"/>
    <col min="15619" max="15871" width="9.140625" style="612"/>
    <col min="15872" max="15872" width="5.7109375" style="612" customWidth="1"/>
    <col min="15873" max="15873" width="50" style="612" customWidth="1"/>
    <col min="15874" max="15874" width="28.85546875" style="612" customWidth="1"/>
    <col min="15875" max="16127" width="9.140625" style="612"/>
    <col min="16128" max="16128" width="5.7109375" style="612" customWidth="1"/>
    <col min="16129" max="16129" width="50" style="612" customWidth="1"/>
    <col min="16130" max="16130" width="28.85546875" style="612" customWidth="1"/>
    <col min="16131" max="16384" width="9.140625" style="612"/>
  </cols>
  <sheetData>
    <row r="1" spans="1:8" x14ac:dyDescent="0.2">
      <c r="B1" s="600" t="s">
        <v>330</v>
      </c>
    </row>
    <row r="2" spans="1:8" x14ac:dyDescent="0.2">
      <c r="B2" s="610" t="s">
        <v>470</v>
      </c>
      <c r="F2" s="612" t="s">
        <v>552</v>
      </c>
    </row>
    <row r="3" spans="1:8" x14ac:dyDescent="0.2">
      <c r="C3" s="286"/>
      <c r="F3" s="612" t="s">
        <v>77</v>
      </c>
    </row>
    <row r="4" spans="1:8" x14ac:dyDescent="0.2">
      <c r="B4" s="601" t="s">
        <v>420</v>
      </c>
      <c r="C4" s="611" t="s">
        <v>399</v>
      </c>
    </row>
    <row r="5" spans="1:8" ht="38.25" x14ac:dyDescent="0.2">
      <c r="A5" s="366" t="s">
        <v>1</v>
      </c>
      <c r="B5" s="367" t="s">
        <v>2</v>
      </c>
      <c r="C5" s="341" t="s">
        <v>332</v>
      </c>
      <c r="D5" s="341" t="s">
        <v>40</v>
      </c>
      <c r="E5" s="341" t="s">
        <v>333</v>
      </c>
      <c r="F5" s="341" t="s">
        <v>41</v>
      </c>
      <c r="G5" s="341" t="s">
        <v>120</v>
      </c>
      <c r="H5" s="341" t="s">
        <v>42</v>
      </c>
    </row>
    <row r="6" spans="1:8" ht="25.5" x14ac:dyDescent="0.2">
      <c r="A6" s="342">
        <v>1</v>
      </c>
      <c r="B6" s="343" t="s">
        <v>43</v>
      </c>
      <c r="C6" s="344">
        <f>SUM(D6:H6)</f>
        <v>0</v>
      </c>
      <c r="D6" s="345"/>
      <c r="E6" s="345"/>
      <c r="F6" s="345"/>
      <c r="G6" s="345"/>
      <c r="H6" s="345"/>
    </row>
    <row r="7" spans="1:8" ht="25.5" x14ac:dyDescent="0.2">
      <c r="A7" s="342">
        <v>2</v>
      </c>
      <c r="B7" s="343" t="s">
        <v>334</v>
      </c>
      <c r="C7" s="344">
        <f t="shared" ref="C7:C70" si="0">SUM(D7:H7)</f>
        <v>0</v>
      </c>
      <c r="D7" s="345"/>
      <c r="E7" s="345"/>
      <c r="F7" s="345"/>
      <c r="G7" s="345"/>
      <c r="H7" s="345"/>
    </row>
    <row r="8" spans="1:8" ht="25.5" x14ac:dyDescent="0.2">
      <c r="A8" s="342">
        <v>3</v>
      </c>
      <c r="B8" s="343" t="s">
        <v>335</v>
      </c>
      <c r="C8" s="344">
        <f t="shared" si="0"/>
        <v>0</v>
      </c>
      <c r="D8" s="345"/>
      <c r="E8" s="345"/>
      <c r="F8" s="345"/>
      <c r="G8" s="345"/>
      <c r="H8" s="345"/>
    </row>
    <row r="9" spans="1:8" ht="25.5" x14ac:dyDescent="0.2">
      <c r="A9" s="342">
        <v>4</v>
      </c>
      <c r="B9" s="343" t="s">
        <v>336</v>
      </c>
      <c r="C9" s="344">
        <f t="shared" si="0"/>
        <v>0</v>
      </c>
      <c r="D9" s="345"/>
      <c r="E9" s="345"/>
      <c r="F9" s="345"/>
      <c r="G9" s="345"/>
      <c r="H9" s="345"/>
    </row>
    <row r="10" spans="1:8" ht="25.5" x14ac:dyDescent="0.2">
      <c r="A10" s="342">
        <v>5</v>
      </c>
      <c r="B10" s="343" t="s">
        <v>337</v>
      </c>
      <c r="C10" s="344">
        <f t="shared" si="0"/>
        <v>0</v>
      </c>
      <c r="D10" s="345"/>
      <c r="E10" s="345"/>
      <c r="F10" s="345"/>
      <c r="G10" s="345"/>
      <c r="H10" s="345"/>
    </row>
    <row r="11" spans="1:8" x14ac:dyDescent="0.2">
      <c r="A11" s="342">
        <v>6</v>
      </c>
      <c r="B11" s="343" t="s">
        <v>338</v>
      </c>
      <c r="C11" s="344">
        <f t="shared" si="0"/>
        <v>0</v>
      </c>
      <c r="D11" s="345"/>
      <c r="E11" s="345"/>
      <c r="F11" s="345"/>
      <c r="G11" s="345"/>
      <c r="H11" s="345"/>
    </row>
    <row r="12" spans="1:8" x14ac:dyDescent="0.2">
      <c r="A12" s="342">
        <v>7</v>
      </c>
      <c r="B12" s="343" t="s">
        <v>44</v>
      </c>
      <c r="C12" s="344">
        <f t="shared" si="0"/>
        <v>0</v>
      </c>
      <c r="D12" s="346">
        <f>SUM(D6:D11)</f>
        <v>0</v>
      </c>
      <c r="E12" s="346">
        <f>SUM(E6:E11)</f>
        <v>0</v>
      </c>
      <c r="F12" s="346">
        <f>SUM(F6:F11)</f>
        <v>0</v>
      </c>
      <c r="G12" s="346">
        <f>SUM(G6:G11)</f>
        <v>0</v>
      </c>
      <c r="H12" s="346">
        <f>SUM(H6:H11)</f>
        <v>0</v>
      </c>
    </row>
    <row r="13" spans="1:8" s="475" customFormat="1" x14ac:dyDescent="0.2">
      <c r="A13" s="342">
        <v>8</v>
      </c>
      <c r="B13" s="347" t="s">
        <v>339</v>
      </c>
      <c r="C13" s="344">
        <f t="shared" si="0"/>
        <v>0</v>
      </c>
      <c r="D13" s="348"/>
      <c r="E13" s="348"/>
      <c r="F13" s="348"/>
      <c r="G13" s="348"/>
      <c r="H13" s="348"/>
    </row>
    <row r="14" spans="1:8" ht="25.5" x14ac:dyDescent="0.2">
      <c r="A14" s="342">
        <v>9</v>
      </c>
      <c r="B14" s="343" t="s">
        <v>45</v>
      </c>
      <c r="C14" s="344">
        <f t="shared" si="0"/>
        <v>0</v>
      </c>
      <c r="D14" s="346">
        <f>SUM(D15:D19)</f>
        <v>0</v>
      </c>
      <c r="E14" s="346">
        <f>SUM(E15:E19)</f>
        <v>0</v>
      </c>
      <c r="F14" s="346">
        <f>SUM(F15:F19)</f>
        <v>0</v>
      </c>
      <c r="G14" s="346">
        <f>SUM(G15:G19)</f>
        <v>0</v>
      </c>
      <c r="H14" s="346">
        <f>SUM(H15:H19)</f>
        <v>0</v>
      </c>
    </row>
    <row r="15" spans="1:8" x14ac:dyDescent="0.2">
      <c r="A15" s="342">
        <v>10</v>
      </c>
      <c r="B15" s="343" t="s">
        <v>340</v>
      </c>
      <c r="C15" s="344">
        <f t="shared" si="0"/>
        <v>0</v>
      </c>
      <c r="D15" s="345"/>
      <c r="E15" s="345"/>
      <c r="F15" s="345"/>
      <c r="G15" s="345"/>
      <c r="H15" s="345"/>
    </row>
    <row r="16" spans="1:8" x14ac:dyDescent="0.2">
      <c r="A16" s="342">
        <v>11</v>
      </c>
      <c r="B16" s="343" t="s">
        <v>341</v>
      </c>
      <c r="C16" s="344">
        <f t="shared" si="0"/>
        <v>0</v>
      </c>
      <c r="D16" s="345"/>
      <c r="E16" s="345"/>
      <c r="F16" s="345"/>
      <c r="G16" s="345"/>
      <c r="H16" s="345"/>
    </row>
    <row r="17" spans="1:8" x14ac:dyDescent="0.2">
      <c r="A17" s="342">
        <v>12</v>
      </c>
      <c r="B17" s="343" t="s">
        <v>342</v>
      </c>
      <c r="C17" s="344">
        <f t="shared" si="0"/>
        <v>0</v>
      </c>
      <c r="D17" s="345"/>
      <c r="E17" s="345"/>
      <c r="F17" s="345"/>
      <c r="G17" s="345"/>
      <c r="H17" s="345"/>
    </row>
    <row r="18" spans="1:8" x14ac:dyDescent="0.2">
      <c r="A18" s="342">
        <v>13</v>
      </c>
      <c r="B18" s="343" t="s">
        <v>343</v>
      </c>
      <c r="C18" s="344">
        <f t="shared" si="0"/>
        <v>0</v>
      </c>
      <c r="D18" s="345"/>
      <c r="E18" s="345"/>
      <c r="F18" s="345"/>
      <c r="G18" s="345"/>
      <c r="H18" s="345"/>
    </row>
    <row r="19" spans="1:8" x14ac:dyDescent="0.2">
      <c r="A19" s="342">
        <v>14</v>
      </c>
      <c r="B19" s="343" t="s">
        <v>344</v>
      </c>
      <c r="C19" s="344">
        <f t="shared" si="0"/>
        <v>0</v>
      </c>
      <c r="D19" s="345"/>
      <c r="E19" s="345"/>
      <c r="F19" s="345"/>
      <c r="G19" s="345"/>
      <c r="H19" s="345"/>
    </row>
    <row r="20" spans="1:8" ht="25.5" x14ac:dyDescent="0.2">
      <c r="A20" s="342">
        <v>15</v>
      </c>
      <c r="B20" s="349" t="s">
        <v>46</v>
      </c>
      <c r="C20" s="344">
        <f t="shared" si="0"/>
        <v>0</v>
      </c>
      <c r="D20" s="350">
        <f>D12+D14</f>
        <v>0</v>
      </c>
      <c r="E20" s="350">
        <f>E12+E14</f>
        <v>0</v>
      </c>
      <c r="F20" s="350">
        <f>F12+F14</f>
        <v>0</v>
      </c>
      <c r="G20" s="350">
        <f>G12+G14</f>
        <v>0</v>
      </c>
      <c r="H20" s="350">
        <f>H12+H14</f>
        <v>0</v>
      </c>
    </row>
    <row r="21" spans="1:8" x14ac:dyDescent="0.2">
      <c r="A21" s="342">
        <v>16</v>
      </c>
      <c r="B21" s="343" t="s">
        <v>47</v>
      </c>
      <c r="C21" s="344">
        <f t="shared" si="0"/>
        <v>0</v>
      </c>
      <c r="D21" s="351">
        <f>D22</f>
        <v>0</v>
      </c>
      <c r="E21" s="351">
        <f>E22</f>
        <v>0</v>
      </c>
      <c r="F21" s="351">
        <f>F22</f>
        <v>0</v>
      </c>
      <c r="G21" s="351">
        <f>G22</f>
        <v>0</v>
      </c>
      <c r="H21" s="351">
        <f>H22</f>
        <v>0</v>
      </c>
    </row>
    <row r="22" spans="1:8" x14ac:dyDescent="0.2">
      <c r="A22" s="342">
        <v>17</v>
      </c>
      <c r="B22" s="343" t="s">
        <v>345</v>
      </c>
      <c r="C22" s="344">
        <f t="shared" si="0"/>
        <v>0</v>
      </c>
      <c r="D22" s="352"/>
      <c r="E22" s="352"/>
      <c r="F22" s="352"/>
      <c r="G22" s="352"/>
      <c r="H22" s="352"/>
    </row>
    <row r="23" spans="1:8" x14ac:dyDescent="0.2">
      <c r="A23" s="342">
        <v>18</v>
      </c>
      <c r="B23" s="343" t="s">
        <v>346</v>
      </c>
      <c r="C23" s="344">
        <f t="shared" si="0"/>
        <v>0</v>
      </c>
      <c r="D23" s="351">
        <f>SUM(D24:D27)</f>
        <v>0</v>
      </c>
      <c r="E23" s="351">
        <f>SUM(E24:E27)</f>
        <v>0</v>
      </c>
      <c r="F23" s="351">
        <f>SUM(F24:F27)</f>
        <v>0</v>
      </c>
      <c r="G23" s="351">
        <f>SUM(G24:G27)</f>
        <v>0</v>
      </c>
      <c r="H23" s="351">
        <f>SUM(H24:H27)</f>
        <v>0</v>
      </c>
    </row>
    <row r="24" spans="1:8" x14ac:dyDescent="0.2">
      <c r="A24" s="342">
        <v>19</v>
      </c>
      <c r="B24" s="343" t="s">
        <v>347</v>
      </c>
      <c r="C24" s="344">
        <f t="shared" si="0"/>
        <v>0</v>
      </c>
      <c r="D24" s="341"/>
      <c r="E24" s="341"/>
      <c r="F24" s="341"/>
      <c r="G24" s="341"/>
      <c r="H24" s="341"/>
    </row>
    <row r="25" spans="1:8" x14ac:dyDescent="0.2">
      <c r="A25" s="342">
        <v>20</v>
      </c>
      <c r="B25" s="343" t="s">
        <v>348</v>
      </c>
      <c r="C25" s="344">
        <f t="shared" si="0"/>
        <v>0</v>
      </c>
      <c r="D25" s="341"/>
      <c r="E25" s="341"/>
      <c r="F25" s="341"/>
      <c r="G25" s="341"/>
      <c r="H25" s="341"/>
    </row>
    <row r="26" spans="1:8" x14ac:dyDescent="0.2">
      <c r="A26" s="342">
        <v>21</v>
      </c>
      <c r="B26" s="343" t="s">
        <v>349</v>
      </c>
      <c r="C26" s="344">
        <f t="shared" si="0"/>
        <v>0</v>
      </c>
      <c r="D26" s="341"/>
      <c r="E26" s="341"/>
      <c r="F26" s="341"/>
      <c r="G26" s="341"/>
      <c r="H26" s="341"/>
    </row>
    <row r="27" spans="1:8" x14ac:dyDescent="0.2">
      <c r="A27" s="342">
        <v>22</v>
      </c>
      <c r="B27" s="302" t="s">
        <v>350</v>
      </c>
      <c r="C27" s="344">
        <f t="shared" si="0"/>
        <v>0</v>
      </c>
      <c r="D27" s="341"/>
      <c r="E27" s="341"/>
      <c r="F27" s="341"/>
      <c r="G27" s="341"/>
      <c r="H27" s="341"/>
    </row>
    <row r="28" spans="1:8" ht="25.5" x14ac:dyDescent="0.2">
      <c r="A28" s="342">
        <v>23</v>
      </c>
      <c r="B28" s="349" t="s">
        <v>48</v>
      </c>
      <c r="C28" s="344">
        <f t="shared" si="0"/>
        <v>0</v>
      </c>
      <c r="D28" s="350">
        <f>D21+D23</f>
        <v>0</v>
      </c>
      <c r="E28" s="350">
        <f>E21+E23</f>
        <v>0</v>
      </c>
      <c r="F28" s="350">
        <f>F21+F23</f>
        <v>0</v>
      </c>
      <c r="G28" s="350">
        <f>G21+G23</f>
        <v>0</v>
      </c>
      <c r="H28" s="350">
        <f>H21+H23</f>
        <v>0</v>
      </c>
    </row>
    <row r="29" spans="1:8" x14ac:dyDescent="0.2">
      <c r="A29" s="342">
        <v>24</v>
      </c>
      <c r="B29" s="343" t="s">
        <v>49</v>
      </c>
      <c r="C29" s="344">
        <f t="shared" si="0"/>
        <v>8172039</v>
      </c>
      <c r="D29" s="346">
        <f>SUM(D30:D31)</f>
        <v>8172039</v>
      </c>
      <c r="E29" s="346">
        <f>SUM(E30:E31)</f>
        <v>0</v>
      </c>
      <c r="F29" s="346">
        <f>SUM(F30:F31)</f>
        <v>0</v>
      </c>
      <c r="G29" s="346">
        <f>SUM(G30:G31)</f>
        <v>0</v>
      </c>
      <c r="H29" s="346">
        <f>SUM(H30:H31)</f>
        <v>0</v>
      </c>
    </row>
    <row r="30" spans="1:8" x14ac:dyDescent="0.2">
      <c r="A30" s="342">
        <v>25</v>
      </c>
      <c r="B30" s="343" t="s">
        <v>50</v>
      </c>
      <c r="C30" s="344">
        <f t="shared" si="0"/>
        <v>8172039</v>
      </c>
      <c r="D30" s="345">
        <f>D118</f>
        <v>8172039</v>
      </c>
      <c r="E30" s="345"/>
      <c r="F30" s="345"/>
      <c r="G30" s="345"/>
      <c r="H30" s="345"/>
    </row>
    <row r="31" spans="1:8" ht="16.5" customHeight="1" x14ac:dyDescent="0.2">
      <c r="A31" s="342">
        <v>26</v>
      </c>
      <c r="B31" s="343" t="s">
        <v>51</v>
      </c>
      <c r="C31" s="344">
        <f t="shared" si="0"/>
        <v>0</v>
      </c>
      <c r="D31" s="345"/>
      <c r="E31" s="345"/>
      <c r="F31" s="345"/>
      <c r="G31" s="345"/>
      <c r="H31" s="345"/>
    </row>
    <row r="32" spans="1:8" ht="18.75" customHeight="1" x14ac:dyDescent="0.2">
      <c r="A32" s="342">
        <v>27</v>
      </c>
      <c r="B32" s="343" t="s">
        <v>52</v>
      </c>
      <c r="C32" s="344">
        <f t="shared" si="0"/>
        <v>0</v>
      </c>
      <c r="D32" s="345"/>
      <c r="E32" s="345"/>
      <c r="F32" s="345"/>
      <c r="G32" s="345"/>
      <c r="H32" s="345"/>
    </row>
    <row r="33" spans="1:8" x14ac:dyDescent="0.2">
      <c r="A33" s="342">
        <v>28</v>
      </c>
      <c r="B33" s="343" t="s">
        <v>351</v>
      </c>
      <c r="C33" s="344">
        <f t="shared" si="0"/>
        <v>0</v>
      </c>
      <c r="D33" s="345"/>
      <c r="E33" s="345"/>
      <c r="F33" s="345"/>
      <c r="G33" s="345"/>
      <c r="H33" s="345"/>
    </row>
    <row r="34" spans="1:8" ht="25.5" x14ac:dyDescent="0.2">
      <c r="A34" s="342">
        <v>29</v>
      </c>
      <c r="B34" s="343" t="s">
        <v>352</v>
      </c>
      <c r="C34" s="344">
        <f t="shared" si="0"/>
        <v>0</v>
      </c>
      <c r="D34" s="345"/>
      <c r="E34" s="345"/>
      <c r="F34" s="345"/>
      <c r="G34" s="345"/>
      <c r="H34" s="345"/>
    </row>
    <row r="35" spans="1:8" x14ac:dyDescent="0.2">
      <c r="A35" s="342">
        <v>30</v>
      </c>
      <c r="B35" s="343" t="s">
        <v>53</v>
      </c>
      <c r="C35" s="344">
        <f t="shared" si="0"/>
        <v>0</v>
      </c>
      <c r="D35" s="346">
        <f>SUM(D32:D34)</f>
        <v>0</v>
      </c>
      <c r="E35" s="346">
        <f>SUM(E32:E34)</f>
        <v>0</v>
      </c>
      <c r="F35" s="346">
        <f>SUM(F32:F34)</f>
        <v>0</v>
      </c>
      <c r="G35" s="346">
        <f>SUM(G32:G34)</f>
        <v>0</v>
      </c>
      <c r="H35" s="346">
        <f>SUM(H32:H34)</f>
        <v>0</v>
      </c>
    </row>
    <row r="36" spans="1:8" x14ac:dyDescent="0.2">
      <c r="A36" s="342">
        <v>31</v>
      </c>
      <c r="B36" s="343" t="s">
        <v>54</v>
      </c>
      <c r="C36" s="344">
        <f t="shared" si="0"/>
        <v>0</v>
      </c>
      <c r="D36" s="346">
        <f>SUM(D37:D38)</f>
        <v>0</v>
      </c>
      <c r="E36" s="346">
        <f>SUM(E37:E38)</f>
        <v>0</v>
      </c>
      <c r="F36" s="346">
        <f>SUM(F37:F38)</f>
        <v>0</v>
      </c>
      <c r="G36" s="346">
        <f>SUM(G37:G38)</f>
        <v>0</v>
      </c>
      <c r="H36" s="346">
        <f>SUM(H37:H38)</f>
        <v>0</v>
      </c>
    </row>
    <row r="37" spans="1:8" ht="51" x14ac:dyDescent="0.2">
      <c r="A37" s="342">
        <v>32</v>
      </c>
      <c r="B37" s="343" t="s">
        <v>353</v>
      </c>
      <c r="C37" s="344">
        <f t="shared" si="0"/>
        <v>0</v>
      </c>
      <c r="D37" s="345"/>
      <c r="E37" s="345"/>
      <c r="F37" s="345"/>
      <c r="G37" s="345"/>
      <c r="H37" s="345"/>
    </row>
    <row r="38" spans="1:8" x14ac:dyDescent="0.2">
      <c r="A38" s="342">
        <v>33</v>
      </c>
      <c r="B38" s="343" t="s">
        <v>354</v>
      </c>
      <c r="C38" s="344">
        <f t="shared" si="0"/>
        <v>0</v>
      </c>
      <c r="D38" s="345"/>
      <c r="E38" s="345"/>
      <c r="F38" s="345"/>
      <c r="G38" s="345"/>
      <c r="H38" s="345"/>
    </row>
    <row r="39" spans="1:8" x14ac:dyDescent="0.2">
      <c r="A39" s="342">
        <v>34</v>
      </c>
      <c r="B39" s="349" t="s">
        <v>55</v>
      </c>
      <c r="C39" s="344">
        <f t="shared" si="0"/>
        <v>8172039</v>
      </c>
      <c r="D39" s="350">
        <f>D29+D35+D36</f>
        <v>8172039</v>
      </c>
      <c r="E39" s="350">
        <f>E29+E35+E36</f>
        <v>0</v>
      </c>
      <c r="F39" s="350">
        <f>F29+F35+F36</f>
        <v>0</v>
      </c>
      <c r="G39" s="350">
        <f>G29+G35+G36</f>
        <v>0</v>
      </c>
      <c r="H39" s="350">
        <f>H29+H35+H36</f>
        <v>0</v>
      </c>
    </row>
    <row r="40" spans="1:8" x14ac:dyDescent="0.2">
      <c r="A40" s="342">
        <v>35</v>
      </c>
      <c r="B40" s="347" t="s">
        <v>355</v>
      </c>
      <c r="C40" s="344">
        <f t="shared" si="0"/>
        <v>0</v>
      </c>
      <c r="D40" s="353"/>
      <c r="E40" s="353"/>
      <c r="F40" s="353"/>
      <c r="G40" s="353"/>
      <c r="H40" s="353"/>
    </row>
    <row r="41" spans="1:8" x14ac:dyDescent="0.2">
      <c r="A41" s="342">
        <v>36</v>
      </c>
      <c r="B41" s="354" t="s">
        <v>56</v>
      </c>
      <c r="C41" s="344">
        <f t="shared" si="0"/>
        <v>0</v>
      </c>
      <c r="D41" s="355">
        <f>SUM(D42:D45)</f>
        <v>0</v>
      </c>
      <c r="E41" s="355">
        <f>SUM(E42:E45)</f>
        <v>0</v>
      </c>
      <c r="F41" s="355">
        <f>SUM(F42:F45)</f>
        <v>0</v>
      </c>
      <c r="G41" s="355">
        <f>SUM(G42:G45)</f>
        <v>0</v>
      </c>
      <c r="H41" s="355">
        <f>SUM(H42:H45)</f>
        <v>0</v>
      </c>
    </row>
    <row r="42" spans="1:8" x14ac:dyDescent="0.2">
      <c r="A42" s="342">
        <v>37</v>
      </c>
      <c r="B42" s="354" t="s">
        <v>356</v>
      </c>
      <c r="C42" s="344">
        <f t="shared" si="0"/>
        <v>0</v>
      </c>
      <c r="D42" s="356"/>
      <c r="E42" s="356"/>
      <c r="F42" s="356"/>
      <c r="G42" s="356"/>
      <c r="H42" s="356"/>
    </row>
    <row r="43" spans="1:8" x14ac:dyDescent="0.2">
      <c r="A43" s="342">
        <v>38</v>
      </c>
      <c r="B43" s="354" t="s">
        <v>57</v>
      </c>
      <c r="C43" s="344">
        <f t="shared" si="0"/>
        <v>0</v>
      </c>
      <c r="D43" s="357"/>
      <c r="E43" s="357"/>
      <c r="F43" s="357"/>
      <c r="G43" s="357"/>
      <c r="H43" s="357"/>
    </row>
    <row r="44" spans="1:8" x14ac:dyDescent="0.2">
      <c r="A44" s="342">
        <v>39</v>
      </c>
      <c r="B44" s="354" t="s">
        <v>357</v>
      </c>
      <c r="C44" s="344">
        <f t="shared" si="0"/>
        <v>0</v>
      </c>
      <c r="D44" s="357"/>
      <c r="E44" s="357"/>
      <c r="F44" s="357"/>
      <c r="G44" s="357"/>
      <c r="H44" s="357"/>
    </row>
    <row r="45" spans="1:8" x14ac:dyDescent="0.2">
      <c r="A45" s="342">
        <v>40</v>
      </c>
      <c r="B45" s="354" t="s">
        <v>358</v>
      </c>
      <c r="C45" s="344">
        <f t="shared" si="0"/>
        <v>0</v>
      </c>
      <c r="D45" s="357"/>
      <c r="E45" s="357"/>
      <c r="F45" s="357"/>
      <c r="G45" s="357"/>
      <c r="H45" s="357"/>
    </row>
    <row r="46" spans="1:8" x14ac:dyDescent="0.2">
      <c r="A46" s="342">
        <v>41</v>
      </c>
      <c r="B46" s="343" t="s">
        <v>58</v>
      </c>
      <c r="C46" s="344">
        <f t="shared" si="0"/>
        <v>0</v>
      </c>
      <c r="D46" s="355">
        <f>SUM(D47:D48)</f>
        <v>0</v>
      </c>
      <c r="E46" s="355">
        <f>SUM(E47:E48)</f>
        <v>0</v>
      </c>
      <c r="F46" s="355">
        <f>SUM(F47:F48)</f>
        <v>0</v>
      </c>
      <c r="G46" s="355">
        <f>SUM(G47:G48)</f>
        <v>0</v>
      </c>
      <c r="H46" s="355">
        <f>SUM(H47:H48)</f>
        <v>0</v>
      </c>
    </row>
    <row r="47" spans="1:8" x14ac:dyDescent="0.2">
      <c r="A47" s="342">
        <v>42</v>
      </c>
      <c r="B47" s="343" t="s">
        <v>59</v>
      </c>
      <c r="C47" s="344">
        <f t="shared" si="0"/>
        <v>0</v>
      </c>
      <c r="D47" s="345"/>
      <c r="E47" s="345"/>
      <c r="F47" s="345"/>
      <c r="G47" s="345"/>
      <c r="H47" s="345"/>
    </row>
    <row r="48" spans="1:8" x14ac:dyDescent="0.2">
      <c r="A48" s="342">
        <v>43</v>
      </c>
      <c r="B48" s="343" t="s">
        <v>60</v>
      </c>
      <c r="C48" s="344">
        <f t="shared" si="0"/>
        <v>0</v>
      </c>
      <c r="D48" s="345"/>
      <c r="E48" s="345"/>
      <c r="F48" s="345"/>
      <c r="G48" s="345"/>
      <c r="H48" s="345"/>
    </row>
    <row r="49" spans="1:8" x14ac:dyDescent="0.2">
      <c r="A49" s="342">
        <v>44</v>
      </c>
      <c r="B49" s="343" t="s">
        <v>359</v>
      </c>
      <c r="C49" s="344">
        <f t="shared" si="0"/>
        <v>0</v>
      </c>
      <c r="D49" s="355">
        <f>SUM(D50:D53)</f>
        <v>0</v>
      </c>
      <c r="E49" s="355">
        <f>SUM(E50:E53)</f>
        <v>0</v>
      </c>
      <c r="F49" s="355">
        <f>SUM(F50:F53)</f>
        <v>0</v>
      </c>
      <c r="G49" s="355">
        <f>SUM(G50:G53)</f>
        <v>0</v>
      </c>
      <c r="H49" s="355">
        <f>SUM(H50:H53)</f>
        <v>0</v>
      </c>
    </row>
    <row r="50" spans="1:8" ht="25.5" x14ac:dyDescent="0.2">
      <c r="A50" s="342">
        <v>45</v>
      </c>
      <c r="B50" s="343" t="s">
        <v>360</v>
      </c>
      <c r="C50" s="344">
        <f t="shared" si="0"/>
        <v>0</v>
      </c>
      <c r="D50" s="345"/>
      <c r="E50" s="345"/>
      <c r="F50" s="345"/>
      <c r="G50" s="345"/>
      <c r="H50" s="345"/>
    </row>
    <row r="51" spans="1:8" ht="25.5" x14ac:dyDescent="0.2">
      <c r="A51" s="342">
        <v>46</v>
      </c>
      <c r="B51" s="343" t="s">
        <v>61</v>
      </c>
      <c r="C51" s="344">
        <f t="shared" si="0"/>
        <v>0</v>
      </c>
      <c r="D51" s="345"/>
      <c r="E51" s="345"/>
      <c r="F51" s="345"/>
      <c r="G51" s="345"/>
      <c r="H51" s="345"/>
    </row>
    <row r="52" spans="1:8" x14ac:dyDescent="0.2">
      <c r="A52" s="342">
        <v>47</v>
      </c>
      <c r="B52" s="343" t="s">
        <v>361</v>
      </c>
      <c r="C52" s="344">
        <f t="shared" si="0"/>
        <v>0</v>
      </c>
      <c r="D52" s="345"/>
      <c r="E52" s="345"/>
      <c r="F52" s="345"/>
      <c r="G52" s="345"/>
      <c r="H52" s="345"/>
    </row>
    <row r="53" spans="1:8" x14ac:dyDescent="0.2">
      <c r="A53" s="342">
        <v>48</v>
      </c>
      <c r="B53" s="343" t="s">
        <v>62</v>
      </c>
      <c r="C53" s="344">
        <f t="shared" si="0"/>
        <v>0</v>
      </c>
      <c r="D53" s="345"/>
      <c r="E53" s="345"/>
      <c r="F53" s="345"/>
      <c r="G53" s="345"/>
      <c r="H53" s="345"/>
    </row>
    <row r="54" spans="1:8" x14ac:dyDescent="0.2">
      <c r="A54" s="342">
        <v>49</v>
      </c>
      <c r="B54" s="343" t="s">
        <v>362</v>
      </c>
      <c r="C54" s="344">
        <f t="shared" si="0"/>
        <v>0</v>
      </c>
      <c r="D54" s="345"/>
      <c r="E54" s="345"/>
      <c r="F54" s="345"/>
      <c r="G54" s="345"/>
      <c r="H54" s="345"/>
    </row>
    <row r="55" spans="1:8" x14ac:dyDescent="0.2">
      <c r="A55" s="342">
        <v>50</v>
      </c>
      <c r="B55" s="343" t="s">
        <v>363</v>
      </c>
      <c r="C55" s="344">
        <f t="shared" si="0"/>
        <v>0</v>
      </c>
      <c r="D55" s="731"/>
      <c r="E55" s="731"/>
      <c r="F55" s="731"/>
      <c r="G55" s="731"/>
      <c r="H55" s="731"/>
    </row>
    <row r="56" spans="1:8" x14ac:dyDescent="0.2">
      <c r="A56" s="342">
        <v>51</v>
      </c>
      <c r="B56" s="343" t="s">
        <v>63</v>
      </c>
      <c r="C56" s="344">
        <f t="shared" si="0"/>
        <v>0</v>
      </c>
      <c r="D56" s="345"/>
      <c r="E56" s="345"/>
      <c r="F56" s="345"/>
      <c r="G56" s="345"/>
      <c r="H56" s="345"/>
    </row>
    <row r="57" spans="1:8" ht="25.5" x14ac:dyDescent="0.2">
      <c r="A57" s="342">
        <v>52</v>
      </c>
      <c r="B57" s="343" t="s">
        <v>364</v>
      </c>
      <c r="C57" s="344">
        <f t="shared" si="0"/>
        <v>0</v>
      </c>
      <c r="D57" s="345"/>
      <c r="E57" s="345"/>
      <c r="F57" s="345"/>
      <c r="G57" s="345"/>
      <c r="H57" s="345"/>
    </row>
    <row r="58" spans="1:8" x14ac:dyDescent="0.2">
      <c r="A58" s="342">
        <v>53</v>
      </c>
      <c r="B58" s="343" t="s">
        <v>365</v>
      </c>
      <c r="C58" s="344">
        <f t="shared" si="0"/>
        <v>0</v>
      </c>
      <c r="D58" s="345"/>
      <c r="E58" s="345"/>
      <c r="F58" s="345"/>
      <c r="G58" s="345"/>
      <c r="H58" s="345"/>
    </row>
    <row r="59" spans="1:8" x14ac:dyDescent="0.2">
      <c r="A59" s="342">
        <v>54</v>
      </c>
      <c r="B59" s="343" t="s">
        <v>64</v>
      </c>
      <c r="C59" s="344">
        <f t="shared" si="0"/>
        <v>0</v>
      </c>
      <c r="D59" s="345"/>
      <c r="E59" s="345"/>
      <c r="F59" s="345"/>
      <c r="G59" s="345"/>
      <c r="H59" s="345"/>
    </row>
    <row r="60" spans="1:8" x14ac:dyDescent="0.2">
      <c r="A60" s="342">
        <v>55</v>
      </c>
      <c r="B60" s="343" t="s">
        <v>366</v>
      </c>
      <c r="C60" s="344">
        <f t="shared" si="0"/>
        <v>0</v>
      </c>
      <c r="D60" s="345"/>
      <c r="E60" s="341"/>
      <c r="F60" s="341"/>
      <c r="G60" s="341"/>
      <c r="H60" s="341"/>
    </row>
    <row r="61" spans="1:8" x14ac:dyDescent="0.2">
      <c r="A61" s="342">
        <v>56</v>
      </c>
      <c r="B61" s="349" t="s">
        <v>65</v>
      </c>
      <c r="C61" s="344">
        <f t="shared" si="0"/>
        <v>0</v>
      </c>
      <c r="D61" s="350">
        <f>D40+D41+D46+D49+D54+D55+D56+D57+D58+D59+D60</f>
        <v>0</v>
      </c>
      <c r="E61" s="350">
        <f>E40+E41+E46+E49+E54+E55+E56+E57+E58+E59+E60</f>
        <v>0</v>
      </c>
      <c r="F61" s="350">
        <f>F40+F41+F46+F49+F54+F55+F56+F57+F58+F59+F60</f>
        <v>0</v>
      </c>
      <c r="G61" s="350">
        <f>G40+G41+G46+G49+G54+G55+G56+G57+G58+G59+G60</f>
        <v>0</v>
      </c>
      <c r="H61" s="350">
        <f>H40+H41+H46+H49+H54+H55+H56+H57+H58+H59+H60</f>
        <v>0</v>
      </c>
    </row>
    <row r="62" spans="1:8" x14ac:dyDescent="0.2">
      <c r="A62" s="342">
        <v>57</v>
      </c>
      <c r="B62" s="343" t="s">
        <v>367</v>
      </c>
      <c r="C62" s="344">
        <f t="shared" si="0"/>
        <v>0</v>
      </c>
      <c r="D62" s="345"/>
      <c r="E62" s="345"/>
      <c r="F62" s="345"/>
      <c r="G62" s="341"/>
      <c r="H62" s="341"/>
    </row>
    <row r="63" spans="1:8" x14ac:dyDescent="0.2">
      <c r="A63" s="342">
        <v>58</v>
      </c>
      <c r="B63" s="343" t="s">
        <v>368</v>
      </c>
      <c r="C63" s="344">
        <f t="shared" si="0"/>
        <v>0</v>
      </c>
      <c r="D63" s="345"/>
      <c r="E63" s="345"/>
      <c r="F63" s="345"/>
      <c r="G63" s="341"/>
      <c r="H63" s="341"/>
    </row>
    <row r="64" spans="1:8" x14ac:dyDescent="0.2">
      <c r="A64" s="342">
        <v>59</v>
      </c>
      <c r="B64" s="349" t="s">
        <v>66</v>
      </c>
      <c r="C64" s="344">
        <f t="shared" si="0"/>
        <v>0</v>
      </c>
      <c r="D64" s="350">
        <f>SUM(D62:D63)</f>
        <v>0</v>
      </c>
      <c r="E64" s="350">
        <f>SUM(E62:E63)</f>
        <v>0</v>
      </c>
      <c r="F64" s="350">
        <f>SUM(F62:F63)</f>
        <v>0</v>
      </c>
      <c r="G64" s="350">
        <f>SUM(G62:G63)</f>
        <v>0</v>
      </c>
      <c r="H64" s="350">
        <f>SUM(H62:H63)</f>
        <v>0</v>
      </c>
    </row>
    <row r="65" spans="1:8" x14ac:dyDescent="0.2">
      <c r="A65" s="342">
        <v>60</v>
      </c>
      <c r="B65" s="729" t="s">
        <v>369</v>
      </c>
      <c r="C65" s="344">
        <f t="shared" si="0"/>
        <v>0</v>
      </c>
      <c r="D65" s="356"/>
      <c r="E65" s="356"/>
      <c r="F65" s="356"/>
      <c r="G65" s="356"/>
      <c r="H65" s="356"/>
    </row>
    <row r="66" spans="1:8" x14ac:dyDescent="0.2">
      <c r="A66" s="342">
        <v>61</v>
      </c>
      <c r="B66" s="730" t="s">
        <v>370</v>
      </c>
      <c r="C66" s="344">
        <f t="shared" si="0"/>
        <v>0</v>
      </c>
      <c r="D66" s="350">
        <f>D65</f>
        <v>0</v>
      </c>
      <c r="E66" s="350">
        <f>E65</f>
        <v>0</v>
      </c>
      <c r="F66" s="350">
        <f>F65</f>
        <v>0</v>
      </c>
      <c r="G66" s="350">
        <f>G65</f>
        <v>0</v>
      </c>
      <c r="H66" s="350">
        <f>H65</f>
        <v>0</v>
      </c>
    </row>
    <row r="67" spans="1:8" ht="25.5" x14ac:dyDescent="0.2">
      <c r="A67" s="342">
        <v>62</v>
      </c>
      <c r="B67" s="343" t="s">
        <v>67</v>
      </c>
      <c r="C67" s="344">
        <f t="shared" si="0"/>
        <v>0</v>
      </c>
      <c r="D67" s="345"/>
      <c r="E67" s="345"/>
      <c r="F67" s="345"/>
      <c r="G67" s="345"/>
      <c r="H67" s="345"/>
    </row>
    <row r="68" spans="1:8" x14ac:dyDescent="0.2">
      <c r="A68" s="342">
        <v>63</v>
      </c>
      <c r="B68" s="343" t="s">
        <v>68</v>
      </c>
      <c r="C68" s="344">
        <f t="shared" si="0"/>
        <v>0</v>
      </c>
      <c r="D68" s="345"/>
      <c r="E68" s="345"/>
      <c r="F68" s="345"/>
      <c r="G68" s="345"/>
      <c r="H68" s="345"/>
    </row>
    <row r="69" spans="1:8" x14ac:dyDescent="0.2">
      <c r="A69" s="342">
        <v>64</v>
      </c>
      <c r="B69" s="343" t="s">
        <v>69</v>
      </c>
      <c r="C69" s="344">
        <f t="shared" si="0"/>
        <v>0</v>
      </c>
      <c r="D69" s="341"/>
      <c r="E69" s="341"/>
      <c r="F69" s="341"/>
      <c r="G69" s="341"/>
      <c r="H69" s="341"/>
    </row>
    <row r="70" spans="1:8" x14ac:dyDescent="0.2">
      <c r="A70" s="342">
        <v>65</v>
      </c>
      <c r="B70" s="349" t="s">
        <v>70</v>
      </c>
      <c r="C70" s="344">
        <f t="shared" si="0"/>
        <v>0</v>
      </c>
      <c r="D70" s="360">
        <f>SUM(D67:D69)</f>
        <v>0</v>
      </c>
      <c r="E70" s="360">
        <f>SUM(E67:E69)</f>
        <v>0</v>
      </c>
      <c r="F70" s="360">
        <f>SUM(F67:F69)</f>
        <v>0</v>
      </c>
      <c r="G70" s="360">
        <f>SUM(G67:G69)</f>
        <v>0</v>
      </c>
      <c r="H70" s="360">
        <f>SUM(H67:H69)</f>
        <v>0</v>
      </c>
    </row>
    <row r="71" spans="1:8" x14ac:dyDescent="0.2">
      <c r="A71" s="342">
        <v>66</v>
      </c>
      <c r="B71" s="361" t="s">
        <v>71</v>
      </c>
      <c r="C71" s="344">
        <f t="shared" ref="C71:C110" si="1">SUM(D71:H71)</f>
        <v>8172039</v>
      </c>
      <c r="D71" s="362">
        <f>D20+D28+D39+D61+D64+D66+D70</f>
        <v>8172039</v>
      </c>
      <c r="E71" s="362">
        <f>E20+E28+E39+E61+E64+E66+E70</f>
        <v>0</v>
      </c>
      <c r="F71" s="362">
        <f>F20+F28+F39+F61+F64+F66+F70</f>
        <v>0</v>
      </c>
      <c r="G71" s="362">
        <f>G20+G28+G39+G61+G64+G66+G70</f>
        <v>0</v>
      </c>
      <c r="H71" s="362">
        <f>H20+H28+H39+H61+H64+H66+H70</f>
        <v>0</v>
      </c>
    </row>
    <row r="72" spans="1:8" ht="25.5" x14ac:dyDescent="0.2">
      <c r="A72" s="342">
        <v>67</v>
      </c>
      <c r="B72" s="347" t="s">
        <v>371</v>
      </c>
      <c r="C72" s="344">
        <f t="shared" si="1"/>
        <v>0</v>
      </c>
      <c r="D72" s="356"/>
      <c r="E72" s="356"/>
      <c r="F72" s="356"/>
      <c r="G72" s="356"/>
      <c r="H72" s="356"/>
    </row>
    <row r="73" spans="1:8" ht="25.5" x14ac:dyDescent="0.2">
      <c r="A73" s="342">
        <v>68</v>
      </c>
      <c r="B73" s="343" t="s">
        <v>372</v>
      </c>
      <c r="C73" s="344">
        <f t="shared" si="1"/>
        <v>0</v>
      </c>
      <c r="D73" s="345"/>
      <c r="E73" s="345"/>
      <c r="F73" s="345"/>
      <c r="G73" s="345"/>
      <c r="H73" s="345"/>
    </row>
    <row r="74" spans="1:8" x14ac:dyDescent="0.2">
      <c r="A74" s="342">
        <v>69</v>
      </c>
      <c r="B74" s="343" t="s">
        <v>72</v>
      </c>
      <c r="C74" s="344">
        <f t="shared" si="1"/>
        <v>0</v>
      </c>
      <c r="D74" s="345"/>
      <c r="E74" s="345"/>
      <c r="F74" s="345"/>
      <c r="G74" s="345"/>
      <c r="H74" s="345"/>
    </row>
    <row r="75" spans="1:8" x14ac:dyDescent="0.2">
      <c r="A75" s="342">
        <v>70</v>
      </c>
      <c r="B75" s="343" t="s">
        <v>373</v>
      </c>
      <c r="C75" s="344">
        <f t="shared" si="1"/>
        <v>8172039</v>
      </c>
      <c r="D75" s="345"/>
      <c r="E75" s="345">
        <f>E121</f>
        <v>8172039</v>
      </c>
      <c r="F75" s="345"/>
      <c r="G75" s="345"/>
      <c r="H75" s="345"/>
    </row>
    <row r="76" spans="1:8" x14ac:dyDescent="0.2">
      <c r="A76" s="342">
        <v>71</v>
      </c>
      <c r="B76" s="343" t="s">
        <v>73</v>
      </c>
      <c r="C76" s="344">
        <f t="shared" si="1"/>
        <v>8172039</v>
      </c>
      <c r="D76" s="351">
        <f>SUM(D72:D75)</f>
        <v>0</v>
      </c>
      <c r="E76" s="351">
        <f>SUM(E72:E75)</f>
        <v>8172039</v>
      </c>
      <c r="F76" s="351">
        <f>SUM(F72:F75)</f>
        <v>0</v>
      </c>
      <c r="G76" s="351">
        <f>SUM(G72:G75)</f>
        <v>0</v>
      </c>
      <c r="H76" s="351">
        <f>SUM(H72:H75)</f>
        <v>0</v>
      </c>
    </row>
    <row r="77" spans="1:8" ht="13.5" thickBot="1" x14ac:dyDescent="0.25">
      <c r="A77" s="342">
        <v>72</v>
      </c>
      <c r="B77" s="363" t="s">
        <v>74</v>
      </c>
      <c r="C77" s="732">
        <f t="shared" si="1"/>
        <v>8172039</v>
      </c>
      <c r="D77" s="364">
        <f>D76</f>
        <v>0</v>
      </c>
      <c r="E77" s="364">
        <f>E76</f>
        <v>8172039</v>
      </c>
      <c r="F77" s="364">
        <f>F76</f>
        <v>0</v>
      </c>
      <c r="G77" s="364">
        <f>G76</f>
        <v>0</v>
      </c>
      <c r="H77" s="364">
        <f>H76</f>
        <v>0</v>
      </c>
    </row>
    <row r="78" spans="1:8" ht="13.5" thickBot="1" x14ac:dyDescent="0.25">
      <c r="A78" s="342">
        <v>73</v>
      </c>
      <c r="B78" s="603" t="s">
        <v>38</v>
      </c>
      <c r="C78" s="606">
        <f t="shared" si="1"/>
        <v>16344078</v>
      </c>
      <c r="D78" s="607">
        <f>D71+D77</f>
        <v>8172039</v>
      </c>
      <c r="E78" s="607">
        <f>E71+E77</f>
        <v>8172039</v>
      </c>
      <c r="F78" s="607">
        <f>F71+F77</f>
        <v>0</v>
      </c>
      <c r="G78" s="607">
        <f>G71+G77</f>
        <v>0</v>
      </c>
      <c r="H78" s="608">
        <f>H71+H77</f>
        <v>0</v>
      </c>
    </row>
    <row r="79" spans="1:8" ht="13.5" thickTop="1" x14ac:dyDescent="0.2">
      <c r="A79" s="342">
        <v>74</v>
      </c>
      <c r="B79" s="604" t="s">
        <v>3</v>
      </c>
      <c r="C79" s="605">
        <f t="shared" si="1"/>
        <v>6801196</v>
      </c>
      <c r="D79" s="609"/>
      <c r="E79" s="609">
        <v>6801196</v>
      </c>
      <c r="F79" s="609"/>
      <c r="G79" s="609"/>
      <c r="H79" s="609"/>
    </row>
    <row r="80" spans="1:8" ht="25.5" x14ac:dyDescent="0.2">
      <c r="A80" s="342">
        <v>75</v>
      </c>
      <c r="B80" s="704" t="s">
        <v>4</v>
      </c>
      <c r="C80" s="344">
        <f t="shared" si="1"/>
        <v>1370843</v>
      </c>
      <c r="D80" s="705"/>
      <c r="E80" s="705">
        <v>1370843</v>
      </c>
      <c r="F80" s="705"/>
      <c r="G80" s="705"/>
      <c r="H80" s="705"/>
    </row>
    <row r="81" spans="1:8" x14ac:dyDescent="0.2">
      <c r="A81" s="342">
        <v>76</v>
      </c>
      <c r="B81" s="704" t="s">
        <v>5</v>
      </c>
      <c r="C81" s="344">
        <f t="shared" si="1"/>
        <v>0</v>
      </c>
      <c r="D81" s="705"/>
      <c r="E81" s="705"/>
      <c r="F81" s="705"/>
      <c r="G81" s="705"/>
      <c r="H81" s="705"/>
    </row>
    <row r="82" spans="1:8" x14ac:dyDescent="0.2">
      <c r="A82" s="342">
        <v>77</v>
      </c>
      <c r="B82" s="706" t="s">
        <v>6</v>
      </c>
      <c r="C82" s="602">
        <f t="shared" si="1"/>
        <v>0</v>
      </c>
      <c r="D82" s="707">
        <f>D83</f>
        <v>0</v>
      </c>
      <c r="E82" s="357">
        <f>E83</f>
        <v>0</v>
      </c>
      <c r="F82" s="357">
        <f>F83</f>
        <v>0</v>
      </c>
      <c r="G82" s="357">
        <f>G83</f>
        <v>0</v>
      </c>
      <c r="H82" s="357">
        <f>H83</f>
        <v>0</v>
      </c>
    </row>
    <row r="83" spans="1:8" ht="25.5" x14ac:dyDescent="0.2">
      <c r="A83" s="342">
        <v>78</v>
      </c>
      <c r="B83" s="706" t="s">
        <v>7</v>
      </c>
      <c r="C83" s="602">
        <f t="shared" si="1"/>
        <v>0</v>
      </c>
      <c r="D83" s="708"/>
      <c r="E83" s="345"/>
      <c r="F83" s="345"/>
      <c r="G83" s="345"/>
      <c r="H83" s="345"/>
    </row>
    <row r="84" spans="1:8" x14ac:dyDescent="0.2">
      <c r="A84" s="342">
        <v>79</v>
      </c>
      <c r="B84" s="706" t="s">
        <v>8</v>
      </c>
      <c r="C84" s="602">
        <f t="shared" si="1"/>
        <v>0</v>
      </c>
      <c r="D84" s="707">
        <f>D85</f>
        <v>0</v>
      </c>
      <c r="E84" s="357">
        <f>E85</f>
        <v>0</v>
      </c>
      <c r="F84" s="357">
        <f>F85</f>
        <v>0</v>
      </c>
      <c r="G84" s="357">
        <f>G85</f>
        <v>0</v>
      </c>
      <c r="H84" s="357">
        <f>H85</f>
        <v>0</v>
      </c>
    </row>
    <row r="85" spans="1:8" x14ac:dyDescent="0.2">
      <c r="A85" s="342">
        <v>80</v>
      </c>
      <c r="B85" s="706" t="s">
        <v>9</v>
      </c>
      <c r="C85" s="602">
        <f t="shared" si="1"/>
        <v>0</v>
      </c>
      <c r="D85" s="707"/>
      <c r="E85" s="357"/>
      <c r="F85" s="357"/>
      <c r="G85" s="357"/>
      <c r="H85" s="357"/>
    </row>
    <row r="86" spans="1:8" x14ac:dyDescent="0.2">
      <c r="A86" s="342">
        <v>81</v>
      </c>
      <c r="B86" s="706" t="s">
        <v>10</v>
      </c>
      <c r="C86" s="602">
        <f t="shared" si="1"/>
        <v>0</v>
      </c>
      <c r="D86" s="707">
        <f>SUM(D87:D88)</f>
        <v>0</v>
      </c>
      <c r="E86" s="357">
        <f>SUM(E87:E88)</f>
        <v>0</v>
      </c>
      <c r="F86" s="357">
        <f>SUM(F87:F88)</f>
        <v>0</v>
      </c>
      <c r="G86" s="357">
        <f>SUM(G87:G88)</f>
        <v>0</v>
      </c>
      <c r="H86" s="357">
        <f>SUM(H87:H88)</f>
        <v>0</v>
      </c>
    </row>
    <row r="87" spans="1:8" x14ac:dyDescent="0.2">
      <c r="A87" s="342">
        <v>82</v>
      </c>
      <c r="B87" s="706" t="s">
        <v>11</v>
      </c>
      <c r="C87" s="602">
        <f t="shared" si="1"/>
        <v>0</v>
      </c>
      <c r="D87" s="708"/>
      <c r="E87" s="345"/>
      <c r="F87" s="345"/>
      <c r="G87" s="345"/>
      <c r="H87" s="345"/>
    </row>
    <row r="88" spans="1:8" x14ac:dyDescent="0.2">
      <c r="A88" s="342">
        <v>83</v>
      </c>
      <c r="B88" s="706" t="s">
        <v>12</v>
      </c>
      <c r="C88" s="602">
        <f t="shared" si="1"/>
        <v>0</v>
      </c>
      <c r="D88" s="708"/>
      <c r="E88" s="345"/>
      <c r="F88" s="345"/>
      <c r="G88" s="345"/>
      <c r="H88" s="345"/>
    </row>
    <row r="89" spans="1:8" x14ac:dyDescent="0.2">
      <c r="A89" s="342">
        <v>84</v>
      </c>
      <c r="B89" s="709" t="s">
        <v>13</v>
      </c>
      <c r="C89" s="602">
        <f t="shared" si="1"/>
        <v>0</v>
      </c>
      <c r="D89" s="710">
        <f>D82+D84+D86</f>
        <v>0</v>
      </c>
      <c r="E89" s="711">
        <f>E82+E84+E86</f>
        <v>0</v>
      </c>
      <c r="F89" s="711">
        <f>F82+F84+F86</f>
        <v>0</v>
      </c>
      <c r="G89" s="711">
        <f>G82+G84+G86</f>
        <v>0</v>
      </c>
      <c r="H89" s="711">
        <f>H82+H84+H86</f>
        <v>0</v>
      </c>
    </row>
    <row r="90" spans="1:8" x14ac:dyDescent="0.2">
      <c r="A90" s="342">
        <v>85</v>
      </c>
      <c r="B90" s="706" t="s">
        <v>14</v>
      </c>
      <c r="C90" s="602">
        <f t="shared" si="1"/>
        <v>0</v>
      </c>
      <c r="D90" s="708"/>
      <c r="E90" s="345"/>
      <c r="F90" s="345"/>
      <c r="G90" s="345"/>
      <c r="H90" s="345"/>
    </row>
    <row r="91" spans="1:8" ht="25.5" x14ac:dyDescent="0.2">
      <c r="A91" s="342">
        <v>86</v>
      </c>
      <c r="B91" s="706" t="s">
        <v>15</v>
      </c>
      <c r="C91" s="602">
        <f t="shared" si="1"/>
        <v>0</v>
      </c>
      <c r="D91" s="712">
        <f>SUM(D92:D95)</f>
        <v>0</v>
      </c>
      <c r="E91" s="350">
        <f>SUM(E92:E95)</f>
        <v>0</v>
      </c>
      <c r="F91" s="350">
        <f>SUM(F92:F95)</f>
        <v>0</v>
      </c>
      <c r="G91" s="350">
        <f>SUM(G92:G95)</f>
        <v>0</v>
      </c>
      <c r="H91" s="350">
        <f>SUM(H92:H95)</f>
        <v>0</v>
      </c>
    </row>
    <row r="92" spans="1:8" x14ac:dyDescent="0.2">
      <c r="A92" s="342">
        <v>87</v>
      </c>
      <c r="B92" s="706" t="s">
        <v>385</v>
      </c>
      <c r="C92" s="602">
        <f t="shared" si="1"/>
        <v>0</v>
      </c>
      <c r="D92" s="708"/>
      <c r="E92" s="345"/>
      <c r="F92" s="345"/>
      <c r="G92" s="345"/>
      <c r="H92" s="345"/>
    </row>
    <row r="93" spans="1:8" x14ac:dyDescent="0.2">
      <c r="A93" s="342">
        <v>88</v>
      </c>
      <c r="B93" s="706" t="s">
        <v>16</v>
      </c>
      <c r="C93" s="602">
        <f t="shared" si="1"/>
        <v>0</v>
      </c>
      <c r="D93" s="708"/>
      <c r="E93" s="345"/>
      <c r="F93" s="345"/>
      <c r="G93" s="345"/>
      <c r="H93" s="345"/>
    </row>
    <row r="94" spans="1:8" x14ac:dyDescent="0.2">
      <c r="A94" s="342">
        <v>89</v>
      </c>
      <c r="B94" s="706" t="s">
        <v>17</v>
      </c>
      <c r="C94" s="602">
        <f t="shared" si="1"/>
        <v>0</v>
      </c>
      <c r="D94" s="708"/>
      <c r="E94" s="345"/>
      <c r="F94" s="345"/>
      <c r="G94" s="345"/>
      <c r="H94" s="345"/>
    </row>
    <row r="95" spans="1:8" x14ac:dyDescent="0.2">
      <c r="A95" s="342">
        <v>90</v>
      </c>
      <c r="B95" s="706" t="s">
        <v>18</v>
      </c>
      <c r="C95" s="602">
        <f t="shared" si="1"/>
        <v>0</v>
      </c>
      <c r="D95" s="708"/>
      <c r="E95" s="345"/>
      <c r="F95" s="345"/>
      <c r="G95" s="345"/>
      <c r="H95" s="345"/>
    </row>
    <row r="96" spans="1:8" ht="25.5" x14ac:dyDescent="0.2">
      <c r="A96" s="342">
        <v>91</v>
      </c>
      <c r="B96" s="706" t="s">
        <v>386</v>
      </c>
      <c r="C96" s="602">
        <f t="shared" si="1"/>
        <v>0</v>
      </c>
      <c r="D96" s="708"/>
      <c r="E96" s="345"/>
      <c r="F96" s="345"/>
      <c r="G96" s="345"/>
      <c r="H96" s="345"/>
    </row>
    <row r="97" spans="1:8" x14ac:dyDescent="0.2">
      <c r="A97" s="342">
        <v>92</v>
      </c>
      <c r="B97" s="706" t="s">
        <v>387</v>
      </c>
      <c r="C97" s="602">
        <f t="shared" si="1"/>
        <v>0</v>
      </c>
      <c r="D97" s="708"/>
      <c r="E97" s="345"/>
      <c r="F97" s="345"/>
      <c r="G97" s="345"/>
      <c r="H97" s="345"/>
    </row>
    <row r="98" spans="1:8" x14ac:dyDescent="0.2">
      <c r="A98" s="342">
        <v>93</v>
      </c>
      <c r="B98" s="706" t="s">
        <v>19</v>
      </c>
      <c r="C98" s="602">
        <f t="shared" si="1"/>
        <v>0</v>
      </c>
      <c r="D98" s="708"/>
      <c r="E98" s="345"/>
      <c r="F98" s="345"/>
      <c r="G98" s="345"/>
      <c r="H98" s="345"/>
    </row>
    <row r="99" spans="1:8" x14ac:dyDescent="0.2">
      <c r="A99" s="342">
        <v>94</v>
      </c>
      <c r="B99" s="709" t="s">
        <v>20</v>
      </c>
      <c r="C99" s="602">
        <f t="shared" si="1"/>
        <v>0</v>
      </c>
      <c r="D99" s="710">
        <f>D90+D91+D96+D97+D98</f>
        <v>0</v>
      </c>
      <c r="E99" s="711">
        <f>E90+E91+E96+E97+E98</f>
        <v>0</v>
      </c>
      <c r="F99" s="711">
        <f>F90+F91+F96+F97+F98</f>
        <v>0</v>
      </c>
      <c r="G99" s="711">
        <f>G90+G91+G96+G97+G98</f>
        <v>0</v>
      </c>
      <c r="H99" s="711">
        <f>H90+H91+H96+H97+H98</f>
        <v>0</v>
      </c>
    </row>
    <row r="100" spans="1:8" x14ac:dyDescent="0.2">
      <c r="A100" s="342">
        <v>95</v>
      </c>
      <c r="B100" s="706" t="s">
        <v>21</v>
      </c>
      <c r="C100" s="602">
        <f t="shared" si="1"/>
        <v>0</v>
      </c>
      <c r="D100" s="708"/>
      <c r="E100" s="345"/>
      <c r="F100" s="345"/>
      <c r="G100" s="345"/>
      <c r="H100" s="345"/>
    </row>
    <row r="101" spans="1:8" x14ac:dyDescent="0.2">
      <c r="A101" s="342">
        <v>96</v>
      </c>
      <c r="B101" s="706" t="s">
        <v>22</v>
      </c>
      <c r="C101" s="602">
        <f t="shared" si="1"/>
        <v>0</v>
      </c>
      <c r="D101" s="708"/>
      <c r="E101" s="345"/>
      <c r="F101" s="345"/>
      <c r="G101" s="345"/>
      <c r="H101" s="345"/>
    </row>
    <row r="102" spans="1:8" x14ac:dyDescent="0.2">
      <c r="A102" s="342">
        <v>97</v>
      </c>
      <c r="B102" s="706" t="s">
        <v>23</v>
      </c>
      <c r="C102" s="602">
        <f t="shared" si="1"/>
        <v>0</v>
      </c>
      <c r="D102" s="708"/>
      <c r="E102" s="345"/>
      <c r="F102" s="345"/>
      <c r="G102" s="345"/>
      <c r="H102" s="345"/>
    </row>
    <row r="103" spans="1:8" x14ac:dyDescent="0.2">
      <c r="A103" s="342">
        <v>98</v>
      </c>
      <c r="B103" s="706" t="s">
        <v>24</v>
      </c>
      <c r="C103" s="602">
        <f t="shared" si="1"/>
        <v>0</v>
      </c>
      <c r="D103" s="708"/>
      <c r="E103" s="345"/>
      <c r="F103" s="345"/>
      <c r="G103" s="345"/>
      <c r="H103" s="345"/>
    </row>
    <row r="104" spans="1:8" ht="25.5" x14ac:dyDescent="0.2">
      <c r="A104" s="342">
        <v>99</v>
      </c>
      <c r="B104" s="706" t="s">
        <v>25</v>
      </c>
      <c r="C104" s="602">
        <f t="shared" si="1"/>
        <v>0</v>
      </c>
      <c r="D104" s="708"/>
      <c r="E104" s="345"/>
      <c r="F104" s="345"/>
      <c r="G104" s="345"/>
      <c r="H104" s="345"/>
    </row>
    <row r="105" spans="1:8" x14ac:dyDescent="0.2">
      <c r="A105" s="342">
        <v>100</v>
      </c>
      <c r="B105" s="709" t="s">
        <v>26</v>
      </c>
      <c r="C105" s="602">
        <f t="shared" si="1"/>
        <v>0</v>
      </c>
      <c r="D105" s="710">
        <f>SUM(D100:D104)</f>
        <v>0</v>
      </c>
      <c r="E105" s="711">
        <f>SUM(E100:E104)</f>
        <v>0</v>
      </c>
      <c r="F105" s="711">
        <f>SUM(F100:F104)</f>
        <v>0</v>
      </c>
      <c r="G105" s="711">
        <f>SUM(G100:G104)</f>
        <v>0</v>
      </c>
      <c r="H105" s="711">
        <f>SUM(H100:H104)</f>
        <v>0</v>
      </c>
    </row>
    <row r="106" spans="1:8" x14ac:dyDescent="0.2">
      <c r="A106" s="342">
        <v>101</v>
      </c>
      <c r="B106" s="706" t="s">
        <v>27</v>
      </c>
      <c r="C106" s="602">
        <f t="shared" si="1"/>
        <v>0</v>
      </c>
      <c r="D106" s="708"/>
      <c r="E106" s="345"/>
      <c r="F106" s="345"/>
      <c r="G106" s="345"/>
      <c r="H106" s="345"/>
    </row>
    <row r="107" spans="1:8" x14ac:dyDescent="0.2">
      <c r="A107" s="342">
        <v>102</v>
      </c>
      <c r="B107" s="706" t="s">
        <v>388</v>
      </c>
      <c r="C107" s="602">
        <f t="shared" si="1"/>
        <v>0</v>
      </c>
      <c r="D107" s="708"/>
      <c r="E107" s="345"/>
      <c r="F107" s="345"/>
      <c r="G107" s="345"/>
      <c r="H107" s="345"/>
    </row>
    <row r="108" spans="1:8" x14ac:dyDescent="0.2">
      <c r="A108" s="342">
        <v>103</v>
      </c>
      <c r="B108" s="706" t="s">
        <v>28</v>
      </c>
      <c r="C108" s="602">
        <f t="shared" si="1"/>
        <v>0</v>
      </c>
      <c r="D108" s="708"/>
      <c r="E108" s="345"/>
      <c r="F108" s="345"/>
      <c r="G108" s="345"/>
      <c r="H108" s="345"/>
    </row>
    <row r="109" spans="1:8" ht="25.5" x14ac:dyDescent="0.2">
      <c r="A109" s="342">
        <v>104</v>
      </c>
      <c r="B109" s="706" t="s">
        <v>29</v>
      </c>
      <c r="C109" s="602">
        <f t="shared" si="1"/>
        <v>0</v>
      </c>
      <c r="D109" s="708"/>
      <c r="E109" s="345"/>
      <c r="F109" s="345"/>
      <c r="G109" s="345"/>
      <c r="H109" s="345"/>
    </row>
    <row r="110" spans="1:8" x14ac:dyDescent="0.2">
      <c r="A110" s="342">
        <v>105</v>
      </c>
      <c r="B110" s="709" t="s">
        <v>30</v>
      </c>
      <c r="C110" s="602">
        <f t="shared" si="1"/>
        <v>0</v>
      </c>
      <c r="D110" s="710">
        <f>SUM(D106:D109)</f>
        <v>0</v>
      </c>
      <c r="E110" s="711">
        <f>SUM(E106:E109)</f>
        <v>0</v>
      </c>
      <c r="F110" s="711">
        <f>SUM(F106:F109)</f>
        <v>0</v>
      </c>
      <c r="G110" s="711">
        <f>SUM(G106:G109)</f>
        <v>0</v>
      </c>
      <c r="H110" s="711">
        <f>SUM(H106:H109)</f>
        <v>0</v>
      </c>
    </row>
    <row r="111" spans="1:8" ht="25.5" x14ac:dyDescent="0.2">
      <c r="A111" s="342">
        <v>106</v>
      </c>
      <c r="B111" s="706" t="s">
        <v>490</v>
      </c>
      <c r="C111" s="602">
        <f>SUM(D111:H111)</f>
        <v>0</v>
      </c>
      <c r="D111" s="707"/>
      <c r="E111" s="357">
        <f>SUM(E112:E114)</f>
        <v>0</v>
      </c>
      <c r="F111" s="357">
        <f>SUM(F112:F114)</f>
        <v>0</v>
      </c>
      <c r="G111" s="357">
        <f>SUM(G112:G114)</f>
        <v>0</v>
      </c>
      <c r="H111" s="357">
        <f>SUM(H112:H114)</f>
        <v>0</v>
      </c>
    </row>
    <row r="112" spans="1:8" x14ac:dyDescent="0.2">
      <c r="A112" s="342">
        <v>107</v>
      </c>
      <c r="B112" s="706" t="s">
        <v>491</v>
      </c>
      <c r="C112" s="602">
        <f t="shared" ref="C112:C121" si="2">SUM(D112:H112)</f>
        <v>0</v>
      </c>
      <c r="D112" s="708"/>
      <c r="E112" s="345"/>
      <c r="F112" s="345"/>
      <c r="G112" s="345"/>
      <c r="H112" s="345"/>
    </row>
    <row r="113" spans="1:8" ht="25.5" x14ac:dyDescent="0.2">
      <c r="A113" s="342">
        <v>108</v>
      </c>
      <c r="B113" s="706" t="s">
        <v>389</v>
      </c>
      <c r="C113" s="602">
        <f t="shared" si="2"/>
        <v>0</v>
      </c>
      <c r="D113" s="708"/>
      <c r="E113" s="345"/>
      <c r="F113" s="345"/>
      <c r="G113" s="345"/>
      <c r="H113" s="345"/>
    </row>
    <row r="114" spans="1:8" x14ac:dyDescent="0.2">
      <c r="A114" s="342">
        <v>109</v>
      </c>
      <c r="B114" s="706" t="s">
        <v>391</v>
      </c>
      <c r="C114" s="602">
        <f t="shared" si="2"/>
        <v>0</v>
      </c>
      <c r="D114" s="708"/>
      <c r="E114" s="345"/>
      <c r="F114" s="345"/>
      <c r="G114" s="345"/>
      <c r="H114" s="345"/>
    </row>
    <row r="115" spans="1:8" x14ac:dyDescent="0.2">
      <c r="A115" s="342">
        <v>110</v>
      </c>
      <c r="B115" s="709" t="s">
        <v>32</v>
      </c>
      <c r="C115" s="602">
        <f t="shared" si="2"/>
        <v>0</v>
      </c>
      <c r="D115" s="710">
        <f>D111</f>
        <v>0</v>
      </c>
      <c r="E115" s="711">
        <f>E111</f>
        <v>0</v>
      </c>
      <c r="F115" s="711">
        <f>F111</f>
        <v>0</v>
      </c>
      <c r="G115" s="711">
        <f>G111</f>
        <v>0</v>
      </c>
      <c r="H115" s="711">
        <f>H111</f>
        <v>0</v>
      </c>
    </row>
    <row r="116" spans="1:8" x14ac:dyDescent="0.2">
      <c r="A116" s="342">
        <v>111</v>
      </c>
      <c r="B116" s="713" t="s">
        <v>33</v>
      </c>
      <c r="C116" s="602">
        <f t="shared" si="2"/>
        <v>8172039</v>
      </c>
      <c r="D116" s="714">
        <f>D79+D80+D81+D89+D99+D105+D110+D115</f>
        <v>0</v>
      </c>
      <c r="E116" s="733">
        <f>E79+E80+E81+E89+E99+E105+E110+E115</f>
        <v>8172039</v>
      </c>
      <c r="F116" s="733">
        <f>F79+F80+F81+F89+F99+F105+F110+F115</f>
        <v>0</v>
      </c>
      <c r="G116" s="733">
        <f>G79+G80+G81+G89+G99+G105+G110+G115</f>
        <v>0</v>
      </c>
      <c r="H116" s="733">
        <f>H79+H80+H81+H89+H99+H105+H110+H115</f>
        <v>0</v>
      </c>
    </row>
    <row r="117" spans="1:8" ht="25.5" x14ac:dyDescent="0.2">
      <c r="A117" s="342">
        <v>112</v>
      </c>
      <c r="B117" s="706" t="s">
        <v>34</v>
      </c>
      <c r="C117" s="602">
        <f t="shared" si="2"/>
        <v>0</v>
      </c>
      <c r="D117" s="708"/>
      <c r="E117" s="345"/>
      <c r="F117" s="345"/>
      <c r="G117" s="345"/>
      <c r="H117" s="345"/>
    </row>
    <row r="118" spans="1:8" x14ac:dyDescent="0.2">
      <c r="A118" s="342">
        <v>113</v>
      </c>
      <c r="B118" s="706" t="s">
        <v>35</v>
      </c>
      <c r="C118" s="602">
        <f t="shared" si="2"/>
        <v>8172039</v>
      </c>
      <c r="D118" s="708">
        <f>E121</f>
        <v>8172039</v>
      </c>
      <c r="E118" s="345"/>
      <c r="F118" s="345"/>
      <c r="G118" s="345"/>
      <c r="H118" s="345"/>
    </row>
    <row r="119" spans="1:8" x14ac:dyDescent="0.2">
      <c r="A119" s="342">
        <v>114</v>
      </c>
      <c r="B119" s="706" t="s">
        <v>36</v>
      </c>
      <c r="C119" s="602">
        <f t="shared" si="2"/>
        <v>8172039</v>
      </c>
      <c r="D119" s="707">
        <f>SUM(D117:D118)</f>
        <v>8172039</v>
      </c>
      <c r="E119" s="357">
        <f>SUM(E117:E118)</f>
        <v>0</v>
      </c>
      <c r="F119" s="357">
        <f>SUM(F117:F118)</f>
        <v>0</v>
      </c>
      <c r="G119" s="357">
        <f>SUM(G117:G118)</f>
        <v>0</v>
      </c>
      <c r="H119" s="357">
        <f>SUM(H117:H118)</f>
        <v>0</v>
      </c>
    </row>
    <row r="120" spans="1:8" ht="13.5" thickBot="1" x14ac:dyDescent="0.25">
      <c r="A120" s="342">
        <v>115</v>
      </c>
      <c r="B120" s="715" t="s">
        <v>37</v>
      </c>
      <c r="C120" s="602">
        <f t="shared" si="2"/>
        <v>8172039</v>
      </c>
      <c r="D120" s="189">
        <f>D119</f>
        <v>8172039</v>
      </c>
      <c r="E120" s="716">
        <f>E119</f>
        <v>0</v>
      </c>
      <c r="F120" s="716">
        <f>F119</f>
        <v>0</v>
      </c>
      <c r="G120" s="716">
        <f>G119</f>
        <v>0</v>
      </c>
      <c r="H120" s="716">
        <f>H119</f>
        <v>0</v>
      </c>
    </row>
    <row r="121" spans="1:8" ht="14.25" thickTop="1" thickBot="1" x14ac:dyDescent="0.25">
      <c r="A121" s="342">
        <v>116</v>
      </c>
      <c r="B121" s="599" t="s">
        <v>38</v>
      </c>
      <c r="C121" s="602">
        <f t="shared" si="2"/>
        <v>16344078</v>
      </c>
      <c r="D121" s="598">
        <f>D116+D120</f>
        <v>8172039</v>
      </c>
      <c r="E121" s="597">
        <f>E116+E120</f>
        <v>8172039</v>
      </c>
      <c r="F121" s="597">
        <f>F116+F120</f>
        <v>0</v>
      </c>
      <c r="G121" s="597">
        <f>G116+G120</f>
        <v>0</v>
      </c>
      <c r="H121" s="597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47"/>
    <col min="2" max="2" width="38.28515625" style="47" customWidth="1"/>
    <col min="3" max="3" width="16.140625" style="47" customWidth="1"/>
    <col min="4" max="4" width="15.42578125" style="47" customWidth="1"/>
    <col min="5" max="5" width="16.28515625" style="47" customWidth="1"/>
    <col min="6" max="6" width="15.5703125" style="47" customWidth="1"/>
    <col min="7" max="16384" width="9.140625" style="47"/>
  </cols>
  <sheetData>
    <row r="1" spans="1:6" x14ac:dyDescent="0.2">
      <c r="B1" s="51" t="s">
        <v>239</v>
      </c>
    </row>
    <row r="2" spans="1:6" x14ac:dyDescent="0.2">
      <c r="A2" s="51"/>
      <c r="B2" s="55" t="s">
        <v>470</v>
      </c>
      <c r="C2" s="51"/>
      <c r="D2" s="51"/>
    </row>
    <row r="3" spans="1:6" ht="15" x14ac:dyDescent="0.25">
      <c r="A3" s="772" t="s">
        <v>273</v>
      </c>
      <c r="B3" s="772"/>
      <c r="C3" s="772"/>
      <c r="D3" s="772"/>
    </row>
    <row r="4" spans="1:6" x14ac:dyDescent="0.2">
      <c r="C4" s="120" t="s">
        <v>274</v>
      </c>
      <c r="D4" s="120"/>
      <c r="E4" s="120"/>
    </row>
    <row r="5" spans="1:6" x14ac:dyDescent="0.2">
      <c r="C5" s="39" t="s">
        <v>495</v>
      </c>
    </row>
    <row r="6" spans="1:6" x14ac:dyDescent="0.2">
      <c r="C6" s="40" t="s">
        <v>143</v>
      </c>
    </row>
    <row r="8" spans="1:6" x14ac:dyDescent="0.2">
      <c r="A8" s="47" t="s">
        <v>172</v>
      </c>
      <c r="B8" s="47" t="s">
        <v>144</v>
      </c>
      <c r="C8" s="47" t="s">
        <v>113</v>
      </c>
      <c r="D8" s="47" t="s">
        <v>114</v>
      </c>
      <c r="E8" s="34" t="s">
        <v>174</v>
      </c>
      <c r="F8" s="47" t="s">
        <v>275</v>
      </c>
    </row>
    <row r="9" spans="1:6" x14ac:dyDescent="0.2">
      <c r="A9" s="121" t="s">
        <v>242</v>
      </c>
      <c r="B9" s="122" t="s">
        <v>243</v>
      </c>
      <c r="C9" s="122" t="s">
        <v>474</v>
      </c>
      <c r="D9" s="122" t="s">
        <v>325</v>
      </c>
      <c r="E9" s="122" t="s">
        <v>411</v>
      </c>
      <c r="F9" s="122" t="s">
        <v>475</v>
      </c>
    </row>
    <row r="10" spans="1:6" x14ac:dyDescent="0.2">
      <c r="A10" s="123"/>
      <c r="B10" s="124"/>
      <c r="C10" s="125" t="s">
        <v>276</v>
      </c>
      <c r="D10" s="125" t="s">
        <v>276</v>
      </c>
      <c r="E10" s="125" t="s">
        <v>276</v>
      </c>
      <c r="F10" s="125" t="s">
        <v>276</v>
      </c>
    </row>
    <row r="11" spans="1:6" x14ac:dyDescent="0.2">
      <c r="A11" s="123"/>
      <c r="B11" s="124"/>
      <c r="C11" s="125" t="s">
        <v>152</v>
      </c>
      <c r="D11" s="125" t="s">
        <v>152</v>
      </c>
      <c r="E11" s="125" t="s">
        <v>152</v>
      </c>
      <c r="F11" s="125" t="s">
        <v>152</v>
      </c>
    </row>
    <row r="12" spans="1:6" x14ac:dyDescent="0.2">
      <c r="A12" s="126" t="s">
        <v>248</v>
      </c>
      <c r="B12" s="127" t="s">
        <v>249</v>
      </c>
      <c r="C12" s="127" t="s">
        <v>250</v>
      </c>
      <c r="D12" s="127" t="s">
        <v>251</v>
      </c>
      <c r="E12" s="127" t="s">
        <v>255</v>
      </c>
      <c r="F12" s="127" t="s">
        <v>256</v>
      </c>
    </row>
    <row r="13" spans="1:6" x14ac:dyDescent="0.2">
      <c r="A13" s="128" t="s">
        <v>248</v>
      </c>
      <c r="B13" s="129" t="s">
        <v>277</v>
      </c>
      <c r="C13" s="130">
        <f>'1'!C30</f>
        <v>108243000</v>
      </c>
      <c r="D13" s="130">
        <v>108243000</v>
      </c>
      <c r="E13" s="130">
        <v>108243000</v>
      </c>
      <c r="F13" s="130">
        <v>108243000</v>
      </c>
    </row>
    <row r="14" spans="1:6" x14ac:dyDescent="0.2">
      <c r="A14" s="128" t="s">
        <v>249</v>
      </c>
      <c r="B14" s="129" t="s">
        <v>278</v>
      </c>
      <c r="C14" s="130"/>
      <c r="D14" s="130"/>
      <c r="E14" s="130"/>
      <c r="F14" s="130"/>
    </row>
    <row r="15" spans="1:6" x14ac:dyDescent="0.2">
      <c r="A15" s="128" t="s">
        <v>250</v>
      </c>
      <c r="B15" s="129" t="s">
        <v>279</v>
      </c>
      <c r="C15" s="130">
        <f>'1'!C32</f>
        <v>225000000</v>
      </c>
      <c r="D15" s="130">
        <v>225000000</v>
      </c>
      <c r="E15" s="130">
        <v>225000000</v>
      </c>
      <c r="F15" s="130">
        <v>225000000</v>
      </c>
    </row>
    <row r="16" spans="1:6" x14ac:dyDescent="0.2">
      <c r="A16" s="128" t="s">
        <v>251</v>
      </c>
      <c r="B16" s="129" t="s">
        <v>280</v>
      </c>
      <c r="C16" s="130"/>
      <c r="D16" s="130"/>
      <c r="E16" s="130"/>
      <c r="F16" s="130"/>
    </row>
    <row r="17" spans="1:6" x14ac:dyDescent="0.2">
      <c r="A17" s="128" t="s">
        <v>255</v>
      </c>
      <c r="B17" s="129" t="s">
        <v>281</v>
      </c>
      <c r="C17" s="130"/>
      <c r="D17" s="130"/>
      <c r="E17" s="130"/>
      <c r="F17" s="130"/>
    </row>
    <row r="18" spans="1:6" x14ac:dyDescent="0.2">
      <c r="A18" s="128" t="s">
        <v>256</v>
      </c>
      <c r="B18" s="129" t="s">
        <v>282</v>
      </c>
      <c r="C18" s="130"/>
      <c r="D18" s="130"/>
      <c r="E18" s="130"/>
      <c r="F18" s="130"/>
    </row>
    <row r="19" spans="1:6" x14ac:dyDescent="0.2">
      <c r="A19" s="128" t="s">
        <v>257</v>
      </c>
      <c r="B19" s="129" t="s">
        <v>283</v>
      </c>
      <c r="C19" s="130"/>
      <c r="D19" s="130"/>
      <c r="E19" s="130"/>
      <c r="F19" s="130"/>
    </row>
    <row r="20" spans="1:6" x14ac:dyDescent="0.2">
      <c r="A20" s="128" t="s">
        <v>258</v>
      </c>
      <c r="B20" s="129" t="s">
        <v>284</v>
      </c>
      <c r="C20" s="130"/>
      <c r="D20" s="130"/>
      <c r="E20" s="130"/>
      <c r="F20" s="130"/>
    </row>
    <row r="21" spans="1:6" x14ac:dyDescent="0.2">
      <c r="A21" s="128" t="s">
        <v>259</v>
      </c>
      <c r="B21" s="129"/>
      <c r="C21" s="130"/>
      <c r="D21" s="130"/>
      <c r="E21" s="130"/>
      <c r="F21" s="130"/>
    </row>
    <row r="22" spans="1:6" x14ac:dyDescent="0.2">
      <c r="A22" s="131" t="s">
        <v>271</v>
      </c>
      <c r="B22" s="132" t="s">
        <v>133</v>
      </c>
      <c r="C22" s="133">
        <f>SUM(C13:C21)</f>
        <v>333243000</v>
      </c>
      <c r="D22" s="133">
        <f>SUM(D13:D21)</f>
        <v>333243000</v>
      </c>
      <c r="E22" s="133">
        <f>SUM(E13:E21)</f>
        <v>333243000</v>
      </c>
      <c r="F22" s="133">
        <f>SUM(F13:F21)</f>
        <v>333243000</v>
      </c>
    </row>
  </sheetData>
  <mergeCells count="1">
    <mergeCell ref="A3:D3"/>
  </mergeCells>
  <phoneticPr fontId="5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F84A-6748-4E6C-B805-024E7879052D}">
  <dimension ref="A1:H79"/>
  <sheetViews>
    <sheetView workbookViewId="0">
      <pane ySplit="6" topLeftCell="A52" activePane="bottomLeft" state="frozen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139" t="s">
        <v>330</v>
      </c>
      <c r="F1" t="s">
        <v>497</v>
      </c>
    </row>
    <row r="2" spans="1:8" x14ac:dyDescent="0.2">
      <c r="B2" s="139" t="s">
        <v>331</v>
      </c>
      <c r="F2" s="39" t="s">
        <v>496</v>
      </c>
    </row>
    <row r="3" spans="1:8" x14ac:dyDescent="0.2">
      <c r="C3" s="286"/>
      <c r="F3" t="s">
        <v>77</v>
      </c>
    </row>
    <row r="4" spans="1:8" x14ac:dyDescent="0.2">
      <c r="B4" s="141"/>
      <c r="C4" s="287" t="s">
        <v>399</v>
      </c>
    </row>
    <row r="5" spans="1:8" ht="38.25" x14ac:dyDescent="0.2">
      <c r="A5" s="288" t="s">
        <v>1</v>
      </c>
      <c r="B5" s="289" t="s">
        <v>2</v>
      </c>
      <c r="C5" s="290" t="s">
        <v>332</v>
      </c>
      <c r="D5" s="290" t="s">
        <v>40</v>
      </c>
      <c r="E5" s="290" t="s">
        <v>333</v>
      </c>
      <c r="F5" s="290" t="s">
        <v>41</v>
      </c>
      <c r="G5" s="290" t="s">
        <v>120</v>
      </c>
      <c r="H5" s="290" t="s">
        <v>42</v>
      </c>
    </row>
    <row r="6" spans="1:8" ht="25.5" x14ac:dyDescent="0.2">
      <c r="A6" s="291">
        <v>1</v>
      </c>
      <c r="B6" s="292" t="s">
        <v>43</v>
      </c>
      <c r="C6" s="293">
        <f>SUM(D6:H6)</f>
        <v>108519738</v>
      </c>
      <c r="D6" s="294">
        <v>108519738</v>
      </c>
      <c r="E6" s="294"/>
      <c r="F6" s="294"/>
      <c r="G6" s="294"/>
      <c r="H6" s="294"/>
    </row>
    <row r="7" spans="1:8" ht="25.5" x14ac:dyDescent="0.2">
      <c r="A7" s="291">
        <v>2</v>
      </c>
      <c r="B7" s="292" t="s">
        <v>334</v>
      </c>
      <c r="C7" s="293">
        <f t="shared" ref="C7:C70" si="0">SUM(D7:H7)</f>
        <v>142116067</v>
      </c>
      <c r="D7" s="294">
        <v>142116067</v>
      </c>
      <c r="E7" s="294"/>
      <c r="F7" s="294"/>
      <c r="G7" s="294"/>
      <c r="H7" s="294"/>
    </row>
    <row r="8" spans="1:8" ht="25.5" x14ac:dyDescent="0.2">
      <c r="A8" s="291">
        <v>3</v>
      </c>
      <c r="B8" s="292" t="s">
        <v>335</v>
      </c>
      <c r="C8" s="293">
        <f t="shared" si="0"/>
        <v>97760769</v>
      </c>
      <c r="D8" s="294">
        <v>97760769</v>
      </c>
      <c r="E8" s="294"/>
      <c r="F8" s="294"/>
      <c r="G8" s="294"/>
      <c r="H8" s="294"/>
    </row>
    <row r="9" spans="1:8" ht="25.5" x14ac:dyDescent="0.2">
      <c r="A9" s="291">
        <v>4</v>
      </c>
      <c r="B9" s="292" t="s">
        <v>336</v>
      </c>
      <c r="C9" s="293">
        <f t="shared" si="0"/>
        <v>7215230</v>
      </c>
      <c r="D9" s="294">
        <v>7215230</v>
      </c>
      <c r="E9" s="294"/>
      <c r="F9" s="294"/>
      <c r="G9" s="294"/>
      <c r="H9" s="294"/>
    </row>
    <row r="10" spans="1:8" ht="25.5" x14ac:dyDescent="0.2">
      <c r="A10" s="291">
        <v>5</v>
      </c>
      <c r="B10" s="292" t="s">
        <v>337</v>
      </c>
      <c r="C10" s="293">
        <f t="shared" si="0"/>
        <v>0</v>
      </c>
      <c r="D10" s="294"/>
      <c r="E10" s="294"/>
      <c r="F10" s="294"/>
      <c r="G10" s="294"/>
      <c r="H10" s="294"/>
    </row>
    <row r="11" spans="1:8" x14ac:dyDescent="0.2">
      <c r="A11" s="291">
        <v>6</v>
      </c>
      <c r="B11" s="292" t="s">
        <v>338</v>
      </c>
      <c r="C11" s="293">
        <f t="shared" si="0"/>
        <v>0</v>
      </c>
      <c r="D11" s="294"/>
      <c r="E11" s="294"/>
      <c r="F11" s="294"/>
      <c r="G11" s="294"/>
      <c r="H11" s="294"/>
    </row>
    <row r="12" spans="1:8" x14ac:dyDescent="0.2">
      <c r="A12" s="291">
        <v>7</v>
      </c>
      <c r="B12" s="292" t="s">
        <v>44</v>
      </c>
      <c r="C12" s="293">
        <f t="shared" si="0"/>
        <v>355611804</v>
      </c>
      <c r="D12" s="295">
        <f>SUM(D6:D11)</f>
        <v>355611804</v>
      </c>
      <c r="E12" s="295">
        <f>SUM(E6:E11)</f>
        <v>0</v>
      </c>
      <c r="F12" s="295">
        <f>SUM(F6:F11)</f>
        <v>0</v>
      </c>
      <c r="G12" s="295">
        <f>SUM(G6:G11)</f>
        <v>0</v>
      </c>
      <c r="H12" s="295">
        <f>SUM(H6:H11)</f>
        <v>0</v>
      </c>
    </row>
    <row r="13" spans="1:8" s="146" customFormat="1" x14ac:dyDescent="0.2">
      <c r="A13" s="291">
        <v>8</v>
      </c>
      <c r="B13" s="296" t="s">
        <v>339</v>
      </c>
      <c r="C13" s="293">
        <f t="shared" si="0"/>
        <v>0</v>
      </c>
      <c r="D13" s="297"/>
      <c r="E13" s="297"/>
      <c r="F13" s="297"/>
      <c r="G13" s="297"/>
      <c r="H13" s="297"/>
    </row>
    <row r="14" spans="1:8" ht="25.5" x14ac:dyDescent="0.2">
      <c r="A14" s="291">
        <v>9</v>
      </c>
      <c r="B14" s="292" t="s">
        <v>45</v>
      </c>
      <c r="C14" s="293">
        <f t="shared" si="0"/>
        <v>309792540</v>
      </c>
      <c r="D14" s="295">
        <f>SUM(D15:D19)</f>
        <v>243652694</v>
      </c>
      <c r="E14" s="295">
        <f>SUM(E15:E19)</f>
        <v>1981048</v>
      </c>
      <c r="F14" s="295">
        <f>SUM(F15:F19)</f>
        <v>63264006</v>
      </c>
      <c r="G14" s="295">
        <f>SUM(G15:G19)</f>
        <v>0</v>
      </c>
      <c r="H14" s="295">
        <f>SUM(H15:H19)</f>
        <v>894792</v>
      </c>
    </row>
    <row r="15" spans="1:8" x14ac:dyDescent="0.2">
      <c r="A15" s="291">
        <v>10</v>
      </c>
      <c r="B15" s="292" t="s">
        <v>340</v>
      </c>
      <c r="C15" s="293">
        <f t="shared" si="0"/>
        <v>3397958</v>
      </c>
      <c r="D15" s="294">
        <v>1416910</v>
      </c>
      <c r="E15" s="294">
        <v>1981048</v>
      </c>
      <c r="F15" s="294"/>
      <c r="G15" s="294"/>
      <c r="H15" s="294"/>
    </row>
    <row r="16" spans="1:8" x14ac:dyDescent="0.2">
      <c r="A16" s="291">
        <v>11</v>
      </c>
      <c r="B16" s="292" t="s">
        <v>341</v>
      </c>
      <c r="C16" s="293">
        <f t="shared" si="0"/>
        <v>227105784</v>
      </c>
      <c r="D16" s="294">
        <v>227105784</v>
      </c>
      <c r="E16" s="294"/>
      <c r="F16" s="294"/>
      <c r="G16" s="294"/>
      <c r="H16" s="294"/>
    </row>
    <row r="17" spans="1:8" x14ac:dyDescent="0.2">
      <c r="A17" s="291">
        <v>12</v>
      </c>
      <c r="B17" s="292" t="s">
        <v>342</v>
      </c>
      <c r="C17" s="293">
        <f t="shared" si="0"/>
        <v>15130000</v>
      </c>
      <c r="D17" s="294">
        <v>15130000</v>
      </c>
      <c r="E17" s="294"/>
      <c r="F17" s="294"/>
      <c r="G17" s="294"/>
      <c r="H17" s="294"/>
    </row>
    <row r="18" spans="1:8" x14ac:dyDescent="0.2">
      <c r="A18" s="291">
        <v>13</v>
      </c>
      <c r="B18" s="292" t="s">
        <v>343</v>
      </c>
      <c r="C18" s="293">
        <f t="shared" si="0"/>
        <v>64158798</v>
      </c>
      <c r="D18" s="294"/>
      <c r="E18" s="294"/>
      <c r="F18" s="294">
        <v>63264006</v>
      </c>
      <c r="G18" s="294"/>
      <c r="H18" s="294">
        <v>894792</v>
      </c>
    </row>
    <row r="19" spans="1:8" x14ac:dyDescent="0.2">
      <c r="A19" s="291">
        <v>14</v>
      </c>
      <c r="B19" s="292" t="s">
        <v>344</v>
      </c>
      <c r="C19" s="293">
        <f t="shared" si="0"/>
        <v>0</v>
      </c>
      <c r="D19" s="294"/>
      <c r="E19" s="294"/>
      <c r="F19" s="294"/>
      <c r="G19" s="294"/>
      <c r="H19" s="294"/>
    </row>
    <row r="20" spans="1:8" ht="25.5" x14ac:dyDescent="0.2">
      <c r="A20" s="291">
        <v>15</v>
      </c>
      <c r="B20" s="298" t="s">
        <v>46</v>
      </c>
      <c r="C20" s="293">
        <f t="shared" si="0"/>
        <v>665404344</v>
      </c>
      <c r="D20" s="299">
        <f>D12+D14</f>
        <v>599264498</v>
      </c>
      <c r="E20" s="299">
        <f>E12+E14</f>
        <v>1981048</v>
      </c>
      <c r="F20" s="299">
        <f>F12+F14</f>
        <v>63264006</v>
      </c>
      <c r="G20" s="299">
        <f>G12+G14</f>
        <v>0</v>
      </c>
      <c r="H20" s="299">
        <f>H12+H14</f>
        <v>894792</v>
      </c>
    </row>
    <row r="21" spans="1:8" x14ac:dyDescent="0.2">
      <c r="A21" s="291">
        <v>16</v>
      </c>
      <c r="B21" s="292" t="s">
        <v>47</v>
      </c>
      <c r="C21" s="293">
        <f t="shared" si="0"/>
        <v>0</v>
      </c>
      <c r="D21" s="300">
        <f>D22</f>
        <v>0</v>
      </c>
      <c r="E21" s="300">
        <f>E22</f>
        <v>0</v>
      </c>
      <c r="F21" s="300">
        <f>F22</f>
        <v>0</v>
      </c>
      <c r="G21" s="300">
        <f>G22</f>
        <v>0</v>
      </c>
      <c r="H21" s="300">
        <f>H22</f>
        <v>0</v>
      </c>
    </row>
    <row r="22" spans="1:8" x14ac:dyDescent="0.2">
      <c r="A22" s="291">
        <v>17</v>
      </c>
      <c r="B22" s="292" t="s">
        <v>345</v>
      </c>
      <c r="C22" s="293">
        <f t="shared" si="0"/>
        <v>0</v>
      </c>
      <c r="D22" s="301"/>
      <c r="E22" s="301"/>
      <c r="F22" s="301"/>
      <c r="G22" s="301"/>
      <c r="H22" s="301"/>
    </row>
    <row r="23" spans="1:8" x14ac:dyDescent="0.2">
      <c r="A23" s="291">
        <v>18</v>
      </c>
      <c r="B23" s="292" t="s">
        <v>346</v>
      </c>
      <c r="C23" s="293">
        <f t="shared" si="0"/>
        <v>1025095503</v>
      </c>
      <c r="D23" s="300">
        <f>SUM(D24:D27)</f>
        <v>1025095503</v>
      </c>
      <c r="E23" s="300">
        <f>SUM(E24:E27)</f>
        <v>0</v>
      </c>
      <c r="F23" s="300">
        <f>SUM(F24:F27)</f>
        <v>0</v>
      </c>
      <c r="G23" s="300">
        <f>SUM(G24:G27)</f>
        <v>0</v>
      </c>
      <c r="H23" s="300">
        <f>SUM(H24:H27)</f>
        <v>0</v>
      </c>
    </row>
    <row r="24" spans="1:8" x14ac:dyDescent="0.2">
      <c r="A24" s="291">
        <v>19</v>
      </c>
      <c r="B24" s="292" t="s">
        <v>347</v>
      </c>
      <c r="C24" s="293">
        <f t="shared" si="0"/>
        <v>0</v>
      </c>
      <c r="D24" s="290"/>
      <c r="E24" s="290"/>
      <c r="F24" s="290"/>
      <c r="G24" s="290"/>
      <c r="H24" s="290"/>
    </row>
    <row r="25" spans="1:8" x14ac:dyDescent="0.2">
      <c r="A25" s="291">
        <v>20</v>
      </c>
      <c r="B25" s="292" t="s">
        <v>348</v>
      </c>
      <c r="C25" s="293">
        <f t="shared" si="0"/>
        <v>1025095503</v>
      </c>
      <c r="D25" s="290">
        <v>1025095503</v>
      </c>
      <c r="E25" s="290"/>
      <c r="F25" s="290"/>
      <c r="G25" s="290"/>
      <c r="H25" s="290"/>
    </row>
    <row r="26" spans="1:8" x14ac:dyDescent="0.2">
      <c r="A26" s="291">
        <v>21</v>
      </c>
      <c r="B26" s="292" t="s">
        <v>349</v>
      </c>
      <c r="C26" s="293">
        <f t="shared" si="0"/>
        <v>0</v>
      </c>
      <c r="D26" s="290"/>
      <c r="E26" s="290"/>
      <c r="F26" s="290"/>
      <c r="G26" s="290"/>
      <c r="H26" s="290"/>
    </row>
    <row r="27" spans="1:8" x14ac:dyDescent="0.2">
      <c r="A27" s="291">
        <v>22</v>
      </c>
      <c r="B27" s="302" t="s">
        <v>350</v>
      </c>
      <c r="C27" s="293">
        <f t="shared" si="0"/>
        <v>0</v>
      </c>
      <c r="D27" s="290"/>
      <c r="E27" s="290"/>
      <c r="F27" s="290"/>
      <c r="G27" s="290"/>
      <c r="H27" s="290"/>
    </row>
    <row r="28" spans="1:8" ht="25.5" x14ac:dyDescent="0.2">
      <c r="A28" s="291">
        <v>23</v>
      </c>
      <c r="B28" s="298" t="s">
        <v>48</v>
      </c>
      <c r="C28" s="293">
        <f t="shared" si="0"/>
        <v>1025095503</v>
      </c>
      <c r="D28" s="299">
        <f>D21+D23</f>
        <v>1025095503</v>
      </c>
      <c r="E28" s="299">
        <f>E21+E23</f>
        <v>0</v>
      </c>
      <c r="F28" s="299">
        <f>F21+F23</f>
        <v>0</v>
      </c>
      <c r="G28" s="299">
        <f>G21+G23</f>
        <v>0</v>
      </c>
      <c r="H28" s="299">
        <f>H21+H23</f>
        <v>0</v>
      </c>
    </row>
    <row r="29" spans="1:8" x14ac:dyDescent="0.2">
      <c r="A29" s="291">
        <v>24</v>
      </c>
      <c r="B29" s="292" t="s">
        <v>49</v>
      </c>
      <c r="C29" s="293">
        <f t="shared" si="0"/>
        <v>110200000</v>
      </c>
      <c r="D29" s="295">
        <f>SUM(D30:D31)</f>
        <v>110200000</v>
      </c>
      <c r="E29" s="295">
        <f>SUM(E30:E31)</f>
        <v>0</v>
      </c>
      <c r="F29" s="295">
        <f>SUM(F30:F31)</f>
        <v>0</v>
      </c>
      <c r="G29" s="295">
        <f>SUM(G30:G31)</f>
        <v>0</v>
      </c>
      <c r="H29" s="295">
        <f>SUM(H30:H31)</f>
        <v>0</v>
      </c>
    </row>
    <row r="30" spans="1:8" x14ac:dyDescent="0.2">
      <c r="A30" s="291">
        <v>25</v>
      </c>
      <c r="B30" s="292" t="s">
        <v>50</v>
      </c>
      <c r="C30" s="293">
        <f t="shared" si="0"/>
        <v>110200000</v>
      </c>
      <c r="D30" s="294">
        <v>110200000</v>
      </c>
      <c r="E30" s="294"/>
      <c r="F30" s="294"/>
      <c r="G30" s="294"/>
      <c r="H30" s="294"/>
    </row>
    <row r="31" spans="1:8" ht="16.5" customHeight="1" x14ac:dyDescent="0.2">
      <c r="A31" s="291">
        <v>26</v>
      </c>
      <c r="B31" s="292" t="s">
        <v>51</v>
      </c>
      <c r="C31" s="293">
        <f t="shared" si="0"/>
        <v>0</v>
      </c>
      <c r="D31" s="294"/>
      <c r="E31" s="294"/>
      <c r="F31" s="294"/>
      <c r="G31" s="294"/>
      <c r="H31" s="294"/>
    </row>
    <row r="32" spans="1:8" ht="18.75" customHeight="1" x14ac:dyDescent="0.2">
      <c r="A32" s="291">
        <v>27</v>
      </c>
      <c r="B32" s="292" t="s">
        <v>52</v>
      </c>
      <c r="C32" s="293">
        <f t="shared" si="0"/>
        <v>181000000</v>
      </c>
      <c r="D32" s="294">
        <v>181000000</v>
      </c>
      <c r="E32" s="294"/>
      <c r="F32" s="294"/>
      <c r="G32" s="294"/>
      <c r="H32" s="294"/>
    </row>
    <row r="33" spans="1:8" x14ac:dyDescent="0.2">
      <c r="A33" s="291">
        <v>28</v>
      </c>
      <c r="B33" s="292" t="s">
        <v>351</v>
      </c>
      <c r="C33" s="293">
        <f t="shared" si="0"/>
        <v>11800000</v>
      </c>
      <c r="D33" s="294">
        <v>11800000</v>
      </c>
      <c r="E33" s="294"/>
      <c r="F33" s="294"/>
      <c r="G33" s="294"/>
      <c r="H33" s="294"/>
    </row>
    <row r="34" spans="1:8" ht="25.5" x14ac:dyDescent="0.2">
      <c r="A34" s="291">
        <v>29</v>
      </c>
      <c r="B34" s="292" t="s">
        <v>352</v>
      </c>
      <c r="C34" s="293">
        <f t="shared" si="0"/>
        <v>0</v>
      </c>
      <c r="D34" s="294"/>
      <c r="E34" s="294"/>
      <c r="F34" s="294"/>
      <c r="G34" s="294"/>
      <c r="H34" s="294"/>
    </row>
    <row r="35" spans="1:8" x14ac:dyDescent="0.2">
      <c r="A35" s="291">
        <v>30</v>
      </c>
      <c r="B35" s="292" t="s">
        <v>53</v>
      </c>
      <c r="C35" s="293">
        <f t="shared" si="0"/>
        <v>192800000</v>
      </c>
      <c r="D35" s="295">
        <f>SUM(D32:D34)</f>
        <v>192800000</v>
      </c>
      <c r="E35" s="295">
        <f>SUM(E32:E34)</f>
        <v>0</v>
      </c>
      <c r="F35" s="295">
        <f>SUM(F32:F34)</f>
        <v>0</v>
      </c>
      <c r="G35" s="295">
        <f>SUM(G32:G34)</f>
        <v>0</v>
      </c>
      <c r="H35" s="295">
        <f>SUM(H32:H34)</f>
        <v>0</v>
      </c>
    </row>
    <row r="36" spans="1:8" x14ac:dyDescent="0.2">
      <c r="A36" s="291">
        <v>31</v>
      </c>
      <c r="B36" s="292" t="s">
        <v>54</v>
      </c>
      <c r="C36" s="293">
        <f t="shared" si="0"/>
        <v>400000</v>
      </c>
      <c r="D36" s="295">
        <f>SUM(D37:D38)</f>
        <v>400000</v>
      </c>
      <c r="E36" s="295">
        <f>SUM(E37:E38)</f>
        <v>0</v>
      </c>
      <c r="F36" s="295">
        <f>SUM(F37:F38)</f>
        <v>0</v>
      </c>
      <c r="G36" s="295">
        <f>SUM(G37:G38)</f>
        <v>0</v>
      </c>
      <c r="H36" s="295">
        <f>SUM(H37:H38)</f>
        <v>0</v>
      </c>
    </row>
    <row r="37" spans="1:8" ht="51" x14ac:dyDescent="0.2">
      <c r="A37" s="291">
        <v>32</v>
      </c>
      <c r="B37" s="292" t="s">
        <v>353</v>
      </c>
      <c r="C37" s="293">
        <f t="shared" si="0"/>
        <v>50000</v>
      </c>
      <c r="D37" s="294">
        <v>50000</v>
      </c>
      <c r="E37" s="294"/>
      <c r="F37" s="294"/>
      <c r="G37" s="294"/>
      <c r="H37" s="294"/>
    </row>
    <row r="38" spans="1:8" x14ac:dyDescent="0.2">
      <c r="A38" s="291">
        <v>33</v>
      </c>
      <c r="B38" s="292" t="s">
        <v>354</v>
      </c>
      <c r="C38" s="293">
        <f t="shared" si="0"/>
        <v>350000</v>
      </c>
      <c r="D38" s="294">
        <v>350000</v>
      </c>
      <c r="E38" s="294"/>
      <c r="F38" s="294"/>
      <c r="G38" s="294"/>
      <c r="H38" s="294"/>
    </row>
    <row r="39" spans="1:8" x14ac:dyDescent="0.2">
      <c r="A39" s="291">
        <v>34</v>
      </c>
      <c r="B39" s="298" t="s">
        <v>55</v>
      </c>
      <c r="C39" s="293">
        <f t="shared" si="0"/>
        <v>303400000</v>
      </c>
      <c r="D39" s="299">
        <f>D29+D35+D36</f>
        <v>303400000</v>
      </c>
      <c r="E39" s="299">
        <f>E29+E35+E36</f>
        <v>0</v>
      </c>
      <c r="F39" s="299">
        <f>F29+F35+F36</f>
        <v>0</v>
      </c>
      <c r="G39" s="299">
        <f>G29+G35+G36</f>
        <v>0</v>
      </c>
      <c r="H39" s="299">
        <f>H29+H35+H36</f>
        <v>0</v>
      </c>
    </row>
    <row r="40" spans="1:8" x14ac:dyDescent="0.2">
      <c r="A40" s="291">
        <v>35</v>
      </c>
      <c r="B40" s="296" t="s">
        <v>355</v>
      </c>
      <c r="C40" s="293">
        <f t="shared" si="0"/>
        <v>0</v>
      </c>
      <c r="D40" s="303"/>
      <c r="E40" s="303"/>
      <c r="F40" s="303"/>
      <c r="G40" s="303"/>
      <c r="H40" s="303"/>
    </row>
    <row r="41" spans="1:8" x14ac:dyDescent="0.2">
      <c r="A41" s="291">
        <v>36</v>
      </c>
      <c r="B41" s="304" t="s">
        <v>56</v>
      </c>
      <c r="C41" s="293">
        <f t="shared" si="0"/>
        <v>8036796</v>
      </c>
      <c r="D41" s="305">
        <f>SUM(D42:D45)</f>
        <v>0</v>
      </c>
      <c r="E41" s="305">
        <f>SUM(E42:E45)</f>
        <v>370000</v>
      </c>
      <c r="F41" s="305">
        <f>SUM(F42:F45)</f>
        <v>1000000</v>
      </c>
      <c r="G41" s="305">
        <f>SUM(G42:G45)</f>
        <v>1715000</v>
      </c>
      <c r="H41" s="305">
        <f>SUM(H42:H45)</f>
        <v>4951796</v>
      </c>
    </row>
    <row r="42" spans="1:8" x14ac:dyDescent="0.2">
      <c r="A42" s="291">
        <v>37</v>
      </c>
      <c r="B42" s="304" t="s">
        <v>356</v>
      </c>
      <c r="C42" s="293">
        <f t="shared" si="0"/>
        <v>0</v>
      </c>
      <c r="D42" s="306"/>
      <c r="E42" s="306"/>
      <c r="F42" s="306"/>
      <c r="G42" s="306"/>
      <c r="H42" s="306"/>
    </row>
    <row r="43" spans="1:8" x14ac:dyDescent="0.2">
      <c r="A43" s="291">
        <v>38</v>
      </c>
      <c r="B43" s="304" t="s">
        <v>57</v>
      </c>
      <c r="C43" s="293">
        <f t="shared" si="0"/>
        <v>2670000</v>
      </c>
      <c r="D43" s="307"/>
      <c r="E43" s="307">
        <v>70000</v>
      </c>
      <c r="F43" s="307">
        <v>1000000</v>
      </c>
      <c r="G43" s="307">
        <v>1600000</v>
      </c>
      <c r="H43" s="307"/>
    </row>
    <row r="44" spans="1:8" x14ac:dyDescent="0.2">
      <c r="A44" s="291">
        <v>39</v>
      </c>
      <c r="B44" s="304" t="s">
        <v>357</v>
      </c>
      <c r="C44" s="293">
        <f t="shared" si="0"/>
        <v>848660</v>
      </c>
      <c r="D44" s="307"/>
      <c r="E44" s="307"/>
      <c r="F44" s="307"/>
      <c r="G44" s="307"/>
      <c r="H44" s="307">
        <v>848660</v>
      </c>
    </row>
    <row r="45" spans="1:8" x14ac:dyDescent="0.2">
      <c r="A45" s="291">
        <v>40</v>
      </c>
      <c r="B45" s="304" t="s">
        <v>358</v>
      </c>
      <c r="C45" s="293">
        <f t="shared" si="0"/>
        <v>4518136</v>
      </c>
      <c r="D45" s="307"/>
      <c r="E45" s="307">
        <v>300000</v>
      </c>
      <c r="F45" s="307"/>
      <c r="G45" s="307">
        <v>115000</v>
      </c>
      <c r="H45" s="307">
        <v>4103136</v>
      </c>
    </row>
    <row r="46" spans="1:8" x14ac:dyDescent="0.2">
      <c r="A46" s="291">
        <v>41</v>
      </c>
      <c r="B46" s="292" t="s">
        <v>58</v>
      </c>
      <c r="C46" s="293">
        <f t="shared" si="0"/>
        <v>3063000</v>
      </c>
      <c r="D46" s="305">
        <f>SUM(D47:D48)</f>
        <v>130000</v>
      </c>
      <c r="E46" s="305">
        <f>SUM(E47:E48)</f>
        <v>1300000</v>
      </c>
      <c r="F46" s="305">
        <f>SUM(F47:F48)</f>
        <v>1633000</v>
      </c>
      <c r="G46" s="305">
        <f>SUM(G47:G48)</f>
        <v>0</v>
      </c>
      <c r="H46" s="305">
        <f>SUM(H47:H48)</f>
        <v>0</v>
      </c>
    </row>
    <row r="47" spans="1:8" x14ac:dyDescent="0.2">
      <c r="A47" s="291">
        <v>42</v>
      </c>
      <c r="B47" s="292" t="s">
        <v>59</v>
      </c>
      <c r="C47" s="293">
        <f t="shared" si="0"/>
        <v>1775000</v>
      </c>
      <c r="D47" s="294">
        <v>130000</v>
      </c>
      <c r="E47" s="294">
        <v>1300000</v>
      </c>
      <c r="F47" s="294">
        <v>345000</v>
      </c>
      <c r="G47" s="294"/>
      <c r="H47" s="294"/>
    </row>
    <row r="48" spans="1:8" x14ac:dyDescent="0.2">
      <c r="A48" s="291">
        <v>43</v>
      </c>
      <c r="B48" s="292" t="s">
        <v>60</v>
      </c>
      <c r="C48" s="293">
        <f t="shared" si="0"/>
        <v>1288000</v>
      </c>
      <c r="D48" s="294"/>
      <c r="E48" s="294"/>
      <c r="F48" s="294">
        <v>1288000</v>
      </c>
      <c r="G48" s="294"/>
      <c r="H48" s="294"/>
    </row>
    <row r="49" spans="1:8" x14ac:dyDescent="0.2">
      <c r="A49" s="291">
        <v>44</v>
      </c>
      <c r="B49" s="292" t="s">
        <v>359</v>
      </c>
      <c r="C49" s="293">
        <f t="shared" si="0"/>
        <v>9610000</v>
      </c>
      <c r="D49" s="305">
        <f>SUM(D50:D53)</f>
        <v>9610000</v>
      </c>
      <c r="E49" s="305">
        <f>SUM(E50:E53)</f>
        <v>0</v>
      </c>
      <c r="F49" s="305">
        <f>SUM(F50:F53)</f>
        <v>0</v>
      </c>
      <c r="G49" s="305">
        <f>SUM(G50:G53)</f>
        <v>0</v>
      </c>
      <c r="H49" s="305">
        <f>SUM(H50:H53)</f>
        <v>0</v>
      </c>
    </row>
    <row r="50" spans="1:8" ht="25.5" x14ac:dyDescent="0.2">
      <c r="A50" s="291">
        <v>45</v>
      </c>
      <c r="B50" s="292" t="s">
        <v>360</v>
      </c>
      <c r="C50" s="293">
        <f t="shared" si="0"/>
        <v>0</v>
      </c>
      <c r="D50" s="294"/>
      <c r="E50" s="294"/>
      <c r="F50" s="294"/>
      <c r="G50" s="294"/>
      <c r="H50" s="294"/>
    </row>
    <row r="51" spans="1:8" ht="25.5" x14ac:dyDescent="0.2">
      <c r="A51" s="291">
        <v>46</v>
      </c>
      <c r="B51" s="292" t="s">
        <v>61</v>
      </c>
      <c r="C51" s="293">
        <f t="shared" si="0"/>
        <v>0</v>
      </c>
      <c r="D51" s="294"/>
      <c r="E51" s="294"/>
      <c r="F51" s="294"/>
      <c r="G51" s="294"/>
      <c r="H51" s="294"/>
    </row>
    <row r="52" spans="1:8" x14ac:dyDescent="0.2">
      <c r="A52" s="291">
        <v>47</v>
      </c>
      <c r="B52" s="292" t="s">
        <v>361</v>
      </c>
      <c r="C52" s="293">
        <f t="shared" si="0"/>
        <v>9100000</v>
      </c>
      <c r="D52" s="294">
        <v>9100000</v>
      </c>
      <c r="E52" s="294"/>
      <c r="F52" s="294"/>
      <c r="G52" s="294"/>
      <c r="H52" s="294"/>
    </row>
    <row r="53" spans="1:8" x14ac:dyDescent="0.2">
      <c r="A53" s="291">
        <v>49</v>
      </c>
      <c r="B53" s="292" t="s">
        <v>62</v>
      </c>
      <c r="C53" s="293">
        <f t="shared" si="0"/>
        <v>510000</v>
      </c>
      <c r="D53" s="294">
        <v>510000</v>
      </c>
      <c r="E53" s="294"/>
      <c r="F53" s="294"/>
      <c r="G53" s="294"/>
      <c r="H53" s="294"/>
    </row>
    <row r="54" spans="1:8" x14ac:dyDescent="0.2">
      <c r="A54" s="291">
        <v>50</v>
      </c>
      <c r="B54" s="292" t="s">
        <v>362</v>
      </c>
      <c r="C54" s="293">
        <f t="shared" si="0"/>
        <v>1095245</v>
      </c>
      <c r="D54" s="294"/>
      <c r="E54" s="294"/>
      <c r="F54" s="294"/>
      <c r="G54" s="294"/>
      <c r="H54" s="294">
        <v>1095245</v>
      </c>
    </row>
    <row r="55" spans="1:8" x14ac:dyDescent="0.2">
      <c r="A55" s="291">
        <v>51</v>
      </c>
      <c r="B55" s="292" t="s">
        <v>363</v>
      </c>
      <c r="C55" s="293">
        <f t="shared" si="0"/>
        <v>8699255</v>
      </c>
      <c r="D55" s="308">
        <v>5904744</v>
      </c>
      <c r="E55" s="308">
        <v>450900</v>
      </c>
      <c r="F55" s="308">
        <v>710910</v>
      </c>
      <c r="G55" s="308"/>
      <c r="H55" s="308">
        <v>1632701</v>
      </c>
    </row>
    <row r="56" spans="1:8" x14ac:dyDescent="0.2">
      <c r="A56" s="291">
        <v>52</v>
      </c>
      <c r="B56" s="292" t="s">
        <v>63</v>
      </c>
      <c r="C56" s="293">
        <f t="shared" si="0"/>
        <v>0</v>
      </c>
      <c r="D56" s="294"/>
      <c r="E56" s="294"/>
      <c r="F56" s="294"/>
      <c r="G56" s="294"/>
      <c r="H56" s="294"/>
    </row>
    <row r="57" spans="1:8" ht="25.5" x14ac:dyDescent="0.2">
      <c r="A57" s="291">
        <v>53</v>
      </c>
      <c r="B57" s="292" t="s">
        <v>364</v>
      </c>
      <c r="C57" s="293">
        <f t="shared" si="0"/>
        <v>0</v>
      </c>
      <c r="D57" s="294"/>
      <c r="E57" s="294"/>
      <c r="F57" s="294"/>
      <c r="G57" s="294"/>
      <c r="H57" s="294"/>
    </row>
    <row r="58" spans="1:8" x14ac:dyDescent="0.2">
      <c r="A58" s="291">
        <v>54</v>
      </c>
      <c r="B58" s="292" t="s">
        <v>365</v>
      </c>
      <c r="C58" s="293">
        <f t="shared" si="0"/>
        <v>0</v>
      </c>
      <c r="D58" s="294"/>
      <c r="E58" s="294"/>
      <c r="F58" s="294"/>
      <c r="G58" s="294"/>
      <c r="H58" s="294"/>
    </row>
    <row r="59" spans="1:8" x14ac:dyDescent="0.2">
      <c r="A59" s="291">
        <v>55</v>
      </c>
      <c r="B59" s="292" t="s">
        <v>64</v>
      </c>
      <c r="C59" s="293">
        <f t="shared" si="0"/>
        <v>0</v>
      </c>
      <c r="D59" s="294"/>
      <c r="E59" s="294"/>
      <c r="F59" s="294"/>
      <c r="G59" s="294"/>
      <c r="H59" s="294"/>
    </row>
    <row r="60" spans="1:8" x14ac:dyDescent="0.2">
      <c r="A60" s="291">
        <v>56</v>
      </c>
      <c r="B60" s="292" t="s">
        <v>366</v>
      </c>
      <c r="C60" s="293">
        <f t="shared" si="0"/>
        <v>1460500</v>
      </c>
      <c r="D60" s="294">
        <v>1460500</v>
      </c>
      <c r="E60" s="290"/>
      <c r="F60" s="290"/>
      <c r="G60" s="290"/>
      <c r="H60" s="290"/>
    </row>
    <row r="61" spans="1:8" x14ac:dyDescent="0.2">
      <c r="A61" s="291">
        <v>57</v>
      </c>
      <c r="B61" s="298" t="s">
        <v>65</v>
      </c>
      <c r="C61" s="293">
        <f t="shared" si="0"/>
        <v>31964796</v>
      </c>
      <c r="D61" s="299">
        <f>D40+D41+D46+D49+D54+D55+D56+D57+D58+D59+D60</f>
        <v>17105244</v>
      </c>
      <c r="E61" s="299">
        <f>E40+E41+E46+E49+E54+E55+E56+E57+E58+E59+E60</f>
        <v>2120900</v>
      </c>
      <c r="F61" s="299">
        <f>F40+F41+F46+F49+F54+F55+F56+F57+F58+F59+F60</f>
        <v>3343910</v>
      </c>
      <c r="G61" s="299">
        <f>G40+G41+G46+G49+G54+G55+G56+G57+G58+G59+G60</f>
        <v>1715000</v>
      </c>
      <c r="H61" s="299">
        <f>H40+H41+H46+H49+H54+H55+H56+H57+H58+H59+H60</f>
        <v>7679742</v>
      </c>
    </row>
    <row r="62" spans="1:8" x14ac:dyDescent="0.2">
      <c r="A62" s="291">
        <v>58</v>
      </c>
      <c r="B62" s="292" t="s">
        <v>367</v>
      </c>
      <c r="C62" s="293">
        <f t="shared" si="0"/>
        <v>12129420</v>
      </c>
      <c r="D62" s="294">
        <v>12129420</v>
      </c>
      <c r="E62" s="294"/>
      <c r="F62" s="294"/>
      <c r="G62" s="290"/>
      <c r="H62" s="290"/>
    </row>
    <row r="63" spans="1:8" x14ac:dyDescent="0.2">
      <c r="A63" s="291">
        <v>59</v>
      </c>
      <c r="B63" s="292" t="s">
        <v>368</v>
      </c>
      <c r="C63" s="293">
        <f t="shared" si="0"/>
        <v>0</v>
      </c>
      <c r="D63" s="294"/>
      <c r="E63" s="294"/>
      <c r="F63" s="294"/>
      <c r="G63" s="290"/>
      <c r="H63" s="290"/>
    </row>
    <row r="64" spans="1:8" x14ac:dyDescent="0.2">
      <c r="A64" s="291">
        <v>60</v>
      </c>
      <c r="B64" s="298" t="s">
        <v>66</v>
      </c>
      <c r="C64" s="293">
        <f t="shared" si="0"/>
        <v>12129420</v>
      </c>
      <c r="D64" s="299">
        <f>SUM(D62:D63)</f>
        <v>12129420</v>
      </c>
      <c r="E64" s="299">
        <f>SUM(E62:E63)</f>
        <v>0</v>
      </c>
      <c r="F64" s="299">
        <f>SUM(F62:F63)</f>
        <v>0</v>
      </c>
      <c r="G64" s="299">
        <f>SUM(G62:G63)</f>
        <v>0</v>
      </c>
      <c r="H64" s="299">
        <f>SUM(H62:H63)</f>
        <v>0</v>
      </c>
    </row>
    <row r="65" spans="1:8" x14ac:dyDescent="0.2">
      <c r="A65" s="291">
        <v>61</v>
      </c>
      <c r="B65" s="309" t="s">
        <v>369</v>
      </c>
      <c r="C65" s="293">
        <f t="shared" si="0"/>
        <v>0</v>
      </c>
      <c r="D65" s="306"/>
      <c r="E65" s="306"/>
      <c r="F65" s="306"/>
      <c r="G65" s="306"/>
      <c r="H65" s="306"/>
    </row>
    <row r="66" spans="1:8" x14ac:dyDescent="0.2">
      <c r="A66" s="291">
        <v>62</v>
      </c>
      <c r="B66" s="310" t="s">
        <v>370</v>
      </c>
      <c r="C66" s="293">
        <f t="shared" si="0"/>
        <v>0</v>
      </c>
      <c r="D66" s="299">
        <f>D65</f>
        <v>0</v>
      </c>
      <c r="E66" s="299">
        <f>E65</f>
        <v>0</v>
      </c>
      <c r="F66" s="299">
        <f>F65</f>
        <v>0</v>
      </c>
      <c r="G66" s="299">
        <f>G65</f>
        <v>0</v>
      </c>
      <c r="H66" s="299">
        <f>H65</f>
        <v>0</v>
      </c>
    </row>
    <row r="67" spans="1:8" ht="25.5" x14ac:dyDescent="0.2">
      <c r="A67" s="291">
        <v>63</v>
      </c>
      <c r="B67" s="292" t="s">
        <v>67</v>
      </c>
      <c r="C67" s="293">
        <f t="shared" si="0"/>
        <v>0</v>
      </c>
      <c r="D67" s="294"/>
      <c r="E67" s="294"/>
      <c r="F67" s="294"/>
      <c r="G67" s="294"/>
      <c r="H67" s="294"/>
    </row>
    <row r="68" spans="1:8" x14ac:dyDescent="0.2">
      <c r="A68" s="291">
        <v>64</v>
      </c>
      <c r="B68" s="292" t="s">
        <v>68</v>
      </c>
      <c r="C68" s="293">
        <f t="shared" si="0"/>
        <v>390000</v>
      </c>
      <c r="D68" s="294">
        <v>390000</v>
      </c>
      <c r="E68" s="294"/>
      <c r="F68" s="294"/>
      <c r="G68" s="294"/>
      <c r="H68" s="294"/>
    </row>
    <row r="69" spans="1:8" x14ac:dyDescent="0.2">
      <c r="A69" s="291">
        <v>65</v>
      </c>
      <c r="B69" s="292" t="s">
        <v>69</v>
      </c>
      <c r="C69" s="293">
        <f t="shared" si="0"/>
        <v>0</v>
      </c>
      <c r="D69" s="290"/>
      <c r="E69" s="290"/>
      <c r="F69" s="290"/>
      <c r="G69" s="290"/>
      <c r="H69" s="290"/>
    </row>
    <row r="70" spans="1:8" x14ac:dyDescent="0.2">
      <c r="A70" s="291">
        <v>66</v>
      </c>
      <c r="B70" s="298" t="s">
        <v>70</v>
      </c>
      <c r="C70" s="293">
        <f t="shared" si="0"/>
        <v>390000</v>
      </c>
      <c r="D70" s="311">
        <f>SUM(D67:D69)</f>
        <v>390000</v>
      </c>
      <c r="E70" s="311">
        <f>SUM(E67:E69)</f>
        <v>0</v>
      </c>
      <c r="F70" s="311">
        <f>SUM(F67:F69)</f>
        <v>0</v>
      </c>
      <c r="G70" s="311">
        <f>SUM(G67:G69)</f>
        <v>0</v>
      </c>
      <c r="H70" s="311">
        <f>SUM(H67:H69)</f>
        <v>0</v>
      </c>
    </row>
    <row r="71" spans="1:8" x14ac:dyDescent="0.2">
      <c r="A71" s="291">
        <v>67</v>
      </c>
      <c r="B71" s="312" t="s">
        <v>71</v>
      </c>
      <c r="C71" s="293">
        <f t="shared" ref="C71:C78" si="1">SUM(D71:H71)</f>
        <v>2038384063</v>
      </c>
      <c r="D71" s="313">
        <f>D20+D28+D39+D61+D64+D66+D70</f>
        <v>1957384665</v>
      </c>
      <c r="E71" s="313">
        <f>E20+E28+E39+E61+E64+E66+E70</f>
        <v>4101948</v>
      </c>
      <c r="F71" s="313">
        <f>F20+F28+F39+F61+F64+F66+F70</f>
        <v>66607916</v>
      </c>
      <c r="G71" s="313">
        <f>G20+G28+G39+G61+G64+G66+G70</f>
        <v>1715000</v>
      </c>
      <c r="H71" s="313">
        <f>H20+H28+H39+H61+H64+H66+H70</f>
        <v>8574534</v>
      </c>
    </row>
    <row r="72" spans="1:8" ht="25.5" x14ac:dyDescent="0.2">
      <c r="A72" s="291">
        <v>68</v>
      </c>
      <c r="B72" s="296" t="s">
        <v>371</v>
      </c>
      <c r="C72" s="293">
        <f t="shared" si="1"/>
        <v>0</v>
      </c>
      <c r="D72" s="306"/>
      <c r="E72" s="306"/>
      <c r="F72" s="306"/>
      <c r="G72" s="306"/>
      <c r="H72" s="306"/>
    </row>
    <row r="73" spans="1:8" ht="25.5" x14ac:dyDescent="0.2">
      <c r="A73" s="291">
        <v>69</v>
      </c>
      <c r="B73" s="292" t="s">
        <v>372</v>
      </c>
      <c r="C73" s="293">
        <f t="shared" si="1"/>
        <v>202103170</v>
      </c>
      <c r="D73" s="294">
        <v>197103170</v>
      </c>
      <c r="E73" s="294"/>
      <c r="F73" s="294">
        <v>5000000</v>
      </c>
      <c r="G73" s="294"/>
      <c r="H73" s="294"/>
    </row>
    <row r="74" spans="1:8" x14ac:dyDescent="0.2">
      <c r="A74" s="291">
        <v>70</v>
      </c>
      <c r="B74" s="292" t="s">
        <v>72</v>
      </c>
      <c r="C74" s="293">
        <f t="shared" si="1"/>
        <v>0</v>
      </c>
      <c r="D74" s="294"/>
      <c r="E74" s="294"/>
      <c r="F74" s="294"/>
      <c r="G74" s="294"/>
      <c r="H74" s="294"/>
    </row>
    <row r="75" spans="1:8" x14ac:dyDescent="0.2">
      <c r="A75" s="291">
        <v>71</v>
      </c>
      <c r="B75" s="292" t="s">
        <v>373</v>
      </c>
      <c r="C75" s="293">
        <f t="shared" si="1"/>
        <v>487307709</v>
      </c>
      <c r="D75" s="294"/>
      <c r="E75" s="294">
        <v>186540289</v>
      </c>
      <c r="F75" s="294">
        <v>118913460</v>
      </c>
      <c r="G75" s="294">
        <v>53449698</v>
      </c>
      <c r="H75" s="294">
        <v>128404262</v>
      </c>
    </row>
    <row r="76" spans="1:8" x14ac:dyDescent="0.2">
      <c r="A76" s="291">
        <v>72</v>
      </c>
      <c r="B76" s="292" t="s">
        <v>73</v>
      </c>
      <c r="C76" s="293">
        <f t="shared" si="1"/>
        <v>689410879</v>
      </c>
      <c r="D76" s="300">
        <f>SUM(D72:D75)</f>
        <v>197103170</v>
      </c>
      <c r="E76" s="300">
        <f>SUM(E72:E75)</f>
        <v>186540289</v>
      </c>
      <c r="F76" s="300">
        <f>SUM(F72:F75)</f>
        <v>123913460</v>
      </c>
      <c r="G76" s="300">
        <f>SUM(G72:G75)</f>
        <v>53449698</v>
      </c>
      <c r="H76" s="300">
        <f>SUM(H72:H75)</f>
        <v>128404262</v>
      </c>
    </row>
    <row r="77" spans="1:8" ht="13.5" thickBot="1" x14ac:dyDescent="0.25">
      <c r="A77" s="291">
        <v>73</v>
      </c>
      <c r="B77" s="314" t="s">
        <v>74</v>
      </c>
      <c r="C77" s="293">
        <f t="shared" si="1"/>
        <v>689410879</v>
      </c>
      <c r="D77" s="315">
        <f>D76</f>
        <v>197103170</v>
      </c>
      <c r="E77" s="315">
        <f>E76</f>
        <v>186540289</v>
      </c>
      <c r="F77" s="315">
        <f>F76</f>
        <v>123913460</v>
      </c>
      <c r="G77" s="315">
        <f>G76</f>
        <v>53449698</v>
      </c>
      <c r="H77" s="315">
        <f>H76</f>
        <v>128404262</v>
      </c>
    </row>
    <row r="78" spans="1:8" ht="14.25" thickTop="1" thickBot="1" x14ac:dyDescent="0.25">
      <c r="A78" s="291">
        <v>74</v>
      </c>
      <c r="B78" s="156" t="s">
        <v>38</v>
      </c>
      <c r="C78" s="293">
        <f t="shared" si="1"/>
        <v>2727794942</v>
      </c>
      <c r="D78" s="157">
        <f>D71+D77</f>
        <v>2154487835</v>
      </c>
      <c r="E78" s="157">
        <f>E71+E77</f>
        <v>190642237</v>
      </c>
      <c r="F78" s="157">
        <f>F71+F77</f>
        <v>190521376</v>
      </c>
      <c r="G78" s="157">
        <f>G71+G77</f>
        <v>55164698</v>
      </c>
      <c r="H78" s="157">
        <f>H71+H77</f>
        <v>136978796</v>
      </c>
    </row>
    <row r="79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745F-A189-43D4-AF89-E14E58871423}">
  <dimension ref="A1:H49"/>
  <sheetViews>
    <sheetView workbookViewId="0">
      <pane ySplit="5" topLeftCell="A6" activePane="bottomLeft" state="frozen"/>
      <selection pane="bottomLeft"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139" t="s">
        <v>330</v>
      </c>
      <c r="E1" t="s">
        <v>498</v>
      </c>
    </row>
    <row r="2" spans="1:8" x14ac:dyDescent="0.2">
      <c r="B2" s="139" t="s">
        <v>331</v>
      </c>
      <c r="E2" s="39" t="s">
        <v>495</v>
      </c>
    </row>
    <row r="3" spans="1:8" x14ac:dyDescent="0.2">
      <c r="B3" s="139"/>
      <c r="C3" s="139" t="s">
        <v>400</v>
      </c>
      <c r="E3" t="s">
        <v>77</v>
      </c>
    </row>
    <row r="4" spans="1:8" ht="13.5" thickBot="1" x14ac:dyDescent="0.25">
      <c r="B4" s="139"/>
    </row>
    <row r="5" spans="1:8" ht="38.25" x14ac:dyDescent="0.2">
      <c r="A5" s="288" t="s">
        <v>1</v>
      </c>
      <c r="B5" s="316" t="s">
        <v>384</v>
      </c>
      <c r="C5" s="167" t="s">
        <v>332</v>
      </c>
      <c r="D5" s="168" t="s">
        <v>40</v>
      </c>
      <c r="E5" s="169" t="s">
        <v>333</v>
      </c>
      <c r="F5" s="169" t="s">
        <v>41</v>
      </c>
      <c r="G5" s="169" t="s">
        <v>120</v>
      </c>
      <c r="H5" s="169" t="s">
        <v>42</v>
      </c>
    </row>
    <row r="6" spans="1:8" x14ac:dyDescent="0.2">
      <c r="A6" s="291">
        <v>27</v>
      </c>
      <c r="B6" s="317" t="s">
        <v>3</v>
      </c>
      <c r="C6" s="293">
        <f t="shared" ref="C6:C37" si="0">SUM(D6:H6)</f>
        <v>372386994</v>
      </c>
      <c r="D6" s="318">
        <v>37727010</v>
      </c>
      <c r="E6" s="318">
        <v>126364544</v>
      </c>
      <c r="F6" s="318">
        <v>108020360</v>
      </c>
      <c r="G6" s="318">
        <v>20518524</v>
      </c>
      <c r="H6" s="318">
        <v>79756556</v>
      </c>
    </row>
    <row r="7" spans="1:8" ht="25.5" x14ac:dyDescent="0.2">
      <c r="A7" s="291">
        <v>28</v>
      </c>
      <c r="B7" s="317" t="s">
        <v>4</v>
      </c>
      <c r="C7" s="293">
        <f t="shared" si="0"/>
        <v>69069027</v>
      </c>
      <c r="D7" s="318">
        <v>8213625</v>
      </c>
      <c r="E7" s="318">
        <v>26790393</v>
      </c>
      <c r="F7" s="318">
        <v>14440826</v>
      </c>
      <c r="G7" s="318">
        <v>4043744</v>
      </c>
      <c r="H7" s="318">
        <v>15580439</v>
      </c>
    </row>
    <row r="8" spans="1:8" x14ac:dyDescent="0.2">
      <c r="A8" s="291">
        <v>87</v>
      </c>
      <c r="B8" s="317" t="s">
        <v>5</v>
      </c>
      <c r="C8" s="293">
        <f t="shared" si="0"/>
        <v>450210676</v>
      </c>
      <c r="D8" s="318">
        <v>279643514</v>
      </c>
      <c r="E8" s="318">
        <v>33931300</v>
      </c>
      <c r="F8" s="318">
        <v>65871650</v>
      </c>
      <c r="G8" s="318">
        <v>29433980</v>
      </c>
      <c r="H8" s="318">
        <v>41330232</v>
      </c>
    </row>
    <row r="9" spans="1:8" x14ac:dyDescent="0.2">
      <c r="A9" s="291">
        <v>88</v>
      </c>
      <c r="B9" s="174" t="s">
        <v>6</v>
      </c>
      <c r="C9" s="175">
        <f t="shared" si="0"/>
        <v>0</v>
      </c>
      <c r="D9" s="319">
        <f>D10</f>
        <v>0</v>
      </c>
      <c r="E9" s="307">
        <f>E10</f>
        <v>0</v>
      </c>
      <c r="F9" s="307">
        <f>F10</f>
        <v>0</v>
      </c>
      <c r="G9" s="307">
        <f>G10</f>
        <v>0</v>
      </c>
      <c r="H9" s="307">
        <f>H10</f>
        <v>0</v>
      </c>
    </row>
    <row r="10" spans="1:8" ht="25.5" x14ac:dyDescent="0.2">
      <c r="A10" s="291">
        <v>89</v>
      </c>
      <c r="B10" s="174" t="s">
        <v>7</v>
      </c>
      <c r="C10" s="175">
        <f t="shared" si="0"/>
        <v>0</v>
      </c>
      <c r="D10" s="320"/>
      <c r="E10" s="294"/>
      <c r="F10" s="294"/>
      <c r="G10" s="294"/>
      <c r="H10" s="294"/>
    </row>
    <row r="11" spans="1:8" x14ac:dyDescent="0.2">
      <c r="A11" s="291">
        <v>90</v>
      </c>
      <c r="B11" s="174" t="s">
        <v>8</v>
      </c>
      <c r="C11" s="175">
        <f t="shared" si="0"/>
        <v>800000</v>
      </c>
      <c r="D11" s="319">
        <f>D12</f>
        <v>800000</v>
      </c>
      <c r="E11" s="307">
        <f>E12</f>
        <v>0</v>
      </c>
      <c r="F11" s="307">
        <f>F12</f>
        <v>0</v>
      </c>
      <c r="G11" s="307">
        <f>G12</f>
        <v>0</v>
      </c>
      <c r="H11" s="307">
        <f>H12</f>
        <v>0</v>
      </c>
    </row>
    <row r="12" spans="1:8" ht="25.5" x14ac:dyDescent="0.2">
      <c r="A12" s="291">
        <v>91</v>
      </c>
      <c r="B12" s="174" t="s">
        <v>9</v>
      </c>
      <c r="C12" s="175">
        <f t="shared" si="0"/>
        <v>800000</v>
      </c>
      <c r="D12" s="319">
        <v>800000</v>
      </c>
      <c r="E12" s="307"/>
      <c r="F12" s="307"/>
      <c r="G12" s="307"/>
      <c r="H12" s="307"/>
    </row>
    <row r="13" spans="1:8" x14ac:dyDescent="0.2">
      <c r="A13" s="291">
        <v>92</v>
      </c>
      <c r="B13" s="174" t="s">
        <v>10</v>
      </c>
      <c r="C13" s="175">
        <f t="shared" si="0"/>
        <v>11000000</v>
      </c>
      <c r="D13" s="319">
        <f>SUM(D14:D15)</f>
        <v>11000000</v>
      </c>
      <c r="E13" s="307">
        <f>SUM(E14:E15)</f>
        <v>0</v>
      </c>
      <c r="F13" s="307">
        <f>SUM(F14:F15)</f>
        <v>0</v>
      </c>
      <c r="G13" s="307">
        <f>SUM(G14:G15)</f>
        <v>0</v>
      </c>
      <c r="H13" s="307">
        <f>SUM(H14:H15)</f>
        <v>0</v>
      </c>
    </row>
    <row r="14" spans="1:8" x14ac:dyDescent="0.2">
      <c r="A14" s="291">
        <v>93</v>
      </c>
      <c r="B14" s="174" t="s">
        <v>11</v>
      </c>
      <c r="C14" s="175">
        <f t="shared" si="0"/>
        <v>1000000</v>
      </c>
      <c r="D14" s="320">
        <v>1000000</v>
      </c>
      <c r="E14" s="294"/>
      <c r="F14" s="294"/>
      <c r="G14" s="294"/>
      <c r="H14" s="294"/>
    </row>
    <row r="15" spans="1:8" x14ac:dyDescent="0.2">
      <c r="A15" s="291">
        <v>94</v>
      </c>
      <c r="B15" s="174" t="s">
        <v>12</v>
      </c>
      <c r="C15" s="175">
        <f t="shared" si="0"/>
        <v>10000000</v>
      </c>
      <c r="D15" s="320">
        <v>10000000</v>
      </c>
      <c r="E15" s="294"/>
      <c r="F15" s="294"/>
      <c r="G15" s="294"/>
      <c r="H15" s="294"/>
    </row>
    <row r="16" spans="1:8" x14ac:dyDescent="0.2">
      <c r="A16" s="291">
        <v>96</v>
      </c>
      <c r="B16" s="180" t="s">
        <v>13</v>
      </c>
      <c r="C16" s="175">
        <f t="shared" si="0"/>
        <v>11800000</v>
      </c>
      <c r="D16" s="321">
        <f>D9+D11+D13</f>
        <v>11800000</v>
      </c>
      <c r="E16" s="322">
        <f>E9+E11+E13</f>
        <v>0</v>
      </c>
      <c r="F16" s="322">
        <f>F9+F11+F13</f>
        <v>0</v>
      </c>
      <c r="G16" s="322">
        <f>G9+G11+G13</f>
        <v>0</v>
      </c>
      <c r="H16" s="322">
        <f>H9+H11+H13</f>
        <v>0</v>
      </c>
    </row>
    <row r="17" spans="1:8" ht="18.75" customHeight="1" x14ac:dyDescent="0.2">
      <c r="A17" s="291">
        <v>97</v>
      </c>
      <c r="B17" s="174" t="s">
        <v>14</v>
      </c>
      <c r="C17" s="175">
        <f t="shared" si="0"/>
        <v>0</v>
      </c>
      <c r="D17" s="320"/>
      <c r="E17" s="294"/>
      <c r="F17" s="294"/>
      <c r="G17" s="294"/>
      <c r="H17" s="294"/>
    </row>
    <row r="18" spans="1:8" ht="25.5" x14ac:dyDescent="0.2">
      <c r="A18" s="291">
        <v>98</v>
      </c>
      <c r="B18" s="174" t="s">
        <v>15</v>
      </c>
      <c r="C18" s="175">
        <f t="shared" si="0"/>
        <v>162127458</v>
      </c>
      <c r="D18" s="323">
        <f>SUM(D19:D22)</f>
        <v>162127458</v>
      </c>
      <c r="E18" s="299">
        <f>SUM(E19:E22)</f>
        <v>0</v>
      </c>
      <c r="F18" s="299">
        <f>SUM(F19:F22)</f>
        <v>0</v>
      </c>
      <c r="G18" s="299">
        <f>SUM(G19:G22)</f>
        <v>0</v>
      </c>
      <c r="H18" s="299">
        <f>SUM(H19:H22)</f>
        <v>0</v>
      </c>
    </row>
    <row r="19" spans="1:8" x14ac:dyDescent="0.2">
      <c r="A19" s="291">
        <v>99</v>
      </c>
      <c r="B19" s="174" t="s">
        <v>385</v>
      </c>
      <c r="C19" s="175">
        <f t="shared" si="0"/>
        <v>3200000</v>
      </c>
      <c r="D19" s="320">
        <v>3200000</v>
      </c>
      <c r="E19" s="294"/>
      <c r="F19" s="294"/>
      <c r="G19" s="294"/>
      <c r="H19" s="294"/>
    </row>
    <row r="20" spans="1:8" x14ac:dyDescent="0.2">
      <c r="A20" s="291">
        <v>100</v>
      </c>
      <c r="B20" s="174" t="s">
        <v>16</v>
      </c>
      <c r="C20" s="175">
        <f t="shared" si="0"/>
        <v>0</v>
      </c>
      <c r="D20" s="320"/>
      <c r="E20" s="294"/>
      <c r="F20" s="294"/>
      <c r="G20" s="294"/>
      <c r="H20" s="294"/>
    </row>
    <row r="21" spans="1:8" ht="25.5" x14ac:dyDescent="0.2">
      <c r="A21" s="291">
        <v>101</v>
      </c>
      <c r="B21" s="174" t="s">
        <v>17</v>
      </c>
      <c r="C21" s="175">
        <f t="shared" si="0"/>
        <v>0</v>
      </c>
      <c r="D21" s="320"/>
      <c r="E21" s="294"/>
      <c r="F21" s="294"/>
      <c r="G21" s="294"/>
      <c r="H21" s="294"/>
    </row>
    <row r="22" spans="1:8" x14ac:dyDescent="0.2">
      <c r="A22" s="291">
        <v>102</v>
      </c>
      <c r="B22" s="174" t="s">
        <v>18</v>
      </c>
      <c r="C22" s="175">
        <f t="shared" si="0"/>
        <v>158927458</v>
      </c>
      <c r="D22" s="320">
        <v>158927458</v>
      </c>
      <c r="E22" s="294"/>
      <c r="F22" s="294"/>
      <c r="G22" s="294"/>
      <c r="H22" s="294"/>
    </row>
    <row r="23" spans="1:8" ht="25.5" x14ac:dyDescent="0.2">
      <c r="A23" s="291">
        <v>103</v>
      </c>
      <c r="B23" s="174" t="s">
        <v>386</v>
      </c>
      <c r="C23" s="175">
        <f t="shared" si="0"/>
        <v>5400000</v>
      </c>
      <c r="D23" s="320">
        <v>5400000</v>
      </c>
      <c r="E23" s="294"/>
      <c r="F23" s="294"/>
      <c r="G23" s="294"/>
      <c r="H23" s="294"/>
    </row>
    <row r="24" spans="1:8" ht="16.5" customHeight="1" x14ac:dyDescent="0.2">
      <c r="A24" s="291"/>
      <c r="B24" s="174" t="s">
        <v>387</v>
      </c>
      <c r="C24" s="175">
        <f t="shared" si="0"/>
        <v>0</v>
      </c>
      <c r="D24" s="320"/>
      <c r="E24" s="294"/>
      <c r="F24" s="294"/>
      <c r="G24" s="294"/>
      <c r="H24" s="294"/>
    </row>
    <row r="25" spans="1:8" ht="16.5" customHeight="1" x14ac:dyDescent="0.2">
      <c r="A25" s="291">
        <v>104</v>
      </c>
      <c r="B25" s="174" t="s">
        <v>19</v>
      </c>
      <c r="C25" s="175">
        <f t="shared" si="0"/>
        <v>106798932</v>
      </c>
      <c r="D25" s="320">
        <v>106798932</v>
      </c>
      <c r="E25" s="294"/>
      <c r="F25" s="294"/>
      <c r="G25" s="294"/>
      <c r="H25" s="294"/>
    </row>
    <row r="26" spans="1:8" ht="18" customHeight="1" x14ac:dyDescent="0.2">
      <c r="A26" s="291">
        <v>105</v>
      </c>
      <c r="B26" s="180" t="s">
        <v>20</v>
      </c>
      <c r="C26" s="175">
        <f t="shared" si="0"/>
        <v>274326390</v>
      </c>
      <c r="D26" s="321">
        <f>D17+D18+D23+D24+D25</f>
        <v>274326390</v>
      </c>
      <c r="E26" s="322">
        <f>E17+E18+E23+E24+E25</f>
        <v>0</v>
      </c>
      <c r="F26" s="322">
        <f>F17+F18+F23+F24+F25</f>
        <v>0</v>
      </c>
      <c r="G26" s="322">
        <f>G17+G18+G23+G24+G25</f>
        <v>0</v>
      </c>
      <c r="H26" s="322">
        <f>H17+H18+H23+H24+H25</f>
        <v>0</v>
      </c>
    </row>
    <row r="27" spans="1:8" x14ac:dyDescent="0.2">
      <c r="A27" s="291">
        <v>106</v>
      </c>
      <c r="B27" s="174" t="s">
        <v>21</v>
      </c>
      <c r="C27" s="175">
        <f t="shared" si="0"/>
        <v>620000</v>
      </c>
      <c r="D27" s="320"/>
      <c r="E27" s="294">
        <v>500000</v>
      </c>
      <c r="F27" s="294">
        <v>120000</v>
      </c>
      <c r="G27" s="294"/>
      <c r="H27" s="294"/>
    </row>
    <row r="28" spans="1:8" x14ac:dyDescent="0.2">
      <c r="A28" s="291">
        <v>107</v>
      </c>
      <c r="B28" s="174" t="s">
        <v>22</v>
      </c>
      <c r="C28" s="175">
        <f t="shared" si="0"/>
        <v>981167953</v>
      </c>
      <c r="D28" s="320">
        <v>981167953</v>
      </c>
      <c r="E28" s="294"/>
      <c r="F28" s="294"/>
      <c r="G28" s="294"/>
      <c r="H28" s="294"/>
    </row>
    <row r="29" spans="1:8" x14ac:dyDescent="0.2">
      <c r="A29" s="291">
        <v>108</v>
      </c>
      <c r="B29" s="174" t="s">
        <v>23</v>
      </c>
      <c r="C29" s="175">
        <f t="shared" si="0"/>
        <v>1540000</v>
      </c>
      <c r="D29" s="320"/>
      <c r="E29" s="294">
        <v>1500000</v>
      </c>
      <c r="F29" s="294">
        <v>40000</v>
      </c>
      <c r="G29" s="294"/>
      <c r="H29" s="294"/>
    </row>
    <row r="30" spans="1:8" x14ac:dyDescent="0.2">
      <c r="A30" s="291">
        <v>109</v>
      </c>
      <c r="B30" s="174" t="s">
        <v>24</v>
      </c>
      <c r="C30" s="175">
        <f t="shared" si="0"/>
        <v>3237590</v>
      </c>
      <c r="D30" s="320">
        <v>200000</v>
      </c>
      <c r="E30" s="294">
        <v>500000</v>
      </c>
      <c r="F30" s="294">
        <v>1263260</v>
      </c>
      <c r="G30" s="294">
        <v>1029000</v>
      </c>
      <c r="H30" s="294">
        <v>245330</v>
      </c>
    </row>
    <row r="31" spans="1:8" ht="25.5" x14ac:dyDescent="0.2">
      <c r="A31" s="291">
        <v>110</v>
      </c>
      <c r="B31" s="174" t="s">
        <v>25</v>
      </c>
      <c r="C31" s="175">
        <f t="shared" si="0"/>
        <v>56500866</v>
      </c>
      <c r="D31" s="320">
        <v>55235897</v>
      </c>
      <c r="E31" s="294">
        <v>675000</v>
      </c>
      <c r="F31" s="294">
        <v>384280</v>
      </c>
      <c r="G31" s="294">
        <v>139450</v>
      </c>
      <c r="H31" s="294">
        <v>66239</v>
      </c>
    </row>
    <row r="32" spans="1:8" x14ac:dyDescent="0.2">
      <c r="A32" s="291">
        <v>111</v>
      </c>
      <c r="B32" s="180" t="s">
        <v>26</v>
      </c>
      <c r="C32" s="175">
        <f t="shared" si="0"/>
        <v>1043066409</v>
      </c>
      <c r="D32" s="321">
        <f>SUM(D27:D31)</f>
        <v>1036603850</v>
      </c>
      <c r="E32" s="322">
        <f>SUM(E27:E31)</f>
        <v>3175000</v>
      </c>
      <c r="F32" s="322">
        <f>SUM(F27:F31)</f>
        <v>1807540</v>
      </c>
      <c r="G32" s="322">
        <f>SUM(G27:G31)</f>
        <v>1168450</v>
      </c>
      <c r="H32" s="322">
        <f>SUM(H27:H31)</f>
        <v>311569</v>
      </c>
    </row>
    <row r="33" spans="1:8" x14ac:dyDescent="0.2">
      <c r="A33" s="291">
        <v>112</v>
      </c>
      <c r="B33" s="174" t="s">
        <v>27</v>
      </c>
      <c r="C33" s="175">
        <f t="shared" si="0"/>
        <v>5023972</v>
      </c>
      <c r="D33" s="320">
        <v>5023972</v>
      </c>
      <c r="E33" s="294"/>
      <c r="F33" s="294"/>
      <c r="G33" s="294"/>
      <c r="H33" s="294"/>
    </row>
    <row r="34" spans="1:8" x14ac:dyDescent="0.2">
      <c r="A34" s="291"/>
      <c r="B34" s="174" t="s">
        <v>388</v>
      </c>
      <c r="C34" s="175">
        <f t="shared" si="0"/>
        <v>300000</v>
      </c>
      <c r="D34" s="320"/>
      <c r="E34" s="294">
        <v>300000</v>
      </c>
      <c r="F34" s="294"/>
      <c r="G34" s="294"/>
      <c r="H34" s="294"/>
    </row>
    <row r="35" spans="1:8" x14ac:dyDescent="0.2">
      <c r="A35" s="291">
        <v>113</v>
      </c>
      <c r="B35" s="174" t="s">
        <v>28</v>
      </c>
      <c r="C35" s="175">
        <f t="shared" si="0"/>
        <v>300000</v>
      </c>
      <c r="D35" s="320"/>
      <c r="E35" s="294"/>
      <c r="F35" s="294">
        <v>300000</v>
      </c>
      <c r="G35" s="294"/>
      <c r="H35" s="294"/>
    </row>
    <row r="36" spans="1:8" ht="25.5" x14ac:dyDescent="0.2">
      <c r="A36" s="291">
        <v>114</v>
      </c>
      <c r="B36" s="174" t="s">
        <v>29</v>
      </c>
      <c r="C36" s="175">
        <f t="shared" si="0"/>
        <v>1518472</v>
      </c>
      <c r="D36" s="320">
        <v>1356472</v>
      </c>
      <c r="E36" s="294">
        <v>81000</v>
      </c>
      <c r="F36" s="294">
        <v>81000</v>
      </c>
      <c r="G36" s="294"/>
      <c r="H36" s="294"/>
    </row>
    <row r="37" spans="1:8" x14ac:dyDescent="0.2">
      <c r="A37" s="291">
        <v>115</v>
      </c>
      <c r="B37" s="180" t="s">
        <v>30</v>
      </c>
      <c r="C37" s="175">
        <f t="shared" si="0"/>
        <v>7142444</v>
      </c>
      <c r="D37" s="321">
        <f>SUM(D33:D36)</f>
        <v>6380444</v>
      </c>
      <c r="E37" s="322">
        <f>SUM(E33:E36)</f>
        <v>381000</v>
      </c>
      <c r="F37" s="322">
        <f>SUM(F33:F36)</f>
        <v>381000</v>
      </c>
      <c r="G37" s="322">
        <f>SUM(G33:G36)</f>
        <v>0</v>
      </c>
      <c r="H37" s="322">
        <f>SUM(H33:H36)</f>
        <v>0</v>
      </c>
    </row>
    <row r="38" spans="1:8" ht="25.5" x14ac:dyDescent="0.2">
      <c r="A38" s="291">
        <v>116</v>
      </c>
      <c r="B38" s="174" t="s">
        <v>31</v>
      </c>
      <c r="C38" s="175">
        <f>SUM(D38:H38)</f>
        <v>300000</v>
      </c>
      <c r="D38" s="319">
        <f>SUM(D39:D41)</f>
        <v>300000</v>
      </c>
      <c r="E38" s="307">
        <f>SUM(E39:E41)</f>
        <v>0</v>
      </c>
      <c r="F38" s="307">
        <f>SUM(F39:F41)</f>
        <v>0</v>
      </c>
      <c r="G38" s="307">
        <f>SUM(G39:G41)</f>
        <v>0</v>
      </c>
      <c r="H38" s="307">
        <f>SUM(H39:H41)</f>
        <v>0</v>
      </c>
    </row>
    <row r="39" spans="1:8" ht="25.5" x14ac:dyDescent="0.2">
      <c r="A39" s="291">
        <v>119</v>
      </c>
      <c r="B39" s="174" t="s">
        <v>389</v>
      </c>
      <c r="C39" s="175">
        <f t="shared" ref="C39:C48" si="1">SUM(D39:H39)</f>
        <v>0</v>
      </c>
      <c r="D39" s="320"/>
      <c r="E39" s="294"/>
      <c r="F39" s="294"/>
      <c r="G39" s="294"/>
      <c r="H39" s="294"/>
    </row>
    <row r="40" spans="1:8" x14ac:dyDescent="0.2">
      <c r="A40" s="291">
        <v>118</v>
      </c>
      <c r="B40" s="174" t="s">
        <v>390</v>
      </c>
      <c r="C40" s="175">
        <f t="shared" si="1"/>
        <v>0</v>
      </c>
      <c r="D40" s="320"/>
      <c r="E40" s="294"/>
      <c r="F40" s="294"/>
      <c r="G40" s="294"/>
      <c r="H40" s="294"/>
    </row>
    <row r="41" spans="1:8" x14ac:dyDescent="0.2">
      <c r="A41" s="291">
        <v>117</v>
      </c>
      <c r="B41" s="174" t="s">
        <v>391</v>
      </c>
      <c r="C41" s="175">
        <f t="shared" si="1"/>
        <v>300000</v>
      </c>
      <c r="D41" s="320">
        <v>300000</v>
      </c>
      <c r="E41" s="294"/>
      <c r="F41" s="294"/>
      <c r="G41" s="294"/>
      <c r="H41" s="294"/>
    </row>
    <row r="42" spans="1:8" x14ac:dyDescent="0.2">
      <c r="A42" s="291">
        <v>120</v>
      </c>
      <c r="B42" s="180" t="s">
        <v>32</v>
      </c>
      <c r="C42" s="175">
        <f t="shared" si="1"/>
        <v>300000</v>
      </c>
      <c r="D42" s="321">
        <f>D38</f>
        <v>300000</v>
      </c>
      <c r="E42" s="322">
        <f>E38</f>
        <v>0</v>
      </c>
      <c r="F42" s="322">
        <f>F38</f>
        <v>0</v>
      </c>
      <c r="G42" s="322">
        <f>G38</f>
        <v>0</v>
      </c>
      <c r="H42" s="322">
        <f>H38</f>
        <v>0</v>
      </c>
    </row>
    <row r="43" spans="1:8" x14ac:dyDescent="0.2">
      <c r="A43" s="291">
        <v>121</v>
      </c>
      <c r="B43" s="185" t="s">
        <v>33</v>
      </c>
      <c r="C43" s="175">
        <f t="shared" si="1"/>
        <v>2228301940</v>
      </c>
      <c r="D43" s="324">
        <f>D6+D7+D8+D16+D26+D32+D37+D42</f>
        <v>1654994833</v>
      </c>
      <c r="E43" s="325">
        <f>E6+E7+E8+E16+E26+E32+E37+E42</f>
        <v>190642237</v>
      </c>
      <c r="F43" s="325">
        <f>F6+F7+F8+F16+F26+F32+F37+F42</f>
        <v>190521376</v>
      </c>
      <c r="G43" s="325">
        <f>G6+G7+G8+G16+G26+G32+G37+G42</f>
        <v>55164698</v>
      </c>
      <c r="H43" s="325">
        <f>H6+H7+H8+H16+H26+H32+H37+H42</f>
        <v>136978796</v>
      </c>
    </row>
    <row r="44" spans="1:8" ht="25.5" x14ac:dyDescent="0.2">
      <c r="A44" s="291">
        <v>122</v>
      </c>
      <c r="B44" s="174" t="s">
        <v>34</v>
      </c>
      <c r="C44" s="175">
        <f t="shared" si="1"/>
        <v>12185293</v>
      </c>
      <c r="D44" s="320">
        <v>12185293</v>
      </c>
      <c r="E44" s="294"/>
      <c r="F44" s="294"/>
      <c r="G44" s="294"/>
      <c r="H44" s="294"/>
    </row>
    <row r="45" spans="1:8" ht="25.5" x14ac:dyDescent="0.2">
      <c r="A45" s="291">
        <v>123</v>
      </c>
      <c r="B45" s="174" t="s">
        <v>35</v>
      </c>
      <c r="C45" s="175">
        <f t="shared" si="1"/>
        <v>487307709</v>
      </c>
      <c r="D45" s="320">
        <v>487307709</v>
      </c>
      <c r="E45" s="294"/>
      <c r="F45" s="294"/>
      <c r="G45" s="294"/>
      <c r="H45" s="294"/>
    </row>
    <row r="46" spans="1:8" x14ac:dyDescent="0.2">
      <c r="A46" s="291">
        <v>124</v>
      </c>
      <c r="B46" s="174" t="s">
        <v>36</v>
      </c>
      <c r="C46" s="175">
        <f t="shared" si="1"/>
        <v>499493002</v>
      </c>
      <c r="D46" s="319">
        <f>SUM(D44:D45)</f>
        <v>499493002</v>
      </c>
      <c r="E46" s="307">
        <f>SUM(E44:E45)</f>
        <v>0</v>
      </c>
      <c r="F46" s="307">
        <f>SUM(F44:F45)</f>
        <v>0</v>
      </c>
      <c r="G46" s="307">
        <f>SUM(G44:G45)</f>
        <v>0</v>
      </c>
      <c r="H46" s="307">
        <f>SUM(H44:H45)</f>
        <v>0</v>
      </c>
    </row>
    <row r="47" spans="1:8" ht="13.5" thickBot="1" x14ac:dyDescent="0.25">
      <c r="A47" s="291">
        <v>125</v>
      </c>
      <c r="B47" s="188" t="s">
        <v>37</v>
      </c>
      <c r="C47" s="175">
        <f t="shared" si="1"/>
        <v>499493002</v>
      </c>
      <c r="D47" s="189">
        <f>D46</f>
        <v>499493002</v>
      </c>
      <c r="E47" s="190">
        <f>E46</f>
        <v>0</v>
      </c>
      <c r="F47" s="190">
        <f>F46</f>
        <v>0</v>
      </c>
      <c r="G47" s="190">
        <f>G46</f>
        <v>0</v>
      </c>
      <c r="H47" s="190">
        <f>H46</f>
        <v>0</v>
      </c>
    </row>
    <row r="48" spans="1:8" ht="14.25" thickTop="1" thickBot="1" x14ac:dyDescent="0.25">
      <c r="A48" s="291">
        <v>126</v>
      </c>
      <c r="B48" s="18" t="s">
        <v>38</v>
      </c>
      <c r="C48" s="175">
        <f t="shared" si="1"/>
        <v>2727794942</v>
      </c>
      <c r="D48" s="16">
        <f>D43+D47</f>
        <v>2154487835</v>
      </c>
      <c r="E48" s="8">
        <f>E43+E47</f>
        <v>190642237</v>
      </c>
      <c r="F48" s="8">
        <f>F43+F47</f>
        <v>190521376</v>
      </c>
      <c r="G48" s="8">
        <f>G43+G47</f>
        <v>55164698</v>
      </c>
      <c r="H48" s="8">
        <f>H43+H47</f>
        <v>136978796</v>
      </c>
    </row>
    <row r="49" spans="3:3" ht="13.5" thickTop="1" x14ac:dyDescent="0.2">
      <c r="C49" s="137"/>
    </row>
  </sheetData>
  <pageMargins left="0" right="0" top="0.19685039370078741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35"/>
  <sheetViews>
    <sheetView topLeftCell="A2" workbookViewId="0">
      <selection activeCell="G2" sqref="G2"/>
    </sheetView>
  </sheetViews>
  <sheetFormatPr defaultColWidth="9.140625" defaultRowHeight="12.75" x14ac:dyDescent="0.2"/>
  <cols>
    <col min="1" max="1" width="4.140625" style="47" customWidth="1"/>
    <col min="2" max="2" width="47.140625" style="47" customWidth="1"/>
    <col min="3" max="3" width="14.7109375" style="47" customWidth="1"/>
    <col min="4" max="4" width="14.7109375" style="551" customWidth="1"/>
    <col min="5" max="15" width="13.7109375" style="551" customWidth="1"/>
    <col min="16" max="16" width="12.5703125" style="47" customWidth="1"/>
    <col min="17" max="16384" width="9.140625" style="47"/>
  </cols>
  <sheetData>
    <row r="1" spans="1:16" x14ac:dyDescent="0.2">
      <c r="B1" s="614"/>
      <c r="C1" s="613" t="s">
        <v>239</v>
      </c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</row>
    <row r="2" spans="1:16" x14ac:dyDescent="0.2">
      <c r="B2" s="616"/>
      <c r="C2" s="613" t="s">
        <v>471</v>
      </c>
      <c r="D2" s="615"/>
      <c r="E2" s="615"/>
      <c r="F2" s="615"/>
      <c r="G2" s="612"/>
      <c r="H2" s="615"/>
      <c r="I2" s="615"/>
      <c r="J2" s="615"/>
      <c r="K2" s="615"/>
      <c r="L2" s="615"/>
      <c r="M2" s="615"/>
      <c r="N2" s="615"/>
      <c r="O2" s="615"/>
    </row>
    <row r="3" spans="1:16" x14ac:dyDescent="0.2">
      <c r="B3" s="616"/>
      <c r="C3" s="613" t="s">
        <v>285</v>
      </c>
      <c r="D3" s="615"/>
      <c r="E3" s="615"/>
      <c r="F3" s="615"/>
      <c r="G3" s="612" t="s">
        <v>553</v>
      </c>
      <c r="H3" s="615"/>
      <c r="I3" s="615"/>
      <c r="J3" s="615"/>
      <c r="K3" s="615"/>
      <c r="L3" s="615"/>
      <c r="M3" s="615"/>
      <c r="N3" s="615"/>
      <c r="O3" s="615"/>
    </row>
    <row r="4" spans="1:16" x14ac:dyDescent="0.2">
      <c r="B4" s="614"/>
      <c r="C4" s="614"/>
      <c r="D4" s="615"/>
      <c r="E4" s="615"/>
      <c r="F4" s="615"/>
      <c r="G4" s="617" t="s">
        <v>232</v>
      </c>
      <c r="H4" s="615"/>
      <c r="I4" s="615"/>
      <c r="J4" s="615"/>
      <c r="K4" s="615"/>
      <c r="L4" s="615"/>
      <c r="M4" s="615"/>
      <c r="N4" s="615"/>
      <c r="O4" s="615"/>
    </row>
    <row r="5" spans="1:16" x14ac:dyDescent="0.2">
      <c r="B5" s="614"/>
      <c r="C5" s="614"/>
      <c r="D5" s="615"/>
      <c r="E5" s="615"/>
      <c r="F5" s="615"/>
      <c r="G5" s="615"/>
      <c r="H5" s="615"/>
      <c r="I5" s="615"/>
      <c r="J5" s="615"/>
      <c r="K5" s="615"/>
      <c r="L5" s="615"/>
      <c r="M5" s="615"/>
      <c r="N5" s="615"/>
      <c r="O5" s="615"/>
    </row>
    <row r="6" spans="1:16" x14ac:dyDescent="0.2">
      <c r="A6" s="573">
        <v>1</v>
      </c>
      <c r="B6" s="734" t="s">
        <v>286</v>
      </c>
      <c r="C6" s="734" t="s">
        <v>39</v>
      </c>
      <c r="D6" s="735" t="s">
        <v>287</v>
      </c>
      <c r="E6" s="735" t="s">
        <v>288</v>
      </c>
      <c r="F6" s="735" t="s">
        <v>289</v>
      </c>
      <c r="G6" s="735" t="s">
        <v>290</v>
      </c>
      <c r="H6" s="735" t="s">
        <v>291</v>
      </c>
      <c r="I6" s="735" t="s">
        <v>292</v>
      </c>
      <c r="J6" s="735" t="s">
        <v>293</v>
      </c>
      <c r="K6" s="735" t="s">
        <v>294</v>
      </c>
      <c r="L6" s="735" t="s">
        <v>295</v>
      </c>
      <c r="M6" s="735" t="s">
        <v>296</v>
      </c>
      <c r="N6" s="735" t="s">
        <v>297</v>
      </c>
      <c r="O6" s="735" t="s">
        <v>298</v>
      </c>
      <c r="P6" s="618" t="s">
        <v>299</v>
      </c>
    </row>
    <row r="7" spans="1:16" x14ac:dyDescent="0.2">
      <c r="A7" s="573">
        <v>2</v>
      </c>
      <c r="B7" s="736" t="s">
        <v>182</v>
      </c>
      <c r="C7" s="737">
        <f>'[2]4'!C6</f>
        <v>430846783</v>
      </c>
      <c r="D7" s="738">
        <f t="shared" ref="D7:D13" si="0">C7/12</f>
        <v>35903898.583333336</v>
      </c>
      <c r="E7" s="738">
        <f t="shared" ref="E7:E13" si="1">C7/12</f>
        <v>35903898.583333336</v>
      </c>
      <c r="F7" s="738">
        <f t="shared" ref="F7:F13" si="2">C7/12</f>
        <v>35903898.583333336</v>
      </c>
      <c r="G7" s="738">
        <f t="shared" ref="G7:G13" si="3">C7/12</f>
        <v>35903898.583333336</v>
      </c>
      <c r="H7" s="738">
        <f t="shared" ref="H7:H13" si="4">C7/12</f>
        <v>35903898.583333336</v>
      </c>
      <c r="I7" s="738">
        <f t="shared" ref="I7:I13" si="5">C7/12</f>
        <v>35903898.583333336</v>
      </c>
      <c r="J7" s="738">
        <f t="shared" ref="J7:J13" si="6">C7/12</f>
        <v>35903898.583333336</v>
      </c>
      <c r="K7" s="738">
        <f t="shared" ref="K7:K13" si="7">C7/12</f>
        <v>35903898.583333336</v>
      </c>
      <c r="L7" s="738">
        <f t="shared" ref="L7:L13" si="8">C7/12</f>
        <v>35903898.583333336</v>
      </c>
      <c r="M7" s="738">
        <f t="shared" ref="M7:M13" si="9">C7/12</f>
        <v>35903898.583333336</v>
      </c>
      <c r="N7" s="738">
        <f t="shared" ref="N7:N13" si="10">C7/12</f>
        <v>35903898.583333336</v>
      </c>
      <c r="O7" s="738">
        <f t="shared" ref="O7:O13" si="11">C7/12</f>
        <v>35903898.583333336</v>
      </c>
      <c r="P7" s="619">
        <f t="shared" ref="P7:P31" si="12">SUM(D7:O7)</f>
        <v>430846782.99999994</v>
      </c>
    </row>
    <row r="8" spans="1:16" ht="25.5" x14ac:dyDescent="0.2">
      <c r="A8" s="573">
        <v>3</v>
      </c>
      <c r="B8" s="736" t="s">
        <v>300</v>
      </c>
      <c r="C8" s="737">
        <f>'[2]4'!C7</f>
        <v>84121659</v>
      </c>
      <c r="D8" s="738">
        <f t="shared" si="0"/>
        <v>7010138.25</v>
      </c>
      <c r="E8" s="738">
        <f t="shared" si="1"/>
        <v>7010138.25</v>
      </c>
      <c r="F8" s="738">
        <f t="shared" si="2"/>
        <v>7010138.25</v>
      </c>
      <c r="G8" s="738">
        <f t="shared" si="3"/>
        <v>7010138.25</v>
      </c>
      <c r="H8" s="738">
        <f t="shared" si="4"/>
        <v>7010138.25</v>
      </c>
      <c r="I8" s="738">
        <f t="shared" si="5"/>
        <v>7010138.25</v>
      </c>
      <c r="J8" s="738">
        <f t="shared" si="6"/>
        <v>7010138.25</v>
      </c>
      <c r="K8" s="738">
        <f t="shared" si="7"/>
        <v>7010138.25</v>
      </c>
      <c r="L8" s="738">
        <f t="shared" si="8"/>
        <v>7010138.25</v>
      </c>
      <c r="M8" s="738">
        <f t="shared" si="9"/>
        <v>7010138.25</v>
      </c>
      <c r="N8" s="738">
        <f t="shared" si="10"/>
        <v>7010138.25</v>
      </c>
      <c r="O8" s="738">
        <f t="shared" si="11"/>
        <v>7010138.25</v>
      </c>
      <c r="P8" s="619">
        <f t="shared" si="12"/>
        <v>84121659</v>
      </c>
    </row>
    <row r="9" spans="1:16" x14ac:dyDescent="0.2">
      <c r="A9" s="573">
        <v>4</v>
      </c>
      <c r="B9" s="736" t="s">
        <v>301</v>
      </c>
      <c r="C9" s="737">
        <f>'[2]4'!C8</f>
        <v>500957516</v>
      </c>
      <c r="D9" s="738">
        <f t="shared" si="0"/>
        <v>41746459.666666664</v>
      </c>
      <c r="E9" s="738">
        <f t="shared" si="1"/>
        <v>41746459.666666664</v>
      </c>
      <c r="F9" s="738">
        <f t="shared" si="2"/>
        <v>41746459.666666664</v>
      </c>
      <c r="G9" s="738">
        <f t="shared" si="3"/>
        <v>41746459.666666664</v>
      </c>
      <c r="H9" s="738">
        <f t="shared" si="4"/>
        <v>41746459.666666664</v>
      </c>
      <c r="I9" s="738">
        <f t="shared" si="5"/>
        <v>41746459.666666664</v>
      </c>
      <c r="J9" s="738">
        <f t="shared" si="6"/>
        <v>41746459.666666664</v>
      </c>
      <c r="K9" s="738">
        <f t="shared" si="7"/>
        <v>41746459.666666664</v>
      </c>
      <c r="L9" s="738">
        <f t="shared" si="8"/>
        <v>41746459.666666664</v>
      </c>
      <c r="M9" s="738">
        <f t="shared" si="9"/>
        <v>41746459.666666664</v>
      </c>
      <c r="N9" s="738">
        <f t="shared" si="10"/>
        <v>41746459.666666664</v>
      </c>
      <c r="O9" s="738">
        <f t="shared" si="11"/>
        <v>41746459.666666664</v>
      </c>
      <c r="P9" s="619">
        <f t="shared" si="12"/>
        <v>500957516.00000006</v>
      </c>
    </row>
    <row r="10" spans="1:16" x14ac:dyDescent="0.2">
      <c r="A10" s="573">
        <v>5</v>
      </c>
      <c r="B10" s="736" t="s">
        <v>302</v>
      </c>
      <c r="C10" s="737">
        <f>'[2]4'!C16</f>
        <v>13418498</v>
      </c>
      <c r="D10" s="738">
        <f t="shared" si="0"/>
        <v>1118208.1666666667</v>
      </c>
      <c r="E10" s="738">
        <f t="shared" si="1"/>
        <v>1118208.1666666667</v>
      </c>
      <c r="F10" s="738">
        <f t="shared" si="2"/>
        <v>1118208.1666666667</v>
      </c>
      <c r="G10" s="738">
        <f t="shared" si="3"/>
        <v>1118208.1666666667</v>
      </c>
      <c r="H10" s="738">
        <f t="shared" si="4"/>
        <v>1118208.1666666667</v>
      </c>
      <c r="I10" s="738">
        <f t="shared" si="5"/>
        <v>1118208.1666666667</v>
      </c>
      <c r="J10" s="738">
        <f t="shared" si="6"/>
        <v>1118208.1666666667</v>
      </c>
      <c r="K10" s="738">
        <f t="shared" si="7"/>
        <v>1118208.1666666667</v>
      </c>
      <c r="L10" s="738">
        <f t="shared" si="8"/>
        <v>1118208.1666666667</v>
      </c>
      <c r="M10" s="738">
        <f t="shared" si="9"/>
        <v>1118208.1666666667</v>
      </c>
      <c r="N10" s="738">
        <f t="shared" si="10"/>
        <v>1118208.1666666667</v>
      </c>
      <c r="O10" s="738">
        <f t="shared" si="11"/>
        <v>1118208.1666666667</v>
      </c>
      <c r="P10" s="619">
        <f t="shared" si="12"/>
        <v>13418497.999999998</v>
      </c>
    </row>
    <row r="11" spans="1:16" x14ac:dyDescent="0.2">
      <c r="A11" s="573">
        <v>7</v>
      </c>
      <c r="B11" s="736" t="s">
        <v>303</v>
      </c>
      <c r="C11" s="739">
        <f>'[2]4'!C26</f>
        <v>338878521</v>
      </c>
      <c r="D11" s="738">
        <f t="shared" si="0"/>
        <v>28239876.75</v>
      </c>
      <c r="E11" s="738">
        <f t="shared" si="1"/>
        <v>28239876.75</v>
      </c>
      <c r="F11" s="738">
        <f t="shared" si="2"/>
        <v>28239876.75</v>
      </c>
      <c r="G11" s="738">
        <f t="shared" si="3"/>
        <v>28239876.75</v>
      </c>
      <c r="H11" s="738">
        <f t="shared" si="4"/>
        <v>28239876.75</v>
      </c>
      <c r="I11" s="738">
        <f t="shared" si="5"/>
        <v>28239876.75</v>
      </c>
      <c r="J11" s="738">
        <f t="shared" si="6"/>
        <v>28239876.75</v>
      </c>
      <c r="K11" s="738">
        <f t="shared" si="7"/>
        <v>28239876.75</v>
      </c>
      <c r="L11" s="738">
        <f t="shared" si="8"/>
        <v>28239876.75</v>
      </c>
      <c r="M11" s="738">
        <f t="shared" si="9"/>
        <v>28239876.75</v>
      </c>
      <c r="N11" s="738">
        <f t="shared" si="10"/>
        <v>28239876.75</v>
      </c>
      <c r="O11" s="738">
        <f t="shared" si="11"/>
        <v>28239876.75</v>
      </c>
      <c r="P11" s="619">
        <f t="shared" si="12"/>
        <v>338878521</v>
      </c>
    </row>
    <row r="12" spans="1:16" x14ac:dyDescent="0.2">
      <c r="A12" s="573">
        <v>16</v>
      </c>
      <c r="B12" s="736" t="s">
        <v>304</v>
      </c>
      <c r="C12" s="739">
        <f>'[2]4'!C32</f>
        <v>1161908634</v>
      </c>
      <c r="D12" s="738">
        <f t="shared" si="0"/>
        <v>96825719.5</v>
      </c>
      <c r="E12" s="738">
        <f t="shared" si="1"/>
        <v>96825719.5</v>
      </c>
      <c r="F12" s="738">
        <f t="shared" si="2"/>
        <v>96825719.5</v>
      </c>
      <c r="G12" s="738">
        <f t="shared" si="3"/>
        <v>96825719.5</v>
      </c>
      <c r="H12" s="738">
        <f t="shared" si="4"/>
        <v>96825719.5</v>
      </c>
      <c r="I12" s="738">
        <f t="shared" si="5"/>
        <v>96825719.5</v>
      </c>
      <c r="J12" s="738">
        <f t="shared" si="6"/>
        <v>96825719.5</v>
      </c>
      <c r="K12" s="738">
        <f t="shared" si="7"/>
        <v>96825719.5</v>
      </c>
      <c r="L12" s="738">
        <f t="shared" si="8"/>
        <v>96825719.5</v>
      </c>
      <c r="M12" s="738">
        <f t="shared" si="9"/>
        <v>96825719.5</v>
      </c>
      <c r="N12" s="738">
        <f t="shared" si="10"/>
        <v>96825719.5</v>
      </c>
      <c r="O12" s="738">
        <f t="shared" si="11"/>
        <v>96825719.5</v>
      </c>
      <c r="P12" s="619">
        <f t="shared" si="12"/>
        <v>1161908634</v>
      </c>
    </row>
    <row r="13" spans="1:16" x14ac:dyDescent="0.2">
      <c r="A13" s="573">
        <v>17</v>
      </c>
      <c r="B13" s="736" t="s">
        <v>134</v>
      </c>
      <c r="C13" s="739">
        <f>'[2]4'!C37</f>
        <v>207267932</v>
      </c>
      <c r="D13" s="738">
        <f t="shared" si="0"/>
        <v>17272327.666666668</v>
      </c>
      <c r="E13" s="738">
        <f t="shared" si="1"/>
        <v>17272327.666666668</v>
      </c>
      <c r="F13" s="738">
        <f t="shared" si="2"/>
        <v>17272327.666666668</v>
      </c>
      <c r="G13" s="738">
        <f t="shared" si="3"/>
        <v>17272327.666666668</v>
      </c>
      <c r="H13" s="738">
        <f t="shared" si="4"/>
        <v>17272327.666666668</v>
      </c>
      <c r="I13" s="738">
        <f t="shared" si="5"/>
        <v>17272327.666666668</v>
      </c>
      <c r="J13" s="738">
        <f t="shared" si="6"/>
        <v>17272327.666666668</v>
      </c>
      <c r="K13" s="738">
        <f t="shared" si="7"/>
        <v>17272327.666666668</v>
      </c>
      <c r="L13" s="738">
        <f t="shared" si="8"/>
        <v>17272327.666666668</v>
      </c>
      <c r="M13" s="738">
        <f t="shared" si="9"/>
        <v>17272327.666666668</v>
      </c>
      <c r="N13" s="738">
        <f t="shared" si="10"/>
        <v>17272327.666666668</v>
      </c>
      <c r="O13" s="738">
        <f t="shared" si="11"/>
        <v>17272327.666666668</v>
      </c>
      <c r="P13" s="619">
        <f t="shared" si="12"/>
        <v>207267931.99999997</v>
      </c>
    </row>
    <row r="14" spans="1:16" x14ac:dyDescent="0.2">
      <c r="A14" s="573">
        <v>19</v>
      </c>
      <c r="B14" s="736" t="s">
        <v>305</v>
      </c>
      <c r="C14" s="737">
        <f>'[2]4'!C42</f>
        <v>25189012</v>
      </c>
      <c r="D14" s="738"/>
      <c r="E14" s="738">
        <v>2500000</v>
      </c>
      <c r="F14" s="738"/>
      <c r="G14" s="738"/>
      <c r="H14" s="738">
        <v>2500000</v>
      </c>
      <c r="I14" s="738">
        <v>9000000</v>
      </c>
      <c r="J14" s="738">
        <v>7516495</v>
      </c>
      <c r="K14" s="738">
        <v>2500000</v>
      </c>
      <c r="L14" s="738">
        <v>110000</v>
      </c>
      <c r="M14" s="738"/>
      <c r="N14" s="738">
        <v>1062517</v>
      </c>
      <c r="O14" s="738"/>
      <c r="P14" s="619">
        <f t="shared" si="12"/>
        <v>25189012</v>
      </c>
    </row>
    <row r="15" spans="1:16" x14ac:dyDescent="0.2">
      <c r="A15" s="573">
        <v>20</v>
      </c>
      <c r="B15" s="740" t="s">
        <v>306</v>
      </c>
      <c r="C15" s="741">
        <f t="shared" ref="C15:O15" si="13">SUM(C7:C14)</f>
        <v>2762588555</v>
      </c>
      <c r="D15" s="742">
        <f t="shared" si="13"/>
        <v>228116628.58333334</v>
      </c>
      <c r="E15" s="742">
        <f t="shared" si="13"/>
        <v>230616628.58333334</v>
      </c>
      <c r="F15" s="742">
        <f t="shared" si="13"/>
        <v>228116628.58333334</v>
      </c>
      <c r="G15" s="742">
        <f t="shared" si="13"/>
        <v>228116628.58333334</v>
      </c>
      <c r="H15" s="742">
        <f t="shared" si="13"/>
        <v>230616628.58333334</v>
      </c>
      <c r="I15" s="742">
        <f t="shared" si="13"/>
        <v>237116628.58333334</v>
      </c>
      <c r="J15" s="742">
        <f t="shared" si="13"/>
        <v>235633123.58333334</v>
      </c>
      <c r="K15" s="742">
        <f t="shared" si="13"/>
        <v>230616628.58333334</v>
      </c>
      <c r="L15" s="742">
        <f t="shared" si="13"/>
        <v>228226628.58333334</v>
      </c>
      <c r="M15" s="742">
        <f t="shared" si="13"/>
        <v>228116628.58333334</v>
      </c>
      <c r="N15" s="742">
        <f t="shared" si="13"/>
        <v>229179145.58333334</v>
      </c>
      <c r="O15" s="742">
        <f t="shared" si="13"/>
        <v>228116628.58333334</v>
      </c>
      <c r="P15" s="619">
        <f t="shared" si="12"/>
        <v>2762588555</v>
      </c>
    </row>
    <row r="16" spans="1:16" x14ac:dyDescent="0.2">
      <c r="A16" s="573">
        <v>27</v>
      </c>
      <c r="B16" s="743" t="s">
        <v>307</v>
      </c>
      <c r="C16" s="744">
        <f>C17+C18</f>
        <v>603787148</v>
      </c>
      <c r="D16" s="745">
        <f t="shared" ref="D16:O16" si="14">D17+D18</f>
        <v>59652627.5</v>
      </c>
      <c r="E16" s="745">
        <f t="shared" si="14"/>
        <v>47653618.5</v>
      </c>
      <c r="F16" s="745">
        <f t="shared" si="14"/>
        <v>47653618.5</v>
      </c>
      <c r="G16" s="745">
        <f t="shared" si="14"/>
        <v>47653618.5</v>
      </c>
      <c r="H16" s="745">
        <f t="shared" si="14"/>
        <v>47653617.5</v>
      </c>
      <c r="I16" s="745">
        <f t="shared" si="14"/>
        <v>47653618.5</v>
      </c>
      <c r="J16" s="745">
        <f t="shared" si="14"/>
        <v>49138484.5</v>
      </c>
      <c r="K16" s="745">
        <f t="shared" si="14"/>
        <v>46250912.5</v>
      </c>
      <c r="L16" s="745">
        <f t="shared" si="14"/>
        <v>51704045.5</v>
      </c>
      <c r="M16" s="745">
        <f t="shared" si="14"/>
        <v>46250912.5</v>
      </c>
      <c r="N16" s="745">
        <f t="shared" si="14"/>
        <v>46250912.5</v>
      </c>
      <c r="O16" s="745">
        <f t="shared" si="14"/>
        <v>65343286.5</v>
      </c>
      <c r="P16" s="619">
        <f t="shared" si="12"/>
        <v>602859273</v>
      </c>
    </row>
    <row r="17" spans="1:16" s="370" customFormat="1" x14ac:dyDescent="0.2">
      <c r="A17" s="746"/>
      <c r="B17" s="747" t="s">
        <v>308</v>
      </c>
      <c r="C17" s="748">
        <f>'[2]4'!C44</f>
        <v>48776198</v>
      </c>
      <c r="D17" s="749">
        <f>'[3]2'!D44</f>
        <v>13401715</v>
      </c>
      <c r="E17" s="749">
        <f>E31</f>
        <v>1402706</v>
      </c>
      <c r="F17" s="749">
        <f t="shared" ref="F17:M17" si="15">F31</f>
        <v>1402706</v>
      </c>
      <c r="G17" s="749">
        <f t="shared" si="15"/>
        <v>1402706</v>
      </c>
      <c r="H17" s="749">
        <f t="shared" si="15"/>
        <v>1402705</v>
      </c>
      <c r="I17" s="749">
        <v>1402706</v>
      </c>
      <c r="J17" s="749">
        <v>2887572</v>
      </c>
      <c r="K17" s="749">
        <f t="shared" si="15"/>
        <v>0</v>
      </c>
      <c r="L17" s="749">
        <f t="shared" si="15"/>
        <v>5453133</v>
      </c>
      <c r="M17" s="749">
        <f t="shared" si="15"/>
        <v>0</v>
      </c>
      <c r="N17" s="749"/>
      <c r="O17" s="749">
        <v>19092374</v>
      </c>
      <c r="P17" s="619">
        <f t="shared" si="12"/>
        <v>47848323</v>
      </c>
    </row>
    <row r="18" spans="1:16" x14ac:dyDescent="0.2">
      <c r="A18" s="573">
        <v>29</v>
      </c>
      <c r="B18" s="750" t="s">
        <v>309</v>
      </c>
      <c r="C18" s="751">
        <f>'[2]4'!C45</f>
        <v>555010950</v>
      </c>
      <c r="D18" s="738">
        <f>C18/12</f>
        <v>46250912.5</v>
      </c>
      <c r="E18" s="738">
        <f>C18/12</f>
        <v>46250912.5</v>
      </c>
      <c r="F18" s="738">
        <f>C18/12</f>
        <v>46250912.5</v>
      </c>
      <c r="G18" s="738">
        <f>C18/12</f>
        <v>46250912.5</v>
      </c>
      <c r="H18" s="738">
        <f>C18/12</f>
        <v>46250912.5</v>
      </c>
      <c r="I18" s="738">
        <f>C18/12</f>
        <v>46250912.5</v>
      </c>
      <c r="J18" s="738">
        <f>C18/12</f>
        <v>46250912.5</v>
      </c>
      <c r="K18" s="738">
        <f>C18/12</f>
        <v>46250912.5</v>
      </c>
      <c r="L18" s="738">
        <f>C18/12</f>
        <v>46250912.5</v>
      </c>
      <c r="M18" s="738">
        <f>C18/12</f>
        <v>46250912.5</v>
      </c>
      <c r="N18" s="738">
        <f>C18/12</f>
        <v>46250912.5</v>
      </c>
      <c r="O18" s="738">
        <f>C18/12</f>
        <v>46250912.5</v>
      </c>
      <c r="P18" s="619">
        <f t="shared" si="12"/>
        <v>555010950</v>
      </c>
    </row>
    <row r="19" spans="1:16" ht="21.75" customHeight="1" x14ac:dyDescent="0.2">
      <c r="A19" s="573">
        <v>30</v>
      </c>
      <c r="B19" s="752" t="s">
        <v>310</v>
      </c>
      <c r="C19" s="753">
        <f>C15+C16</f>
        <v>3366375703</v>
      </c>
      <c r="D19" s="754">
        <f t="shared" ref="D19:O19" si="16">D15+D16</f>
        <v>287769256.08333337</v>
      </c>
      <c r="E19" s="754">
        <f t="shared" si="16"/>
        <v>278270247.08333337</v>
      </c>
      <c r="F19" s="754">
        <f t="shared" si="16"/>
        <v>275770247.08333337</v>
      </c>
      <c r="G19" s="754">
        <f t="shared" si="16"/>
        <v>275770247.08333337</v>
      </c>
      <c r="H19" s="754">
        <f t="shared" si="16"/>
        <v>278270246.08333337</v>
      </c>
      <c r="I19" s="754">
        <f t="shared" si="16"/>
        <v>284770247.08333337</v>
      </c>
      <c r="J19" s="754">
        <f t="shared" si="16"/>
        <v>284771608.08333337</v>
      </c>
      <c r="K19" s="754">
        <f t="shared" si="16"/>
        <v>276867541.08333337</v>
      </c>
      <c r="L19" s="754">
        <f t="shared" si="16"/>
        <v>279930674.08333337</v>
      </c>
      <c r="M19" s="754">
        <f t="shared" si="16"/>
        <v>274367541.08333337</v>
      </c>
      <c r="N19" s="754">
        <f t="shared" si="16"/>
        <v>275430058.08333337</v>
      </c>
      <c r="O19" s="754">
        <f t="shared" si="16"/>
        <v>293459915.08333337</v>
      </c>
      <c r="P19" s="619">
        <f t="shared" si="12"/>
        <v>3365447828.0000014</v>
      </c>
    </row>
    <row r="20" spans="1:16" x14ac:dyDescent="0.2">
      <c r="A20" s="573">
        <v>33</v>
      </c>
      <c r="B20" s="750" t="s">
        <v>311</v>
      </c>
      <c r="C20" s="737">
        <f>'[2]2'!C20</f>
        <v>714980710</v>
      </c>
      <c r="D20" s="738">
        <f t="shared" ref="D20:D26" si="17">C20/12</f>
        <v>59581725.833333336</v>
      </c>
      <c r="E20" s="738">
        <f t="shared" ref="E20:E26" si="18">C20/12</f>
        <v>59581725.833333336</v>
      </c>
      <c r="F20" s="738">
        <f t="shared" ref="F20:F26" si="19">C20/12</f>
        <v>59581725.833333336</v>
      </c>
      <c r="G20" s="738">
        <f t="shared" ref="G20:G26" si="20">C20/12</f>
        <v>59581725.833333336</v>
      </c>
      <c r="H20" s="738">
        <f t="shared" ref="H20:H26" si="21">C20/12</f>
        <v>59581725.833333336</v>
      </c>
      <c r="I20" s="738">
        <f t="shared" ref="I20:I26" si="22">C20/12</f>
        <v>59581725.833333336</v>
      </c>
      <c r="J20" s="738">
        <f t="shared" ref="J20:J26" si="23">C20/12</f>
        <v>59581725.833333336</v>
      </c>
      <c r="K20" s="738">
        <f t="shared" ref="K20:K26" si="24">C20/12</f>
        <v>59581725.833333336</v>
      </c>
      <c r="L20" s="738">
        <f t="shared" ref="L20:L26" si="25">C20/12</f>
        <v>59581725.833333336</v>
      </c>
      <c r="M20" s="738">
        <f t="shared" ref="M20:M26" si="26">C20/12</f>
        <v>59581725.833333336</v>
      </c>
      <c r="N20" s="738">
        <f t="shared" ref="N20:N26" si="27">C20/12</f>
        <v>59581725.833333336</v>
      </c>
      <c r="O20" s="738">
        <f t="shared" ref="O20:O26" si="28">C20/12</f>
        <v>59581725.833333336</v>
      </c>
      <c r="P20" s="619">
        <f t="shared" si="12"/>
        <v>714980710</v>
      </c>
    </row>
    <row r="21" spans="1:16" x14ac:dyDescent="0.2">
      <c r="A21" s="573">
        <v>34</v>
      </c>
      <c r="B21" s="750" t="s">
        <v>312</v>
      </c>
      <c r="C21" s="737">
        <f>'[2]2'!C28</f>
        <v>488892415</v>
      </c>
      <c r="D21" s="738">
        <f t="shared" si="17"/>
        <v>40741034.583333336</v>
      </c>
      <c r="E21" s="738">
        <f t="shared" si="18"/>
        <v>40741034.583333336</v>
      </c>
      <c r="F21" s="738">
        <f t="shared" si="19"/>
        <v>40741034.583333336</v>
      </c>
      <c r="G21" s="738">
        <f t="shared" si="20"/>
        <v>40741034.583333336</v>
      </c>
      <c r="H21" s="738">
        <f t="shared" si="21"/>
        <v>40741034.583333336</v>
      </c>
      <c r="I21" s="738">
        <f t="shared" si="22"/>
        <v>40741034.583333336</v>
      </c>
      <c r="J21" s="738">
        <f t="shared" si="23"/>
        <v>40741034.583333336</v>
      </c>
      <c r="K21" s="738">
        <f t="shared" si="24"/>
        <v>40741034.583333336</v>
      </c>
      <c r="L21" s="738">
        <f t="shared" si="25"/>
        <v>40741034.583333336</v>
      </c>
      <c r="M21" s="738">
        <f t="shared" si="26"/>
        <v>40741034.583333336</v>
      </c>
      <c r="N21" s="738">
        <f t="shared" si="27"/>
        <v>40741034.583333336</v>
      </c>
      <c r="O21" s="738">
        <f t="shared" si="28"/>
        <v>40741034.583333336</v>
      </c>
      <c r="P21" s="619">
        <f t="shared" si="12"/>
        <v>488892414.99999994</v>
      </c>
    </row>
    <row r="22" spans="1:16" x14ac:dyDescent="0.2">
      <c r="A22" s="573">
        <v>35</v>
      </c>
      <c r="B22" s="750" t="s">
        <v>184</v>
      </c>
      <c r="C22" s="739">
        <f>'[2]2'!C39</f>
        <v>345900244</v>
      </c>
      <c r="D22" s="738">
        <f t="shared" si="17"/>
        <v>28825020.333333332</v>
      </c>
      <c r="E22" s="738">
        <f t="shared" si="18"/>
        <v>28825020.333333332</v>
      </c>
      <c r="F22" s="738">
        <f t="shared" si="19"/>
        <v>28825020.333333332</v>
      </c>
      <c r="G22" s="738">
        <f t="shared" si="20"/>
        <v>28825020.333333332</v>
      </c>
      <c r="H22" s="738">
        <f t="shared" si="21"/>
        <v>28825020.333333332</v>
      </c>
      <c r="I22" s="738">
        <f t="shared" si="22"/>
        <v>28825020.333333332</v>
      </c>
      <c r="J22" s="738">
        <f t="shared" si="23"/>
        <v>28825020.333333332</v>
      </c>
      <c r="K22" s="738">
        <f t="shared" si="24"/>
        <v>28825020.333333332</v>
      </c>
      <c r="L22" s="738">
        <f t="shared" si="25"/>
        <v>28825020.333333332</v>
      </c>
      <c r="M22" s="738">
        <f t="shared" si="26"/>
        <v>28825020.333333332</v>
      </c>
      <c r="N22" s="738">
        <f t="shared" si="27"/>
        <v>28825020.333333332</v>
      </c>
      <c r="O22" s="738">
        <f t="shared" si="28"/>
        <v>28825020.333333332</v>
      </c>
      <c r="P22" s="619">
        <f t="shared" si="12"/>
        <v>345900244</v>
      </c>
    </row>
    <row r="23" spans="1:16" x14ac:dyDescent="0.2">
      <c r="A23" s="573">
        <v>36</v>
      </c>
      <c r="B23" s="755" t="s">
        <v>187</v>
      </c>
      <c r="C23" s="756">
        <f>'[2]2'!C61</f>
        <v>43678546</v>
      </c>
      <c r="D23" s="738">
        <f t="shared" si="17"/>
        <v>3639878.8333333335</v>
      </c>
      <c r="E23" s="738">
        <f t="shared" si="18"/>
        <v>3639878.8333333335</v>
      </c>
      <c r="F23" s="738">
        <f t="shared" si="19"/>
        <v>3639878.8333333335</v>
      </c>
      <c r="G23" s="738">
        <f t="shared" si="20"/>
        <v>3639878.8333333335</v>
      </c>
      <c r="H23" s="738">
        <f t="shared" si="21"/>
        <v>3639878.8333333335</v>
      </c>
      <c r="I23" s="738">
        <f t="shared" si="22"/>
        <v>3639878.8333333335</v>
      </c>
      <c r="J23" s="738">
        <f t="shared" si="23"/>
        <v>3639878.8333333335</v>
      </c>
      <c r="K23" s="738">
        <f t="shared" si="24"/>
        <v>3639878.8333333335</v>
      </c>
      <c r="L23" s="738">
        <f t="shared" si="25"/>
        <v>3639878.8333333335</v>
      </c>
      <c r="M23" s="738">
        <f t="shared" si="26"/>
        <v>3639878.8333333335</v>
      </c>
      <c r="N23" s="738">
        <f t="shared" si="27"/>
        <v>3639878.8333333335</v>
      </c>
      <c r="O23" s="738">
        <f t="shared" si="28"/>
        <v>3639878.8333333335</v>
      </c>
      <c r="P23" s="619">
        <f t="shared" si="12"/>
        <v>43678546</v>
      </c>
    </row>
    <row r="24" spans="1:16" x14ac:dyDescent="0.2">
      <c r="A24" s="573">
        <v>37</v>
      </c>
      <c r="B24" s="755" t="s">
        <v>206</v>
      </c>
      <c r="C24" s="756">
        <f>'[2]2'!C64</f>
        <v>20900614</v>
      </c>
      <c r="D24" s="738">
        <f t="shared" si="17"/>
        <v>1741717.8333333333</v>
      </c>
      <c r="E24" s="738">
        <f t="shared" si="18"/>
        <v>1741717.8333333333</v>
      </c>
      <c r="F24" s="738">
        <f t="shared" si="19"/>
        <v>1741717.8333333333</v>
      </c>
      <c r="G24" s="738">
        <f t="shared" si="20"/>
        <v>1741717.8333333333</v>
      </c>
      <c r="H24" s="738">
        <f t="shared" si="21"/>
        <v>1741717.8333333333</v>
      </c>
      <c r="I24" s="738">
        <f t="shared" si="22"/>
        <v>1741717.8333333333</v>
      </c>
      <c r="J24" s="738">
        <f t="shared" si="23"/>
        <v>1741717.8333333333</v>
      </c>
      <c r="K24" s="738">
        <f t="shared" si="24"/>
        <v>1741717.8333333333</v>
      </c>
      <c r="L24" s="738">
        <f t="shared" si="25"/>
        <v>1741717.8333333333</v>
      </c>
      <c r="M24" s="738">
        <f t="shared" si="26"/>
        <v>1741717.8333333333</v>
      </c>
      <c r="N24" s="738">
        <f t="shared" si="27"/>
        <v>1741717.8333333333</v>
      </c>
      <c r="O24" s="738">
        <f t="shared" si="28"/>
        <v>1741717.8333333333</v>
      </c>
      <c r="P24" s="619">
        <f t="shared" si="12"/>
        <v>20900614</v>
      </c>
    </row>
    <row r="25" spans="1:16" x14ac:dyDescent="0.2">
      <c r="A25" s="573"/>
      <c r="B25" s="755" t="s">
        <v>313</v>
      </c>
      <c r="C25" s="756">
        <f>'[2]2'!C66</f>
        <v>435000</v>
      </c>
      <c r="D25" s="738"/>
      <c r="E25" s="738"/>
      <c r="F25" s="738"/>
      <c r="G25" s="738"/>
      <c r="H25" s="738"/>
      <c r="I25" s="738"/>
      <c r="J25" s="738"/>
      <c r="K25" s="738"/>
      <c r="L25" s="738">
        <v>435000</v>
      </c>
      <c r="M25" s="738"/>
      <c r="N25" s="738"/>
      <c r="O25" s="738"/>
      <c r="P25" s="619">
        <f t="shared" si="12"/>
        <v>435000</v>
      </c>
    </row>
    <row r="26" spans="1:16" x14ac:dyDescent="0.2">
      <c r="A26" s="573">
        <v>38</v>
      </c>
      <c r="B26" s="755" t="s">
        <v>314</v>
      </c>
      <c r="C26" s="756">
        <f>'[2]2'!C70</f>
        <v>728000</v>
      </c>
      <c r="D26" s="738">
        <f t="shared" si="17"/>
        <v>60666.666666666664</v>
      </c>
      <c r="E26" s="738">
        <f t="shared" si="18"/>
        <v>60666.666666666664</v>
      </c>
      <c r="F26" s="738">
        <f t="shared" si="19"/>
        <v>60666.666666666664</v>
      </c>
      <c r="G26" s="738">
        <f t="shared" si="20"/>
        <v>60666.666666666664</v>
      </c>
      <c r="H26" s="738">
        <f t="shared" si="21"/>
        <v>60666.666666666664</v>
      </c>
      <c r="I26" s="738">
        <f t="shared" si="22"/>
        <v>60666.666666666664</v>
      </c>
      <c r="J26" s="738">
        <f t="shared" si="23"/>
        <v>60666.666666666664</v>
      </c>
      <c r="K26" s="738">
        <f t="shared" si="24"/>
        <v>60666.666666666664</v>
      </c>
      <c r="L26" s="738">
        <f t="shared" si="25"/>
        <v>60666.666666666664</v>
      </c>
      <c r="M26" s="738">
        <f t="shared" si="26"/>
        <v>60666.666666666664</v>
      </c>
      <c r="N26" s="738">
        <f t="shared" si="27"/>
        <v>60666.666666666664</v>
      </c>
      <c r="O26" s="738">
        <f t="shared" si="28"/>
        <v>60666.666666666664</v>
      </c>
      <c r="P26" s="619">
        <f t="shared" si="12"/>
        <v>727999.99999999988</v>
      </c>
    </row>
    <row r="27" spans="1:16" s="613" customFormat="1" x14ac:dyDescent="0.2">
      <c r="A27" s="574">
        <v>39</v>
      </c>
      <c r="B27" s="757" t="s">
        <v>315</v>
      </c>
      <c r="C27" s="758">
        <f t="shared" ref="C27:O27" si="29">SUM(C20:C26)</f>
        <v>1615515529</v>
      </c>
      <c r="D27" s="759">
        <f t="shared" si="29"/>
        <v>134590044.08333331</v>
      </c>
      <c r="E27" s="759">
        <f t="shared" si="29"/>
        <v>134590044.08333331</v>
      </c>
      <c r="F27" s="759">
        <f t="shared" si="29"/>
        <v>134590044.08333331</v>
      </c>
      <c r="G27" s="759">
        <f t="shared" si="29"/>
        <v>134590044.08333331</v>
      </c>
      <c r="H27" s="759">
        <f t="shared" si="29"/>
        <v>134590044.08333331</v>
      </c>
      <c r="I27" s="759">
        <f t="shared" si="29"/>
        <v>134590044.08333331</v>
      </c>
      <c r="J27" s="759">
        <f t="shared" si="29"/>
        <v>134590044.08333331</v>
      </c>
      <c r="K27" s="759">
        <f t="shared" si="29"/>
        <v>134590044.08333331</v>
      </c>
      <c r="L27" s="759">
        <f t="shared" si="29"/>
        <v>135025044.08333331</v>
      </c>
      <c r="M27" s="759">
        <f t="shared" si="29"/>
        <v>134590044.08333331</v>
      </c>
      <c r="N27" s="759">
        <f t="shared" si="29"/>
        <v>134590044.08333331</v>
      </c>
      <c r="O27" s="759">
        <f t="shared" si="29"/>
        <v>134590044.08333331</v>
      </c>
      <c r="P27" s="620">
        <f t="shared" si="12"/>
        <v>1615515528.9999993</v>
      </c>
    </row>
    <row r="28" spans="1:16" ht="16.5" customHeight="1" x14ac:dyDescent="0.2">
      <c r="A28" s="573">
        <v>55</v>
      </c>
      <c r="B28" s="743" t="s">
        <v>316</v>
      </c>
      <c r="C28" s="744">
        <f t="shared" ref="C28:O28" si="30">SUM(C29:C32)</f>
        <v>1750860174</v>
      </c>
      <c r="D28" s="745">
        <f t="shared" si="30"/>
        <v>1146725653.5</v>
      </c>
      <c r="E28" s="745">
        <f t="shared" si="30"/>
        <v>47653618.5</v>
      </c>
      <c r="F28" s="745">
        <f t="shared" si="30"/>
        <v>47653618.5</v>
      </c>
      <c r="G28" s="745">
        <f t="shared" si="30"/>
        <v>47653618.5</v>
      </c>
      <c r="H28" s="745">
        <f t="shared" si="30"/>
        <v>47653617.5</v>
      </c>
      <c r="I28" s="745">
        <f t="shared" si="30"/>
        <v>47653618.5</v>
      </c>
      <c r="J28" s="745">
        <f t="shared" si="30"/>
        <v>49138484.5</v>
      </c>
      <c r="K28" s="745">
        <f t="shared" si="30"/>
        <v>46250912.5</v>
      </c>
      <c r="L28" s="745">
        <f t="shared" si="30"/>
        <v>51704045.5</v>
      </c>
      <c r="M28" s="745">
        <f t="shared" si="30"/>
        <v>46250912.5</v>
      </c>
      <c r="N28" s="745">
        <f t="shared" si="30"/>
        <v>106250912.5</v>
      </c>
      <c r="O28" s="745">
        <f t="shared" si="30"/>
        <v>65343286.5</v>
      </c>
      <c r="P28" s="619">
        <f t="shared" si="12"/>
        <v>1749932299</v>
      </c>
    </row>
    <row r="29" spans="1:16" ht="16.5" customHeight="1" x14ac:dyDescent="0.2">
      <c r="A29" s="573"/>
      <c r="B29" s="755" t="s">
        <v>317</v>
      </c>
      <c r="C29" s="748">
        <f>'[2]2'!C73</f>
        <v>1100474741</v>
      </c>
      <c r="D29" s="280">
        <f>C29</f>
        <v>1100474741</v>
      </c>
      <c r="E29" s="738"/>
      <c r="F29" s="738"/>
      <c r="G29" s="738"/>
      <c r="H29" s="738"/>
      <c r="I29" s="738"/>
      <c r="J29" s="738"/>
      <c r="K29" s="738"/>
      <c r="L29" s="738"/>
      <c r="M29" s="738"/>
      <c r="N29" s="738"/>
      <c r="O29" s="738"/>
      <c r="P29" s="619">
        <f t="shared" si="12"/>
        <v>1100474741</v>
      </c>
    </row>
    <row r="30" spans="1:16" ht="38.25" x14ac:dyDescent="0.2">
      <c r="A30" s="573"/>
      <c r="B30" s="347" t="s">
        <v>371</v>
      </c>
      <c r="C30" s="748">
        <f>'[2]2'!C72</f>
        <v>60000000</v>
      </c>
      <c r="D30" s="280"/>
      <c r="E30" s="738"/>
      <c r="F30" s="738"/>
      <c r="G30" s="738"/>
      <c r="H30" s="738"/>
      <c r="I30" s="738"/>
      <c r="J30" s="738"/>
      <c r="K30" s="738"/>
      <c r="L30" s="738"/>
      <c r="M30" s="738"/>
      <c r="N30" s="738">
        <v>60000000</v>
      </c>
      <c r="O30" s="738"/>
      <c r="P30" s="619">
        <f t="shared" si="12"/>
        <v>60000000</v>
      </c>
    </row>
    <row r="31" spans="1:16" ht="18" customHeight="1" x14ac:dyDescent="0.2">
      <c r="A31" s="573"/>
      <c r="B31" s="755" t="s">
        <v>519</v>
      </c>
      <c r="C31" s="748">
        <f>'[2]2'!C74</f>
        <v>35374483</v>
      </c>
      <c r="D31" s="280"/>
      <c r="E31" s="738">
        <v>1402706</v>
      </c>
      <c r="F31" s="738">
        <v>1402706</v>
      </c>
      <c r="G31" s="738">
        <v>1402706</v>
      </c>
      <c r="H31" s="738">
        <v>1402705</v>
      </c>
      <c r="I31" s="738">
        <v>1402706</v>
      </c>
      <c r="J31" s="738">
        <v>2887572</v>
      </c>
      <c r="K31" s="738"/>
      <c r="L31" s="738">
        <v>5453133</v>
      </c>
      <c r="M31" s="738"/>
      <c r="N31" s="738"/>
      <c r="O31" s="738">
        <v>19092374</v>
      </c>
      <c r="P31" s="619">
        <f t="shared" si="12"/>
        <v>34446608</v>
      </c>
    </row>
    <row r="32" spans="1:16" x14ac:dyDescent="0.2">
      <c r="A32" s="573">
        <v>56</v>
      </c>
      <c r="B32" s="750" t="s">
        <v>309</v>
      </c>
      <c r="C32" s="760">
        <f>'[2]4'!C45</f>
        <v>555010950</v>
      </c>
      <c r="D32" s="738">
        <f>C32/12</f>
        <v>46250912.5</v>
      </c>
      <c r="E32" s="738">
        <f>C32/12</f>
        <v>46250912.5</v>
      </c>
      <c r="F32" s="738">
        <f>C32/12</f>
        <v>46250912.5</v>
      </c>
      <c r="G32" s="738">
        <f>C32/12</f>
        <v>46250912.5</v>
      </c>
      <c r="H32" s="738">
        <f>C32/12</f>
        <v>46250912.5</v>
      </c>
      <c r="I32" s="738">
        <f>C32/12</f>
        <v>46250912.5</v>
      </c>
      <c r="J32" s="738">
        <f>C32/12</f>
        <v>46250912.5</v>
      </c>
      <c r="K32" s="738">
        <f>C32/12</f>
        <v>46250912.5</v>
      </c>
      <c r="L32" s="738">
        <f>C32/12</f>
        <v>46250912.5</v>
      </c>
      <c r="M32" s="738">
        <f>C32/12</f>
        <v>46250912.5</v>
      </c>
      <c r="N32" s="738">
        <f>C32/12</f>
        <v>46250912.5</v>
      </c>
      <c r="O32" s="738">
        <f>C32/12</f>
        <v>46250912.5</v>
      </c>
      <c r="P32" s="619">
        <f>SUM(D32:O32)</f>
        <v>555010950</v>
      </c>
    </row>
    <row r="33" spans="1:16" x14ac:dyDescent="0.2">
      <c r="A33" s="573">
        <v>58</v>
      </c>
      <c r="B33" s="761" t="s">
        <v>318</v>
      </c>
      <c r="C33" s="762">
        <f t="shared" ref="C33:O33" si="31">C27+C28</f>
        <v>3366375703</v>
      </c>
      <c r="D33" s="763">
        <f t="shared" si="31"/>
        <v>1281315697.5833333</v>
      </c>
      <c r="E33" s="763">
        <f t="shared" si="31"/>
        <v>182243662.58333331</v>
      </c>
      <c r="F33" s="763">
        <f t="shared" si="31"/>
        <v>182243662.58333331</v>
      </c>
      <c r="G33" s="763">
        <f t="shared" si="31"/>
        <v>182243662.58333331</v>
      </c>
      <c r="H33" s="763">
        <f t="shared" si="31"/>
        <v>182243661.58333331</v>
      </c>
      <c r="I33" s="763">
        <f t="shared" si="31"/>
        <v>182243662.58333331</v>
      </c>
      <c r="J33" s="763">
        <f t="shared" si="31"/>
        <v>183728528.58333331</v>
      </c>
      <c r="K33" s="763">
        <f t="shared" si="31"/>
        <v>180840956.58333331</v>
      </c>
      <c r="L33" s="763">
        <f t="shared" si="31"/>
        <v>186729089.58333331</v>
      </c>
      <c r="M33" s="763">
        <f t="shared" si="31"/>
        <v>180840956.58333331</v>
      </c>
      <c r="N33" s="763">
        <f t="shared" si="31"/>
        <v>240840956.58333331</v>
      </c>
      <c r="O33" s="763">
        <f t="shared" si="31"/>
        <v>199933330.58333331</v>
      </c>
      <c r="P33" s="619">
        <f>SUM(D33:O33)</f>
        <v>3365447828.0000005</v>
      </c>
    </row>
    <row r="34" spans="1:16" x14ac:dyDescent="0.2">
      <c r="B34" s="614"/>
      <c r="C34" s="614"/>
      <c r="D34" s="615"/>
      <c r="E34" s="615"/>
      <c r="F34" s="615"/>
      <c r="G34" s="615"/>
      <c r="H34" s="615"/>
      <c r="I34" s="615"/>
      <c r="J34" s="615"/>
      <c r="K34" s="615"/>
      <c r="L34" s="615"/>
      <c r="M34" s="615"/>
      <c r="N34" s="615"/>
      <c r="O34" s="615"/>
    </row>
    <row r="35" spans="1:16" x14ac:dyDescent="0.2">
      <c r="B35" s="614"/>
      <c r="C35" s="621"/>
      <c r="D35" s="615"/>
      <c r="E35" s="615"/>
      <c r="F35" s="615"/>
      <c r="G35" s="615"/>
      <c r="H35" s="615"/>
      <c r="I35" s="615"/>
      <c r="J35" s="615"/>
      <c r="K35" s="615"/>
      <c r="L35" s="615"/>
      <c r="M35" s="615"/>
      <c r="N35" s="615"/>
      <c r="O35" s="615"/>
    </row>
  </sheetData>
  <phoneticPr fontId="50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5"/>
  <sheetViews>
    <sheetView tabSelected="1" workbookViewId="0">
      <selection activeCell="F1" sqref="F1"/>
    </sheetView>
  </sheetViews>
  <sheetFormatPr defaultColWidth="9.140625" defaultRowHeight="12.75" x14ac:dyDescent="0.2"/>
  <cols>
    <col min="1" max="1" width="9.140625" style="47"/>
    <col min="2" max="2" width="45.28515625" style="47" customWidth="1"/>
    <col min="3" max="3" width="16.5703125" style="47" customWidth="1"/>
    <col min="4" max="4" width="13.7109375" style="47" customWidth="1"/>
    <col min="5" max="5" width="16.28515625" style="47" customWidth="1"/>
    <col min="6" max="6" width="15.85546875" style="47" customWidth="1"/>
    <col min="7" max="7" width="14" style="47" customWidth="1"/>
    <col min="8" max="8" width="13.7109375" style="47" bestFit="1" customWidth="1"/>
    <col min="9" max="9" width="14.7109375" style="47" bestFit="1" customWidth="1"/>
    <col min="10" max="10" width="17.42578125" style="47" customWidth="1"/>
    <col min="11" max="16384" width="9.140625" style="47"/>
  </cols>
  <sheetData>
    <row r="1" spans="1:10" x14ac:dyDescent="0.2">
      <c r="B1" s="51" t="s">
        <v>239</v>
      </c>
      <c r="F1"/>
    </row>
    <row r="2" spans="1:10" x14ac:dyDescent="0.2">
      <c r="A2" s="51"/>
      <c r="B2" s="51" t="s">
        <v>471</v>
      </c>
      <c r="D2" s="51"/>
      <c r="F2" t="s">
        <v>554</v>
      </c>
    </row>
    <row r="3" spans="1:10" x14ac:dyDescent="0.2">
      <c r="A3" s="51"/>
      <c r="B3" s="51"/>
      <c r="D3" s="51"/>
      <c r="F3" s="40" t="s">
        <v>141</v>
      </c>
    </row>
    <row r="4" spans="1:10" ht="36" customHeight="1" x14ac:dyDescent="0.25">
      <c r="A4" s="773" t="s">
        <v>319</v>
      </c>
      <c r="B4" s="773"/>
      <c r="C4" s="773"/>
      <c r="D4" s="773"/>
    </row>
    <row r="6" spans="1:10" x14ac:dyDescent="0.2">
      <c r="A6" s="47" t="s">
        <v>172</v>
      </c>
      <c r="B6" s="47" t="s">
        <v>144</v>
      </c>
      <c r="C6" s="47" t="s">
        <v>113</v>
      </c>
      <c r="D6" s="47" t="s">
        <v>114</v>
      </c>
      <c r="E6" s="34" t="s">
        <v>174</v>
      </c>
      <c r="F6" s="47" t="s">
        <v>275</v>
      </c>
    </row>
    <row r="7" spans="1:10" ht="24" x14ac:dyDescent="0.2">
      <c r="A7" s="123" t="s">
        <v>320</v>
      </c>
      <c r="B7" s="426" t="s">
        <v>321</v>
      </c>
      <c r="C7" s="427" t="s">
        <v>322</v>
      </c>
      <c r="D7" s="428" t="s">
        <v>323</v>
      </c>
      <c r="E7" s="429" t="s">
        <v>324</v>
      </c>
      <c r="F7" s="430" t="s">
        <v>413</v>
      </c>
      <c r="G7" s="431" t="s">
        <v>414</v>
      </c>
      <c r="H7" s="432" t="s">
        <v>169</v>
      </c>
      <c r="I7" s="432" t="s">
        <v>236</v>
      </c>
      <c r="J7" s="432" t="s">
        <v>415</v>
      </c>
    </row>
    <row r="8" spans="1:10" x14ac:dyDescent="0.2">
      <c r="A8" s="338">
        <v>1</v>
      </c>
      <c r="B8" s="407" t="s">
        <v>412</v>
      </c>
      <c r="C8" s="339">
        <v>259822948</v>
      </c>
      <c r="D8" s="339">
        <v>0</v>
      </c>
      <c r="E8" s="433">
        <f>C8+D8</f>
        <v>259822948</v>
      </c>
      <c r="F8" s="433">
        <f t="shared" ref="F8:F15" si="0">SUM(G8:J8)</f>
        <v>259822948</v>
      </c>
      <c r="G8" s="340">
        <v>2450209</v>
      </c>
      <c r="H8" s="340">
        <v>477791</v>
      </c>
      <c r="I8" s="340">
        <v>8590000</v>
      </c>
      <c r="J8" s="340">
        <v>248304948</v>
      </c>
    </row>
    <row r="9" spans="1:10" x14ac:dyDescent="0.2">
      <c r="A9" s="338">
        <v>2</v>
      </c>
      <c r="B9" s="434" t="s">
        <v>416</v>
      </c>
      <c r="C9" s="339">
        <v>993974770</v>
      </c>
      <c r="D9" s="339"/>
      <c r="E9" s="433">
        <f t="shared" ref="E9:E13" si="1">C9+D9</f>
        <v>993974770</v>
      </c>
      <c r="F9" s="433">
        <f t="shared" si="0"/>
        <v>993974770</v>
      </c>
      <c r="G9" s="340"/>
      <c r="H9" s="340"/>
      <c r="I9" s="340">
        <v>214984215</v>
      </c>
      <c r="J9" s="340">
        <v>778990555</v>
      </c>
    </row>
    <row r="10" spans="1:10" x14ac:dyDescent="0.2">
      <c r="A10" s="338">
        <v>3</v>
      </c>
      <c r="B10" s="434" t="s">
        <v>417</v>
      </c>
      <c r="C10" s="339">
        <v>7000000</v>
      </c>
      <c r="D10" s="339">
        <v>3066750</v>
      </c>
      <c r="E10" s="433">
        <f t="shared" si="1"/>
        <v>10066750</v>
      </c>
      <c r="F10" s="433">
        <f t="shared" si="0"/>
        <v>10066570</v>
      </c>
      <c r="G10" s="340">
        <v>1246500</v>
      </c>
      <c r="H10" s="340">
        <v>243068</v>
      </c>
      <c r="I10" s="340">
        <v>3485721</v>
      </c>
      <c r="J10" s="340">
        <v>5091281</v>
      </c>
    </row>
    <row r="11" spans="1:10" x14ac:dyDescent="0.2">
      <c r="A11" s="338"/>
      <c r="B11" s="416" t="s">
        <v>487</v>
      </c>
      <c r="C11" s="339">
        <v>30157211</v>
      </c>
      <c r="D11" s="339">
        <f>F11-C11</f>
        <v>15828586</v>
      </c>
      <c r="E11" s="433">
        <f t="shared" si="1"/>
        <v>45985797</v>
      </c>
      <c r="F11" s="433">
        <f t="shared" si="0"/>
        <v>45985797</v>
      </c>
      <c r="G11" s="340"/>
      <c r="H11" s="340"/>
      <c r="I11" s="340"/>
      <c r="J11" s="410">
        <v>45985797</v>
      </c>
    </row>
    <row r="12" spans="1:10" ht="24" x14ac:dyDescent="0.2">
      <c r="A12" s="338">
        <v>4</v>
      </c>
      <c r="B12" s="412" t="s">
        <v>425</v>
      </c>
      <c r="C12" s="339">
        <v>14249204</v>
      </c>
      <c r="D12" s="339">
        <f>F12-C12</f>
        <v>4676284</v>
      </c>
      <c r="E12" s="433">
        <f t="shared" si="1"/>
        <v>18925488</v>
      </c>
      <c r="F12" s="433">
        <f t="shared" si="0"/>
        <v>18925488</v>
      </c>
      <c r="G12" s="340"/>
      <c r="H12" s="340"/>
      <c r="I12" s="340"/>
      <c r="J12" s="410">
        <v>18925488</v>
      </c>
    </row>
    <row r="13" spans="1:10" ht="25.5" x14ac:dyDescent="0.2">
      <c r="A13" s="338"/>
      <c r="B13" s="435" t="s">
        <v>539</v>
      </c>
      <c r="C13" s="339">
        <v>10224000</v>
      </c>
      <c r="D13" s="339"/>
      <c r="E13" s="433">
        <f t="shared" si="1"/>
        <v>10224000</v>
      </c>
      <c r="F13" s="433">
        <f t="shared" si="0"/>
        <v>10224000</v>
      </c>
      <c r="G13" s="340"/>
      <c r="H13" s="340"/>
      <c r="I13" s="340"/>
      <c r="J13" s="410">
        <v>10224000</v>
      </c>
    </row>
    <row r="14" spans="1:10" x14ac:dyDescent="0.2">
      <c r="A14" s="338">
        <v>4</v>
      </c>
      <c r="B14" s="412"/>
      <c r="C14" s="339"/>
      <c r="D14" s="339">
        <f>F14-C14</f>
        <v>0</v>
      </c>
      <c r="E14" s="433"/>
      <c r="F14" s="433">
        <f t="shared" si="0"/>
        <v>0</v>
      </c>
      <c r="G14" s="340"/>
      <c r="H14" s="340"/>
      <c r="I14" s="340"/>
      <c r="J14" s="410"/>
    </row>
    <row r="15" spans="1:10" x14ac:dyDescent="0.2">
      <c r="A15" s="338">
        <v>5</v>
      </c>
      <c r="B15" s="436" t="s">
        <v>133</v>
      </c>
      <c r="C15" s="437">
        <f>SUM(C8:C14)</f>
        <v>1315428133</v>
      </c>
      <c r="D15" s="437">
        <f>SUM(D8:D14)</f>
        <v>23571620</v>
      </c>
      <c r="E15" s="438">
        <f>SUM(E8:E14)</f>
        <v>1338999753</v>
      </c>
      <c r="F15" s="433">
        <f t="shared" si="0"/>
        <v>1338999573</v>
      </c>
      <c r="G15" s="439">
        <f>SUM(G8:G14)</f>
        <v>3696709</v>
      </c>
      <c r="H15" s="439">
        <f>SUM(H8:H14)</f>
        <v>720859</v>
      </c>
      <c r="I15" s="439">
        <f>SUM(I8:I14)</f>
        <v>227059936</v>
      </c>
      <c r="J15" s="439">
        <f>SUM(J8:J14)</f>
        <v>1107522069</v>
      </c>
    </row>
  </sheetData>
  <mergeCells count="1">
    <mergeCell ref="A4:D4"/>
  </mergeCells>
  <phoneticPr fontId="5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1</vt:i4>
      </vt:variant>
    </vt:vector>
  </HeadingPairs>
  <TitlesOfParts>
    <vt:vector size="26" baseType="lpstr">
      <vt:lpstr>1</vt:lpstr>
      <vt:lpstr>1a</vt:lpstr>
      <vt:lpstr>1.b</vt:lpstr>
      <vt:lpstr>1.c</vt:lpstr>
      <vt:lpstr>1.d</vt:lpstr>
      <vt:lpstr>2</vt:lpstr>
      <vt:lpstr>2a</vt:lpstr>
      <vt:lpstr>2b</vt:lpstr>
      <vt:lpstr>2-c</vt:lpstr>
      <vt:lpstr>2.d</vt:lpstr>
      <vt:lpstr>2.e</vt:lpstr>
      <vt:lpstr>4.mell</vt:lpstr>
      <vt:lpstr>3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 mell</vt:lpstr>
      <vt:lpstr>12 mell</vt:lpstr>
      <vt:lpstr>13. mell</vt:lpstr>
      <vt:lpstr>14 mell</vt:lpstr>
      <vt:lpstr>'13. mell'!Nyomtatási_terület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2019-03-01T07:54:42Z</cp:lastPrinted>
  <dcterms:created xsi:type="dcterms:W3CDTF">2017-02-09T14:59:06Z</dcterms:created>
  <dcterms:modified xsi:type="dcterms:W3CDTF">2020-03-03T09:49:47Z</dcterms:modified>
</cp:coreProperties>
</file>