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jegyző\Desktop\Céges dokumentumok\2018 testületi anyag\NJT-re\2018 05.31\"/>
    </mc:Choice>
  </mc:AlternateContent>
  <xr:revisionPtr revIDLastSave="0" documentId="13_ncr:1_{9B187EAE-A07D-41A6-BDF6-315E49852EB5}" xr6:coauthVersionLast="33" xr6:coauthVersionMax="33" xr10:uidLastSave="{00000000-0000-0000-0000-000000000000}"/>
  <bookViews>
    <workbookView xWindow="0" yWindow="0" windowWidth="21570" windowHeight="7995" activeTab="16" xr2:uid="{00000000-000D-0000-FFFF-FFFF00000000}"/>
  </bookViews>
  <sheets>
    <sheet name="1" sheetId="23" r:id="rId1"/>
    <sheet name="1a" sheetId="24" r:id="rId2"/>
    <sheet name="1b" sheetId="36" r:id="rId3"/>
    <sheet name="2" sheetId="25" r:id="rId4"/>
    <sheet name="2a" sheetId="26" r:id="rId5"/>
    <sheet name="2b" sheetId="27" r:id="rId6"/>
    <sheet name="2-c" sheetId="8" r:id="rId7"/>
    <sheet name="2d" sheetId="37" r:id="rId8"/>
    <sheet name="3" sheetId="28" r:id="rId9"/>
    <sheet name="4.mell" sheetId="9" r:id="rId10"/>
    <sheet name="5.mell." sheetId="10" r:id="rId11"/>
    <sheet name="6.mell." sheetId="7" r:id="rId12"/>
    <sheet name="7 mell" sheetId="11" r:id="rId13"/>
    <sheet name="8.sz.mell" sheetId="12" r:id="rId14"/>
    <sheet name="9a" sheetId="32" r:id="rId15"/>
    <sheet name="9b" sheetId="35" r:id="rId16"/>
    <sheet name="9c" sheetId="34" r:id="rId17"/>
    <sheet name="10 mell" sheetId="13" r:id="rId18"/>
    <sheet name="11" sheetId="29" r:id="rId19"/>
    <sheet name="12" sheetId="30" r:id="rId20"/>
    <sheet name="13. mell" sheetId="14" r:id="rId21"/>
    <sheet name="14 mell" sheetId="15" r:id="rId22"/>
  </sheets>
  <externalReferences>
    <externalReference r:id="rId23"/>
    <externalReference r:id="rId24"/>
  </externalReferences>
  <definedNames>
    <definedName name="_xlnm.Print_Area" localSheetId="0">#REF!</definedName>
    <definedName name="_xlnm.Print_Area" localSheetId="19">'12'!$A$6:$U$27</definedName>
    <definedName name="_xlnm.Print_Area" localSheetId="20">'13. mell'!$B$1:$O$32</definedName>
    <definedName name="_xlnm.Print_Area" localSheetId="1">#REF!</definedName>
    <definedName name="_xlnm.Print_Area" localSheetId="3">#REF!</definedName>
    <definedName name="_xlnm.Print_Area" localSheetId="4">#REF!</definedName>
    <definedName name="_xlnm.Print_Area" localSheetId="5">#REF!</definedName>
    <definedName name="_xlnm.Print_Area" localSheetId="14">#REF!</definedName>
    <definedName name="_xlnm.Print_Area" localSheetId="15">#REF!</definedName>
    <definedName name="_xlnm.Print_Area" localSheetId="16">#REF!</definedName>
    <definedName name="_xlnm.Print_Area">#REF!</definedName>
  </definedNames>
  <calcPr calcId="179017"/>
</workbook>
</file>

<file path=xl/calcChain.xml><?xml version="1.0" encoding="utf-8"?>
<calcChain xmlns="http://schemas.openxmlformats.org/spreadsheetml/2006/main">
  <c r="H119" i="35" l="1"/>
  <c r="H120" i="35" s="1"/>
  <c r="G119" i="35"/>
  <c r="G120" i="35" s="1"/>
  <c r="F119" i="35"/>
  <c r="F120" i="35" s="1"/>
  <c r="E119" i="35"/>
  <c r="E120" i="35" s="1"/>
  <c r="D119" i="35"/>
  <c r="D120" i="35" s="1"/>
  <c r="C120" i="35" s="1"/>
  <c r="C119" i="35"/>
  <c r="C118" i="35"/>
  <c r="C117" i="35"/>
  <c r="D115" i="35"/>
  <c r="C114" i="35"/>
  <c r="C113" i="35"/>
  <c r="C112" i="35"/>
  <c r="H111" i="35"/>
  <c r="H115" i="35" s="1"/>
  <c r="G111" i="35"/>
  <c r="G115" i="35" s="1"/>
  <c r="F111" i="35"/>
  <c r="F115" i="35" s="1"/>
  <c r="E111" i="35"/>
  <c r="E115" i="35" s="1"/>
  <c r="H110" i="35"/>
  <c r="G110" i="35"/>
  <c r="F110" i="35"/>
  <c r="E110" i="35"/>
  <c r="D110" i="35"/>
  <c r="C110" i="35" s="1"/>
  <c r="C109" i="35"/>
  <c r="C108" i="35"/>
  <c r="C107" i="35"/>
  <c r="C106" i="35"/>
  <c r="H105" i="35"/>
  <c r="G105" i="35"/>
  <c r="F105" i="35"/>
  <c r="E105" i="35"/>
  <c r="D105" i="35"/>
  <c r="C105" i="35" s="1"/>
  <c r="C104" i="35"/>
  <c r="C103" i="35"/>
  <c r="C102" i="35"/>
  <c r="C101" i="35"/>
  <c r="C100" i="35"/>
  <c r="C98" i="35"/>
  <c r="C97" i="35"/>
  <c r="C96" i="35"/>
  <c r="C95" i="35"/>
  <c r="C94" i="35"/>
  <c r="C93" i="35"/>
  <c r="C92" i="35"/>
  <c r="H91" i="35"/>
  <c r="H99" i="35" s="1"/>
  <c r="G91" i="35"/>
  <c r="G99" i="35" s="1"/>
  <c r="F91" i="35"/>
  <c r="F99" i="35" s="1"/>
  <c r="E91" i="35"/>
  <c r="E99" i="35" s="1"/>
  <c r="D91" i="35"/>
  <c r="D99" i="35" s="1"/>
  <c r="C99" i="35" s="1"/>
  <c r="C90" i="35"/>
  <c r="C88" i="35"/>
  <c r="C87" i="35"/>
  <c r="H86" i="35"/>
  <c r="G86" i="35"/>
  <c r="F86" i="35"/>
  <c r="E86" i="35"/>
  <c r="D86" i="35"/>
  <c r="C86" i="35"/>
  <c r="C85" i="35"/>
  <c r="H84" i="35"/>
  <c r="G84" i="35"/>
  <c r="F84" i="35"/>
  <c r="E84" i="35"/>
  <c r="D84" i="35"/>
  <c r="C84" i="35" s="1"/>
  <c r="C83" i="35"/>
  <c r="H82" i="35"/>
  <c r="H89" i="35" s="1"/>
  <c r="H116" i="35" s="1"/>
  <c r="H121" i="35" s="1"/>
  <c r="G82" i="35"/>
  <c r="G89" i="35" s="1"/>
  <c r="G116" i="35" s="1"/>
  <c r="G121" i="35" s="1"/>
  <c r="F82" i="35"/>
  <c r="F89" i="35" s="1"/>
  <c r="F116" i="35" s="1"/>
  <c r="F121" i="35" s="1"/>
  <c r="E82" i="35"/>
  <c r="E89" i="35" s="1"/>
  <c r="E116" i="35" s="1"/>
  <c r="E121" i="35" s="1"/>
  <c r="D82" i="35"/>
  <c r="D89" i="35" s="1"/>
  <c r="C82" i="35"/>
  <c r="C81" i="35"/>
  <c r="C80" i="35"/>
  <c r="C79" i="35"/>
  <c r="H76" i="35"/>
  <c r="H77" i="35" s="1"/>
  <c r="G76" i="35"/>
  <c r="G77" i="35" s="1"/>
  <c r="F76" i="35"/>
  <c r="F77" i="35" s="1"/>
  <c r="E76" i="35"/>
  <c r="E77" i="35" s="1"/>
  <c r="D76" i="35"/>
  <c r="D77" i="35" s="1"/>
  <c r="C77" i="35" s="1"/>
  <c r="C76" i="35"/>
  <c r="C75" i="35"/>
  <c r="C74" i="35"/>
  <c r="C73" i="35"/>
  <c r="C72" i="35"/>
  <c r="H70" i="35"/>
  <c r="G70" i="35"/>
  <c r="F70" i="35"/>
  <c r="E70" i="35"/>
  <c r="D70" i="35"/>
  <c r="C70" i="35"/>
  <c r="C69" i="35"/>
  <c r="C68" i="35"/>
  <c r="C67" i="35"/>
  <c r="H66" i="35"/>
  <c r="G66" i="35"/>
  <c r="F66" i="35"/>
  <c r="E66" i="35"/>
  <c r="D66" i="35"/>
  <c r="C66" i="35" s="1"/>
  <c r="C65" i="35"/>
  <c r="H64" i="35"/>
  <c r="G64" i="35"/>
  <c r="F64" i="35"/>
  <c r="E64" i="35"/>
  <c r="D64" i="35"/>
  <c r="C64" i="35"/>
  <c r="C63" i="35"/>
  <c r="C62" i="35"/>
  <c r="C60" i="35"/>
  <c r="C59" i="35"/>
  <c r="C58" i="35"/>
  <c r="C57" i="35"/>
  <c r="C56" i="35"/>
  <c r="C55" i="35"/>
  <c r="C54" i="35"/>
  <c r="C53" i="35"/>
  <c r="C52" i="35"/>
  <c r="C51" i="35"/>
  <c r="C50" i="35"/>
  <c r="H49" i="35"/>
  <c r="G49" i="35"/>
  <c r="F49" i="35"/>
  <c r="E49" i="35"/>
  <c r="D49" i="35"/>
  <c r="C49" i="35" s="1"/>
  <c r="C48" i="35"/>
  <c r="C47" i="35"/>
  <c r="H46" i="35"/>
  <c r="G46" i="35"/>
  <c r="F46" i="35"/>
  <c r="E46" i="35"/>
  <c r="D46" i="35"/>
  <c r="C46" i="35"/>
  <c r="C45" i="35"/>
  <c r="C44" i="35"/>
  <c r="C43" i="35"/>
  <c r="C42" i="35"/>
  <c r="H41" i="35"/>
  <c r="H61" i="35" s="1"/>
  <c r="G41" i="35"/>
  <c r="G61" i="35" s="1"/>
  <c r="F41" i="35"/>
  <c r="F61" i="35" s="1"/>
  <c r="E41" i="35"/>
  <c r="E61" i="35" s="1"/>
  <c r="D41" i="35"/>
  <c r="D61" i="35" s="1"/>
  <c r="C61" i="35" s="1"/>
  <c r="C41" i="35"/>
  <c r="C40" i="35"/>
  <c r="C38" i="35"/>
  <c r="C37" i="35"/>
  <c r="H36" i="35"/>
  <c r="G36" i="35"/>
  <c r="F36" i="35"/>
  <c r="E36" i="35"/>
  <c r="D36" i="35"/>
  <c r="C36" i="35"/>
  <c r="H35" i="35"/>
  <c r="G35" i="35"/>
  <c r="F35" i="35"/>
  <c r="E35" i="35"/>
  <c r="D35" i="35"/>
  <c r="C35" i="35"/>
  <c r="C34" i="35"/>
  <c r="C33" i="35"/>
  <c r="C32" i="35"/>
  <c r="C31" i="35"/>
  <c r="C30" i="35"/>
  <c r="H29" i="35"/>
  <c r="H39" i="35" s="1"/>
  <c r="G29" i="35"/>
  <c r="G39" i="35" s="1"/>
  <c r="F29" i="35"/>
  <c r="F39" i="35" s="1"/>
  <c r="E29" i="35"/>
  <c r="E39" i="35" s="1"/>
  <c r="D29" i="35"/>
  <c r="D39" i="35" s="1"/>
  <c r="C39" i="35" s="1"/>
  <c r="C29" i="35"/>
  <c r="C27" i="35"/>
  <c r="C26" i="35"/>
  <c r="C25" i="35"/>
  <c r="C24" i="35"/>
  <c r="H23" i="35"/>
  <c r="G23" i="35"/>
  <c r="F23" i="35"/>
  <c r="E23" i="35"/>
  <c r="D23" i="35"/>
  <c r="C23" i="35"/>
  <c r="C22" i="35"/>
  <c r="H21" i="35"/>
  <c r="H28" i="35" s="1"/>
  <c r="G21" i="35"/>
  <c r="G28" i="35" s="1"/>
  <c r="F21" i="35"/>
  <c r="F28" i="35" s="1"/>
  <c r="E21" i="35"/>
  <c r="E28" i="35" s="1"/>
  <c r="D21" i="35"/>
  <c r="D28" i="35" s="1"/>
  <c r="C19" i="35"/>
  <c r="C18" i="35"/>
  <c r="C17" i="35"/>
  <c r="C16" i="35"/>
  <c r="C15" i="35"/>
  <c r="H14" i="35"/>
  <c r="G14" i="35"/>
  <c r="F14" i="35"/>
  <c r="E14" i="35"/>
  <c r="D14" i="35"/>
  <c r="C14" i="35"/>
  <c r="C13" i="35"/>
  <c r="H12" i="35"/>
  <c r="H20" i="35" s="1"/>
  <c r="H71" i="35" s="1"/>
  <c r="H78" i="35" s="1"/>
  <c r="G12" i="35"/>
  <c r="G20" i="35" s="1"/>
  <c r="G71" i="35" s="1"/>
  <c r="G78" i="35" s="1"/>
  <c r="F12" i="35"/>
  <c r="F20" i="35" s="1"/>
  <c r="F71" i="35" s="1"/>
  <c r="F78" i="35" s="1"/>
  <c r="E12" i="35"/>
  <c r="E20" i="35" s="1"/>
  <c r="E71" i="35" s="1"/>
  <c r="E78" i="35" s="1"/>
  <c r="D12" i="35"/>
  <c r="D20" i="35" s="1"/>
  <c r="C11" i="35"/>
  <c r="C10" i="35"/>
  <c r="C9" i="35"/>
  <c r="C8" i="35"/>
  <c r="C7" i="35"/>
  <c r="C6" i="35"/>
  <c r="H121" i="32"/>
  <c r="G121" i="32"/>
  <c r="F121" i="32"/>
  <c r="E121" i="32"/>
  <c r="D121" i="32"/>
  <c r="C121" i="32"/>
  <c r="H120" i="32"/>
  <c r="G120" i="32"/>
  <c r="F120" i="32"/>
  <c r="E120" i="32"/>
  <c r="D120" i="32"/>
  <c r="C120" i="32"/>
  <c r="H119" i="32"/>
  <c r="G119" i="32"/>
  <c r="F119" i="32"/>
  <c r="E119" i="32"/>
  <c r="D119" i="32"/>
  <c r="C119" i="32"/>
  <c r="H118" i="32"/>
  <c r="G118" i="32"/>
  <c r="F118" i="32"/>
  <c r="E118" i="32"/>
  <c r="D118" i="32"/>
  <c r="C118" i="32"/>
  <c r="H117" i="32"/>
  <c r="G117" i="32"/>
  <c r="F117" i="32"/>
  <c r="E117" i="32"/>
  <c r="D117" i="32"/>
  <c r="C117" i="32"/>
  <c r="H116" i="32"/>
  <c r="G116" i="32"/>
  <c r="F116" i="32"/>
  <c r="E116" i="32"/>
  <c r="D116" i="32"/>
  <c r="C116" i="32"/>
  <c r="H115" i="32"/>
  <c r="G115" i="32"/>
  <c r="F115" i="32"/>
  <c r="E115" i="32"/>
  <c r="D115" i="32"/>
  <c r="C115" i="32"/>
  <c r="H114" i="32"/>
  <c r="G114" i="32"/>
  <c r="F114" i="32"/>
  <c r="E114" i="32"/>
  <c r="D114" i="32"/>
  <c r="C114" i="32"/>
  <c r="H113" i="32"/>
  <c r="G113" i="32"/>
  <c r="F113" i="32"/>
  <c r="E113" i="32"/>
  <c r="D113" i="32"/>
  <c r="C113" i="32"/>
  <c r="H112" i="32"/>
  <c r="G112" i="32"/>
  <c r="F112" i="32"/>
  <c r="E112" i="32"/>
  <c r="D112" i="32"/>
  <c r="C112" i="32"/>
  <c r="H111" i="32"/>
  <c r="G111" i="32"/>
  <c r="F111" i="32"/>
  <c r="E111" i="32"/>
  <c r="D111" i="32"/>
  <c r="C111" i="32"/>
  <c r="H110" i="32"/>
  <c r="G110" i="32"/>
  <c r="F110" i="32"/>
  <c r="E110" i="32"/>
  <c r="D110" i="32"/>
  <c r="C110" i="32"/>
  <c r="H109" i="32"/>
  <c r="G109" i="32"/>
  <c r="F109" i="32"/>
  <c r="E109" i="32"/>
  <c r="D109" i="32"/>
  <c r="C109" i="32"/>
  <c r="H108" i="32"/>
  <c r="G108" i="32"/>
  <c r="F108" i="32"/>
  <c r="E108" i="32"/>
  <c r="D108" i="32"/>
  <c r="C108" i="32"/>
  <c r="H107" i="32"/>
  <c r="G107" i="32"/>
  <c r="F107" i="32"/>
  <c r="E107" i="32"/>
  <c r="D107" i="32"/>
  <c r="C107" i="32"/>
  <c r="H106" i="32"/>
  <c r="G106" i="32"/>
  <c r="F106" i="32"/>
  <c r="E106" i="32"/>
  <c r="D106" i="32"/>
  <c r="C106" i="32"/>
  <c r="H105" i="32"/>
  <c r="G105" i="32"/>
  <c r="F105" i="32"/>
  <c r="E105" i="32"/>
  <c r="D105" i="32"/>
  <c r="C105" i="32"/>
  <c r="H104" i="32"/>
  <c r="G104" i="32"/>
  <c r="F104" i="32"/>
  <c r="E104" i="32"/>
  <c r="D104" i="32"/>
  <c r="C104" i="32"/>
  <c r="H103" i="32"/>
  <c r="G103" i="32"/>
  <c r="F103" i="32"/>
  <c r="E103" i="32"/>
  <c r="D103" i="32"/>
  <c r="C103" i="32"/>
  <c r="H102" i="32"/>
  <c r="G102" i="32"/>
  <c r="F102" i="32"/>
  <c r="E102" i="32"/>
  <c r="D102" i="32"/>
  <c r="C102" i="32"/>
  <c r="H101" i="32"/>
  <c r="G101" i="32"/>
  <c r="F101" i="32"/>
  <c r="E101" i="32"/>
  <c r="D101" i="32"/>
  <c r="C101" i="32"/>
  <c r="H100" i="32"/>
  <c r="G100" i="32"/>
  <c r="F100" i="32"/>
  <c r="E100" i="32"/>
  <c r="D100" i="32"/>
  <c r="C100" i="32"/>
  <c r="H99" i="32"/>
  <c r="G99" i="32"/>
  <c r="F99" i="32"/>
  <c r="E99" i="32"/>
  <c r="D99" i="32"/>
  <c r="C99" i="32"/>
  <c r="H98" i="32"/>
  <c r="G98" i="32"/>
  <c r="F98" i="32"/>
  <c r="E98" i="32"/>
  <c r="D98" i="32"/>
  <c r="C98" i="32"/>
  <c r="H97" i="32"/>
  <c r="G97" i="32"/>
  <c r="F97" i="32"/>
  <c r="E97" i="32"/>
  <c r="D97" i="32"/>
  <c r="C97" i="32"/>
  <c r="H96" i="32"/>
  <c r="G96" i="32"/>
  <c r="F96" i="32"/>
  <c r="E96" i="32"/>
  <c r="D96" i="32"/>
  <c r="C96" i="32"/>
  <c r="H95" i="32"/>
  <c r="G95" i="32"/>
  <c r="F95" i="32"/>
  <c r="E95" i="32"/>
  <c r="D95" i="32"/>
  <c r="C95" i="32"/>
  <c r="H94" i="32"/>
  <c r="G94" i="32"/>
  <c r="F94" i="32"/>
  <c r="E94" i="32"/>
  <c r="D94" i="32"/>
  <c r="C94" i="32"/>
  <c r="H93" i="32"/>
  <c r="G93" i="32"/>
  <c r="F93" i="32"/>
  <c r="E93" i="32"/>
  <c r="D93" i="32"/>
  <c r="C93" i="32"/>
  <c r="H92" i="32"/>
  <c r="G92" i="32"/>
  <c r="F92" i="32"/>
  <c r="E92" i="32"/>
  <c r="D92" i="32"/>
  <c r="C92" i="32"/>
  <c r="H91" i="32"/>
  <c r="G91" i="32"/>
  <c r="F91" i="32"/>
  <c r="E91" i="32"/>
  <c r="D91" i="32"/>
  <c r="C91" i="32"/>
  <c r="H90" i="32"/>
  <c r="G90" i="32"/>
  <c r="F90" i="32"/>
  <c r="E90" i="32"/>
  <c r="D90" i="32"/>
  <c r="C90" i="32"/>
  <c r="H89" i="32"/>
  <c r="G89" i="32"/>
  <c r="F89" i="32"/>
  <c r="E89" i="32"/>
  <c r="D89" i="32"/>
  <c r="C89" i="32"/>
  <c r="H88" i="32"/>
  <c r="G88" i="32"/>
  <c r="F88" i="32"/>
  <c r="E88" i="32"/>
  <c r="D88" i="32"/>
  <c r="C88" i="32"/>
  <c r="H87" i="32"/>
  <c r="G87" i="32"/>
  <c r="F87" i="32"/>
  <c r="E87" i="32"/>
  <c r="D87" i="32"/>
  <c r="C87" i="32"/>
  <c r="H86" i="32"/>
  <c r="G86" i="32"/>
  <c r="F86" i="32"/>
  <c r="E86" i="32"/>
  <c r="D86" i="32"/>
  <c r="C86" i="32"/>
  <c r="H85" i="32"/>
  <c r="G85" i="32"/>
  <c r="F85" i="32"/>
  <c r="E85" i="32"/>
  <c r="D85" i="32"/>
  <c r="C85" i="32"/>
  <c r="H84" i="32"/>
  <c r="G84" i="32"/>
  <c r="F84" i="32"/>
  <c r="E84" i="32"/>
  <c r="D84" i="32"/>
  <c r="C84" i="32"/>
  <c r="H83" i="32"/>
  <c r="G83" i="32"/>
  <c r="F83" i="32"/>
  <c r="E83" i="32"/>
  <c r="D83" i="32"/>
  <c r="C83" i="32"/>
  <c r="H82" i="32"/>
  <c r="G82" i="32"/>
  <c r="F82" i="32"/>
  <c r="E82" i="32"/>
  <c r="D82" i="32"/>
  <c r="C82" i="32"/>
  <c r="H81" i="32"/>
  <c r="G81" i="32"/>
  <c r="F81" i="32"/>
  <c r="E81" i="32"/>
  <c r="D81" i="32"/>
  <c r="C81" i="32"/>
  <c r="H80" i="32"/>
  <c r="G80" i="32"/>
  <c r="F80" i="32"/>
  <c r="E80" i="32"/>
  <c r="D80" i="32"/>
  <c r="C80" i="32"/>
  <c r="H79" i="32"/>
  <c r="G79" i="32"/>
  <c r="F79" i="32"/>
  <c r="E79" i="32"/>
  <c r="D79" i="32"/>
  <c r="C79" i="32"/>
  <c r="H78" i="32"/>
  <c r="G78" i="32"/>
  <c r="F78" i="32"/>
  <c r="E78" i="32"/>
  <c r="D78" i="32"/>
  <c r="C78" i="32"/>
  <c r="H77" i="32"/>
  <c r="G77" i="32"/>
  <c r="F77" i="32"/>
  <c r="E77" i="32"/>
  <c r="D77" i="32"/>
  <c r="C77" i="32"/>
  <c r="H76" i="32"/>
  <c r="G76" i="32"/>
  <c r="F76" i="32"/>
  <c r="E76" i="32"/>
  <c r="D76" i="32"/>
  <c r="C76" i="32"/>
  <c r="H75" i="32"/>
  <c r="G75" i="32"/>
  <c r="F75" i="32"/>
  <c r="E75" i="32"/>
  <c r="D75" i="32"/>
  <c r="C75" i="32"/>
  <c r="H74" i="32"/>
  <c r="G74" i="32"/>
  <c r="F74" i="32"/>
  <c r="E74" i="32"/>
  <c r="D74" i="32"/>
  <c r="C74" i="32"/>
  <c r="H73" i="32"/>
  <c r="G73" i="32"/>
  <c r="F73" i="32"/>
  <c r="E73" i="32"/>
  <c r="D73" i="32"/>
  <c r="C73" i="32"/>
  <c r="H72" i="32"/>
  <c r="G72" i="32"/>
  <c r="F72" i="32"/>
  <c r="E72" i="32"/>
  <c r="D72" i="32"/>
  <c r="C72" i="32"/>
  <c r="H71" i="32"/>
  <c r="G71" i="32"/>
  <c r="F71" i="32"/>
  <c r="E71" i="32"/>
  <c r="D71" i="32"/>
  <c r="C71" i="32"/>
  <c r="H70" i="32"/>
  <c r="G70" i="32"/>
  <c r="F70" i="32"/>
  <c r="E70" i="32"/>
  <c r="D70" i="32"/>
  <c r="C70" i="32"/>
  <c r="H69" i="32"/>
  <c r="G69" i="32"/>
  <c r="F69" i="32"/>
  <c r="E69" i="32"/>
  <c r="D69" i="32"/>
  <c r="C69" i="32"/>
  <c r="H68" i="32"/>
  <c r="G68" i="32"/>
  <c r="F68" i="32"/>
  <c r="E68" i="32"/>
  <c r="D68" i="32"/>
  <c r="C68" i="32"/>
  <c r="H67" i="32"/>
  <c r="G67" i="32"/>
  <c r="F67" i="32"/>
  <c r="E67" i="32"/>
  <c r="D67" i="32"/>
  <c r="C67" i="32"/>
  <c r="H66" i="32"/>
  <c r="G66" i="32"/>
  <c r="F66" i="32"/>
  <c r="E66" i="32"/>
  <c r="D66" i="32"/>
  <c r="C66" i="32"/>
  <c r="H65" i="32"/>
  <c r="G65" i="32"/>
  <c r="F65" i="32"/>
  <c r="E65" i="32"/>
  <c r="D65" i="32"/>
  <c r="C65" i="32"/>
  <c r="H64" i="32"/>
  <c r="G64" i="32"/>
  <c r="F64" i="32"/>
  <c r="E64" i="32"/>
  <c r="D64" i="32"/>
  <c r="C64" i="32"/>
  <c r="H63" i="32"/>
  <c r="G63" i="32"/>
  <c r="F63" i="32"/>
  <c r="E63" i="32"/>
  <c r="D63" i="32"/>
  <c r="C63" i="32"/>
  <c r="H62" i="32"/>
  <c r="G62" i="32"/>
  <c r="F62" i="32"/>
  <c r="E62" i="32"/>
  <c r="D62" i="32"/>
  <c r="C62" i="32"/>
  <c r="H61" i="32"/>
  <c r="G61" i="32"/>
  <c r="F61" i="32"/>
  <c r="E61" i="32"/>
  <c r="D61" i="32"/>
  <c r="C61" i="32"/>
  <c r="H60" i="32"/>
  <c r="G60" i="32"/>
  <c r="F60" i="32"/>
  <c r="E60" i="32"/>
  <c r="D60" i="32"/>
  <c r="C60" i="32"/>
  <c r="H59" i="32"/>
  <c r="G59" i="32"/>
  <c r="F59" i="32"/>
  <c r="E59" i="32"/>
  <c r="D59" i="32"/>
  <c r="C59" i="32"/>
  <c r="H58" i="32"/>
  <c r="G58" i="32"/>
  <c r="F58" i="32"/>
  <c r="E58" i="32"/>
  <c r="D58" i="32"/>
  <c r="C58" i="32"/>
  <c r="H57" i="32"/>
  <c r="G57" i="32"/>
  <c r="F57" i="32"/>
  <c r="E57" i="32"/>
  <c r="D57" i="32"/>
  <c r="C57" i="32"/>
  <c r="H56" i="32"/>
  <c r="G56" i="32"/>
  <c r="F56" i="32"/>
  <c r="E56" i="32"/>
  <c r="D56" i="32"/>
  <c r="C56" i="32"/>
  <c r="H55" i="32"/>
  <c r="G55" i="32"/>
  <c r="F55" i="32"/>
  <c r="E55" i="32"/>
  <c r="D55" i="32"/>
  <c r="C55" i="32"/>
  <c r="H54" i="32"/>
  <c r="G54" i="32"/>
  <c r="F54" i="32"/>
  <c r="E54" i="32"/>
  <c r="D54" i="32"/>
  <c r="C54" i="32"/>
  <c r="H53" i="32"/>
  <c r="G53" i="32"/>
  <c r="F53" i="32"/>
  <c r="E53" i="32"/>
  <c r="D53" i="32"/>
  <c r="C53" i="32"/>
  <c r="H52" i="32"/>
  <c r="G52" i="32"/>
  <c r="F52" i="32"/>
  <c r="E52" i="32"/>
  <c r="D52" i="32"/>
  <c r="C52" i="32"/>
  <c r="H51" i="32"/>
  <c r="G51" i="32"/>
  <c r="F51" i="32"/>
  <c r="E51" i="32"/>
  <c r="D51" i="32"/>
  <c r="C51" i="32"/>
  <c r="H50" i="32"/>
  <c r="G50" i="32"/>
  <c r="F50" i="32"/>
  <c r="E50" i="32"/>
  <c r="D50" i="32"/>
  <c r="C50" i="32"/>
  <c r="H49" i="32"/>
  <c r="G49" i="32"/>
  <c r="F49" i="32"/>
  <c r="E49" i="32"/>
  <c r="D49" i="32"/>
  <c r="C49" i="32"/>
  <c r="H48" i="32"/>
  <c r="G48" i="32"/>
  <c r="F48" i="32"/>
  <c r="E48" i="32"/>
  <c r="D48" i="32"/>
  <c r="C48" i="32"/>
  <c r="H47" i="32"/>
  <c r="G47" i="32"/>
  <c r="F47" i="32"/>
  <c r="E47" i="32"/>
  <c r="D47" i="32"/>
  <c r="C47" i="32"/>
  <c r="H46" i="32"/>
  <c r="G46" i="32"/>
  <c r="F46" i="32"/>
  <c r="E46" i="32"/>
  <c r="D46" i="32"/>
  <c r="C46" i="32"/>
  <c r="H45" i="32"/>
  <c r="G45" i="32"/>
  <c r="F45" i="32"/>
  <c r="E45" i="32"/>
  <c r="D45" i="32"/>
  <c r="C45" i="32"/>
  <c r="H44" i="32"/>
  <c r="G44" i="32"/>
  <c r="F44" i="32"/>
  <c r="E44" i="32"/>
  <c r="D44" i="32"/>
  <c r="C44" i="32"/>
  <c r="H43" i="32"/>
  <c r="G43" i="32"/>
  <c r="F43" i="32"/>
  <c r="E43" i="32"/>
  <c r="D43" i="32"/>
  <c r="C43" i="32"/>
  <c r="H42" i="32"/>
  <c r="G42" i="32"/>
  <c r="F42" i="32"/>
  <c r="E42" i="32"/>
  <c r="D42" i="32"/>
  <c r="C42" i="32"/>
  <c r="H41" i="32"/>
  <c r="G41" i="32"/>
  <c r="F41" i="32"/>
  <c r="E41" i="32"/>
  <c r="D41" i="32"/>
  <c r="C41" i="32"/>
  <c r="H40" i="32"/>
  <c r="G40" i="32"/>
  <c r="F40" i="32"/>
  <c r="E40" i="32"/>
  <c r="D40" i="32"/>
  <c r="C40" i="32"/>
  <c r="H39" i="32"/>
  <c r="G39" i="32"/>
  <c r="F39" i="32"/>
  <c r="E39" i="32"/>
  <c r="D39" i="32"/>
  <c r="C39" i="32"/>
  <c r="H38" i="32"/>
  <c r="G38" i="32"/>
  <c r="F38" i="32"/>
  <c r="E38" i="32"/>
  <c r="D38" i="32"/>
  <c r="C38" i="32"/>
  <c r="H37" i="32"/>
  <c r="G37" i="32"/>
  <c r="F37" i="32"/>
  <c r="E37" i="32"/>
  <c r="D37" i="32"/>
  <c r="C37" i="32"/>
  <c r="H36" i="32"/>
  <c r="G36" i="32"/>
  <c r="F36" i="32"/>
  <c r="E36" i="32"/>
  <c r="D36" i="32"/>
  <c r="C36" i="32"/>
  <c r="H35" i="32"/>
  <c r="G35" i="32"/>
  <c r="F35" i="32"/>
  <c r="E35" i="32"/>
  <c r="D35" i="32"/>
  <c r="C35" i="32"/>
  <c r="H34" i="32"/>
  <c r="G34" i="32"/>
  <c r="F34" i="32"/>
  <c r="E34" i="32"/>
  <c r="D34" i="32"/>
  <c r="C34" i="32"/>
  <c r="H33" i="32"/>
  <c r="G33" i="32"/>
  <c r="F33" i="32"/>
  <c r="E33" i="32"/>
  <c r="D33" i="32"/>
  <c r="C33" i="32"/>
  <c r="H32" i="32"/>
  <c r="G32" i="32"/>
  <c r="F32" i="32"/>
  <c r="E32" i="32"/>
  <c r="D32" i="32"/>
  <c r="C32" i="32"/>
  <c r="H31" i="32"/>
  <c r="G31" i="32"/>
  <c r="F31" i="32"/>
  <c r="E31" i="32"/>
  <c r="D31" i="32"/>
  <c r="C31" i="32"/>
  <c r="H30" i="32"/>
  <c r="G30" i="32"/>
  <c r="F30" i="32"/>
  <c r="E30" i="32"/>
  <c r="D30" i="32"/>
  <c r="C30" i="32"/>
  <c r="H29" i="32"/>
  <c r="G29" i="32"/>
  <c r="F29" i="32"/>
  <c r="E29" i="32"/>
  <c r="D29" i="32"/>
  <c r="C29" i="32"/>
  <c r="H28" i="32"/>
  <c r="G28" i="32"/>
  <c r="F28" i="32"/>
  <c r="E28" i="32"/>
  <c r="D28" i="32"/>
  <c r="C28" i="32"/>
  <c r="H27" i="32"/>
  <c r="G27" i="32"/>
  <c r="F27" i="32"/>
  <c r="E27" i="32"/>
  <c r="D27" i="32"/>
  <c r="C27" i="32"/>
  <c r="H26" i="32"/>
  <c r="G26" i="32"/>
  <c r="F26" i="32"/>
  <c r="E26" i="32"/>
  <c r="D26" i="32"/>
  <c r="C26" i="32"/>
  <c r="H25" i="32"/>
  <c r="G25" i="32"/>
  <c r="F25" i="32"/>
  <c r="E25" i="32"/>
  <c r="D25" i="32"/>
  <c r="C25" i="32"/>
  <c r="H24" i="32"/>
  <c r="G24" i="32"/>
  <c r="F24" i="32"/>
  <c r="E24" i="32"/>
  <c r="D24" i="32"/>
  <c r="C24" i="32"/>
  <c r="H23" i="32"/>
  <c r="G23" i="32"/>
  <c r="F23" i="32"/>
  <c r="E23" i="32"/>
  <c r="D23" i="32"/>
  <c r="C23" i="32"/>
  <c r="H22" i="32"/>
  <c r="G22" i="32"/>
  <c r="F22" i="32"/>
  <c r="E22" i="32"/>
  <c r="D22" i="32"/>
  <c r="C22" i="32"/>
  <c r="H21" i="32"/>
  <c r="G21" i="32"/>
  <c r="F21" i="32"/>
  <c r="E21" i="32"/>
  <c r="D21" i="32"/>
  <c r="C21" i="32"/>
  <c r="H20" i="32"/>
  <c r="G20" i="32"/>
  <c r="F20" i="32"/>
  <c r="E20" i="32"/>
  <c r="D20" i="32"/>
  <c r="C20" i="32"/>
  <c r="H19" i="32"/>
  <c r="G19" i="32"/>
  <c r="F19" i="32"/>
  <c r="E19" i="32"/>
  <c r="D19" i="32"/>
  <c r="C19" i="32"/>
  <c r="H18" i="32"/>
  <c r="G18" i="32"/>
  <c r="F18" i="32"/>
  <c r="E18" i="32"/>
  <c r="D18" i="32"/>
  <c r="C18" i="32"/>
  <c r="H17" i="32"/>
  <c r="G17" i="32"/>
  <c r="F17" i="32"/>
  <c r="E17" i="32"/>
  <c r="D17" i="32"/>
  <c r="C17" i="32"/>
  <c r="H16" i="32"/>
  <c r="G16" i="32"/>
  <c r="F16" i="32"/>
  <c r="E16" i="32"/>
  <c r="D16" i="32"/>
  <c r="C16" i="32"/>
  <c r="H15" i="32"/>
  <c r="G15" i="32"/>
  <c r="F15" i="32"/>
  <c r="E15" i="32"/>
  <c r="D15" i="32"/>
  <c r="C15" i="32"/>
  <c r="H14" i="32"/>
  <c r="G14" i="32"/>
  <c r="F14" i="32"/>
  <c r="E14" i="32"/>
  <c r="D14" i="32"/>
  <c r="C14" i="32"/>
  <c r="H13" i="32"/>
  <c r="G13" i="32"/>
  <c r="F13" i="32"/>
  <c r="E13" i="32"/>
  <c r="D13" i="32"/>
  <c r="C13" i="32"/>
  <c r="H12" i="32"/>
  <c r="G12" i="32"/>
  <c r="F12" i="32"/>
  <c r="E12" i="32"/>
  <c r="D12" i="32"/>
  <c r="C12" i="32"/>
  <c r="H11" i="32"/>
  <c r="G11" i="32"/>
  <c r="F11" i="32"/>
  <c r="E11" i="32"/>
  <c r="D11" i="32"/>
  <c r="C11" i="32"/>
  <c r="H10" i="32"/>
  <c r="G10" i="32"/>
  <c r="F10" i="32"/>
  <c r="E10" i="32"/>
  <c r="D10" i="32"/>
  <c r="C10" i="32"/>
  <c r="H9" i="32"/>
  <c r="G9" i="32"/>
  <c r="F9" i="32"/>
  <c r="E9" i="32"/>
  <c r="D9" i="32"/>
  <c r="C9" i="32"/>
  <c r="H8" i="32"/>
  <c r="G8" i="32"/>
  <c r="F8" i="32"/>
  <c r="E8" i="32"/>
  <c r="D8" i="32"/>
  <c r="C8" i="32"/>
  <c r="H7" i="32"/>
  <c r="G7" i="32"/>
  <c r="F7" i="32"/>
  <c r="E7" i="32"/>
  <c r="D7" i="32"/>
  <c r="C7" i="32"/>
  <c r="H6" i="32"/>
  <c r="G6" i="32"/>
  <c r="F6" i="32"/>
  <c r="E6" i="32"/>
  <c r="D6" i="32"/>
  <c r="C6" i="32"/>
  <c r="D14" i="10"/>
  <c r="C14" i="10"/>
  <c r="D71" i="35" l="1"/>
  <c r="C20" i="35"/>
  <c r="D116" i="35"/>
  <c r="C89" i="35"/>
  <c r="C28" i="35"/>
  <c r="C115" i="35"/>
  <c r="C12" i="35"/>
  <c r="C21" i="35"/>
  <c r="C91" i="35"/>
  <c r="C111" i="35"/>
  <c r="H46" i="37"/>
  <c r="H47" i="37" s="1"/>
  <c r="G46" i="37"/>
  <c r="G47" i="37" s="1"/>
  <c r="F46" i="37"/>
  <c r="F47" i="37" s="1"/>
  <c r="E46" i="37"/>
  <c r="E47" i="37" s="1"/>
  <c r="D46" i="37"/>
  <c r="D47" i="37" s="1"/>
  <c r="C45" i="37"/>
  <c r="C44" i="37"/>
  <c r="C41" i="37"/>
  <c r="C40" i="37"/>
  <c r="C39" i="37"/>
  <c r="H38" i="37"/>
  <c r="H42" i="37" s="1"/>
  <c r="G38" i="37"/>
  <c r="G42" i="37" s="1"/>
  <c r="F38" i="37"/>
  <c r="F42" i="37" s="1"/>
  <c r="E38" i="37"/>
  <c r="E42" i="37" s="1"/>
  <c r="D38" i="37"/>
  <c r="H37" i="37"/>
  <c r="G37" i="37"/>
  <c r="F37" i="37"/>
  <c r="E37" i="37"/>
  <c r="D37" i="37"/>
  <c r="C37" i="37" s="1"/>
  <c r="C36" i="37"/>
  <c r="C35" i="37"/>
  <c r="C34" i="37"/>
  <c r="C33" i="37"/>
  <c r="H32" i="37"/>
  <c r="G32" i="37"/>
  <c r="F32" i="37"/>
  <c r="E32" i="37"/>
  <c r="D32" i="37"/>
  <c r="C31" i="37"/>
  <c r="C30" i="37"/>
  <c r="C29" i="37"/>
  <c r="C28" i="37"/>
  <c r="C27" i="37"/>
  <c r="C25" i="37"/>
  <c r="C24" i="37"/>
  <c r="C23" i="37"/>
  <c r="C22" i="37"/>
  <c r="C21" i="37"/>
  <c r="C20" i="37"/>
  <c r="C19" i="37"/>
  <c r="H18" i="37"/>
  <c r="H26" i="37" s="1"/>
  <c r="G18" i="37"/>
  <c r="G26" i="37" s="1"/>
  <c r="F18" i="37"/>
  <c r="F26" i="37" s="1"/>
  <c r="E18" i="37"/>
  <c r="E26" i="37" s="1"/>
  <c r="D18" i="37"/>
  <c r="C17" i="37"/>
  <c r="C15" i="37"/>
  <c r="C14" i="37"/>
  <c r="H13" i="37"/>
  <c r="G13" i="37"/>
  <c r="G16" i="37" s="1"/>
  <c r="F13" i="37"/>
  <c r="E13" i="37"/>
  <c r="D13" i="37"/>
  <c r="C13" i="37"/>
  <c r="C12" i="37"/>
  <c r="H11" i="37"/>
  <c r="G11" i="37"/>
  <c r="F11" i="37"/>
  <c r="E11" i="37"/>
  <c r="D11" i="37"/>
  <c r="C11" i="37" s="1"/>
  <c r="C10" i="37"/>
  <c r="H9" i="37"/>
  <c r="H16" i="37" s="1"/>
  <c r="H43" i="37" s="1"/>
  <c r="H48" i="37" s="1"/>
  <c r="G9" i="37"/>
  <c r="F9" i="37"/>
  <c r="F16" i="37" s="1"/>
  <c r="E9" i="37"/>
  <c r="D9" i="37"/>
  <c r="D16" i="37" s="1"/>
  <c r="C8" i="37"/>
  <c r="C7" i="37"/>
  <c r="C6" i="37"/>
  <c r="D121" i="35" l="1"/>
  <c r="C121" i="35" s="1"/>
  <c r="C116" i="35"/>
  <c r="D78" i="35"/>
  <c r="C78" i="35" s="1"/>
  <c r="C71" i="35"/>
  <c r="G43" i="37"/>
  <c r="G48" i="37" s="1"/>
  <c r="C9" i="37"/>
  <c r="C18" i="37"/>
  <c r="C32" i="37"/>
  <c r="C38" i="37"/>
  <c r="C47" i="37"/>
  <c r="F43" i="37"/>
  <c r="F48" i="37" s="1"/>
  <c r="D26" i="37"/>
  <c r="C26" i="37" s="1"/>
  <c r="D42" i="37"/>
  <c r="C42" i="37" s="1"/>
  <c r="E16" i="37"/>
  <c r="E43" i="37" s="1"/>
  <c r="E48" i="37" s="1"/>
  <c r="C46" i="37"/>
  <c r="C16" i="37" l="1"/>
  <c r="D43" i="37"/>
  <c r="D48" i="37" l="1"/>
  <c r="C48" i="37" s="1"/>
  <c r="C43" i="37"/>
  <c r="H76" i="36" l="1"/>
  <c r="H77" i="36" s="1"/>
  <c r="G76" i="36"/>
  <c r="G77" i="36" s="1"/>
  <c r="F76" i="36"/>
  <c r="F77" i="36" s="1"/>
  <c r="E76" i="36"/>
  <c r="E77" i="36" s="1"/>
  <c r="D76" i="36"/>
  <c r="C76" i="36" s="1"/>
  <c r="C75" i="36"/>
  <c r="C74" i="36"/>
  <c r="C73" i="36"/>
  <c r="C72" i="36"/>
  <c r="H70" i="36"/>
  <c r="G70" i="36"/>
  <c r="F70" i="36"/>
  <c r="E70" i="36"/>
  <c r="D70" i="36"/>
  <c r="C69" i="36"/>
  <c r="C68" i="36"/>
  <c r="C67" i="36"/>
  <c r="H66" i="36"/>
  <c r="G66" i="36"/>
  <c r="F66" i="36"/>
  <c r="E66" i="36"/>
  <c r="C66" i="36" s="1"/>
  <c r="D66" i="36"/>
  <c r="C65" i="36"/>
  <c r="H64" i="36"/>
  <c r="G64" i="36"/>
  <c r="F64" i="36"/>
  <c r="E64" i="36"/>
  <c r="D64" i="36"/>
  <c r="C63" i="36"/>
  <c r="C62" i="36"/>
  <c r="C60" i="36"/>
  <c r="C59" i="36"/>
  <c r="C58" i="36"/>
  <c r="C57" i="36"/>
  <c r="C56" i="36"/>
  <c r="C55" i="36"/>
  <c r="C54" i="36"/>
  <c r="C53" i="36"/>
  <c r="C52" i="36"/>
  <c r="C51" i="36"/>
  <c r="C50" i="36"/>
  <c r="H49" i="36"/>
  <c r="G49" i="36"/>
  <c r="F49" i="36"/>
  <c r="E49" i="36"/>
  <c r="D49" i="36"/>
  <c r="C48" i="36"/>
  <c r="C47" i="36"/>
  <c r="H46" i="36"/>
  <c r="G46" i="36"/>
  <c r="F46" i="36"/>
  <c r="E46" i="36"/>
  <c r="C46" i="36" s="1"/>
  <c r="D46" i="36"/>
  <c r="C45" i="36"/>
  <c r="C44" i="36"/>
  <c r="C43" i="36"/>
  <c r="C42" i="36"/>
  <c r="H41" i="36"/>
  <c r="H61" i="36" s="1"/>
  <c r="G41" i="36"/>
  <c r="F41" i="36"/>
  <c r="F61" i="36" s="1"/>
  <c r="E41" i="36"/>
  <c r="D41" i="36"/>
  <c r="C41" i="36" s="1"/>
  <c r="C40" i="36"/>
  <c r="C38" i="36"/>
  <c r="C37" i="36"/>
  <c r="H36" i="36"/>
  <c r="G36" i="36"/>
  <c r="F36" i="36"/>
  <c r="E36" i="36"/>
  <c r="D36" i="36"/>
  <c r="H35" i="36"/>
  <c r="G35" i="36"/>
  <c r="F35" i="36"/>
  <c r="E35" i="36"/>
  <c r="D35" i="36"/>
  <c r="C35" i="36" s="1"/>
  <c r="C34" i="36"/>
  <c r="C33" i="36"/>
  <c r="C32" i="36"/>
  <c r="C31" i="36"/>
  <c r="C30" i="36"/>
  <c r="H29" i="36"/>
  <c r="G29" i="36"/>
  <c r="F29" i="36"/>
  <c r="E29" i="36"/>
  <c r="D29" i="36"/>
  <c r="C29" i="36" s="1"/>
  <c r="C27" i="36"/>
  <c r="C26" i="36"/>
  <c r="C25" i="36"/>
  <c r="C24" i="36"/>
  <c r="H23" i="36"/>
  <c r="G23" i="36"/>
  <c r="F23" i="36"/>
  <c r="E23" i="36"/>
  <c r="D23" i="36"/>
  <c r="C23" i="36" s="1"/>
  <c r="C22" i="36"/>
  <c r="H21" i="36"/>
  <c r="H28" i="36" s="1"/>
  <c r="G21" i="36"/>
  <c r="G28" i="36" s="1"/>
  <c r="F21" i="36"/>
  <c r="F28" i="36" s="1"/>
  <c r="E21" i="36"/>
  <c r="E28" i="36" s="1"/>
  <c r="D21" i="36"/>
  <c r="D28" i="36" s="1"/>
  <c r="E20" i="36"/>
  <c r="C19" i="36"/>
  <c r="C18" i="36"/>
  <c r="C17" i="36"/>
  <c r="C16" i="36"/>
  <c r="C15" i="36"/>
  <c r="H14" i="36"/>
  <c r="G14" i="36"/>
  <c r="F14" i="36"/>
  <c r="E14" i="36"/>
  <c r="D14" i="36"/>
  <c r="C14" i="36" s="1"/>
  <c r="C13" i="36"/>
  <c r="H12" i="36"/>
  <c r="H20" i="36" s="1"/>
  <c r="G12" i="36"/>
  <c r="G20" i="36" s="1"/>
  <c r="F12" i="36"/>
  <c r="F20" i="36" s="1"/>
  <c r="E12" i="36"/>
  <c r="D12" i="36"/>
  <c r="D20" i="36" s="1"/>
  <c r="C11" i="36"/>
  <c r="C10" i="36"/>
  <c r="C9" i="36"/>
  <c r="C8" i="36"/>
  <c r="C7" i="36"/>
  <c r="C6" i="36"/>
  <c r="H71" i="36" l="1"/>
  <c r="H78" i="36" s="1"/>
  <c r="H39" i="36"/>
  <c r="D61" i="36"/>
  <c r="C12" i="36"/>
  <c r="C21" i="36"/>
  <c r="E39" i="36"/>
  <c r="G39" i="36"/>
  <c r="G71" i="36" s="1"/>
  <c r="G78" i="36" s="1"/>
  <c r="C36" i="36"/>
  <c r="F39" i="36"/>
  <c r="E61" i="36"/>
  <c r="G61" i="36"/>
  <c r="C49" i="36"/>
  <c r="C64" i="36"/>
  <c r="C70" i="36"/>
  <c r="F71" i="36"/>
  <c r="F78" i="36" s="1"/>
  <c r="C28" i="36"/>
  <c r="C61" i="36"/>
  <c r="C20" i="36"/>
  <c r="E71" i="36"/>
  <c r="E78" i="36" s="1"/>
  <c r="D39" i="36"/>
  <c r="C39" i="36" s="1"/>
  <c r="D77" i="36"/>
  <c r="C77" i="36" s="1"/>
  <c r="D71" i="36" l="1"/>
  <c r="D78" i="36" l="1"/>
  <c r="C78" i="36" s="1"/>
  <c r="C71" i="36"/>
  <c r="D39" i="24" l="1"/>
  <c r="H12" i="15" l="1"/>
  <c r="F8" i="15"/>
  <c r="F9" i="15"/>
  <c r="F10" i="15"/>
  <c r="F11" i="15"/>
  <c r="I12" i="15"/>
  <c r="J12" i="15"/>
  <c r="G12" i="15"/>
  <c r="D17" i="14"/>
  <c r="C17" i="14" s="1"/>
  <c r="H46" i="30"/>
  <c r="H47" i="30" s="1"/>
  <c r="G46" i="30"/>
  <c r="G47" i="30" s="1"/>
  <c r="F46" i="30"/>
  <c r="F47" i="30" s="1"/>
  <c r="E46" i="30"/>
  <c r="E47" i="30" s="1"/>
  <c r="D45" i="30"/>
  <c r="D46" i="30" s="1"/>
  <c r="C44" i="30"/>
  <c r="E42" i="30"/>
  <c r="C41" i="30"/>
  <c r="C40" i="30"/>
  <c r="C39" i="30"/>
  <c r="H38" i="30"/>
  <c r="H42" i="30" s="1"/>
  <c r="G38" i="30"/>
  <c r="G42" i="30" s="1"/>
  <c r="F38" i="30"/>
  <c r="F42" i="30" s="1"/>
  <c r="E38" i="30"/>
  <c r="D38" i="30"/>
  <c r="D42" i="30" s="1"/>
  <c r="C42" i="30" s="1"/>
  <c r="H37" i="30"/>
  <c r="F37" i="30"/>
  <c r="E37" i="30"/>
  <c r="D37" i="30"/>
  <c r="G36" i="30"/>
  <c r="C36" i="30" s="1"/>
  <c r="C35" i="30"/>
  <c r="C34" i="30"/>
  <c r="C33" i="30"/>
  <c r="H32" i="30"/>
  <c r="G32" i="30"/>
  <c r="E32" i="30"/>
  <c r="D32" i="30"/>
  <c r="F31" i="30"/>
  <c r="F32" i="30" s="1"/>
  <c r="C31" i="30"/>
  <c r="C30" i="30"/>
  <c r="C29" i="30"/>
  <c r="C28" i="30"/>
  <c r="C27" i="30"/>
  <c r="C25" i="30"/>
  <c r="C24" i="30"/>
  <c r="C23" i="30"/>
  <c r="C22" i="30"/>
  <c r="C21" i="30"/>
  <c r="C20" i="30"/>
  <c r="H19" i="30"/>
  <c r="H26" i="30" s="1"/>
  <c r="G19" i="30"/>
  <c r="G26" i="30" s="1"/>
  <c r="F19" i="30"/>
  <c r="F26" i="30" s="1"/>
  <c r="E19" i="30"/>
  <c r="E26" i="30" s="1"/>
  <c r="D19" i="30"/>
  <c r="D26" i="30" s="1"/>
  <c r="C18" i="30"/>
  <c r="C16" i="30"/>
  <c r="C15" i="30"/>
  <c r="C14" i="30"/>
  <c r="H13" i="30"/>
  <c r="G13" i="30"/>
  <c r="F13" i="30"/>
  <c r="E13" i="30"/>
  <c r="D13" i="30"/>
  <c r="C12" i="30"/>
  <c r="H11" i="30"/>
  <c r="G11" i="30"/>
  <c r="F11" i="30"/>
  <c r="E11" i="30"/>
  <c r="D11" i="30"/>
  <c r="C11" i="30" s="1"/>
  <c r="C10" i="30"/>
  <c r="H9" i="30"/>
  <c r="H17" i="30" s="1"/>
  <c r="G9" i="30"/>
  <c r="G17" i="30" s="1"/>
  <c r="F9" i="30"/>
  <c r="E9" i="30"/>
  <c r="D9" i="30"/>
  <c r="D17" i="30" s="1"/>
  <c r="C8" i="30"/>
  <c r="C7" i="30"/>
  <c r="C6" i="30"/>
  <c r="G71" i="29"/>
  <c r="H70" i="29"/>
  <c r="H71" i="29" s="1"/>
  <c r="G70" i="29"/>
  <c r="F70" i="29"/>
  <c r="F71" i="29" s="1"/>
  <c r="E70" i="29"/>
  <c r="E71" i="29" s="1"/>
  <c r="D70" i="29"/>
  <c r="C70" i="29" s="1"/>
  <c r="C69" i="29"/>
  <c r="C68" i="29"/>
  <c r="C67" i="29"/>
  <c r="H65" i="29"/>
  <c r="G65" i="29"/>
  <c r="F65" i="29"/>
  <c r="E65" i="29"/>
  <c r="D65" i="29"/>
  <c r="C65" i="29" s="1"/>
  <c r="C64" i="29"/>
  <c r="C63" i="29"/>
  <c r="C62" i="29"/>
  <c r="H61" i="29"/>
  <c r="G61" i="29"/>
  <c r="F61" i="29"/>
  <c r="E61" i="29"/>
  <c r="D61" i="29"/>
  <c r="C60" i="29"/>
  <c r="C58" i="29"/>
  <c r="C57" i="29"/>
  <c r="C56" i="29"/>
  <c r="C55" i="29"/>
  <c r="C54" i="29"/>
  <c r="C53" i="29"/>
  <c r="C52" i="29"/>
  <c r="C50" i="29"/>
  <c r="C49" i="29"/>
  <c r="C48" i="29"/>
  <c r="C47" i="29"/>
  <c r="C46" i="29"/>
  <c r="C45" i="29"/>
  <c r="H44" i="29"/>
  <c r="G44" i="29"/>
  <c r="G59" i="29" s="1"/>
  <c r="F44" i="29"/>
  <c r="E44" i="29"/>
  <c r="D44" i="29"/>
  <c r="C43" i="29"/>
  <c r="C42" i="29"/>
  <c r="H41" i="29"/>
  <c r="G41" i="29"/>
  <c r="F41" i="29"/>
  <c r="E41" i="29"/>
  <c r="D41" i="29"/>
  <c r="C41" i="29" s="1"/>
  <c r="C40" i="29"/>
  <c r="C39" i="29"/>
  <c r="C38" i="29"/>
  <c r="H37" i="29"/>
  <c r="H59" i="29" s="1"/>
  <c r="G37" i="29"/>
  <c r="F37" i="29"/>
  <c r="F51" i="29" s="1"/>
  <c r="E37" i="29"/>
  <c r="D37" i="29"/>
  <c r="D59" i="29" s="1"/>
  <c r="C35" i="29"/>
  <c r="C34" i="29"/>
  <c r="C33" i="29"/>
  <c r="H32" i="29"/>
  <c r="G32" i="29"/>
  <c r="F32" i="29"/>
  <c r="E32" i="29"/>
  <c r="D32" i="29"/>
  <c r="C32" i="29" s="1"/>
  <c r="H31" i="29"/>
  <c r="G31" i="29"/>
  <c r="F31" i="29"/>
  <c r="E31" i="29"/>
  <c r="D31" i="29"/>
  <c r="C31" i="29"/>
  <c r="C30" i="29"/>
  <c r="C29" i="29"/>
  <c r="C28" i="29"/>
  <c r="C27" i="29"/>
  <c r="C26" i="29"/>
  <c r="H25" i="29"/>
  <c r="H36" i="29" s="1"/>
  <c r="G25" i="29"/>
  <c r="F25" i="29"/>
  <c r="F36" i="29" s="1"/>
  <c r="E25" i="29"/>
  <c r="D25" i="29"/>
  <c r="D36" i="29" s="1"/>
  <c r="E24" i="29"/>
  <c r="C23" i="29"/>
  <c r="C22" i="29"/>
  <c r="C21" i="29"/>
  <c r="C20" i="29"/>
  <c r="H19" i="29"/>
  <c r="H24" i="29" s="1"/>
  <c r="G19" i="29"/>
  <c r="G24" i="29" s="1"/>
  <c r="F19" i="29"/>
  <c r="F24" i="29" s="1"/>
  <c r="E19" i="29"/>
  <c r="D19" i="29"/>
  <c r="D24" i="29" s="1"/>
  <c r="C24" i="29" s="1"/>
  <c r="C17" i="29"/>
  <c r="C16" i="29"/>
  <c r="C15" i="29"/>
  <c r="C14" i="29"/>
  <c r="H13" i="29"/>
  <c r="G13" i="29"/>
  <c r="F13" i="29"/>
  <c r="E13" i="29"/>
  <c r="D13" i="29"/>
  <c r="H12" i="29"/>
  <c r="H18" i="29" s="1"/>
  <c r="G12" i="29"/>
  <c r="F12" i="29"/>
  <c r="F18" i="29" s="1"/>
  <c r="E12" i="29"/>
  <c r="D12" i="29"/>
  <c r="C12" i="29" s="1"/>
  <c r="C11" i="29"/>
  <c r="C10" i="29"/>
  <c r="C9" i="29"/>
  <c r="C8" i="29"/>
  <c r="C7" i="29"/>
  <c r="D15" i="13"/>
  <c r="D13" i="13"/>
  <c r="G14" i="7"/>
  <c r="F15" i="28"/>
  <c r="H9" i="28"/>
  <c r="G9" i="28"/>
  <c r="F9" i="28"/>
  <c r="E9" i="28"/>
  <c r="D9" i="28"/>
  <c r="C9" i="28"/>
  <c r="I8" i="28"/>
  <c r="I7" i="28"/>
  <c r="H66" i="29" l="1"/>
  <c r="H72" i="29" s="1"/>
  <c r="F17" i="30"/>
  <c r="F43" i="30" s="1"/>
  <c r="F48" i="30" s="1"/>
  <c r="E18" i="29"/>
  <c r="G18" i="29"/>
  <c r="C13" i="29"/>
  <c r="G36" i="29"/>
  <c r="E36" i="29"/>
  <c r="E51" i="29"/>
  <c r="C51" i="29" s="1"/>
  <c r="C44" i="29"/>
  <c r="C61" i="29"/>
  <c r="C9" i="30"/>
  <c r="C13" i="30"/>
  <c r="C32" i="30"/>
  <c r="F12" i="15"/>
  <c r="D43" i="30"/>
  <c r="H43" i="30"/>
  <c r="H48" i="30" s="1"/>
  <c r="D47" i="30"/>
  <c r="C47" i="30" s="1"/>
  <c r="C46" i="30"/>
  <c r="C26" i="30"/>
  <c r="E17" i="30"/>
  <c r="E43" i="30" s="1"/>
  <c r="E48" i="30" s="1"/>
  <c r="G37" i="30"/>
  <c r="C37" i="30" s="1"/>
  <c r="C45" i="30"/>
  <c r="C19" i="30"/>
  <c r="C38" i="30"/>
  <c r="C36" i="29"/>
  <c r="C19" i="29"/>
  <c r="C25" i="29"/>
  <c r="C37" i="29"/>
  <c r="E59" i="29"/>
  <c r="E66" i="29" s="1"/>
  <c r="E72" i="29" s="1"/>
  <c r="D71" i="29"/>
  <c r="C71" i="29" s="1"/>
  <c r="D18" i="29"/>
  <c r="F59" i="29"/>
  <c r="F66" i="29" s="1"/>
  <c r="F72" i="29" s="1"/>
  <c r="I9" i="28"/>
  <c r="G66" i="29" l="1"/>
  <c r="G72" i="29" s="1"/>
  <c r="D48" i="30"/>
  <c r="C17" i="30"/>
  <c r="G43" i="30"/>
  <c r="G48" i="30" s="1"/>
  <c r="D66" i="29"/>
  <c r="C18" i="29"/>
  <c r="C59" i="29"/>
  <c r="C43" i="30" l="1"/>
  <c r="C48" i="30"/>
  <c r="D72" i="29"/>
  <c r="C72" i="29" s="1"/>
  <c r="C66" i="29"/>
  <c r="C46" i="8" l="1"/>
  <c r="C45" i="8"/>
  <c r="B36" i="8"/>
  <c r="H46" i="25"/>
  <c r="G46" i="25"/>
  <c r="F46" i="25"/>
  <c r="E46" i="25"/>
  <c r="D46" i="25"/>
  <c r="C45" i="25"/>
  <c r="C44" i="25"/>
  <c r="C41" i="25"/>
  <c r="C40" i="25"/>
  <c r="C39" i="25"/>
  <c r="H38" i="25"/>
  <c r="G38" i="25"/>
  <c r="F38" i="25"/>
  <c r="E38" i="25"/>
  <c r="D38" i="25"/>
  <c r="H37" i="25"/>
  <c r="G37" i="25"/>
  <c r="F37" i="25"/>
  <c r="E37" i="25"/>
  <c r="D37" i="25"/>
  <c r="C36" i="25"/>
  <c r="C35" i="25"/>
  <c r="C34" i="25"/>
  <c r="C33" i="25"/>
  <c r="H32" i="25"/>
  <c r="G32" i="25"/>
  <c r="F32" i="25"/>
  <c r="E32" i="25"/>
  <c r="D32" i="25"/>
  <c r="C31" i="25"/>
  <c r="C30" i="25"/>
  <c r="C29" i="25"/>
  <c r="C28" i="25"/>
  <c r="C27" i="25"/>
  <c r="E26" i="25"/>
  <c r="C25" i="25"/>
  <c r="C24" i="25"/>
  <c r="C23" i="25"/>
  <c r="C22" i="25"/>
  <c r="C21" i="25"/>
  <c r="C20" i="25"/>
  <c r="C19" i="25"/>
  <c r="H18" i="25"/>
  <c r="G18" i="25"/>
  <c r="F18" i="25"/>
  <c r="E18" i="25"/>
  <c r="D18" i="25"/>
  <c r="C17" i="25"/>
  <c r="C15" i="25"/>
  <c r="C14" i="25"/>
  <c r="H13" i="25"/>
  <c r="G13" i="25"/>
  <c r="F13" i="25"/>
  <c r="E13" i="25"/>
  <c r="D13" i="25"/>
  <c r="C12" i="25"/>
  <c r="H11" i="25"/>
  <c r="G11" i="25"/>
  <c r="F11" i="25"/>
  <c r="E11" i="25"/>
  <c r="D11" i="25"/>
  <c r="C10" i="25"/>
  <c r="H9" i="25"/>
  <c r="G9" i="25"/>
  <c r="F9" i="25"/>
  <c r="E9" i="25"/>
  <c r="D9" i="25"/>
  <c r="C8" i="25"/>
  <c r="C7" i="25"/>
  <c r="C6" i="25"/>
  <c r="G58" i="24"/>
  <c r="F58" i="24"/>
  <c r="P57" i="24"/>
  <c r="O57" i="24"/>
  <c r="N57" i="24"/>
  <c r="M57" i="24"/>
  <c r="L57" i="24"/>
  <c r="K57" i="24"/>
  <c r="J57" i="24"/>
  <c r="I57" i="24"/>
  <c r="H57" i="24"/>
  <c r="F57" i="24"/>
  <c r="E57" i="24"/>
  <c r="D57" i="24"/>
  <c r="G56" i="24"/>
  <c r="F56" i="24"/>
  <c r="G55" i="24"/>
  <c r="D55" i="24"/>
  <c r="D54" i="24" s="1"/>
  <c r="P54" i="24"/>
  <c r="O54" i="24"/>
  <c r="N54" i="24"/>
  <c r="M54" i="24"/>
  <c r="L54" i="24"/>
  <c r="K54" i="24"/>
  <c r="J54" i="24"/>
  <c r="I54" i="24"/>
  <c r="G54" i="24" s="1"/>
  <c r="H54" i="24"/>
  <c r="E54" i="24"/>
  <c r="G53" i="24"/>
  <c r="F53" i="24"/>
  <c r="G52" i="24"/>
  <c r="F52" i="24"/>
  <c r="D51" i="24"/>
  <c r="L51" i="24" s="1"/>
  <c r="G51" i="24" s="1"/>
  <c r="G50" i="24"/>
  <c r="D50" i="24"/>
  <c r="F50" i="24" s="1"/>
  <c r="D49" i="24"/>
  <c r="L49" i="24" s="1"/>
  <c r="M48" i="24"/>
  <c r="L48" i="24"/>
  <c r="F48" i="24"/>
  <c r="D48" i="24"/>
  <c r="G47" i="24"/>
  <c r="F47" i="24"/>
  <c r="G46" i="24"/>
  <c r="F46" i="24"/>
  <c r="G45" i="24"/>
  <c r="F45" i="24"/>
  <c r="G44" i="24"/>
  <c r="F44" i="24"/>
  <c r="G43" i="24"/>
  <c r="F43" i="24"/>
  <c r="G42" i="24"/>
  <c r="D42" i="24"/>
  <c r="F42" i="24" s="1"/>
  <c r="G41" i="24"/>
  <c r="F41" i="24"/>
  <c r="G40" i="24"/>
  <c r="D40" i="24"/>
  <c r="F40" i="24" s="1"/>
  <c r="G39" i="24"/>
  <c r="G38" i="24"/>
  <c r="D38" i="24"/>
  <c r="F38" i="24" s="1"/>
  <c r="G37" i="24"/>
  <c r="F37" i="24"/>
  <c r="G36" i="24"/>
  <c r="F36" i="24"/>
  <c r="D36" i="24"/>
  <c r="G35" i="24"/>
  <c r="P34" i="24"/>
  <c r="O34" i="24"/>
  <c r="N34" i="24"/>
  <c r="M34" i="24"/>
  <c r="K34" i="24"/>
  <c r="J34" i="24"/>
  <c r="I34" i="24"/>
  <c r="H34" i="24"/>
  <c r="E34" i="24"/>
  <c r="G33" i="24"/>
  <c r="F33" i="24"/>
  <c r="G32" i="24"/>
  <c r="F32" i="24"/>
  <c r="G31" i="24"/>
  <c r="D31" i="24"/>
  <c r="F31" i="24" s="1"/>
  <c r="N30" i="24"/>
  <c r="G30" i="24" s="1"/>
  <c r="D30" i="24"/>
  <c r="F30" i="24" s="1"/>
  <c r="P29" i="24"/>
  <c r="O29" i="24"/>
  <c r="G29" i="24" s="1"/>
  <c r="N29" i="24"/>
  <c r="D29" i="24"/>
  <c r="F29" i="24" s="1"/>
  <c r="P28" i="24"/>
  <c r="F28" i="24"/>
  <c r="O28" i="24" s="1"/>
  <c r="G28" i="24" s="1"/>
  <c r="D28" i="24"/>
  <c r="P27" i="24"/>
  <c r="D27" i="24"/>
  <c r="F27" i="24" s="1"/>
  <c r="O27" i="24" s="1"/>
  <c r="D26" i="24"/>
  <c r="F26" i="24" s="1"/>
  <c r="P25" i="24"/>
  <c r="F25" i="24"/>
  <c r="N25" i="24" s="1"/>
  <c r="G25" i="24" s="1"/>
  <c r="D25" i="24"/>
  <c r="P24" i="24"/>
  <c r="G24" i="24" s="1"/>
  <c r="D24" i="24"/>
  <c r="F24" i="24" s="1"/>
  <c r="P23" i="24"/>
  <c r="D23" i="24"/>
  <c r="F23" i="24" s="1"/>
  <c r="P22" i="24"/>
  <c r="D22" i="24"/>
  <c r="F22" i="24" s="1"/>
  <c r="N22" i="24" s="1"/>
  <c r="G22" i="24" s="1"/>
  <c r="M21" i="24"/>
  <c r="L21" i="24"/>
  <c r="K21" i="24"/>
  <c r="J21" i="24"/>
  <c r="I21" i="24"/>
  <c r="H21" i="24"/>
  <c r="E21" i="24"/>
  <c r="D21" i="24"/>
  <c r="G20" i="24"/>
  <c r="F20" i="24"/>
  <c r="G19" i="24"/>
  <c r="F19" i="24"/>
  <c r="G18" i="24"/>
  <c r="D18" i="24"/>
  <c r="G17" i="24"/>
  <c r="D17" i="24"/>
  <c r="G16" i="24"/>
  <c r="F16" i="24"/>
  <c r="D16" i="24"/>
  <c r="G15" i="24"/>
  <c r="D15" i="24"/>
  <c r="E15" i="24" s="1"/>
  <c r="F15" i="24" s="1"/>
  <c r="G14" i="24"/>
  <c r="E14" i="24"/>
  <c r="F14" i="24" s="1"/>
  <c r="G13" i="24"/>
  <c r="F13" i="24"/>
  <c r="E13" i="24"/>
  <c r="G12" i="24"/>
  <c r="D12" i="24"/>
  <c r="P11" i="24"/>
  <c r="O11" i="24"/>
  <c r="N11" i="24"/>
  <c r="M11" i="24"/>
  <c r="L11" i="24"/>
  <c r="K11" i="24"/>
  <c r="J11" i="24"/>
  <c r="J10" i="24" s="1"/>
  <c r="I11" i="24"/>
  <c r="H11" i="24"/>
  <c r="E7" i="24"/>
  <c r="E5" i="24"/>
  <c r="C6" i="24" s="1"/>
  <c r="H76" i="23"/>
  <c r="G76" i="23"/>
  <c r="F76" i="23"/>
  <c r="E76" i="23"/>
  <c r="D76" i="23"/>
  <c r="C75" i="23"/>
  <c r="C74" i="23"/>
  <c r="C73" i="23"/>
  <c r="C72" i="23"/>
  <c r="H70" i="23"/>
  <c r="G70" i="23"/>
  <c r="F70" i="23"/>
  <c r="E70" i="23"/>
  <c r="D70" i="23"/>
  <c r="C69" i="23"/>
  <c r="C68" i="23"/>
  <c r="C67" i="23"/>
  <c r="H66" i="23"/>
  <c r="G66" i="23"/>
  <c r="F66" i="23"/>
  <c r="E66" i="23"/>
  <c r="D66" i="23"/>
  <c r="C65" i="23"/>
  <c r="H64" i="23"/>
  <c r="G64" i="23"/>
  <c r="F64" i="23"/>
  <c r="E64" i="23"/>
  <c r="D64" i="23"/>
  <c r="C63" i="23"/>
  <c r="C62" i="23"/>
  <c r="C60" i="23"/>
  <c r="C59" i="23"/>
  <c r="C58" i="23"/>
  <c r="C57" i="23"/>
  <c r="C56" i="23"/>
  <c r="C55" i="23"/>
  <c r="C54" i="23"/>
  <c r="C53" i="23"/>
  <c r="C52" i="23"/>
  <c r="C51" i="23"/>
  <c r="C50" i="23"/>
  <c r="H49" i="23"/>
  <c r="G49" i="23"/>
  <c r="F49" i="23"/>
  <c r="E49" i="23"/>
  <c r="D49" i="23"/>
  <c r="C48" i="23"/>
  <c r="C47" i="23"/>
  <c r="H46" i="23"/>
  <c r="G46" i="23"/>
  <c r="F46" i="23"/>
  <c r="E46" i="23"/>
  <c r="D46" i="23"/>
  <c r="C45" i="23"/>
  <c r="C44" i="23"/>
  <c r="C43" i="23"/>
  <c r="C42" i="23"/>
  <c r="H41" i="23"/>
  <c r="G41" i="23"/>
  <c r="F41" i="23"/>
  <c r="E41" i="23"/>
  <c r="D41" i="23"/>
  <c r="C40" i="23"/>
  <c r="C38" i="23"/>
  <c r="C37" i="23"/>
  <c r="H36" i="23"/>
  <c r="G36" i="23"/>
  <c r="F36" i="23"/>
  <c r="E36" i="23"/>
  <c r="D36" i="23"/>
  <c r="C36" i="23"/>
  <c r="H35" i="23"/>
  <c r="G35" i="23"/>
  <c r="F35" i="23"/>
  <c r="E35" i="23"/>
  <c r="D35" i="23"/>
  <c r="C34" i="23"/>
  <c r="C33" i="23"/>
  <c r="C32" i="23"/>
  <c r="C31" i="23"/>
  <c r="C30" i="23"/>
  <c r="H29" i="23"/>
  <c r="G29" i="23"/>
  <c r="F29" i="23"/>
  <c r="E29" i="23"/>
  <c r="D29" i="23"/>
  <c r="F28" i="23"/>
  <c r="C27" i="23"/>
  <c r="C26" i="23"/>
  <c r="C25" i="23"/>
  <c r="C24" i="23"/>
  <c r="H23" i="23"/>
  <c r="G23" i="23"/>
  <c r="F23" i="23"/>
  <c r="E23" i="23"/>
  <c r="D23" i="23"/>
  <c r="C22" i="23"/>
  <c r="H21" i="23"/>
  <c r="G21" i="23"/>
  <c r="F21" i="23"/>
  <c r="E21" i="23"/>
  <c r="D21" i="23"/>
  <c r="C21" i="23"/>
  <c r="E20" i="23"/>
  <c r="C19" i="23"/>
  <c r="C18" i="23"/>
  <c r="C17" i="23"/>
  <c r="C16" i="23"/>
  <c r="C15" i="23"/>
  <c r="H14" i="23"/>
  <c r="G14" i="23"/>
  <c r="F14" i="23"/>
  <c r="E14" i="23"/>
  <c r="D14" i="23"/>
  <c r="C13" i="23"/>
  <c r="H12" i="23"/>
  <c r="G12" i="23"/>
  <c r="F12" i="23"/>
  <c r="E12" i="23"/>
  <c r="D12" i="23"/>
  <c r="C11" i="23"/>
  <c r="C10" i="23"/>
  <c r="C9" i="23"/>
  <c r="C8" i="23"/>
  <c r="C7" i="23"/>
  <c r="C6" i="23"/>
  <c r="D20" i="23" l="1"/>
  <c r="H20" i="23"/>
  <c r="C14" i="23"/>
  <c r="E28" i="23"/>
  <c r="G28" i="23"/>
  <c r="E39" i="23"/>
  <c r="C13" i="13"/>
  <c r="C15" i="13"/>
  <c r="C35" i="23"/>
  <c r="G39" i="23"/>
  <c r="F61" i="23"/>
  <c r="C64" i="23"/>
  <c r="C66" i="23"/>
  <c r="C70" i="23"/>
  <c r="C30" i="14"/>
  <c r="E77" i="23"/>
  <c r="G77" i="23"/>
  <c r="G57" i="24"/>
  <c r="C7" i="14"/>
  <c r="C9" i="14"/>
  <c r="D16" i="25"/>
  <c r="F16" i="25"/>
  <c r="H16" i="25"/>
  <c r="C11" i="25"/>
  <c r="C18" i="25"/>
  <c r="F26" i="25"/>
  <c r="H26" i="25"/>
  <c r="C37" i="25"/>
  <c r="G42" i="25"/>
  <c r="G47" i="25"/>
  <c r="E47" i="25"/>
  <c r="C12" i="23"/>
  <c r="G20" i="23"/>
  <c r="F20" i="23"/>
  <c r="D28" i="23"/>
  <c r="H28" i="23"/>
  <c r="C23" i="23"/>
  <c r="C29" i="23"/>
  <c r="F39" i="23"/>
  <c r="H39" i="23"/>
  <c r="D61" i="23"/>
  <c r="H61" i="23"/>
  <c r="G61" i="23"/>
  <c r="C49" i="23"/>
  <c r="E61" i="23"/>
  <c r="C76" i="23"/>
  <c r="F77" i="23"/>
  <c r="H77" i="23"/>
  <c r="I10" i="24"/>
  <c r="K10" i="24"/>
  <c r="M10" i="24"/>
  <c r="D11" i="24"/>
  <c r="G27" i="24"/>
  <c r="G48" i="24"/>
  <c r="F51" i="24"/>
  <c r="C9" i="25"/>
  <c r="G16" i="25"/>
  <c r="C13" i="25"/>
  <c r="G26" i="25"/>
  <c r="C32" i="25"/>
  <c r="C38" i="25"/>
  <c r="F42" i="25"/>
  <c r="H42" i="25"/>
  <c r="E42" i="25"/>
  <c r="D47" i="25"/>
  <c r="F47" i="25"/>
  <c r="H47" i="25"/>
  <c r="C29" i="14"/>
  <c r="C18" i="14"/>
  <c r="C8" i="14"/>
  <c r="D77" i="23"/>
  <c r="F43" i="25"/>
  <c r="E16" i="25"/>
  <c r="D26" i="25"/>
  <c r="D42" i="25"/>
  <c r="C46" i="25"/>
  <c r="G49" i="24"/>
  <c r="L34" i="24"/>
  <c r="G34" i="24" s="1"/>
  <c r="F21" i="24"/>
  <c r="N23" i="24"/>
  <c r="G23" i="24" s="1"/>
  <c r="N26" i="24"/>
  <c r="O26" i="24"/>
  <c r="O21" i="24" s="1"/>
  <c r="O10" i="24" s="1"/>
  <c r="P26" i="24"/>
  <c r="P21" i="24" s="1"/>
  <c r="P10" i="24" s="1"/>
  <c r="L10" i="24"/>
  <c r="F12" i="24"/>
  <c r="E17" i="24"/>
  <c r="E18" i="24"/>
  <c r="F18" i="24" s="1"/>
  <c r="D34" i="24"/>
  <c r="D10" i="24" s="1"/>
  <c r="F49" i="24"/>
  <c r="F34" i="24" s="1"/>
  <c r="F55" i="24"/>
  <c r="F54" i="24" s="1"/>
  <c r="H10" i="24"/>
  <c r="G11" i="24"/>
  <c r="G71" i="23"/>
  <c r="C61" i="23"/>
  <c r="C20" i="23"/>
  <c r="H71" i="23"/>
  <c r="D39" i="23"/>
  <c r="C46" i="23"/>
  <c r="C41" i="23"/>
  <c r="C39" i="23" l="1"/>
  <c r="H78" i="23"/>
  <c r="G78" i="23"/>
  <c r="C26" i="25"/>
  <c r="F48" i="25"/>
  <c r="C77" i="23"/>
  <c r="C47" i="25"/>
  <c r="G43" i="25"/>
  <c r="C13" i="14"/>
  <c r="C20" i="14"/>
  <c r="C28" i="23"/>
  <c r="E11" i="24"/>
  <c r="E10" i="24" s="1"/>
  <c r="C42" i="25"/>
  <c r="E43" i="25"/>
  <c r="H43" i="25"/>
  <c r="C12" i="14"/>
  <c r="F71" i="23"/>
  <c r="C26" i="14"/>
  <c r="C25" i="14"/>
  <c r="C24" i="14"/>
  <c r="E71" i="23"/>
  <c r="C23" i="14"/>
  <c r="D43" i="25"/>
  <c r="C16" i="25"/>
  <c r="N21" i="24"/>
  <c r="F17" i="24"/>
  <c r="F11" i="24" s="1"/>
  <c r="F10" i="24" s="1"/>
  <c r="G26" i="24"/>
  <c r="D71" i="23"/>
  <c r="C10" i="14" l="1"/>
  <c r="E78" i="23"/>
  <c r="F78" i="23"/>
  <c r="H48" i="25"/>
  <c r="E48" i="25"/>
  <c r="C21" i="14"/>
  <c r="G48" i="25"/>
  <c r="C11" i="14"/>
  <c r="C22" i="14"/>
  <c r="D48" i="25"/>
  <c r="C43" i="25"/>
  <c r="N10" i="24"/>
  <c r="G10" i="24" s="1"/>
  <c r="G21" i="24"/>
  <c r="D78" i="23"/>
  <c r="C71" i="23"/>
  <c r="N30" i="14"/>
  <c r="E22" i="13"/>
  <c r="F22" i="13"/>
  <c r="D22" i="13"/>
  <c r="D12" i="15"/>
  <c r="C12" i="15"/>
  <c r="E11" i="15"/>
  <c r="E10" i="15"/>
  <c r="E9" i="15"/>
  <c r="E8" i="15"/>
  <c r="O25" i="14"/>
  <c r="N25" i="14"/>
  <c r="M25" i="14"/>
  <c r="L25" i="14"/>
  <c r="K25" i="14"/>
  <c r="J25" i="14"/>
  <c r="I25" i="14"/>
  <c r="H25" i="14"/>
  <c r="G25" i="14"/>
  <c r="F25" i="14"/>
  <c r="E25" i="14"/>
  <c r="D25" i="14"/>
  <c r="P25" i="14" s="1"/>
  <c r="O21" i="14"/>
  <c r="N21" i="14"/>
  <c r="M21" i="14"/>
  <c r="L21" i="14"/>
  <c r="K21" i="14"/>
  <c r="J21" i="14"/>
  <c r="I21" i="14"/>
  <c r="H21" i="14"/>
  <c r="G21" i="14"/>
  <c r="F21" i="14"/>
  <c r="E21" i="14"/>
  <c r="D21" i="14"/>
  <c r="P14" i="14"/>
  <c r="I24" i="12"/>
  <c r="H24" i="12"/>
  <c r="G24" i="12"/>
  <c r="F24" i="12"/>
  <c r="E24" i="12"/>
  <c r="J23" i="12"/>
  <c r="J20" i="12"/>
  <c r="D19" i="11"/>
  <c r="C19" i="11"/>
  <c r="B8" i="8"/>
  <c r="B9" i="8"/>
  <c r="B10" i="8"/>
  <c r="B11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12" i="8"/>
  <c r="B27" i="8"/>
  <c r="B28" i="8"/>
  <c r="B29" i="8"/>
  <c r="B30" i="8"/>
  <c r="B31" i="8"/>
  <c r="B32" i="8"/>
  <c r="B33" i="8"/>
  <c r="B34" i="8"/>
  <c r="B35" i="8"/>
  <c r="B37" i="8"/>
  <c r="B38" i="8"/>
  <c r="B39" i="8"/>
  <c r="B40" i="8"/>
  <c r="B41" i="8"/>
  <c r="B7" i="8"/>
  <c r="I44" i="8"/>
  <c r="I45" i="8" s="1"/>
  <c r="I48" i="8" s="1"/>
  <c r="J44" i="8"/>
  <c r="J45" i="8" s="1"/>
  <c r="J48" i="8" s="1"/>
  <c r="H44" i="8"/>
  <c r="H47" i="8" s="1"/>
  <c r="G44" i="8"/>
  <c r="G45" i="8" s="1"/>
  <c r="G48" i="8" s="1"/>
  <c r="F44" i="8"/>
  <c r="F46" i="8" s="1"/>
  <c r="F48" i="8" s="1"/>
  <c r="E44" i="8"/>
  <c r="E46" i="8" s="1"/>
  <c r="D44" i="8"/>
  <c r="D45" i="8" s="1"/>
  <c r="C44" i="8"/>
  <c r="G19" i="7"/>
  <c r="G18" i="7"/>
  <c r="G17" i="7"/>
  <c r="G16" i="7"/>
  <c r="G15" i="7"/>
  <c r="G13" i="7"/>
  <c r="G12" i="7"/>
  <c r="G11" i="7"/>
  <c r="F8" i="7"/>
  <c r="E8" i="7"/>
  <c r="D8" i="7"/>
  <c r="C8" i="7"/>
  <c r="D7" i="14"/>
  <c r="C22" i="13"/>
  <c r="P21" i="14" l="1"/>
  <c r="C78" i="23"/>
  <c r="C48" i="25"/>
  <c r="G8" i="7"/>
  <c r="G26" i="7" s="1"/>
  <c r="C48" i="8"/>
  <c r="H48" i="8"/>
  <c r="B47" i="8"/>
  <c r="D48" i="8"/>
  <c r="B45" i="8"/>
  <c r="B46" i="8"/>
  <c r="E48" i="8"/>
  <c r="L7" i="14"/>
  <c r="N28" i="14"/>
  <c r="C28" i="14"/>
  <c r="L9" i="14"/>
  <c r="H9" i="14"/>
  <c r="D9" i="14"/>
  <c r="O9" i="14"/>
  <c r="K9" i="14"/>
  <c r="G9" i="14"/>
  <c r="N9" i="14"/>
  <c r="J9" i="14"/>
  <c r="F9" i="14"/>
  <c r="E9" i="14"/>
  <c r="I9" i="14"/>
  <c r="M9" i="14"/>
  <c r="B44" i="8"/>
  <c r="F7" i="14"/>
  <c r="J24" i="12"/>
  <c r="D30" i="14"/>
  <c r="J7" i="14"/>
  <c r="E12" i="15"/>
  <c r="O30" i="14"/>
  <c r="O28" i="14" s="1"/>
  <c r="E30" i="14"/>
  <c r="E28" i="14" s="1"/>
  <c r="J30" i="14"/>
  <c r="L30" i="14"/>
  <c r="F30" i="14"/>
  <c r="K30" i="14"/>
  <c r="H30" i="14"/>
  <c r="G30" i="14"/>
  <c r="M30" i="14"/>
  <c r="I7" i="14"/>
  <c r="N7" i="14"/>
  <c r="O7" i="14"/>
  <c r="G7" i="14"/>
  <c r="M7" i="14"/>
  <c r="E7" i="14"/>
  <c r="H7" i="14"/>
  <c r="I30" i="14"/>
  <c r="K7" i="14"/>
  <c r="B48" i="8" l="1"/>
  <c r="C16" i="14"/>
  <c r="J28" i="14"/>
  <c r="O24" i="14"/>
  <c r="I24" i="14"/>
  <c r="D24" i="14"/>
  <c r="J24" i="14"/>
  <c r="N24" i="14"/>
  <c r="M24" i="14"/>
  <c r="H24" i="14"/>
  <c r="L24" i="14"/>
  <c r="G24" i="14"/>
  <c r="K24" i="14"/>
  <c r="F24" i="14"/>
  <c r="E24" i="14"/>
  <c r="P30" i="14"/>
  <c r="O20" i="14"/>
  <c r="H20" i="14"/>
  <c r="I20" i="14"/>
  <c r="K20" i="14"/>
  <c r="F20" i="14"/>
  <c r="G20" i="14"/>
  <c r="E20" i="14"/>
  <c r="J20" i="14"/>
  <c r="M20" i="14"/>
  <c r="D20" i="14"/>
  <c r="N20" i="14"/>
  <c r="L20" i="14"/>
  <c r="D28" i="14"/>
  <c r="P29" i="14"/>
  <c r="P7" i="14"/>
  <c r="K28" i="14"/>
  <c r="H28" i="14"/>
  <c r="I28" i="14"/>
  <c r="O26" i="14"/>
  <c r="K26" i="14"/>
  <c r="G26" i="14"/>
  <c r="N26" i="14"/>
  <c r="J26" i="14"/>
  <c r="F26" i="14"/>
  <c r="M26" i="14"/>
  <c r="I26" i="14"/>
  <c r="E26" i="14"/>
  <c r="D26" i="14"/>
  <c r="H26" i="14"/>
  <c r="L26" i="14"/>
  <c r="L8" i="14"/>
  <c r="H8" i="14"/>
  <c r="D8" i="14"/>
  <c r="O8" i="14"/>
  <c r="K8" i="14"/>
  <c r="G8" i="14"/>
  <c r="N8" i="14"/>
  <c r="J8" i="14"/>
  <c r="F8" i="14"/>
  <c r="M8" i="14"/>
  <c r="E8" i="14"/>
  <c r="I8" i="14"/>
  <c r="M28" i="14"/>
  <c r="P9" i="14"/>
  <c r="G28" i="14"/>
  <c r="L28" i="14"/>
  <c r="F28" i="14"/>
  <c r="O13" i="14"/>
  <c r="K13" i="14"/>
  <c r="G13" i="14"/>
  <c r="N13" i="14"/>
  <c r="J13" i="14"/>
  <c r="F13" i="14"/>
  <c r="M13" i="14"/>
  <c r="I13" i="14"/>
  <c r="E13" i="14"/>
  <c r="D13" i="14"/>
  <c r="H13" i="14"/>
  <c r="L13" i="14"/>
  <c r="O18" i="14" l="1"/>
  <c r="O16" i="14" s="1"/>
  <c r="E18" i="14"/>
  <c r="E16" i="14" s="1"/>
  <c r="N18" i="14"/>
  <c r="N16" i="14" s="1"/>
  <c r="F18" i="14"/>
  <c r="F16" i="14" s="1"/>
  <c r="L18" i="14"/>
  <c r="L16" i="14" s="1"/>
  <c r="D18" i="14"/>
  <c r="H18" i="14"/>
  <c r="H16" i="14" s="1"/>
  <c r="G18" i="14"/>
  <c r="G16" i="14" s="1"/>
  <c r="M18" i="14"/>
  <c r="M16" i="14" s="1"/>
  <c r="I18" i="14"/>
  <c r="I16" i="14" s="1"/>
  <c r="K18" i="14"/>
  <c r="K16" i="14" s="1"/>
  <c r="J18" i="14"/>
  <c r="J16" i="14" s="1"/>
  <c r="O12" i="14"/>
  <c r="C27" i="14"/>
  <c r="C31" i="14" s="1"/>
  <c r="P26" i="14"/>
  <c r="P28" i="14"/>
  <c r="P8" i="14"/>
  <c r="O22" i="14"/>
  <c r="J22" i="14"/>
  <c r="F22" i="14"/>
  <c r="L22" i="14"/>
  <c r="N22" i="14"/>
  <c r="I22" i="14"/>
  <c r="E22" i="14"/>
  <c r="M22" i="14"/>
  <c r="H22" i="14"/>
  <c r="D22" i="14"/>
  <c r="K22" i="14"/>
  <c r="G22" i="14"/>
  <c r="P24" i="14"/>
  <c r="P13" i="14"/>
  <c r="P20" i="14"/>
  <c r="P22" i="14" l="1"/>
  <c r="D12" i="14"/>
  <c r="I12" i="14"/>
  <c r="K12" i="14"/>
  <c r="H12" i="14"/>
  <c r="N12" i="14"/>
  <c r="F12" i="14"/>
  <c r="G23" i="14"/>
  <c r="G27" i="14" s="1"/>
  <c r="G31" i="14" s="1"/>
  <c r="J23" i="14"/>
  <c r="J27" i="14" s="1"/>
  <c r="J31" i="14" s="1"/>
  <c r="E23" i="14"/>
  <c r="E27" i="14" s="1"/>
  <c r="E31" i="14" s="1"/>
  <c r="H23" i="14"/>
  <c r="H27" i="14" s="1"/>
  <c r="H31" i="14" s="1"/>
  <c r="F23" i="14"/>
  <c r="F27" i="14" s="1"/>
  <c r="F31" i="14" s="1"/>
  <c r="D23" i="14"/>
  <c r="D27" i="14" s="1"/>
  <c r="K23" i="14"/>
  <c r="K27" i="14" s="1"/>
  <c r="K31" i="14" s="1"/>
  <c r="M23" i="14"/>
  <c r="M27" i="14" s="1"/>
  <c r="M31" i="14" s="1"/>
  <c r="D16" i="14"/>
  <c r="P16" i="14" s="1"/>
  <c r="P18" i="14"/>
  <c r="O23" i="14"/>
  <c r="O27" i="14" s="1"/>
  <c r="O31" i="14" s="1"/>
  <c r="L23" i="14"/>
  <c r="L27" i="14" s="1"/>
  <c r="L31" i="14" s="1"/>
  <c r="I23" i="14"/>
  <c r="I27" i="14" s="1"/>
  <c r="I31" i="14" s="1"/>
  <c r="L12" i="14"/>
  <c r="M12" i="14"/>
  <c r="G12" i="14"/>
  <c r="E12" i="14"/>
  <c r="J12" i="14"/>
  <c r="N23" i="14"/>
  <c r="N27" i="14" s="1"/>
  <c r="N31" i="14" s="1"/>
  <c r="N11" i="14"/>
  <c r="F11" i="14"/>
  <c r="G11" i="14"/>
  <c r="H11" i="14"/>
  <c r="M11" i="14"/>
  <c r="E11" i="14"/>
  <c r="K11" i="14"/>
  <c r="J11" i="14"/>
  <c r="O11" i="14"/>
  <c r="L11" i="14"/>
  <c r="I11" i="14"/>
  <c r="D11" i="14"/>
  <c r="E10" i="14"/>
  <c r="E15" i="14" s="1"/>
  <c r="E19" i="14" s="1"/>
  <c r="F10" i="14"/>
  <c r="D10" i="14"/>
  <c r="L10" i="14"/>
  <c r="M10" i="14"/>
  <c r="M15" i="14" s="1"/>
  <c r="M19" i="14" s="1"/>
  <c r="N10" i="14"/>
  <c r="O10" i="14"/>
  <c r="K10" i="14"/>
  <c r="H10" i="14"/>
  <c r="I10" i="14"/>
  <c r="J10" i="14"/>
  <c r="G10" i="14"/>
  <c r="C15" i="14"/>
  <c r="C19" i="14" s="1"/>
  <c r="I15" i="14" l="1"/>
  <c r="I19" i="14" s="1"/>
  <c r="K15" i="14"/>
  <c r="K19" i="14" s="1"/>
  <c r="F15" i="14"/>
  <c r="F19" i="14" s="1"/>
  <c r="P23" i="14"/>
  <c r="L15" i="14"/>
  <c r="L19" i="14" s="1"/>
  <c r="N15" i="14"/>
  <c r="N19" i="14" s="1"/>
  <c r="P11" i="14"/>
  <c r="O15" i="14"/>
  <c r="O19" i="14" s="1"/>
  <c r="P12" i="14"/>
  <c r="G15" i="14"/>
  <c r="G19" i="14" s="1"/>
  <c r="H15" i="14"/>
  <c r="H19" i="14" s="1"/>
  <c r="J15" i="14"/>
  <c r="J19" i="14" s="1"/>
  <c r="P10" i="14"/>
  <c r="D15" i="14"/>
  <c r="D31" i="14"/>
  <c r="P31" i="14" s="1"/>
  <c r="P27" i="14"/>
  <c r="D19" i="14" l="1"/>
  <c r="P19" i="14" s="1"/>
  <c r="P15" i="14"/>
</calcChain>
</file>

<file path=xl/sharedStrings.xml><?xml version="1.0" encoding="utf-8"?>
<sst xmlns="http://schemas.openxmlformats.org/spreadsheetml/2006/main" count="1393" uniqueCount="572">
  <si>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</si>
  <si>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</si>
  <si>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</si>
  <si>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</si>
  <si>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</si>
  <si>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</si>
  <si>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</si>
  <si>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</si>
  <si>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</si>
  <si>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</si>
  <si>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</si>
  <si>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</si>
  <si>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</si>
  <si>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</si>
  <si>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</si>
  <si>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</si>
  <si>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</si>
  <si>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</si>
  <si>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</si>
  <si>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</si>
  <si>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</si>
  <si>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</si>
  <si>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</si>
  <si>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</si>
  <si>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</si>
  <si>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</si>
  <si>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</si>
  <si>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</si>
  <si>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</si>
  <si>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</si>
  <si>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</si>
  <si>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</si>
  <si>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</si>
  <si>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</si>
  <si>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</si>
  <si>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</si>
  <si>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</si>
  <si>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</si>
  <si>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</si>
  <si>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</si>
  <si>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</si>
  <si>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</si>
  <si>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</si>
  <si>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</si>
  <si>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</si>
  <si>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</si>
  <si>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</si>
  <si>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</si>
  <si>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</si>
  <si>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</si>
  <si>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</si>
  <si>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</si>
  <si>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</si>
  <si>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</si>
  <si>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</si>
  <si>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</si>
  <si>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</si>
  <si>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</si>
  <si>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</si>
  <si>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</si>
  <si>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</si>
  <si>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</si>
  <si>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</si>
  <si>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</si>
  <si>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</si>
  <si>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</si>
  <si>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</si>
  <si>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</si>
  <si>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</si>
  <si>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</si>
  <si>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</si>
  <si>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</si>
  <si>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</si>
  <si>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</si>
  <si>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</si>
  <si>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</si>
  <si>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</si>
  <si>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</si>
  <si>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</si>
  <si>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</si>
  <si>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</si>
  <si>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</si>
  <si>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</si>
  <si>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</si>
  <si>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</si>
  <si>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</si>
  <si>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</si>
  <si>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</si>
  <si>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</si>
  <si>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</si>
  <si>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</si>
  <si>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</si>
  <si>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</si>
  <si>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</si>
  <si>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</si>
  <si>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</si>
  <si>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</si>
  <si>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</si>
  <si>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</si>
  <si>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</si>
  <si>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</si>
  <si>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</si>
  <si>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</si>
  <si>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</si>
  <si>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</si>
  <si>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</si>
  <si>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</si>
  <si>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</si>
  <si>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</si>
  <si>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</si>
  <si>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</si>
  <si>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</si>
  <si>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</si>
  <si>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</si>
  <si>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</si>
  <si>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</si>
  <si>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</si>
  <si>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</si>
  <si>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Bevételek</t>
  </si>
  <si>
    <t>Kiadások</t>
  </si>
  <si>
    <t>Ft-ban</t>
  </si>
  <si>
    <t>Irányító szervi támogatás B816</t>
  </si>
  <si>
    <t>1.a melléklet</t>
  </si>
  <si>
    <t>IPA alap</t>
  </si>
  <si>
    <t>elvonás</t>
  </si>
  <si>
    <t>0,55 %-nak</t>
  </si>
  <si>
    <t>1 lakosra jutó adóerőképesség</t>
  </si>
  <si>
    <t>Önkorm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</si>
  <si>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</si>
  <si>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</si>
  <si>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</si>
  <si>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</si>
  <si>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</si>
  <si>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</si>
  <si>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</si>
  <si>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</si>
  <si>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</si>
  <si>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</si>
  <si>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</si>
  <si>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</si>
  <si>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</si>
  <si>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</si>
  <si>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</si>
  <si>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</si>
  <si>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</si>
  <si>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</si>
  <si>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</si>
  <si>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</si>
  <si>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</si>
  <si>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</si>
  <si>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</si>
  <si>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</si>
  <si>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</si>
  <si>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</si>
  <si>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</si>
  <si>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</si>
  <si>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</si>
  <si>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</si>
  <si>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</si>
  <si>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</si>
  <si>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időskorúak nappali ellátása</t>
  </si>
  <si>
    <t>4.) Tel önk kulturális feladatainak támogatása</t>
  </si>
  <si>
    <t>3.  melléklet</t>
  </si>
  <si>
    <t xml:space="preserve">Költségvetési szervek engedélyezett létszám kerete </t>
  </si>
  <si>
    <t>2017. évi költségvetés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</si>
  <si>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</si>
  <si>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</si>
  <si>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</si>
  <si>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</si>
  <si>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</si>
  <si>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</si>
  <si>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</si>
  <si>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</si>
  <si>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</si>
  <si>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</si>
  <si>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</si>
  <si>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</si>
  <si>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</si>
  <si>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</si>
  <si>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</si>
  <si>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</si>
  <si>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</si>
  <si>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</si>
  <si>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</si>
  <si>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</si>
  <si>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</si>
  <si>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</si>
  <si>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</si>
  <si>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2/a. melléklet</t>
  </si>
  <si>
    <t>Felújítások</t>
  </si>
  <si>
    <t>Eredeti előir</t>
  </si>
  <si>
    <t>TESZ jármű felújítás</t>
  </si>
  <si>
    <t>ÖH informatikai eszköz felújítás</t>
  </si>
  <si>
    <t>2/b. melléklet</t>
  </si>
  <si>
    <t>Beruházások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</si>
  <si>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</si>
  <si>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</si>
  <si>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</si>
  <si>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</si>
  <si>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</si>
  <si>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</si>
  <si>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TESZ hosszú közfoglalkoztatás eszközbeszerzés</t>
  </si>
  <si>
    <t>adatok Ft-ban</t>
  </si>
  <si>
    <t>Kultúrház egyéb tárgyi eszköz  pály-hoz önrész</t>
  </si>
  <si>
    <t xml:space="preserve">TESZ egyéb tárgyi eszközök beszerz út-híd </t>
  </si>
  <si>
    <t>ellátottak pénzbeli juttatásai</t>
  </si>
  <si>
    <t>6. melléklet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</si>
  <si>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</si>
  <si>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</si>
  <si>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</si>
  <si>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</si>
  <si>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</si>
  <si>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</si>
  <si>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</si>
  <si>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</si>
  <si>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</si>
  <si>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</si>
  <si>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</si>
  <si>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</si>
  <si>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</si>
  <si>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</si>
  <si>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</si>
  <si>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</si>
  <si>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</si>
  <si>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</si>
  <si>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</si>
  <si>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</si>
  <si>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</si>
  <si>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</si>
  <si>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</si>
  <si>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</si>
  <si>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</si>
  <si>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</si>
  <si>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</si>
  <si>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</si>
  <si>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</si>
  <si>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</si>
  <si>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</si>
  <si>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</si>
  <si>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</si>
  <si>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</si>
  <si>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</si>
  <si>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</si>
  <si>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</si>
  <si>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</si>
  <si>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</si>
  <si>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</si>
  <si>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</si>
  <si>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</si>
  <si>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</si>
  <si>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</si>
  <si>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</si>
  <si>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</si>
  <si>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</si>
  <si>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</si>
  <si>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</si>
  <si>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</si>
  <si>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</si>
  <si>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</si>
  <si>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</si>
  <si>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</si>
  <si>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</si>
  <si>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</si>
  <si>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</si>
  <si>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</si>
  <si>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</si>
  <si>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</si>
  <si>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</si>
  <si>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</si>
  <si>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</si>
  <si>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</si>
  <si>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</si>
  <si>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</si>
  <si>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</si>
  <si>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</si>
  <si>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</si>
  <si>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</si>
  <si>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</si>
  <si>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</si>
  <si>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</si>
  <si>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</si>
  <si>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</si>
  <si>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</si>
  <si>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</si>
  <si>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</si>
  <si>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</si>
  <si>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</si>
  <si>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</si>
  <si>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</si>
  <si>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</si>
  <si>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</si>
  <si>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>5. melléklet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</si>
  <si>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</si>
  <si>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</si>
  <si>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</si>
  <si>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</si>
  <si>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</si>
  <si>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</si>
  <si>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</si>
  <si>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adatok  Ft-ban</t>
  </si>
  <si>
    <t>kv-i maradvány</t>
  </si>
  <si>
    <t>céltart</t>
  </si>
  <si>
    <t>Felújítás</t>
  </si>
  <si>
    <t>Felhalm</t>
  </si>
  <si>
    <t>dologi</t>
  </si>
  <si>
    <t>állami megel</t>
  </si>
  <si>
    <t>HKA</t>
  </si>
  <si>
    <t>TOPOS pályázat Megyei önk díj</t>
  </si>
  <si>
    <t>Mindösszesen</t>
  </si>
  <si>
    <t>TESZ közfoglak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</si>
  <si>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</si>
  <si>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</si>
  <si>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</si>
  <si>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</si>
  <si>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</si>
  <si>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</si>
  <si>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</si>
  <si>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</si>
  <si>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</si>
  <si>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</si>
  <si>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</si>
  <si>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</si>
  <si>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</si>
  <si>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</si>
  <si>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</si>
  <si>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</si>
  <si>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5.</t>
  </si>
  <si>
    <t>6.</t>
  </si>
  <si>
    <t>7.</t>
  </si>
  <si>
    <t>8.</t>
  </si>
  <si>
    <t>9.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</si>
  <si>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</si>
  <si>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</si>
  <si>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</si>
  <si>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</si>
  <si>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</si>
  <si>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</si>
  <si>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</si>
  <si>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</si>
  <si>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</si>
  <si>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2019.</t>
  </si>
  <si>
    <t>kifizetés</t>
  </si>
  <si>
    <t>Működési célú</t>
  </si>
  <si>
    <t xml:space="preserve">Felhalmozási célú </t>
  </si>
  <si>
    <t>10.</t>
  </si>
  <si>
    <t>11.</t>
  </si>
  <si>
    <t>Összesen: (1+6)</t>
  </si>
  <si>
    <t xml:space="preserve">Az Önkormányzat saját bevételének alakulásáról </t>
  </si>
  <si>
    <t>10.  melléklet</t>
  </si>
  <si>
    <t xml:space="preserve">F 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</si>
  <si>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</si>
  <si>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</si>
  <si>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</si>
  <si>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</si>
  <si>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</si>
  <si>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</si>
  <si>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</si>
  <si>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</si>
  <si>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</si>
  <si>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</si>
  <si>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13. melléklet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</si>
  <si>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</si>
  <si>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</si>
  <si>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</si>
  <si>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</si>
  <si>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</si>
  <si>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</si>
  <si>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</si>
  <si>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</si>
  <si>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</si>
  <si>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</si>
  <si>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</si>
  <si>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</si>
  <si>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</si>
  <si>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</si>
  <si>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</si>
  <si>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</si>
  <si>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</si>
  <si>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</si>
  <si>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</si>
  <si>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</si>
  <si>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</si>
  <si>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</si>
  <si>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</si>
  <si>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</si>
  <si>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</si>
  <si>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</si>
  <si>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</si>
  <si>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</si>
  <si>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</si>
  <si>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</si>
  <si>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</si>
  <si>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</si>
  <si>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</si>
  <si>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</si>
  <si>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</si>
  <si>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</si>
  <si>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</si>
  <si>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</si>
  <si>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</si>
  <si>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</si>
  <si>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</si>
  <si>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2020 év</t>
  </si>
  <si>
    <t>2020.</t>
  </si>
  <si>
    <t>11. melléklet</t>
  </si>
  <si>
    <t>12. melléklet</t>
  </si>
  <si>
    <t>Felhalmozási célú</t>
  </si>
  <si>
    <t>Műk célú Tám</t>
  </si>
  <si>
    <t>finanszírozási célú</t>
  </si>
  <si>
    <t>Müködési célú</t>
  </si>
  <si>
    <t xml:space="preserve">Berhida Város Önkormányzata </t>
  </si>
  <si>
    <t>2018. évi eredeti költségvetés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</si>
  <si>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</si>
  <si>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</si>
  <si>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</si>
  <si>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</si>
  <si>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</si>
  <si>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</si>
  <si>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</si>
  <si>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</si>
  <si>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</si>
  <si>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</si>
  <si>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</si>
  <si>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</si>
  <si>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</si>
  <si>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</si>
  <si>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</si>
  <si>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</si>
  <si>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</si>
  <si>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</si>
  <si>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</si>
  <si>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</si>
  <si>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</si>
  <si>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</si>
  <si>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</si>
  <si>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</si>
  <si>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</si>
  <si>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</si>
  <si>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</si>
  <si>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</si>
  <si>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</si>
  <si>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</si>
  <si>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</si>
  <si>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</si>
  <si>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</si>
  <si>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</si>
  <si>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</si>
  <si>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</si>
  <si>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</si>
  <si>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Egyéb működési célú átvett pénzeszközök (65)</t>
  </si>
  <si>
    <t>Működési célú átvett pénzeszközök (B6)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</si>
  <si>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</si>
  <si>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</si>
  <si>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</si>
  <si>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2018. évi költségvetés</t>
  </si>
  <si>
    <t>2018 tényl</t>
  </si>
  <si>
    <t>Családs Berh</t>
  </si>
  <si>
    <t>Családs Vi</t>
  </si>
  <si>
    <t>Hétszínvirág</t>
  </si>
  <si>
    <t>Vi Óvoda</t>
  </si>
  <si>
    <t>2017. évről áthúzódó bérkompenzáció</t>
  </si>
  <si>
    <t>Polgármesterek illetményének támogatása</t>
  </si>
  <si>
    <t>Kieg tám. Óv pedag minősítéséhez II. kategóriába sorolt 2015-ben</t>
  </si>
  <si>
    <t>Kieg tám. Óv pedag minősítéséhez II. kategóriába sorolt 2016-ben min</t>
  </si>
  <si>
    <t>Óvodapedagógus munkát közvetlenül segítők kiegészítő támog</t>
  </si>
  <si>
    <t>Köznevelési intézmények működt kapcs támogatás</t>
  </si>
  <si>
    <t>Bölcsődei ellátás bértámogatás</t>
  </si>
  <si>
    <t>Bölcsődei működtetési tám</t>
  </si>
  <si>
    <t>házi segítségnyújtás szem élyi gondozás</t>
  </si>
  <si>
    <t>házi segítségnyújtás - szociális segítés</t>
  </si>
  <si>
    <t>ágazati pótlék</t>
  </si>
  <si>
    <t>bölcsődei pótlék</t>
  </si>
  <si>
    <t xml:space="preserve">könyvtári és közművelődési feladat tám Berhida: </t>
  </si>
  <si>
    <t>Kulturális pótlék</t>
  </si>
  <si>
    <t>5.)Helyi önkorm. Kiegészítő támogatásai</t>
  </si>
  <si>
    <t>2018. évi bérkompenzáció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</si>
  <si>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</si>
  <si>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</si>
  <si>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</si>
  <si>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</si>
  <si>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</si>
  <si>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</si>
  <si>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nonprofit gazdasági társaságok (K8915)</t>
  </si>
  <si>
    <t>ebből: egyéb civil szervezeteknek</t>
  </si>
  <si>
    <t>ÖNK közvilágítás korszerűsítés kiviteli terv  maradv</t>
  </si>
  <si>
    <t>ÖNK külterületi utak pályázat tervek maradv</t>
  </si>
  <si>
    <t>ÖNK. Erkel F. u. forg.rend. terv. Kivitelezés   maradv</t>
  </si>
  <si>
    <t>ÖNK Ibolya-Rezeda-Orgona szennyvíz csatorna felúj HKA</t>
  </si>
  <si>
    <t>ÖNK Orgona u. ABC közl.baleset miatti felúj    maradv</t>
  </si>
  <si>
    <t>TESZ zöldterület egyéb gép- berendezés+áfa</t>
  </si>
  <si>
    <t>TESZ padok köztemető egyéb gép, berendezés+áfa maradv</t>
  </si>
  <si>
    <t>TESZ egyéb gép, berendezés + áfa</t>
  </si>
  <si>
    <t>Süni egyéb tárgyi eszköz + áfa</t>
  </si>
  <si>
    <t xml:space="preserve">ÖNK védőnői szolg. Egyéb eszközbeszerzés  </t>
  </si>
  <si>
    <t>ÖNK Péti uton buszmegálló beszerzés+ alépítmény maradv</t>
  </si>
  <si>
    <t>ÖNK Rezeda u. 19. redőny, szunyogháló beszerz maradv</t>
  </si>
  <si>
    <t>ÖNK telephely vásárlás TESZ</t>
  </si>
  <si>
    <t>ÖNK kerékpárút kialakítás TOP 3.1.1-16 pályázat</t>
  </si>
  <si>
    <t>ÖNK szennyvíz tisztítótelep, csatornahál fejl. KEHOP pályázat</t>
  </si>
  <si>
    <t>ÖNK külterületi utak önrész céltartba</t>
  </si>
  <si>
    <t>ÖNK pályázati tartalék (óvoda konyha pály önrész is)</t>
  </si>
  <si>
    <t>ÖNK állami támogatás elszám. Étkeztetés</t>
  </si>
  <si>
    <t>ÖNK ingatlan havaria céltartalékba</t>
  </si>
  <si>
    <t>BEVÉTELEK</t>
  </si>
  <si>
    <t>KIADÁSOK</t>
  </si>
  <si>
    <t>Állami megelőlegezés visszafizetése</t>
  </si>
  <si>
    <t>Város üzemeltetési feladat</t>
  </si>
  <si>
    <t>2018.évi MÉRLEGTERV</t>
  </si>
  <si>
    <t>2018 évi költségvetés</t>
  </si>
  <si>
    <t>érettségire jelentkezők regisztrációs díja</t>
  </si>
  <si>
    <t>közgyógy ellátás helyi megáll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</si>
  <si>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</si>
  <si>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</si>
  <si>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</si>
  <si>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</si>
  <si>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</si>
  <si>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2018. Évi költségvetéséhez</t>
  </si>
  <si>
    <t>bevétel  Ft</t>
  </si>
  <si>
    <t>Ft</t>
  </si>
  <si>
    <t>2021.</t>
  </si>
  <si>
    <t>2021. után</t>
  </si>
  <si>
    <t>2018. év</t>
  </si>
  <si>
    <t>2021 év</t>
  </si>
  <si>
    <t>TOP 3.1.1-16 közlekedésfejlesztés (kerékpárút)pály</t>
  </si>
  <si>
    <t>Kiadás összesen</t>
  </si>
  <si>
    <t>személyi jutt</t>
  </si>
  <si>
    <t>Beruházás</t>
  </si>
  <si>
    <t>KEHOP 2.2.1-15-00005 szennyvíztisztítótelep pály</t>
  </si>
  <si>
    <t>KÖFOP-1.2.1-VEKOP-16 ASP rendszer bevezetése</t>
  </si>
  <si>
    <t>ASP bevezetése ÖNK</t>
  </si>
  <si>
    <t>ASP bevezetése ÖH</t>
  </si>
  <si>
    <t>iránytószervi támogatás</t>
  </si>
  <si>
    <t>kv-i mararvány</t>
  </si>
  <si>
    <t>9.c. melléklet</t>
  </si>
  <si>
    <t>ÁLLAMIGAZGATÁSI FELADATOK</t>
  </si>
  <si>
    <t>ÖNKÉNT VÁLLALT FELADATOK</t>
  </si>
  <si>
    <t>KÖTELEZŐ FELADATOK</t>
  </si>
  <si>
    <t xml:space="preserve">                               2018. évi költségvetési tervben a 2017. évi költségvetési maradvány igénybevétel részletezése</t>
  </si>
  <si>
    <t>Módosított előirányzat összesen</t>
  </si>
  <si>
    <t>1b. melléklet</t>
  </si>
  <si>
    <t>2/2018.(II.23.) önkormányzati rendelethez</t>
  </si>
  <si>
    <t>2d. melléklet</t>
  </si>
  <si>
    <t>2/2018.(II.23. ) önkormányzati rendelethez</t>
  </si>
  <si>
    <t>2/2018.(II.23.  ) önkormányzati rendelethez</t>
  </si>
  <si>
    <t>a 2/2018. (II.23 .) önkormányzati rendelethez</t>
  </si>
  <si>
    <t>a 2/2018. (II. 23 .) önkormányzati rendelethez</t>
  </si>
  <si>
    <t>a 2/2018. (II.23.) önkormányzati rendelethez</t>
  </si>
  <si>
    <t>2/2018.(II. 23.  ) önkormányzati rendelethez</t>
  </si>
  <si>
    <t>2/2018. (II. 23 .) önkormányzati rendelethez</t>
  </si>
  <si>
    <t>változás</t>
  </si>
  <si>
    <t>Mód. Előirányzat</t>
  </si>
  <si>
    <t xml:space="preserve">ÖH villámhárító </t>
  </si>
  <si>
    <t xml:space="preserve">ÖNK tervek </t>
  </si>
  <si>
    <t xml:space="preserve">ÖNK Süni óvoda fejlesztési pályázat önrész </t>
  </si>
  <si>
    <t>ÖNK Első világháborús Kisfalúdy emlékmű pályázat önrész</t>
  </si>
  <si>
    <t>ÖNK Jázmin u. 1/11. bejárati ajtó csere</t>
  </si>
  <si>
    <t>ÖNK Ady E Ált Isk nyílászáró csere</t>
  </si>
  <si>
    <t xml:space="preserve">ÖNK Süni konyhai épületrész felújítás (NÉMIH JKV szerint) </t>
  </si>
  <si>
    <t>TESZ vagyongazdálkodás egyéb eszköz beszerz + áfa</t>
  </si>
  <si>
    <t>ÖNK tervek</t>
  </si>
  <si>
    <t>ÖNK Rezeda u. 21. szolg. Lakás redőny, szunyogháló besz</t>
  </si>
  <si>
    <t>ÖNK ingatlan vásárlás 1755/2 (régi forfa)</t>
  </si>
  <si>
    <t>ÖNK 181/2 hrsz-ú közút közvilágítási hálózatra csatlakozás</t>
  </si>
  <si>
    <t>ÖNK Kiskovácsi temető ravatalozó bővítés Korm. Hiv hatós. Előir</t>
  </si>
  <si>
    <t xml:space="preserve">ÖNK urnahely temetkezési hely kialakítás </t>
  </si>
  <si>
    <t>Kultúr kisértékű te. Népviseleti ruha, cipő pályázat</t>
  </si>
  <si>
    <t>2018. Év eredeti elői</t>
  </si>
  <si>
    <t>2018. Év mód előir</t>
  </si>
  <si>
    <t>IV. Egyháznak támogatás</t>
  </si>
  <si>
    <t>Felhalmozási célú Polgárőrség pályázat</t>
  </si>
  <si>
    <t>9a. melléklet</t>
  </si>
  <si>
    <t>9.b.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</si>
</sst>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</numFmts>
  <fonts count="5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color indexed="14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name val="MS Sans Serif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4">
    <xf numFmtId="0" fontId="0" fillId="0" borderId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0" fillId="0" borderId="0"/>
    <xf numFmtId="0" fontId="48" fillId="0" borderId="0"/>
    <xf numFmtId="0" fontId="8" fillId="0" borderId="0"/>
    <xf numFmtId="0" fontId="48" fillId="0" borderId="0"/>
    <xf numFmtId="0" fontId="48" fillId="0" borderId="0"/>
    <xf numFmtId="0" fontId="4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4" fillId="0" borderId="0"/>
    <xf numFmtId="0" fontId="44" fillId="0" borderId="0"/>
    <xf numFmtId="0" fontId="14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10" fillId="0" borderId="0"/>
    <xf numFmtId="0" fontId="3" fillId="0" borderId="0"/>
    <xf numFmtId="43" fontId="4" fillId="0" borderId="0" applyFont="0" applyFill="0" applyBorder="0" applyAlignment="0" applyProtection="0"/>
    <xf numFmtId="0" fontId="14" fillId="0" borderId="0"/>
    <xf numFmtId="0" fontId="3" fillId="0" borderId="0"/>
    <xf numFmtId="0" fontId="2" fillId="0" borderId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5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0">
    <xf numFmtId="0" fontId="0" fillId="0" borderId="0" xfId="0"/>
    <xf numFmtId="0" fontId="0" fillId="0" borderId="1" xfId="0" applyBorder="1"/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right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3" fontId="8" fillId="3" borderId="1" xfId="0" applyNumberFormat="1" applyFont="1" applyFill="1" applyBorder="1" applyAlignment="1">
      <alignment horizontal="right" vertical="top" wrapText="1"/>
    </xf>
    <xf numFmtId="3" fontId="8" fillId="4" borderId="1" xfId="0" applyNumberFormat="1" applyFont="1" applyFill="1" applyBorder="1" applyAlignment="1">
      <alignment horizontal="right" vertical="top" wrapText="1"/>
    </xf>
    <xf numFmtId="3" fontId="7" fillId="5" borderId="1" xfId="0" applyNumberFormat="1" applyFont="1" applyFill="1" applyBorder="1" applyAlignment="1">
      <alignment horizontal="right" vertical="top" wrapText="1"/>
    </xf>
    <xf numFmtId="3" fontId="7" fillId="6" borderId="1" xfId="0" applyNumberFormat="1" applyFont="1" applyFill="1" applyBorder="1" applyAlignment="1">
      <alignment horizontal="right" vertical="top" wrapText="1"/>
    </xf>
    <xf numFmtId="3" fontId="7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5" fillId="3" borderId="1" xfId="0" applyFont="1" applyFill="1" applyBorder="1"/>
    <xf numFmtId="3" fontId="8" fillId="7" borderId="1" xfId="0" applyNumberFormat="1" applyFont="1" applyFill="1" applyBorder="1" applyAlignment="1">
      <alignment horizontal="right" vertical="top" wrapText="1"/>
    </xf>
    <xf numFmtId="3" fontId="7" fillId="7" borderId="1" xfId="0" applyNumberFormat="1" applyFont="1" applyFill="1" applyBorder="1" applyAlignment="1">
      <alignment horizontal="right" vertical="top" wrapText="1"/>
    </xf>
    <xf numFmtId="3" fontId="8" fillId="8" borderId="1" xfId="0" applyNumberFormat="1" applyFont="1" applyFill="1" applyBorder="1" applyAlignment="1">
      <alignment horizontal="right" vertical="top" wrapText="1"/>
    </xf>
    <xf numFmtId="3" fontId="7" fillId="2" borderId="1" xfId="0" applyNumberFormat="1" applyFont="1" applyFill="1" applyBorder="1" applyAlignment="1">
      <alignment horizontal="right" vertical="top" wrapText="1"/>
    </xf>
    <xf numFmtId="3" fontId="8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9" fillId="3" borderId="1" xfId="0" applyFont="1" applyFill="1" applyBorder="1"/>
    <xf numFmtId="0" fontId="6" fillId="0" borderId="2" xfId="0" applyFont="1" applyFill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top" wrapText="1"/>
    </xf>
    <xf numFmtId="3" fontId="7" fillId="5" borderId="5" xfId="0" applyNumberFormat="1" applyFont="1" applyFill="1" applyBorder="1" applyAlignment="1">
      <alignment horizontal="right" vertical="top" wrapText="1"/>
    </xf>
    <xf numFmtId="0" fontId="11" fillId="0" borderId="0" xfId="8" applyFont="1"/>
    <xf numFmtId="0" fontId="12" fillId="3" borderId="6" xfId="0" applyFont="1" applyFill="1" applyBorder="1"/>
    <xf numFmtId="0" fontId="13" fillId="0" borderId="0" xfId="0" applyFont="1"/>
    <xf numFmtId="0" fontId="0" fillId="8" borderId="1" xfId="0" applyFill="1" applyBorder="1"/>
    <xf numFmtId="0" fontId="8" fillId="0" borderId="7" xfId="0" applyFont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7" fillId="6" borderId="7" xfId="0" applyFont="1" applyFill="1" applyBorder="1" applyAlignment="1">
      <alignment horizontal="left" vertical="top" wrapText="1"/>
    </xf>
    <xf numFmtId="0" fontId="7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8" fillId="0" borderId="11" xfId="0" applyNumberFormat="1" applyFont="1" applyBorder="1" applyAlignment="1">
      <alignment horizontal="right" vertical="top" wrapText="1"/>
    </xf>
    <xf numFmtId="3" fontId="8" fillId="7" borderId="11" xfId="0" applyNumberFormat="1" applyFont="1" applyFill="1" applyBorder="1" applyAlignment="1">
      <alignment horizontal="right" vertical="top" wrapText="1"/>
    </xf>
    <xf numFmtId="3" fontId="8" fillId="2" borderId="11" xfId="0" applyNumberFormat="1" applyFont="1" applyFill="1" applyBorder="1" applyAlignment="1">
      <alignment horizontal="right" vertical="top" wrapText="1"/>
    </xf>
    <xf numFmtId="3" fontId="7" fillId="7" borderId="11" xfId="0" applyNumberFormat="1" applyFont="1" applyFill="1" applyBorder="1" applyAlignment="1">
      <alignment horizontal="right" vertical="top" wrapText="1"/>
    </xf>
    <xf numFmtId="3" fontId="7" fillId="0" borderId="11" xfId="0" applyNumberFormat="1" applyFont="1" applyBorder="1" applyAlignment="1">
      <alignment horizontal="right" vertical="top" wrapText="1"/>
    </xf>
    <xf numFmtId="3" fontId="8" fillId="8" borderId="11" xfId="0" applyNumberFormat="1" applyFont="1" applyFill="1" applyBorder="1" applyAlignment="1">
      <alignment horizontal="right" vertical="top" wrapText="1"/>
    </xf>
    <xf numFmtId="3" fontId="8" fillId="3" borderId="11" xfId="0" applyNumberFormat="1" applyFont="1" applyFill="1" applyBorder="1" applyAlignment="1">
      <alignment horizontal="right" vertical="top" wrapText="1"/>
    </xf>
    <xf numFmtId="3" fontId="8" fillId="4" borderId="11" xfId="0" applyNumberFormat="1" applyFont="1" applyFill="1" applyBorder="1" applyAlignment="1">
      <alignment horizontal="right" vertical="top" wrapText="1"/>
    </xf>
    <xf numFmtId="3" fontId="7" fillId="2" borderId="11" xfId="0" applyNumberFormat="1" applyFont="1" applyFill="1" applyBorder="1" applyAlignment="1">
      <alignment horizontal="right" vertical="top" wrapText="1"/>
    </xf>
    <xf numFmtId="3" fontId="8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7" fillId="5" borderId="7" xfId="0" applyFont="1" applyFill="1" applyBorder="1" applyAlignment="1">
      <alignment horizontal="left" vertical="top" wrapText="1"/>
    </xf>
    <xf numFmtId="0" fontId="7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7" fillId="5" borderId="11" xfId="0" applyNumberFormat="1" applyFont="1" applyFill="1" applyBorder="1" applyAlignment="1">
      <alignment horizontal="right" vertical="top" wrapText="1"/>
    </xf>
    <xf numFmtId="3" fontId="7" fillId="6" borderId="11" xfId="0" applyNumberFormat="1" applyFont="1" applyFill="1" applyBorder="1" applyAlignment="1">
      <alignment horizontal="right" vertical="top" wrapText="1"/>
    </xf>
    <xf numFmtId="3" fontId="7" fillId="6" borderId="12" xfId="0" applyNumberFormat="1" applyFont="1" applyFill="1" applyBorder="1" applyAlignment="1">
      <alignment horizontal="right" vertical="top" wrapText="1"/>
    </xf>
    <xf numFmtId="3" fontId="7" fillId="8" borderId="16" xfId="0" applyNumberFormat="1" applyFont="1" applyFill="1" applyBorder="1" applyAlignment="1">
      <alignment horizontal="right" vertical="top" wrapText="1"/>
    </xf>
    <xf numFmtId="3" fontId="7" fillId="8" borderId="17" xfId="0" applyNumberFormat="1" applyFont="1" applyFill="1" applyBorder="1" applyAlignment="1">
      <alignment horizontal="right" vertical="top" wrapText="1"/>
    </xf>
    <xf numFmtId="3" fontId="7" fillId="8" borderId="18" xfId="0" applyNumberFormat="1" applyFont="1" applyFill="1" applyBorder="1" applyAlignment="1">
      <alignment horizontal="right" vertical="top" wrapText="1"/>
    </xf>
    <xf numFmtId="3" fontId="8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165" fontId="20" fillId="6" borderId="20" xfId="2" applyNumberFormat="1" applyFont="1" applyFill="1" applyBorder="1"/>
    <xf numFmtId="0" fontId="10" fillId="6" borderId="22" xfId="8" applyFill="1" applyBorder="1" applyAlignment="1"/>
    <xf numFmtId="165" fontId="20" fillId="6" borderId="0" xfId="2" applyNumberFormat="1" applyFont="1" applyFill="1" applyBorder="1"/>
    <xf numFmtId="0" fontId="10" fillId="6" borderId="24" xfId="8" applyFill="1" applyBorder="1"/>
    <xf numFmtId="165" fontId="20" fillId="6" borderId="24" xfId="2" applyNumberFormat="1" applyFont="1" applyFill="1" applyBorder="1"/>
    <xf numFmtId="0" fontId="21" fillId="6" borderId="0" xfId="8" applyFont="1" applyFill="1" applyBorder="1" applyAlignment="1"/>
    <xf numFmtId="0" fontId="22" fillId="6" borderId="0" xfId="8" applyFont="1" applyFill="1" applyBorder="1" applyAlignment="1"/>
    <xf numFmtId="0" fontId="21" fillId="6" borderId="0" xfId="8" applyFont="1" applyFill="1" applyBorder="1"/>
    <xf numFmtId="0" fontId="23" fillId="0" borderId="0" xfId="8" applyFont="1" applyAlignment="1">
      <alignment horizontal="center"/>
    </xf>
    <xf numFmtId="0" fontId="9" fillId="0" borderId="26" xfId="24" applyFont="1" applyBorder="1"/>
    <xf numFmtId="0" fontId="9" fillId="0" borderId="0" xfId="24" applyFont="1" applyBorder="1"/>
    <xf numFmtId="0" fontId="21" fillId="0" borderId="0" xfId="8" applyFont="1"/>
    <xf numFmtId="0" fontId="21" fillId="0" borderId="9" xfId="8" applyFont="1" applyBorder="1"/>
    <xf numFmtId="0" fontId="21" fillId="0" borderId="27" xfId="8" applyFont="1" applyBorder="1"/>
    <xf numFmtId="0" fontId="21" fillId="0" borderId="28" xfId="8" applyFont="1" applyBorder="1"/>
    <xf numFmtId="0" fontId="10" fillId="0" borderId="2" xfId="8" applyBorder="1" applyAlignment="1">
      <alignment horizontal="center"/>
    </xf>
    <xf numFmtId="0" fontId="21" fillId="0" borderId="29" xfId="8" applyFont="1" applyBorder="1"/>
    <xf numFmtId="0" fontId="10" fillId="0" borderId="31" xfId="8" applyBorder="1"/>
    <xf numFmtId="0" fontId="10" fillId="0" borderId="29" xfId="8" applyBorder="1"/>
    <xf numFmtId="3" fontId="21" fillId="11" borderId="32" xfId="3" applyNumberFormat="1" applyFont="1" applyFill="1" applyBorder="1" applyProtection="1"/>
    <xf numFmtId="0" fontId="21" fillId="0" borderId="33" xfId="8" applyFont="1" applyBorder="1"/>
    <xf numFmtId="3" fontId="21" fillId="5" borderId="32" xfId="3" applyNumberFormat="1" applyFont="1" applyFill="1" applyBorder="1" applyProtection="1"/>
    <xf numFmtId="0" fontId="26" fillId="0" borderId="8" xfId="16" applyFont="1" applyFill="1" applyBorder="1"/>
    <xf numFmtId="165" fontId="27" fillId="0" borderId="35" xfId="3" applyNumberFormat="1" applyFont="1" applyFill="1" applyBorder="1" applyProtection="1"/>
    <xf numFmtId="3" fontId="10" fillId="4" borderId="37" xfId="3" applyNumberFormat="1" applyFill="1" applyBorder="1" applyProtection="1"/>
    <xf numFmtId="43" fontId="27" fillId="3" borderId="36" xfId="3" applyNumberFormat="1" applyFont="1" applyFill="1" applyBorder="1" applyProtection="1"/>
    <xf numFmtId="0" fontId="26" fillId="3" borderId="8" xfId="16" applyFont="1" applyFill="1" applyBorder="1"/>
    <xf numFmtId="165" fontId="27" fillId="0" borderId="36" xfId="3" applyNumberFormat="1" applyFont="1" applyFill="1" applyBorder="1" applyProtection="1"/>
    <xf numFmtId="3" fontId="10" fillId="4" borderId="38" xfId="3" applyNumberFormat="1" applyFill="1" applyBorder="1" applyProtection="1"/>
    <xf numFmtId="165" fontId="27" fillId="3" borderId="36" xfId="3" applyNumberFormat="1" applyFont="1" applyFill="1" applyBorder="1" applyProtection="1"/>
    <xf numFmtId="166" fontId="27" fillId="3" borderId="36" xfId="3" applyNumberFormat="1" applyFont="1" applyFill="1" applyBorder="1" applyProtection="1"/>
    <xf numFmtId="165" fontId="27" fillId="3" borderId="35" xfId="3" applyNumberFormat="1" applyFont="1" applyFill="1" applyBorder="1" applyProtection="1"/>
    <xf numFmtId="0" fontId="26" fillId="3" borderId="39" xfId="8" applyFont="1" applyFill="1" applyBorder="1"/>
    <xf numFmtId="0" fontId="26" fillId="0" borderId="39" xfId="8" applyFont="1" applyFill="1" applyBorder="1"/>
    <xf numFmtId="165" fontId="10" fillId="0" borderId="26" xfId="3" applyNumberFormat="1" applyFont="1" applyFill="1" applyBorder="1" applyProtection="1"/>
    <xf numFmtId="165" fontId="10" fillId="0" borderId="0" xfId="3" applyNumberFormat="1" applyFont="1" applyFill="1" applyBorder="1" applyProtection="1"/>
    <xf numFmtId="3" fontId="26" fillId="4" borderId="40" xfId="3" applyNumberFormat="1" applyFont="1" applyFill="1" applyBorder="1" applyProtection="1"/>
    <xf numFmtId="0" fontId="21" fillId="0" borderId="33" xfId="8" applyFont="1" applyFill="1" applyBorder="1"/>
    <xf numFmtId="165" fontId="21" fillId="0" borderId="31" xfId="3" applyNumberFormat="1" applyFont="1" applyFill="1" applyBorder="1" applyProtection="1"/>
    <xf numFmtId="165" fontId="21" fillId="0" borderId="29" xfId="3" applyNumberFormat="1" applyFont="1" applyFill="1" applyBorder="1" applyProtection="1"/>
    <xf numFmtId="3" fontId="21" fillId="11" borderId="41" xfId="3" applyNumberFormat="1" applyFont="1" applyFill="1" applyBorder="1" applyProtection="1"/>
    <xf numFmtId="0" fontId="10" fillId="0" borderId="22" xfId="8" applyFont="1" applyFill="1" applyBorder="1"/>
    <xf numFmtId="165" fontId="30" fillId="3" borderId="35" xfId="3" applyNumberFormat="1" applyFont="1" applyFill="1" applyBorder="1" applyProtection="1"/>
    <xf numFmtId="0" fontId="10" fillId="0" borderId="42" xfId="8" applyFont="1" applyFill="1" applyBorder="1"/>
    <xf numFmtId="165" fontId="27" fillId="3" borderId="43" xfId="3" applyNumberFormat="1" applyFont="1" applyFill="1" applyBorder="1" applyProtection="1"/>
    <xf numFmtId="165" fontId="27" fillId="4" borderId="38" xfId="3" applyNumberFormat="1" applyFont="1" applyFill="1" applyBorder="1"/>
    <xf numFmtId="165" fontId="30" fillId="3" borderId="43" xfId="3" applyNumberFormat="1" applyFont="1" applyFill="1" applyBorder="1" applyProtection="1"/>
    <xf numFmtId="165" fontId="27" fillId="4" borderId="45" xfId="3" applyNumberFormat="1" applyFont="1" applyFill="1" applyBorder="1"/>
    <xf numFmtId="165" fontId="30" fillId="0" borderId="46" xfId="3" applyNumberFormat="1" applyFont="1" applyFill="1" applyBorder="1" applyProtection="1"/>
    <xf numFmtId="165" fontId="30" fillId="0" borderId="29" xfId="3" applyNumberFormat="1" applyFont="1" applyFill="1" applyBorder="1" applyProtection="1"/>
    <xf numFmtId="165" fontId="21" fillId="11" borderId="41" xfId="3" applyNumberFormat="1" applyFont="1" applyFill="1" applyBorder="1"/>
    <xf numFmtId="165" fontId="21" fillId="5" borderId="32" xfId="3" applyNumberFormat="1" applyFont="1" applyFill="1" applyBorder="1"/>
    <xf numFmtId="0" fontId="10" fillId="0" borderId="47" xfId="8" applyFont="1" applyFill="1" applyBorder="1"/>
    <xf numFmtId="165" fontId="27" fillId="0" borderId="48" xfId="3" applyNumberFormat="1" applyFont="1" applyFill="1" applyBorder="1" applyProtection="1"/>
    <xf numFmtId="165" fontId="27" fillId="4" borderId="34" xfId="3" applyNumberFormat="1" applyFont="1" applyFill="1" applyBorder="1"/>
    <xf numFmtId="0" fontId="10" fillId="0" borderId="49" xfId="8" applyFont="1" applyFill="1" applyBorder="1"/>
    <xf numFmtId="165" fontId="27" fillId="0" borderId="50" xfId="3" applyNumberFormat="1" applyFont="1" applyFill="1" applyBorder="1" applyProtection="1"/>
    <xf numFmtId="165" fontId="27" fillId="4" borderId="51" xfId="3" applyNumberFormat="1" applyFont="1" applyFill="1" applyBorder="1"/>
    <xf numFmtId="165" fontId="27" fillId="0" borderId="0" xfId="3" applyNumberFormat="1" applyFont="1" applyFill="1" applyBorder="1" applyProtection="1"/>
    <xf numFmtId="0" fontId="10" fillId="3" borderId="49" xfId="8" applyFont="1" applyFill="1" applyBorder="1"/>
    <xf numFmtId="165" fontId="27" fillId="6" borderId="50" xfId="3" applyNumberFormat="1" applyFont="1" applyFill="1" applyBorder="1" applyProtection="1"/>
    <xf numFmtId="165" fontId="27" fillId="0" borderId="43" xfId="3" applyNumberFormat="1" applyFont="1" applyFill="1" applyBorder="1" applyProtection="1"/>
    <xf numFmtId="0" fontId="21" fillId="0" borderId="19" xfId="8" applyFont="1" applyFill="1" applyBorder="1"/>
    <xf numFmtId="165" fontId="30" fillId="0" borderId="53" xfId="3" applyNumberFormat="1" applyFont="1" applyFill="1" applyBorder="1" applyProtection="1"/>
    <xf numFmtId="0" fontId="31" fillId="0" borderId="0" xfId="10" applyFont="1"/>
    <xf numFmtId="0" fontId="19" fillId="0" borderId="0" xfId="10" applyFont="1"/>
    <xf numFmtId="0" fontId="32" fillId="0" borderId="0" xfId="10" applyFont="1"/>
    <xf numFmtId="0" fontId="8" fillId="0" borderId="0" xfId="17" applyFont="1"/>
    <xf numFmtId="0" fontId="33" fillId="0" borderId="0" xfId="10" applyFont="1"/>
    <xf numFmtId="0" fontId="8" fillId="0" borderId="0" xfId="10" applyFont="1" applyAlignment="1">
      <alignment horizontal="left"/>
    </xf>
    <xf numFmtId="0" fontId="31" fillId="0" borderId="0" xfId="17" applyFont="1"/>
    <xf numFmtId="0" fontId="33" fillId="10" borderId="1" xfId="10" applyFont="1" applyFill="1" applyBorder="1"/>
    <xf numFmtId="0" fontId="33" fillId="0" borderId="52" xfId="10" applyFont="1" applyBorder="1"/>
    <xf numFmtId="0" fontId="33" fillId="0" borderId="34" xfId="10" applyFont="1" applyBorder="1"/>
    <xf numFmtId="0" fontId="33" fillId="0" borderId="34" xfId="10" applyFont="1" applyFill="1" applyBorder="1"/>
    <xf numFmtId="0" fontId="33" fillId="0" borderId="45" xfId="10" applyFont="1" applyBorder="1"/>
    <xf numFmtId="0" fontId="33" fillId="10" borderId="54" xfId="10" applyFont="1" applyFill="1" applyBorder="1"/>
    <xf numFmtId="0" fontId="33" fillId="10" borderId="30" xfId="10" applyFont="1" applyFill="1" applyBorder="1"/>
    <xf numFmtId="0" fontId="8" fillId="0" borderId="0" xfId="10"/>
    <xf numFmtId="0" fontId="8" fillId="0" borderId="0" xfId="10" applyFill="1"/>
    <xf numFmtId="0" fontId="23" fillId="0" borderId="0" xfId="18" applyFont="1"/>
    <xf numFmtId="0" fontId="14" fillId="0" borderId="0" xfId="22" applyBorder="1"/>
    <xf numFmtId="0" fontId="14" fillId="0" borderId="0" xfId="22"/>
    <xf numFmtId="0" fontId="9" fillId="0" borderId="0" xfId="22" applyFont="1"/>
    <xf numFmtId="0" fontId="9" fillId="0" borderId="0" xfId="22" applyFont="1" applyAlignment="1">
      <alignment horizontal="left"/>
    </xf>
    <xf numFmtId="0" fontId="14" fillId="0" borderId="0" xfId="22" applyFont="1"/>
    <xf numFmtId="0" fontId="9" fillId="10" borderId="2" xfId="22" applyFont="1" applyFill="1" applyBorder="1"/>
    <xf numFmtId="0" fontId="9" fillId="10" borderId="5" xfId="22" applyFont="1" applyFill="1" applyBorder="1"/>
    <xf numFmtId="0" fontId="14" fillId="8" borderId="1" xfId="22" applyFill="1" applyBorder="1"/>
    <xf numFmtId="0" fontId="9" fillId="0" borderId="1" xfId="22" applyFont="1" applyBorder="1"/>
    <xf numFmtId="0" fontId="9" fillId="0" borderId="34" xfId="22" applyFont="1" applyBorder="1"/>
    <xf numFmtId="0" fontId="14" fillId="0" borderId="34" xfId="22" applyFont="1" applyBorder="1"/>
    <xf numFmtId="0" fontId="14" fillId="0" borderId="34" xfId="22" applyBorder="1"/>
    <xf numFmtId="0" fontId="36" fillId="0" borderId="0" xfId="22" applyFont="1"/>
    <xf numFmtId="0" fontId="14" fillId="0" borderId="0" xfId="22" applyFill="1" applyBorder="1"/>
    <xf numFmtId="0" fontId="41" fillId="10" borderId="12" xfId="10" applyFont="1" applyFill="1" applyBorder="1" applyAlignment="1">
      <alignment horizontal="center"/>
    </xf>
    <xf numFmtId="0" fontId="14" fillId="0" borderId="8" xfId="22" applyFill="1" applyBorder="1"/>
    <xf numFmtId="0" fontId="14" fillId="0" borderId="8" xfId="22" applyBorder="1"/>
    <xf numFmtId="0" fontId="30" fillId="0" borderId="0" xfId="10" applyFont="1" applyAlignment="1">
      <alignment horizontal="left"/>
    </xf>
    <xf numFmtId="0" fontId="7" fillId="0" borderId="0" xfId="10" applyFont="1" applyAlignment="1">
      <alignment horizontal="left"/>
    </xf>
    <xf numFmtId="0" fontId="7" fillId="0" borderId="0" xfId="10" applyFont="1"/>
    <xf numFmtId="0" fontId="8" fillId="0" borderId="0" xfId="10" applyAlignment="1">
      <alignment horizontal="left"/>
    </xf>
    <xf numFmtId="0" fontId="31" fillId="0" borderId="0" xfId="18" applyFont="1"/>
    <xf numFmtId="0" fontId="8" fillId="0" borderId="0" xfId="14"/>
    <xf numFmtId="0" fontId="7" fillId="0" borderId="0" xfId="14" applyFont="1" applyAlignment="1">
      <alignment horizontal="center"/>
    </xf>
    <xf numFmtId="0" fontId="8" fillId="0" borderId="0" xfId="19" applyFont="1"/>
    <xf numFmtId="0" fontId="31" fillId="0" borderId="0" xfId="19" applyFont="1"/>
    <xf numFmtId="0" fontId="8" fillId="10" borderId="1" xfId="14" applyFont="1" applyFill="1" applyBorder="1"/>
    <xf numFmtId="0" fontId="7" fillId="10" borderId="55" xfId="14" applyFont="1" applyFill="1" applyBorder="1"/>
    <xf numFmtId="0" fontId="7" fillId="8" borderId="5" xfId="14" applyFont="1" applyFill="1" applyBorder="1"/>
    <xf numFmtId="0" fontId="7" fillId="0" borderId="30" xfId="14" applyFont="1" applyBorder="1"/>
    <xf numFmtId="0" fontId="8" fillId="14" borderId="30" xfId="14" applyFont="1" applyFill="1" applyBorder="1"/>
    <xf numFmtId="165" fontId="14" fillId="8" borderId="1" xfId="1" applyNumberFormat="1" applyFill="1" applyBorder="1"/>
    <xf numFmtId="165" fontId="14" fillId="0" borderId="1" xfId="1" applyNumberFormat="1" applyFont="1" applyBorder="1"/>
    <xf numFmtId="165" fontId="14" fillId="0" borderId="34" xfId="1" applyNumberFormat="1" applyFont="1" applyBorder="1"/>
    <xf numFmtId="165" fontId="14" fillId="0" borderId="5" xfId="1" applyNumberFormat="1" applyFont="1" applyBorder="1"/>
    <xf numFmtId="165" fontId="7" fillId="10" borderId="55" xfId="1" applyNumberFormat="1" applyFont="1" applyFill="1" applyBorder="1"/>
    <xf numFmtId="165" fontId="7" fillId="8" borderId="5" xfId="1" applyNumberFormat="1" applyFont="1" applyFill="1" applyBorder="1"/>
    <xf numFmtId="165" fontId="7" fillId="0" borderId="30" xfId="1" applyNumberFormat="1" applyFont="1" applyBorder="1"/>
    <xf numFmtId="165" fontId="8" fillId="14" borderId="30" xfId="1" applyNumberFormat="1" applyFont="1" applyFill="1" applyBorder="1"/>
    <xf numFmtId="165" fontId="8" fillId="0" borderId="0" xfId="1" applyNumberFormat="1" applyFont="1"/>
    <xf numFmtId="0" fontId="10" fillId="0" borderId="1" xfId="9" applyFont="1" applyFill="1" applyBorder="1"/>
    <xf numFmtId="0" fontId="10" fillId="0" borderId="1" xfId="0" applyFont="1" applyBorder="1"/>
    <xf numFmtId="165" fontId="26" fillId="0" borderId="1" xfId="1" applyNumberFormat="1" applyFont="1" applyBorder="1"/>
    <xf numFmtId="0" fontId="10" fillId="0" borderId="0" xfId="0" applyFont="1"/>
    <xf numFmtId="0" fontId="27" fillId="0" borderId="0" xfId="10" applyFont="1"/>
    <xf numFmtId="0" fontId="10" fillId="0" borderId="5" xfId="0" applyFont="1" applyBorder="1"/>
    <xf numFmtId="165" fontId="21" fillId="0" borderId="5" xfId="1" applyNumberFormat="1" applyFont="1" applyBorder="1"/>
    <xf numFmtId="0" fontId="10" fillId="0" borderId="2" xfId="0" applyFont="1" applyBorder="1"/>
    <xf numFmtId="0" fontId="8" fillId="0" borderId="1" xfId="10" applyBorder="1"/>
    <xf numFmtId="0" fontId="8" fillId="0" borderId="5" xfId="10" applyBorder="1"/>
    <xf numFmtId="0" fontId="8" fillId="0" borderId="2" xfId="10" applyBorder="1"/>
    <xf numFmtId="0" fontId="21" fillId="8" borderId="54" xfId="0" applyFont="1" applyFill="1" applyBorder="1"/>
    <xf numFmtId="0" fontId="21" fillId="8" borderId="30" xfId="0" applyFont="1" applyFill="1" applyBorder="1"/>
    <xf numFmtId="0" fontId="21" fillId="8" borderId="32" xfId="0" applyFont="1" applyFill="1" applyBorder="1"/>
    <xf numFmtId="0" fontId="7" fillId="8" borderId="54" xfId="10" applyFont="1" applyFill="1" applyBorder="1"/>
    <xf numFmtId="0" fontId="7" fillId="8" borderId="41" xfId="10" applyFont="1" applyFill="1" applyBorder="1"/>
    <xf numFmtId="0" fontId="10" fillId="8" borderId="54" xfId="0" applyFont="1" applyFill="1" applyBorder="1"/>
    <xf numFmtId="165" fontId="10" fillId="0" borderId="5" xfId="1" applyNumberFormat="1" applyFont="1" applyBorder="1"/>
    <xf numFmtId="165" fontId="10" fillId="0" borderId="13" xfId="1" applyNumberFormat="1" applyFont="1" applyBorder="1"/>
    <xf numFmtId="165" fontId="8" fillId="0" borderId="5" xfId="1" applyNumberFormat="1" applyFont="1" applyBorder="1"/>
    <xf numFmtId="165" fontId="10" fillId="0" borderId="1" xfId="1" applyNumberFormat="1" applyFont="1" applyBorder="1"/>
    <xf numFmtId="165" fontId="10" fillId="0" borderId="7" xfId="1" applyNumberFormat="1" applyFont="1" applyBorder="1"/>
    <xf numFmtId="165" fontId="8" fillId="0" borderId="1" xfId="1" applyNumberFormat="1" applyFont="1" applyBorder="1"/>
    <xf numFmtId="165" fontId="26" fillId="0" borderId="7" xfId="1" applyNumberFormat="1" applyFont="1" applyBorder="1"/>
    <xf numFmtId="0" fontId="8" fillId="0" borderId="0" xfId="15"/>
    <xf numFmtId="0" fontId="7" fillId="0" borderId="0" xfId="15" applyFont="1"/>
    <xf numFmtId="0" fontId="8" fillId="0" borderId="0" xfId="15" applyAlignment="1">
      <alignment horizontal="center"/>
    </xf>
    <xf numFmtId="0" fontId="8" fillId="0" borderId="0" xfId="15" applyFont="1" applyAlignment="1">
      <alignment horizontal="left"/>
    </xf>
    <xf numFmtId="0" fontId="31" fillId="0" borderId="0" xfId="20" applyFont="1"/>
    <xf numFmtId="0" fontId="31" fillId="0" borderId="0" xfId="15" applyFont="1"/>
    <xf numFmtId="0" fontId="38" fillId="10" borderId="2" xfId="15" applyFont="1" applyFill="1" applyBorder="1" applyAlignment="1">
      <alignment horizontal="center"/>
    </xf>
    <xf numFmtId="0" fontId="38" fillId="10" borderId="12" xfId="15" applyFont="1" applyFill="1" applyBorder="1" applyAlignment="1">
      <alignment horizontal="center"/>
    </xf>
    <xf numFmtId="0" fontId="39" fillId="10" borderId="34" xfId="15" applyFont="1" applyFill="1" applyBorder="1"/>
    <xf numFmtId="0" fontId="39" fillId="10" borderId="36" xfId="15" applyFont="1" applyFill="1" applyBorder="1"/>
    <xf numFmtId="0" fontId="38" fillId="10" borderId="36" xfId="15" applyFont="1" applyFill="1" applyBorder="1" applyAlignment="1">
      <alignment horizontal="center"/>
    </xf>
    <xf numFmtId="0" fontId="38" fillId="10" borderId="5" xfId="15" applyFont="1" applyFill="1" applyBorder="1" applyAlignment="1">
      <alignment horizontal="center"/>
    </xf>
    <xf numFmtId="0" fontId="38" fillId="10" borderId="15" xfId="15" applyFont="1" applyFill="1" applyBorder="1" applyAlignment="1">
      <alignment horizontal="center"/>
    </xf>
    <xf numFmtId="0" fontId="40" fillId="0" borderId="1" xfId="15" applyFont="1" applyBorder="1" applyAlignment="1">
      <alignment horizontal="center"/>
    </xf>
    <xf numFmtId="0" fontId="40" fillId="0" borderId="11" xfId="15" applyFont="1" applyBorder="1"/>
    <xf numFmtId="165" fontId="40" fillId="3" borderId="11" xfId="4" applyNumberFormat="1" applyFont="1" applyFill="1" applyBorder="1" applyAlignment="1">
      <alignment horizontal="right"/>
    </xf>
    <xf numFmtId="165" fontId="40" fillId="3" borderId="1" xfId="5" applyNumberFormat="1" applyFont="1" applyFill="1" applyBorder="1" applyAlignment="1">
      <alignment horizontal="right"/>
    </xf>
    <xf numFmtId="165" fontId="40" fillId="3" borderId="11" xfId="5" applyNumberFormat="1" applyFont="1" applyFill="1" applyBorder="1" applyAlignment="1">
      <alignment horizontal="right"/>
    </xf>
    <xf numFmtId="165" fontId="40" fillId="0" borderId="11" xfId="5" applyNumberFormat="1" applyFont="1" applyBorder="1" applyAlignment="1">
      <alignment horizontal="right"/>
    </xf>
    <xf numFmtId="165" fontId="40" fillId="0" borderId="1" xfId="5" applyNumberFormat="1" applyFont="1" applyBorder="1" applyAlignment="1">
      <alignment horizontal="right"/>
    </xf>
    <xf numFmtId="0" fontId="41" fillId="10" borderId="1" xfId="15" applyFont="1" applyFill="1" applyBorder="1" applyAlignment="1">
      <alignment horizontal="center"/>
    </xf>
    <xf numFmtId="0" fontId="41" fillId="10" borderId="1" xfId="15" applyFont="1" applyFill="1" applyBorder="1"/>
    <xf numFmtId="165" fontId="41" fillId="10" borderId="1" xfId="5" applyNumberFormat="1" applyFont="1" applyFill="1" applyBorder="1" applyAlignment="1">
      <alignment horizontal="right"/>
    </xf>
    <xf numFmtId="0" fontId="8" fillId="0" borderId="0" xfId="10" applyAlignment="1"/>
    <xf numFmtId="0" fontId="32" fillId="0" borderId="0" xfId="10" applyFont="1" applyAlignment="1">
      <alignment horizontal="center"/>
    </xf>
    <xf numFmtId="0" fontId="8" fillId="0" borderId="0" xfId="17"/>
    <xf numFmtId="0" fontId="41" fillId="0" borderId="2" xfId="10" applyFont="1" applyBorder="1" applyAlignment="1">
      <alignment horizontal="center"/>
    </xf>
    <xf numFmtId="0" fontId="41" fillId="10" borderId="2" xfId="10" applyFont="1" applyFill="1" applyBorder="1" applyAlignment="1">
      <alignment horizontal="center"/>
    </xf>
    <xf numFmtId="0" fontId="41" fillId="10" borderId="9" xfId="10" applyFont="1" applyFill="1" applyBorder="1" applyAlignment="1">
      <alignment horizontal="center"/>
    </xf>
    <xf numFmtId="0" fontId="40" fillId="0" borderId="34" xfId="10" applyFont="1" applyBorder="1" applyAlignment="1">
      <alignment horizontal="center"/>
    </xf>
    <xf numFmtId="0" fontId="41" fillId="10" borderId="34" xfId="10" applyFont="1" applyFill="1" applyBorder="1" applyAlignment="1">
      <alignment horizontal="center"/>
    </xf>
    <xf numFmtId="0" fontId="41" fillId="10" borderId="36" xfId="10" applyFont="1" applyFill="1" applyBorder="1" applyAlignment="1">
      <alignment horizontal="center"/>
    </xf>
    <xf numFmtId="0" fontId="41" fillId="10" borderId="0" xfId="10" applyFont="1" applyFill="1" applyBorder="1" applyAlignment="1">
      <alignment horizontal="center"/>
    </xf>
    <xf numFmtId="0" fontId="8" fillId="10" borderId="34" xfId="10" applyFill="1" applyBorder="1"/>
    <xf numFmtId="0" fontId="40" fillId="0" borderId="5" xfId="10" applyFont="1" applyBorder="1" applyAlignment="1">
      <alignment horizontal="center"/>
    </xf>
    <xf numFmtId="0" fontId="40" fillId="10" borderId="5" xfId="10" applyFont="1" applyFill="1" applyBorder="1" applyAlignment="1">
      <alignment horizontal="center"/>
    </xf>
    <xf numFmtId="0" fontId="41" fillId="10" borderId="15" xfId="10" applyFont="1" applyFill="1" applyBorder="1" applyAlignment="1">
      <alignment horizontal="center"/>
    </xf>
    <xf numFmtId="0" fontId="40" fillId="10" borderId="15" xfId="10" applyFont="1" applyFill="1" applyBorder="1" applyAlignment="1">
      <alignment horizontal="center"/>
    </xf>
    <xf numFmtId="0" fontId="40" fillId="10" borderId="13" xfId="10" applyFont="1" applyFill="1" applyBorder="1" applyAlignment="1">
      <alignment horizontal="center"/>
    </xf>
    <xf numFmtId="0" fontId="8" fillId="10" borderId="5" xfId="10" applyFill="1" applyBorder="1"/>
    <xf numFmtId="0" fontId="41" fillId="0" borderId="56" xfId="10" applyFont="1" applyBorder="1" applyAlignment="1">
      <alignment horizontal="center"/>
    </xf>
    <xf numFmtId="0" fontId="41" fillId="0" borderId="45" xfId="10" applyFont="1" applyBorder="1" applyAlignment="1">
      <alignment horizontal="center"/>
    </xf>
    <xf numFmtId="0" fontId="41" fillId="0" borderId="57" xfId="10" applyFont="1" applyBorder="1" applyAlignment="1">
      <alignment horizontal="center"/>
    </xf>
    <xf numFmtId="0" fontId="41" fillId="0" borderId="0" xfId="10" applyFont="1" applyBorder="1" applyAlignment="1">
      <alignment horizontal="center"/>
    </xf>
    <xf numFmtId="0" fontId="41" fillId="0" borderId="58" xfId="10" applyFont="1" applyBorder="1" applyAlignment="1">
      <alignment horizontal="center"/>
    </xf>
    <xf numFmtId="0" fontId="41" fillId="0" borderId="58" xfId="10" applyFont="1" applyBorder="1"/>
    <xf numFmtId="0" fontId="40" fillId="0" borderId="58" xfId="10" applyFont="1" applyFill="1" applyBorder="1"/>
    <xf numFmtId="0" fontId="40" fillId="0" borderId="58" xfId="10" applyFont="1" applyBorder="1"/>
    <xf numFmtId="0" fontId="40" fillId="0" borderId="33" xfId="10" applyFont="1" applyBorder="1"/>
    <xf numFmtId="0" fontId="8" fillId="0" borderId="30" xfId="10" applyBorder="1"/>
    <xf numFmtId="0" fontId="41" fillId="0" borderId="5" xfId="10" applyFont="1" applyBorder="1" applyAlignment="1">
      <alignment horizontal="center"/>
    </xf>
    <xf numFmtId="0" fontId="40" fillId="0" borderId="5" xfId="10" applyFont="1" applyFill="1" applyBorder="1"/>
    <xf numFmtId="0" fontId="40" fillId="0" borderId="5" xfId="10" applyFont="1" applyBorder="1"/>
    <xf numFmtId="0" fontId="40" fillId="0" borderId="13" xfId="10" applyFont="1" applyBorder="1"/>
    <xf numFmtId="0" fontId="41" fillId="0" borderId="1" xfId="10" applyFont="1" applyBorder="1" applyAlignment="1">
      <alignment horizontal="center"/>
    </xf>
    <xf numFmtId="0" fontId="40" fillId="0" borderId="1" xfId="10" applyFont="1" applyFill="1" applyBorder="1"/>
    <xf numFmtId="0" fontId="40" fillId="0" borderId="1" xfId="10" applyFont="1" applyBorder="1"/>
    <xf numFmtId="0" fontId="40" fillId="0" borderId="7" xfId="10" applyFont="1" applyBorder="1"/>
    <xf numFmtId="0" fontId="40" fillId="0" borderId="2" xfId="10" applyFont="1" applyFill="1" applyBorder="1"/>
    <xf numFmtId="0" fontId="40" fillId="0" borderId="2" xfId="10" applyFont="1" applyBorder="1"/>
    <xf numFmtId="0" fontId="40" fillId="0" borderId="9" xfId="10" applyFont="1" applyBorder="1"/>
    <xf numFmtId="3" fontId="41" fillId="0" borderId="58" xfId="10" applyNumberFormat="1" applyFont="1" applyBorder="1"/>
    <xf numFmtId="3" fontId="41" fillId="0" borderId="33" xfId="10" applyNumberFormat="1" applyFont="1" applyBorder="1"/>
    <xf numFmtId="3" fontId="40" fillId="0" borderId="5" xfId="10" applyNumberFormat="1" applyFont="1" applyBorder="1"/>
    <xf numFmtId="3" fontId="40" fillId="0" borderId="13" xfId="10" applyNumberFormat="1" applyFont="1" applyBorder="1"/>
    <xf numFmtId="165" fontId="8" fillId="0" borderId="5" xfId="4" applyNumberFormat="1" applyFont="1" applyBorder="1"/>
    <xf numFmtId="3" fontId="42" fillId="0" borderId="1" xfId="10" applyNumberFormat="1" applyFont="1" applyBorder="1"/>
    <xf numFmtId="3" fontId="42" fillId="0" borderId="7" xfId="10" applyNumberFormat="1" applyFont="1" applyBorder="1"/>
    <xf numFmtId="165" fontId="43" fillId="0" borderId="5" xfId="4" applyNumberFormat="1" applyFont="1" applyBorder="1"/>
    <xf numFmtId="0" fontId="43" fillId="0" borderId="0" xfId="10" applyFont="1"/>
    <xf numFmtId="3" fontId="42" fillId="0" borderId="2" xfId="10" applyNumberFormat="1" applyFont="1" applyBorder="1"/>
    <xf numFmtId="3" fontId="42" fillId="0" borderId="9" xfId="10" applyNumberFormat="1" applyFont="1" applyBorder="1"/>
    <xf numFmtId="0" fontId="41" fillId="10" borderId="58" xfId="10" applyFont="1" applyFill="1" applyBorder="1"/>
    <xf numFmtId="0" fontId="40" fillId="10" borderId="58" xfId="10" applyFont="1" applyFill="1" applyBorder="1"/>
    <xf numFmtId="3" fontId="41" fillId="10" borderId="58" xfId="10" applyNumberFormat="1" applyFont="1" applyFill="1" applyBorder="1"/>
    <xf numFmtId="3" fontId="41" fillId="10" borderId="33" xfId="10" applyNumberFormat="1" applyFont="1" applyFill="1" applyBorder="1"/>
    <xf numFmtId="165" fontId="8" fillId="10" borderId="30" xfId="4" applyNumberFormat="1" applyFill="1" applyBorder="1"/>
    <xf numFmtId="165" fontId="8" fillId="0" borderId="0" xfId="4" applyNumberFormat="1"/>
    <xf numFmtId="165" fontId="8" fillId="0" borderId="0" xfId="4" applyNumberFormat="1" applyAlignment="1"/>
    <xf numFmtId="0" fontId="8" fillId="0" borderId="0" xfId="10" applyAlignment="1">
      <alignment horizontal="center"/>
    </xf>
    <xf numFmtId="0" fontId="38" fillId="10" borderId="2" xfId="10" applyFont="1" applyFill="1" applyBorder="1" applyAlignment="1">
      <alignment horizontal="center"/>
    </xf>
    <xf numFmtId="0" fontId="38" fillId="10" borderId="12" xfId="10" applyFont="1" applyFill="1" applyBorder="1" applyAlignment="1">
      <alignment horizontal="center"/>
    </xf>
    <xf numFmtId="0" fontId="39" fillId="10" borderId="34" xfId="10" applyFont="1" applyFill="1" applyBorder="1"/>
    <xf numFmtId="0" fontId="39" fillId="10" borderId="36" xfId="10" applyFont="1" applyFill="1" applyBorder="1"/>
    <xf numFmtId="0" fontId="38" fillId="10" borderId="36" xfId="10" applyFont="1" applyFill="1" applyBorder="1" applyAlignment="1">
      <alignment horizontal="center"/>
    </xf>
    <xf numFmtId="0" fontId="38" fillId="10" borderId="5" xfId="10" applyFont="1" applyFill="1" applyBorder="1" applyAlignment="1">
      <alignment horizontal="center"/>
    </xf>
    <xf numFmtId="0" fontId="38" fillId="10" borderId="15" xfId="10" applyFont="1" applyFill="1" applyBorder="1" applyAlignment="1">
      <alignment horizontal="center"/>
    </xf>
    <xf numFmtId="0" fontId="40" fillId="0" borderId="1" xfId="10" applyFont="1" applyBorder="1" applyAlignment="1">
      <alignment horizontal="center"/>
    </xf>
    <xf numFmtId="0" fontId="40" fillId="0" borderId="11" xfId="10" applyFont="1" applyBorder="1"/>
    <xf numFmtId="165" fontId="40" fillId="0" borderId="11" xfId="4" applyNumberFormat="1" applyFont="1" applyBorder="1" applyAlignment="1">
      <alignment horizontal="right"/>
    </xf>
    <xf numFmtId="0" fontId="41" fillId="10" borderId="1" xfId="10" applyFont="1" applyFill="1" applyBorder="1" applyAlignment="1">
      <alignment horizontal="center"/>
    </xf>
    <xf numFmtId="0" fontId="41" fillId="10" borderId="1" xfId="10" applyFont="1" applyFill="1" applyBorder="1"/>
    <xf numFmtId="165" fontId="41" fillId="10" borderId="1" xfId="4" applyNumberFormat="1" applyFont="1" applyFill="1" applyBorder="1" applyAlignment="1">
      <alignment horizontal="right"/>
    </xf>
    <xf numFmtId="0" fontId="30" fillId="0" borderId="0" xfId="10" applyFont="1"/>
    <xf numFmtId="0" fontId="30" fillId="11" borderId="1" xfId="10" applyFont="1" applyFill="1" applyBorder="1"/>
    <xf numFmtId="0" fontId="27" fillId="11" borderId="34" xfId="10" applyFont="1" applyFill="1" applyBorder="1"/>
    <xf numFmtId="0" fontId="27" fillId="0" borderId="1" xfId="10" applyFont="1" applyBorder="1" applyAlignment="1">
      <alignment horizontal="justify" wrapText="1"/>
    </xf>
    <xf numFmtId="165" fontId="27" fillId="0" borderId="1" xfId="4" applyNumberFormat="1" applyFont="1" applyBorder="1" applyAlignment="1">
      <alignment horizontal="right" wrapText="1"/>
    </xf>
    <xf numFmtId="1" fontId="8" fillId="0" borderId="0" xfId="10" applyNumberFormat="1" applyFont="1"/>
    <xf numFmtId="0" fontId="27" fillId="0" borderId="1" xfId="10" applyFont="1" applyFill="1" applyBorder="1" applyAlignment="1">
      <alignment horizontal="justify" wrapText="1"/>
    </xf>
    <xf numFmtId="165" fontId="27" fillId="0" borderId="1" xfId="4" applyNumberFormat="1" applyFont="1" applyFill="1" applyBorder="1" applyAlignment="1">
      <alignment horizontal="right" wrapText="1"/>
    </xf>
    <xf numFmtId="0" fontId="30" fillId="13" borderId="1" xfId="10" applyFont="1" applyFill="1" applyBorder="1" applyAlignment="1">
      <alignment horizontal="justify" wrapText="1"/>
    </xf>
    <xf numFmtId="165" fontId="27" fillId="13" borderId="1" xfId="4" applyNumberFormat="1" applyFont="1" applyFill="1" applyBorder="1" applyAlignment="1">
      <alignment horizontal="right" wrapText="1"/>
    </xf>
    <xf numFmtId="0" fontId="30" fillId="13" borderId="1" xfId="10" applyFont="1" applyFill="1" applyBorder="1" applyAlignment="1">
      <alignment wrapText="1"/>
    </xf>
    <xf numFmtId="165" fontId="30" fillId="13" borderId="1" xfId="4" applyNumberFormat="1" applyFont="1" applyFill="1" applyBorder="1" applyAlignment="1">
      <alignment horizontal="right" wrapText="1"/>
    </xf>
    <xf numFmtId="1" fontId="8" fillId="0" borderId="0" xfId="10" applyNumberFormat="1"/>
    <xf numFmtId="0" fontId="14" fillId="3" borderId="0" xfId="22" applyFont="1" applyFill="1" applyBorder="1"/>
    <xf numFmtId="0" fontId="27" fillId="3" borderId="1" xfId="10" applyFont="1" applyFill="1" applyBorder="1" applyAlignment="1">
      <alignment wrapText="1"/>
    </xf>
    <xf numFmtId="165" fontId="27" fillId="3" borderId="1" xfId="4" applyNumberFormat="1" applyFont="1" applyFill="1" applyBorder="1" applyAlignment="1">
      <alignment horizontal="right" wrapText="1"/>
    </xf>
    <xf numFmtId="1" fontId="8" fillId="3" borderId="0" xfId="10" applyNumberFormat="1" applyFont="1" applyFill="1"/>
    <xf numFmtId="0" fontId="8" fillId="3" borderId="0" xfId="10" applyFont="1" applyFill="1"/>
    <xf numFmtId="0" fontId="27" fillId="0" borderId="1" xfId="10" applyFont="1" applyBorder="1" applyAlignment="1">
      <alignment wrapText="1"/>
    </xf>
    <xf numFmtId="165" fontId="30" fillId="0" borderId="1" xfId="4" applyNumberFormat="1" applyFont="1" applyBorder="1" applyAlignment="1">
      <alignment horizontal="right" wrapText="1"/>
    </xf>
    <xf numFmtId="0" fontId="30" fillId="11" borderId="1" xfId="10" applyFont="1" applyFill="1" applyBorder="1" applyAlignment="1">
      <alignment wrapText="1"/>
    </xf>
    <xf numFmtId="165" fontId="30" fillId="11" borderId="1" xfId="4" applyNumberFormat="1" applyFont="1" applyFill="1" applyBorder="1" applyAlignment="1">
      <alignment horizontal="right" wrapText="1"/>
    </xf>
    <xf numFmtId="0" fontId="27" fillId="0" borderId="1" xfId="10" applyFont="1" applyFill="1" applyBorder="1" applyAlignment="1">
      <alignment wrapText="1"/>
    </xf>
    <xf numFmtId="167" fontId="45" fillId="0" borderId="1" xfId="23" applyNumberFormat="1" applyFont="1" applyFill="1" applyBorder="1" applyAlignment="1">
      <alignment horizontal="left" vertical="center" wrapText="1"/>
    </xf>
    <xf numFmtId="165" fontId="45" fillId="0" borderId="1" xfId="4" applyNumberFormat="1" applyFont="1" applyFill="1" applyBorder="1" applyAlignment="1">
      <alignment horizontal="right" vertical="center" wrapText="1"/>
    </xf>
    <xf numFmtId="0" fontId="9" fillId="0" borderId="0" xfId="22" applyFont="1" applyFill="1" applyBorder="1"/>
    <xf numFmtId="167" fontId="46" fillId="13" borderId="1" xfId="23" applyNumberFormat="1" applyFont="1" applyFill="1" applyBorder="1" applyAlignment="1">
      <alignment horizontal="left" vertical="center" wrapText="1"/>
    </xf>
    <xf numFmtId="165" fontId="46" fillId="13" borderId="1" xfId="4" applyNumberFormat="1" applyFont="1" applyFill="1" applyBorder="1" applyAlignment="1">
      <alignment horizontal="right" vertical="center" wrapText="1"/>
    </xf>
    <xf numFmtId="1" fontId="7" fillId="0" borderId="0" xfId="10" applyNumberFormat="1" applyFont="1"/>
    <xf numFmtId="0" fontId="14" fillId="0" borderId="0" xfId="22" applyFont="1" applyFill="1" applyBorder="1"/>
    <xf numFmtId="0" fontId="8" fillId="0" borderId="0" xfId="10" applyFont="1"/>
    <xf numFmtId="165" fontId="46" fillId="0" borderId="1" xfId="4" applyNumberFormat="1" applyFont="1" applyFill="1" applyBorder="1" applyAlignment="1">
      <alignment horizontal="right" vertical="center" wrapText="1"/>
    </xf>
    <xf numFmtId="167" fontId="46" fillId="11" borderId="1" xfId="23" applyNumberFormat="1" applyFont="1" applyFill="1" applyBorder="1" applyAlignment="1">
      <alignment horizontal="left" vertical="center" wrapText="1"/>
    </xf>
    <xf numFmtId="165" fontId="46" fillId="11" borderId="1" xfId="4" applyNumberFormat="1" applyFont="1" applyFill="1" applyBorder="1" applyAlignment="1">
      <alignment horizontal="right" vertical="center" wrapText="1"/>
    </xf>
    <xf numFmtId="0" fontId="38" fillId="10" borderId="1" xfId="10" applyFont="1" applyFill="1" applyBorder="1" applyAlignment="1">
      <alignment horizontal="center" wrapText="1"/>
    </xf>
    <xf numFmtId="0" fontId="38" fillId="10" borderId="11" xfId="10" applyFont="1" applyFill="1" applyBorder="1" applyAlignment="1">
      <alignment horizontal="center" wrapText="1"/>
    </xf>
    <xf numFmtId="0" fontId="40" fillId="0" borderId="11" xfId="10" applyFont="1" applyBorder="1" applyAlignment="1">
      <alignment wrapText="1"/>
    </xf>
    <xf numFmtId="165" fontId="27" fillId="0" borderId="0" xfId="1" applyNumberFormat="1" applyFont="1"/>
    <xf numFmtId="165" fontId="8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left"/>
    </xf>
    <xf numFmtId="165" fontId="31" fillId="0" borderId="0" xfId="1" applyNumberFormat="1" applyFont="1"/>
    <xf numFmtId="165" fontId="27" fillId="11" borderId="1" xfId="1" applyNumberFormat="1" applyFont="1" applyFill="1" applyBorder="1"/>
    <xf numFmtId="165" fontId="27" fillId="0" borderId="1" xfId="1" applyNumberFormat="1" applyFont="1" applyBorder="1"/>
    <xf numFmtId="165" fontId="27" fillId="13" borderId="1" xfId="1" applyNumberFormat="1" applyFont="1" applyFill="1" applyBorder="1" applyAlignment="1">
      <alignment horizontal="right" wrapText="1"/>
    </xf>
    <xf numFmtId="165" fontId="30" fillId="13" borderId="1" xfId="1" applyNumberFormat="1" applyFont="1" applyFill="1" applyBorder="1" applyAlignment="1">
      <alignment horizontal="right" wrapText="1"/>
    </xf>
    <xf numFmtId="165" fontId="27" fillId="3" borderId="1" xfId="1" applyNumberFormat="1" applyFont="1" applyFill="1" applyBorder="1" applyAlignment="1">
      <alignment horizontal="right" wrapText="1"/>
    </xf>
    <xf numFmtId="165" fontId="30" fillId="11" borderId="1" xfId="1" applyNumberFormat="1" applyFont="1" applyFill="1" applyBorder="1" applyAlignment="1">
      <alignment horizontal="right" wrapText="1"/>
    </xf>
    <xf numFmtId="165" fontId="46" fillId="13" borderId="1" xfId="1" applyNumberFormat="1" applyFont="1" applyFill="1" applyBorder="1" applyAlignment="1">
      <alignment horizontal="right" vertical="center" wrapText="1"/>
    </xf>
    <xf numFmtId="165" fontId="46" fillId="11" borderId="1" xfId="1" applyNumberFormat="1" applyFont="1" applyFill="1" applyBorder="1" applyAlignment="1">
      <alignment horizontal="right" vertical="center" wrapText="1"/>
    </xf>
    <xf numFmtId="165" fontId="10" fillId="0" borderId="0" xfId="0" applyNumberFormat="1" applyFont="1"/>
    <xf numFmtId="0" fontId="10" fillId="0" borderId="0" xfId="10" applyFont="1"/>
    <xf numFmtId="165" fontId="10" fillId="0" borderId="0" xfId="10" applyNumberFormat="1" applyFont="1"/>
    <xf numFmtId="3" fontId="0" fillId="0" borderId="0" xfId="0" applyNumberFormat="1"/>
    <xf numFmtId="3" fontId="8" fillId="15" borderId="1" xfId="0" applyNumberFormat="1" applyFont="1" applyFill="1" applyBorder="1" applyAlignment="1">
      <alignment horizontal="right" vertical="top" wrapText="1"/>
    </xf>
    <xf numFmtId="0" fontId="9" fillId="0" borderId="0" xfId="0" applyFont="1"/>
    <xf numFmtId="0" fontId="0" fillId="0" borderId="0" xfId="0" applyBorder="1"/>
    <xf numFmtId="0" fontId="9" fillId="3" borderId="0" xfId="0" applyFont="1" applyFill="1"/>
    <xf numFmtId="0" fontId="8" fillId="0" borderId="1" xfId="0" applyFont="1" applyBorder="1" applyAlignment="1">
      <alignment horizontal="left" vertical="top" wrapText="1"/>
    </xf>
    <xf numFmtId="3" fontId="8" fillId="16" borderId="1" xfId="0" applyNumberFormat="1" applyFont="1" applyFill="1" applyBorder="1" applyAlignment="1">
      <alignment horizontal="right" vertical="top" wrapText="1"/>
    </xf>
    <xf numFmtId="0" fontId="8" fillId="15" borderId="1" xfId="0" applyFont="1" applyFill="1" applyBorder="1" applyAlignment="1">
      <alignment horizontal="left" vertical="top" wrapText="1"/>
    </xf>
    <xf numFmtId="3" fontId="8" fillId="17" borderId="1" xfId="0" applyNumberFormat="1" applyFont="1" applyFill="1" applyBorder="1" applyAlignment="1">
      <alignment horizontal="right" vertical="top" wrapText="1"/>
    </xf>
    <xf numFmtId="0" fontId="0" fillId="15" borderId="0" xfId="0" applyFill="1"/>
    <xf numFmtId="0" fontId="7" fillId="2" borderId="1" xfId="0" applyFont="1" applyFill="1" applyBorder="1" applyAlignment="1">
      <alignment horizontal="left" vertical="top" wrapText="1"/>
    </xf>
    <xf numFmtId="3" fontId="7" fillId="15" borderId="1" xfId="0" applyNumberFormat="1" applyFont="1" applyFill="1" applyBorder="1" applyAlignment="1">
      <alignment horizontal="right" vertical="top" wrapText="1"/>
    </xf>
    <xf numFmtId="0" fontId="8" fillId="0" borderId="34" xfId="0" applyFont="1" applyFill="1" applyBorder="1" applyAlignment="1">
      <alignment horizontal="left" vertical="top" wrapText="1"/>
    </xf>
    <xf numFmtId="3" fontId="8" fillId="18" borderId="1" xfId="0" applyNumberFormat="1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15" borderId="7" xfId="25" applyFont="1" applyFill="1" applyBorder="1" applyAlignment="1">
      <alignment horizontal="left" vertical="center" wrapText="1"/>
    </xf>
    <xf numFmtId="0" fontId="6" fillId="19" borderId="7" xfId="25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0" fontId="0" fillId="18" borderId="60" xfId="0" applyFill="1" applyBorder="1"/>
    <xf numFmtId="3" fontId="0" fillId="18" borderId="4" xfId="0" applyNumberFormat="1" applyFill="1" applyBorder="1"/>
    <xf numFmtId="0" fontId="3" fillId="0" borderId="0" xfId="26"/>
    <xf numFmtId="0" fontId="18" fillId="0" borderId="0" xfId="26" applyFont="1"/>
    <xf numFmtId="0" fontId="8" fillId="6" borderId="19" xfId="26" applyFont="1" applyFill="1" applyBorder="1" applyAlignment="1">
      <alignment horizontal="left"/>
    </xf>
    <xf numFmtId="0" fontId="3" fillId="6" borderId="20" xfId="26" applyFill="1" applyBorder="1"/>
    <xf numFmtId="0" fontId="3" fillId="6" borderId="21" xfId="26" applyFill="1" applyBorder="1"/>
    <xf numFmtId="9" fontId="8" fillId="6" borderId="0" xfId="26" applyNumberFormat="1" applyFont="1" applyFill="1" applyBorder="1" applyAlignment="1">
      <alignment horizontal="left"/>
    </xf>
    <xf numFmtId="0" fontId="3" fillId="6" borderId="0" xfId="26" applyFill="1" applyBorder="1"/>
    <xf numFmtId="0" fontId="3" fillId="6" borderId="23" xfId="26" applyFill="1" applyBorder="1"/>
    <xf numFmtId="0" fontId="12" fillId="3" borderId="6" xfId="26" applyFont="1" applyFill="1" applyBorder="1"/>
    <xf numFmtId="0" fontId="8" fillId="6" borderId="24" xfId="26" applyFont="1" applyFill="1" applyBorder="1" applyAlignment="1">
      <alignment horizontal="left"/>
    </xf>
    <xf numFmtId="10" fontId="16" fillId="4" borderId="24" xfId="8" applyNumberFormat="1" applyFont="1" applyFill="1" applyBorder="1" applyAlignment="1"/>
    <xf numFmtId="0" fontId="3" fillId="6" borderId="25" xfId="26" applyFill="1" applyBorder="1"/>
    <xf numFmtId="0" fontId="12" fillId="3" borderId="0" xfId="26" applyFont="1" applyFill="1" applyBorder="1"/>
    <xf numFmtId="165" fontId="15" fillId="4" borderId="0" xfId="26" applyNumberFormat="1" applyFont="1" applyFill="1" applyBorder="1"/>
    <xf numFmtId="0" fontId="15" fillId="9" borderId="0" xfId="26" applyFont="1" applyFill="1" applyBorder="1"/>
    <xf numFmtId="0" fontId="24" fillId="0" borderId="0" xfId="26" applyFont="1"/>
    <xf numFmtId="0" fontId="3" fillId="5" borderId="0" xfId="26" applyFont="1" applyFill="1"/>
    <xf numFmtId="0" fontId="3" fillId="0" borderId="2" xfId="26" applyFont="1" applyBorder="1"/>
    <xf numFmtId="0" fontId="3" fillId="0" borderId="1" xfId="26" applyFont="1" applyBorder="1"/>
    <xf numFmtId="3" fontId="21" fillId="11" borderId="1" xfId="3" applyNumberFormat="1" applyFont="1" applyFill="1" applyBorder="1" applyProtection="1"/>
    <xf numFmtId="165" fontId="29" fillId="0" borderId="0" xfId="27" applyNumberFormat="1" applyFont="1"/>
    <xf numFmtId="165" fontId="17" fillId="5" borderId="0" xfId="26" applyNumberFormat="1" applyFont="1" applyFill="1"/>
    <xf numFmtId="165" fontId="49" fillId="0" borderId="1" xfId="1" applyNumberFormat="1" applyFont="1" applyBorder="1"/>
    <xf numFmtId="165" fontId="27" fillId="3" borderId="0" xfId="27" applyNumberFormat="1" applyFont="1" applyFill="1"/>
    <xf numFmtId="3" fontId="21" fillId="11" borderId="61" xfId="3" applyNumberFormat="1" applyFont="1" applyFill="1" applyBorder="1" applyProtection="1"/>
    <xf numFmtId="165" fontId="49" fillId="0" borderId="61" xfId="1" applyNumberFormat="1" applyFont="1" applyBorder="1"/>
    <xf numFmtId="0" fontId="26" fillId="15" borderId="39" xfId="8" applyFont="1" applyFill="1" applyBorder="1"/>
    <xf numFmtId="3" fontId="26" fillId="20" borderId="40" xfId="3" applyNumberFormat="1" applyFont="1" applyFill="1" applyBorder="1" applyProtection="1"/>
    <xf numFmtId="165" fontId="25" fillId="5" borderId="32" xfId="1" applyNumberFormat="1" applyFont="1" applyFill="1" applyBorder="1" applyProtection="1"/>
    <xf numFmtId="166" fontId="27" fillId="20" borderId="36" xfId="3" applyNumberFormat="1" applyFont="1" applyFill="1" applyBorder="1" applyProtection="1"/>
    <xf numFmtId="165" fontId="27" fillId="20" borderId="37" xfId="3" applyNumberFormat="1" applyFont="1" applyFill="1" applyBorder="1"/>
    <xf numFmtId="165" fontId="3" fillId="0" borderId="0" xfId="26" applyNumberFormat="1"/>
    <xf numFmtId="166" fontId="27" fillId="21" borderId="36" xfId="3" applyNumberFormat="1" applyFont="1" applyFill="1" applyBorder="1" applyProtection="1"/>
    <xf numFmtId="165" fontId="27" fillId="20" borderId="38" xfId="3" applyNumberFormat="1" applyFont="1" applyFill="1" applyBorder="1"/>
    <xf numFmtId="165" fontId="27" fillId="20" borderId="44" xfId="3" applyNumberFormat="1" applyFont="1" applyFill="1" applyBorder="1"/>
    <xf numFmtId="165" fontId="27" fillId="4" borderId="61" xfId="3" applyNumberFormat="1" applyFont="1" applyFill="1" applyBorder="1"/>
    <xf numFmtId="0" fontId="10" fillId="20" borderId="42" xfId="8" applyFont="1" applyFill="1" applyBorder="1"/>
    <xf numFmtId="165" fontId="27" fillId="20" borderId="61" xfId="3" applyNumberFormat="1" applyFont="1" applyFill="1" applyBorder="1"/>
    <xf numFmtId="165" fontId="27" fillId="20" borderId="34" xfId="3" applyNumberFormat="1" applyFont="1" applyFill="1" applyBorder="1"/>
    <xf numFmtId="165" fontId="25" fillId="5" borderId="32" xfId="1" applyNumberFormat="1" applyFont="1" applyFill="1" applyBorder="1"/>
    <xf numFmtId="0" fontId="3" fillId="5" borderId="0" xfId="26" applyFill="1"/>
    <xf numFmtId="43" fontId="27" fillId="21" borderId="36" xfId="3" applyNumberFormat="1" applyFont="1" applyFill="1" applyBorder="1" applyProtection="1"/>
    <xf numFmtId="165" fontId="27" fillId="21" borderId="0" xfId="3" applyNumberFormat="1" applyFont="1" applyFill="1" applyBorder="1" applyProtection="1"/>
    <xf numFmtId="165" fontId="27" fillId="21" borderId="36" xfId="3" applyNumberFormat="1" applyFont="1" applyFill="1" applyBorder="1" applyProtection="1"/>
    <xf numFmtId="165" fontId="27" fillId="20" borderId="36" xfId="3" applyNumberFormat="1" applyFont="1" applyFill="1" applyBorder="1" applyProtection="1"/>
    <xf numFmtId="0" fontId="10" fillId="20" borderId="49" xfId="8" applyFont="1" applyFill="1" applyBorder="1"/>
    <xf numFmtId="165" fontId="27" fillId="15" borderId="43" xfId="3" applyNumberFormat="1" applyFont="1" applyFill="1" applyBorder="1" applyProtection="1"/>
    <xf numFmtId="165" fontId="27" fillId="6" borderId="43" xfId="3" applyNumberFormat="1" applyFont="1" applyFill="1" applyBorder="1" applyProtection="1"/>
    <xf numFmtId="165" fontId="30" fillId="0" borderId="20" xfId="3" applyNumberFormat="1" applyFont="1" applyFill="1" applyBorder="1" applyProtection="1"/>
    <xf numFmtId="165" fontId="21" fillId="11" borderId="62" xfId="3" applyNumberFormat="1" applyFont="1" applyFill="1" applyBorder="1"/>
    <xf numFmtId="165" fontId="21" fillId="11" borderId="63" xfId="3" applyNumberFormat="1" applyFont="1" applyFill="1" applyBorder="1"/>
    <xf numFmtId="165" fontId="25" fillId="11" borderId="63" xfId="1" applyNumberFormat="1" applyFont="1" applyFill="1" applyBorder="1"/>
    <xf numFmtId="0" fontId="10" fillId="0" borderId="64" xfId="8" applyFont="1" applyFill="1" applyBorder="1"/>
    <xf numFmtId="165" fontId="27" fillId="0" borderId="65" xfId="3" applyNumberFormat="1" applyFont="1" applyFill="1" applyBorder="1" applyProtection="1"/>
    <xf numFmtId="165" fontId="27" fillId="0" borderId="64" xfId="3" applyNumberFormat="1" applyFont="1" applyFill="1" applyBorder="1" applyProtection="1"/>
    <xf numFmtId="165" fontId="27" fillId="4" borderId="64" xfId="3" applyNumberFormat="1" applyFont="1" applyFill="1" applyBorder="1"/>
    <xf numFmtId="165" fontId="17" fillId="5" borderId="66" xfId="26" applyNumberFormat="1" applyFont="1" applyFill="1" applyBorder="1"/>
    <xf numFmtId="0" fontId="10" fillId="0" borderId="55" xfId="8" applyFont="1" applyFill="1" applyBorder="1"/>
    <xf numFmtId="0" fontId="3" fillId="0" borderId="36" xfId="26" applyBorder="1"/>
    <xf numFmtId="0" fontId="3" fillId="0" borderId="34" xfId="26" applyBorder="1"/>
    <xf numFmtId="0" fontId="3" fillId="0" borderId="8" xfId="26" applyBorder="1"/>
    <xf numFmtId="0" fontId="21" fillId="0" borderId="54" xfId="28" applyFont="1" applyFill="1" applyBorder="1"/>
    <xf numFmtId="0" fontId="3" fillId="0" borderId="67" xfId="26" applyBorder="1"/>
    <xf numFmtId="0" fontId="3" fillId="0" borderId="30" xfId="26" applyBorder="1"/>
    <xf numFmtId="0" fontId="3" fillId="0" borderId="32" xfId="26" applyBorder="1"/>
    <xf numFmtId="165" fontId="49" fillId="0" borderId="32" xfId="1" applyNumberFormat="1" applyFont="1" applyBorder="1"/>
    <xf numFmtId="0" fontId="10" fillId="0" borderId="5" xfId="28" applyFont="1" applyFill="1" applyBorder="1"/>
    <xf numFmtId="0" fontId="3" fillId="0" borderId="15" xfId="26" applyBorder="1"/>
    <xf numFmtId="0" fontId="3" fillId="0" borderId="5" xfId="26" applyBorder="1"/>
    <xf numFmtId="0" fontId="23" fillId="0" borderId="0" xfId="0" applyFont="1" applyAlignment="1">
      <alignment wrapText="1"/>
    </xf>
    <xf numFmtId="164" fontId="6" fillId="0" borderId="61" xfId="0" applyNumberFormat="1" applyFont="1" applyFill="1" applyBorder="1" applyAlignment="1">
      <alignment horizontal="center" vertical="center" wrapText="1"/>
    </xf>
    <xf numFmtId="0" fontId="6" fillId="0" borderId="66" xfId="0" applyFont="1" applyFill="1" applyBorder="1" applyAlignment="1">
      <alignment horizontal="center" vertical="center"/>
    </xf>
    <xf numFmtId="3" fontId="7" fillId="16" borderId="68" xfId="0" applyNumberFormat="1" applyFont="1" applyFill="1" applyBorder="1" applyAlignment="1">
      <alignment horizontal="right" vertical="top" wrapText="1"/>
    </xf>
    <xf numFmtId="3" fontId="7" fillId="0" borderId="65" xfId="0" applyNumberFormat="1" applyFont="1" applyBorder="1" applyAlignment="1">
      <alignment horizontal="right" vertical="top" wrapText="1"/>
    </xf>
    <xf numFmtId="3" fontId="7" fillId="0" borderId="64" xfId="0" applyNumberFormat="1" applyFont="1" applyBorder="1" applyAlignment="1">
      <alignment horizontal="right" vertical="top" wrapText="1"/>
    </xf>
    <xf numFmtId="0" fontId="8" fillId="0" borderId="61" xfId="0" applyFont="1" applyBorder="1" applyAlignment="1">
      <alignment horizontal="center" vertical="top" wrapText="1"/>
    </xf>
    <xf numFmtId="0" fontId="7" fillId="5" borderId="61" xfId="0" applyFont="1" applyFill="1" applyBorder="1" applyAlignment="1">
      <alignment horizontal="left" vertical="top" wrapText="1"/>
    </xf>
    <xf numFmtId="3" fontId="8" fillId="16" borderId="61" xfId="0" applyNumberFormat="1" applyFont="1" applyFill="1" applyBorder="1" applyAlignment="1">
      <alignment horizontal="right" vertical="top" wrapText="1"/>
    </xf>
    <xf numFmtId="3" fontId="8" fillId="5" borderId="61" xfId="0" applyNumberFormat="1" applyFont="1" applyFill="1" applyBorder="1" applyAlignment="1">
      <alignment horizontal="right" vertical="top" wrapText="1"/>
    </xf>
    <xf numFmtId="0" fontId="8" fillId="0" borderId="69" xfId="0" applyFont="1" applyBorder="1" applyAlignment="1">
      <alignment horizontal="left" vertical="top" wrapText="1"/>
    </xf>
    <xf numFmtId="3" fontId="8" fillId="16" borderId="17" xfId="0" applyNumberFormat="1" applyFont="1" applyFill="1" applyBorder="1" applyAlignment="1">
      <alignment horizontal="right" vertical="top" wrapText="1"/>
    </xf>
    <xf numFmtId="3" fontId="8" fillId="3" borderId="70" xfId="0" applyNumberFormat="1" applyFont="1" applyFill="1" applyBorder="1" applyAlignment="1">
      <alignment horizontal="right" vertical="top" wrapText="1"/>
    </xf>
    <xf numFmtId="3" fontId="8" fillId="3" borderId="61" xfId="0" applyNumberFormat="1" applyFont="1" applyFill="1" applyBorder="1" applyAlignment="1">
      <alignment horizontal="right" vertical="top" wrapText="1"/>
    </xf>
    <xf numFmtId="3" fontId="8" fillId="0" borderId="70" xfId="0" applyNumberFormat="1" applyFont="1" applyBorder="1" applyAlignment="1">
      <alignment horizontal="right" vertical="top" wrapText="1"/>
    </xf>
    <xf numFmtId="3" fontId="8" fillId="0" borderId="61" xfId="0" applyNumberFormat="1" applyFont="1" applyBorder="1" applyAlignment="1">
      <alignment horizontal="right" vertical="top" wrapText="1"/>
    </xf>
    <xf numFmtId="0" fontId="7" fillId="5" borderId="69" xfId="0" applyFont="1" applyFill="1" applyBorder="1" applyAlignment="1">
      <alignment horizontal="left" vertical="top" wrapText="1"/>
    </xf>
    <xf numFmtId="3" fontId="7" fillId="5" borderId="70" xfId="0" applyNumberFormat="1" applyFont="1" applyFill="1" applyBorder="1" applyAlignment="1">
      <alignment horizontal="right" vertical="top" wrapText="1"/>
    </xf>
    <xf numFmtId="3" fontId="7" fillId="5" borderId="61" xfId="0" applyNumberFormat="1" applyFont="1" applyFill="1" applyBorder="1" applyAlignment="1">
      <alignment horizontal="right" vertical="top" wrapText="1"/>
    </xf>
    <xf numFmtId="3" fontId="8" fillId="2" borderId="70" xfId="0" applyNumberFormat="1" applyFont="1" applyFill="1" applyBorder="1" applyAlignment="1">
      <alignment horizontal="right" vertical="top" wrapText="1"/>
    </xf>
    <xf numFmtId="3" fontId="8" fillId="2" borderId="61" xfId="0" applyNumberFormat="1" applyFont="1" applyFill="1" applyBorder="1" applyAlignment="1">
      <alignment horizontal="right" vertical="top" wrapText="1"/>
    </xf>
    <xf numFmtId="0" fontId="7" fillId="6" borderId="69" xfId="0" applyFont="1" applyFill="1" applyBorder="1" applyAlignment="1">
      <alignment horizontal="left" vertical="top" wrapText="1"/>
    </xf>
    <xf numFmtId="3" fontId="7" fillId="6" borderId="70" xfId="0" applyNumberFormat="1" applyFont="1" applyFill="1" applyBorder="1" applyAlignment="1">
      <alignment horizontal="right" vertical="top" wrapText="1"/>
    </xf>
    <xf numFmtId="3" fontId="7" fillId="6" borderId="61" xfId="0" applyNumberFormat="1" applyFont="1" applyFill="1" applyBorder="1" applyAlignment="1">
      <alignment horizontal="right" vertical="top" wrapText="1"/>
    </xf>
    <xf numFmtId="0" fontId="7" fillId="6" borderId="66" xfId="0" applyFont="1" applyFill="1" applyBorder="1" applyAlignment="1">
      <alignment horizontal="left" vertical="top" wrapText="1"/>
    </xf>
    <xf numFmtId="3" fontId="7" fillId="6" borderId="65" xfId="0" applyNumberFormat="1" applyFont="1" applyFill="1" applyBorder="1" applyAlignment="1">
      <alignment horizontal="right" vertical="top" wrapText="1"/>
    </xf>
    <xf numFmtId="3" fontId="7" fillId="6" borderId="64" xfId="0" applyNumberFormat="1" applyFont="1" applyFill="1" applyBorder="1" applyAlignment="1">
      <alignment horizontal="right" vertical="top" wrapText="1"/>
    </xf>
    <xf numFmtId="0" fontId="3" fillId="0" borderId="0" xfId="29"/>
    <xf numFmtId="0" fontId="10" fillId="0" borderId="61" xfId="29" applyFont="1" applyFill="1" applyBorder="1"/>
    <xf numFmtId="165" fontId="10" fillId="0" borderId="61" xfId="30" applyNumberFormat="1" applyFont="1" applyFill="1" applyBorder="1"/>
    <xf numFmtId="0" fontId="10" fillId="0" borderId="61" xfId="29" applyFont="1" applyBorder="1"/>
    <xf numFmtId="165" fontId="10" fillId="0" borderId="61" xfId="30" applyNumberFormat="1" applyFont="1" applyBorder="1"/>
    <xf numFmtId="0" fontId="10" fillId="0" borderId="61" xfId="0" applyFont="1" applyBorder="1"/>
    <xf numFmtId="0" fontId="10" fillId="0" borderId="61" xfId="21" applyFont="1" applyFill="1" applyBorder="1"/>
    <xf numFmtId="0" fontId="10" fillId="0" borderId="61" xfId="21" applyFont="1" applyBorder="1"/>
    <xf numFmtId="0" fontId="10" fillId="0" borderId="71" xfId="31" applyFont="1" applyBorder="1"/>
    <xf numFmtId="165" fontId="10" fillId="0" borderId="1" xfId="30" applyNumberFormat="1" applyFont="1" applyFill="1" applyBorder="1"/>
    <xf numFmtId="0" fontId="10" fillId="0" borderId="1" xfId="0" applyFont="1" applyBorder="1" applyAlignment="1">
      <alignment wrapText="1"/>
    </xf>
    <xf numFmtId="165" fontId="10" fillId="0" borderId="1" xfId="1" applyNumberFormat="1" applyFont="1" applyFill="1" applyBorder="1"/>
    <xf numFmtId="165" fontId="10" fillId="0" borderId="2" xfId="1" applyNumberFormat="1" applyFont="1" applyBorder="1"/>
    <xf numFmtId="165" fontId="10" fillId="0" borderId="9" xfId="1" applyNumberFormat="1" applyFont="1" applyBorder="1"/>
    <xf numFmtId="165" fontId="21" fillId="8" borderId="30" xfId="1" applyNumberFormat="1" applyFont="1" applyFill="1" applyBorder="1"/>
    <xf numFmtId="165" fontId="10" fillId="8" borderId="30" xfId="1" applyNumberFormat="1" applyFont="1" applyFill="1" applyBorder="1"/>
    <xf numFmtId="165" fontId="10" fillId="8" borderId="32" xfId="1" applyNumberFormat="1" applyFont="1" applyFill="1" applyBorder="1"/>
    <xf numFmtId="0" fontId="9" fillId="0" borderId="59" xfId="0" applyFont="1" applyBorder="1"/>
    <xf numFmtId="0" fontId="8" fillId="0" borderId="0" xfId="26" applyFont="1" applyAlignment="1">
      <alignment horizontal="left"/>
    </xf>
    <xf numFmtId="0" fontId="12" fillId="3" borderId="6" xfId="32" applyFont="1" applyFill="1" applyBorder="1"/>
    <xf numFmtId="0" fontId="0" fillId="0" borderId="5" xfId="22" applyFont="1" applyBorder="1"/>
    <xf numFmtId="0" fontId="0" fillId="0" borderId="34" xfId="22" applyFont="1" applyBorder="1"/>
    <xf numFmtId="165" fontId="14" fillId="0" borderId="0" xfId="1" applyNumberFormat="1"/>
    <xf numFmtId="0" fontId="14" fillId="0" borderId="72" xfId="22" applyBorder="1"/>
    <xf numFmtId="165" fontId="14" fillId="0" borderId="65" xfId="1" applyNumberFormat="1" applyBorder="1"/>
    <xf numFmtId="0" fontId="0" fillId="0" borderId="13" xfId="22" applyFont="1" applyBorder="1"/>
    <xf numFmtId="0" fontId="14" fillId="0" borderId="73" xfId="22" applyBorder="1"/>
    <xf numFmtId="0" fontId="9" fillId="0" borderId="66" xfId="22" applyFont="1" applyBorder="1"/>
    <xf numFmtId="165" fontId="9" fillId="0" borderId="74" xfId="1" applyNumberFormat="1" applyFont="1" applyBorder="1"/>
    <xf numFmtId="0" fontId="9" fillId="22" borderId="0" xfId="22" applyFont="1" applyFill="1"/>
    <xf numFmtId="165" fontId="9" fillId="22" borderId="0" xfId="1" applyNumberFormat="1" applyFont="1" applyFill="1"/>
    <xf numFmtId="0" fontId="34" fillId="0" borderId="0" xfId="32" applyFont="1" applyBorder="1"/>
    <xf numFmtId="0" fontId="11" fillId="3" borderId="0" xfId="32" applyFont="1" applyFill="1" applyBorder="1"/>
    <xf numFmtId="0" fontId="8" fillId="0" borderId="0" xfId="32" applyFont="1" applyAlignment="1">
      <alignment horizontal="left"/>
    </xf>
    <xf numFmtId="0" fontId="12" fillId="3" borderId="75" xfId="0" applyFont="1" applyFill="1" applyBorder="1"/>
    <xf numFmtId="3" fontId="7" fillId="5" borderId="74" xfId="0" applyNumberFormat="1" applyFont="1" applyFill="1" applyBorder="1" applyAlignment="1">
      <alignment horizontal="right" vertical="top" wrapText="1"/>
    </xf>
    <xf numFmtId="165" fontId="40" fillId="21" borderId="11" xfId="4" applyNumberFormat="1" applyFont="1" applyFill="1" applyBorder="1" applyAlignment="1">
      <alignment horizontal="right"/>
    </xf>
    <xf numFmtId="165" fontId="41" fillId="21" borderId="1" xfId="4" applyNumberFormat="1" applyFont="1" applyFill="1" applyBorder="1" applyAlignment="1">
      <alignment horizontal="right"/>
    </xf>
    <xf numFmtId="0" fontId="38" fillId="21" borderId="11" xfId="10" applyFont="1" applyFill="1" applyBorder="1" applyAlignment="1">
      <alignment horizontal="center" wrapText="1"/>
    </xf>
    <xf numFmtId="0" fontId="38" fillId="21" borderId="11" xfId="10" applyFont="1" applyFill="1" applyBorder="1" applyAlignment="1">
      <alignment horizontal="center"/>
    </xf>
    <xf numFmtId="0" fontId="8" fillId="23" borderId="1" xfId="10" applyFill="1" applyBorder="1" applyAlignment="1">
      <alignment wrapText="1"/>
    </xf>
    <xf numFmtId="0" fontId="8" fillId="23" borderId="1" xfId="10" applyFill="1" applyBorder="1"/>
    <xf numFmtId="165" fontId="8" fillId="23" borderId="1" xfId="1" applyNumberFormat="1" applyFont="1" applyFill="1" applyBorder="1"/>
    <xf numFmtId="165" fontId="50" fillId="12" borderId="0" xfId="1" applyNumberFormat="1" applyFont="1" applyFill="1"/>
    <xf numFmtId="0" fontId="7" fillId="6" borderId="76" xfId="0" applyFont="1" applyFill="1" applyBorder="1" applyAlignment="1">
      <alignment horizontal="left" vertical="top" wrapText="1"/>
    </xf>
    <xf numFmtId="3" fontId="8" fillId="16" borderId="76" xfId="0" applyNumberFormat="1" applyFont="1" applyFill="1" applyBorder="1" applyAlignment="1">
      <alignment horizontal="right" vertical="top" wrapText="1"/>
    </xf>
    <xf numFmtId="3" fontId="0" fillId="6" borderId="76" xfId="0" applyNumberFormat="1" applyFill="1" applyBorder="1"/>
    <xf numFmtId="0" fontId="7" fillId="5" borderId="5" xfId="0" applyFont="1" applyFill="1" applyBorder="1" applyAlignment="1">
      <alignment horizontal="left" vertical="top" wrapText="1"/>
    </xf>
    <xf numFmtId="3" fontId="8" fillId="16" borderId="5" xfId="0" applyNumberFormat="1" applyFont="1" applyFill="1" applyBorder="1" applyAlignment="1">
      <alignment horizontal="right" vertical="top" wrapText="1"/>
    </xf>
    <xf numFmtId="3" fontId="8" fillId="5" borderId="5" xfId="0" applyNumberFormat="1" applyFont="1" applyFill="1" applyBorder="1" applyAlignment="1">
      <alignment horizontal="right" vertical="top" wrapText="1"/>
    </xf>
    <xf numFmtId="0" fontId="0" fillId="18" borderId="78" xfId="0" applyFill="1" applyBorder="1"/>
    <xf numFmtId="3" fontId="8" fillId="16" borderId="79" xfId="0" applyNumberFormat="1" applyFont="1" applyFill="1" applyBorder="1" applyAlignment="1">
      <alignment horizontal="right" vertical="top" wrapText="1"/>
    </xf>
    <xf numFmtId="3" fontId="0" fillId="18" borderId="77" xfId="0" applyNumberFormat="1" applyFill="1" applyBorder="1"/>
    <xf numFmtId="3" fontId="0" fillId="18" borderId="80" xfId="0" applyNumberFormat="1" applyFill="1" applyBorder="1"/>
    <xf numFmtId="3" fontId="8" fillId="16" borderId="81" xfId="0" applyNumberFormat="1" applyFont="1" applyFill="1" applyBorder="1" applyAlignment="1">
      <alignment horizontal="right" vertical="top" wrapText="1"/>
    </xf>
    <xf numFmtId="0" fontId="9" fillId="0" borderId="73" xfId="0" applyFont="1" applyBorder="1"/>
    <xf numFmtId="0" fontId="8" fillId="15" borderId="69" xfId="33" applyFont="1" applyFill="1" applyBorder="1" applyAlignment="1">
      <alignment horizontal="left" vertical="center" wrapText="1"/>
    </xf>
    <xf numFmtId="0" fontId="6" fillId="19" borderId="69" xfId="33" applyFont="1" applyFill="1" applyBorder="1" applyAlignment="1">
      <alignment horizontal="left" vertical="center" wrapText="1"/>
    </xf>
    <xf numFmtId="0" fontId="6" fillId="0" borderId="82" xfId="0" applyFont="1" applyFill="1" applyBorder="1" applyAlignment="1">
      <alignment horizontal="center" vertical="center"/>
    </xf>
    <xf numFmtId="3" fontId="7" fillId="0" borderId="83" xfId="0" applyNumberFormat="1" applyFont="1" applyBorder="1" applyAlignment="1">
      <alignment horizontal="right" vertical="top" wrapText="1"/>
    </xf>
    <xf numFmtId="3" fontId="7" fillId="0" borderId="76" xfId="0" applyNumberFormat="1" applyFont="1" applyBorder="1" applyAlignment="1">
      <alignment horizontal="right" vertical="top" wrapText="1"/>
    </xf>
    <xf numFmtId="0" fontId="7" fillId="5" borderId="1" xfId="0" applyFont="1" applyFill="1" applyBorder="1" applyAlignment="1">
      <alignment horizontal="left" vertical="top" wrapText="1"/>
    </xf>
    <xf numFmtId="3" fontId="8" fillId="5" borderId="1" xfId="0" applyNumberFormat="1" applyFont="1" applyFill="1" applyBorder="1" applyAlignment="1">
      <alignment horizontal="right" vertical="top" wrapText="1"/>
    </xf>
    <xf numFmtId="0" fontId="7" fillId="6" borderId="82" xfId="0" applyFont="1" applyFill="1" applyBorder="1" applyAlignment="1">
      <alignment horizontal="left" vertical="top" wrapText="1"/>
    </xf>
    <xf numFmtId="3" fontId="7" fillId="6" borderId="83" xfId="0" applyNumberFormat="1" applyFont="1" applyFill="1" applyBorder="1" applyAlignment="1">
      <alignment horizontal="right" vertical="top" wrapText="1"/>
    </xf>
    <xf numFmtId="3" fontId="7" fillId="6" borderId="76" xfId="0" applyNumberFormat="1" applyFont="1" applyFill="1" applyBorder="1" applyAlignment="1">
      <alignment horizontal="right" vertical="top" wrapText="1"/>
    </xf>
    <xf numFmtId="0" fontId="0" fillId="0" borderId="0" xfId="0"/>
    <xf numFmtId="0" fontId="23" fillId="0" borderId="0" xfId="18" applyFont="1"/>
    <xf numFmtId="165" fontId="23" fillId="0" borderId="1" xfId="47" applyNumberFormat="1" applyFont="1" applyBorder="1"/>
    <xf numFmtId="165" fontId="23" fillId="0" borderId="1" xfId="47" applyNumberFormat="1" applyFont="1" applyFill="1" applyBorder="1"/>
    <xf numFmtId="165" fontId="13" fillId="11" borderId="1" xfId="47" applyNumberFormat="1" applyFont="1" applyFill="1" applyBorder="1"/>
    <xf numFmtId="0" fontId="23" fillId="0" borderId="0" xfId="92" applyFont="1"/>
    <xf numFmtId="0" fontId="34" fillId="0" borderId="0" xfId="92" applyFont="1" applyBorder="1"/>
    <xf numFmtId="0" fontId="23" fillId="0" borderId="0" xfId="92" applyFont="1" applyBorder="1"/>
    <xf numFmtId="0" fontId="11" fillId="3" borderId="0" xfId="92" applyFont="1" applyFill="1" applyBorder="1"/>
    <xf numFmtId="0" fontId="8" fillId="0" borderId="0" xfId="92" applyFont="1" applyAlignment="1">
      <alignment horizontal="left"/>
    </xf>
    <xf numFmtId="0" fontId="13" fillId="11" borderId="1" xfId="92" applyFont="1" applyFill="1" applyBorder="1"/>
    <xf numFmtId="0" fontId="23" fillId="11" borderId="1" xfId="92" applyFont="1" applyFill="1" applyBorder="1"/>
    <xf numFmtId="0" fontId="23" fillId="0" borderId="1" xfId="92" applyFont="1" applyBorder="1"/>
    <xf numFmtId="0" fontId="23" fillId="0" borderId="1" xfId="92" applyFont="1" applyFill="1" applyBorder="1"/>
    <xf numFmtId="0" fontId="23" fillId="0" borderId="1" xfId="0" applyFont="1" applyBorder="1"/>
    <xf numFmtId="0" fontId="16" fillId="0" borderId="1" xfId="31" applyFont="1" applyBorder="1"/>
    <xf numFmtId="0" fontId="0" fillId="0" borderId="0" xfId="0"/>
    <xf numFmtId="0" fontId="23" fillId="0" borderId="0" xfId="18" applyFont="1"/>
    <xf numFmtId="0" fontId="23" fillId="0" borderId="1" xfId="21" applyFont="1" applyBorder="1"/>
    <xf numFmtId="0" fontId="23" fillId="0" borderId="1" xfId="21" applyFont="1" applyFill="1" applyBorder="1"/>
    <xf numFmtId="165" fontId="23" fillId="0" borderId="1" xfId="47" applyNumberFormat="1" applyFont="1" applyBorder="1"/>
    <xf numFmtId="165" fontId="23" fillId="0" borderId="1" xfId="47" applyNumberFormat="1" applyFont="1" applyFill="1" applyBorder="1"/>
    <xf numFmtId="0" fontId="23" fillId="0" borderId="1" xfId="31" applyFont="1" applyBorder="1"/>
    <xf numFmtId="165" fontId="13" fillId="11" borderId="1" xfId="47" applyNumberFormat="1" applyFont="1" applyFill="1" applyBorder="1"/>
    <xf numFmtId="0" fontId="23" fillId="0" borderId="71" xfId="31" applyFont="1" applyBorder="1"/>
    <xf numFmtId="0" fontId="23" fillId="0" borderId="0" xfId="92" applyFont="1"/>
    <xf numFmtId="0" fontId="34" fillId="0" borderId="0" xfId="92" applyFont="1" applyBorder="1"/>
    <xf numFmtId="0" fontId="23" fillId="0" borderId="0" xfId="92" applyFont="1" applyBorder="1"/>
    <xf numFmtId="0" fontId="11" fillId="3" borderId="0" xfId="92" applyFont="1" applyFill="1" applyBorder="1"/>
    <xf numFmtId="0" fontId="8" fillId="0" borderId="0" xfId="92" applyFont="1" applyAlignment="1">
      <alignment horizontal="left"/>
    </xf>
    <xf numFmtId="0" fontId="13" fillId="11" borderId="1" xfId="92" applyFont="1" applyFill="1" applyBorder="1"/>
    <xf numFmtId="0" fontId="23" fillId="11" borderId="1" xfId="92" applyFont="1" applyFill="1" applyBorder="1"/>
    <xf numFmtId="0" fontId="23" fillId="0" borderId="1" xfId="92" applyFont="1" applyBorder="1"/>
    <xf numFmtId="0" fontId="23" fillId="0" borderId="1" xfId="92" applyFont="1" applyFill="1" applyBorder="1"/>
    <xf numFmtId="0" fontId="23" fillId="0" borderId="1" xfId="0" applyFont="1" applyBorder="1" applyAlignment="1">
      <alignment wrapText="1"/>
    </xf>
    <xf numFmtId="0" fontId="35" fillId="0" borderId="0" xfId="92" applyFont="1"/>
    <xf numFmtId="0" fontId="8" fillId="0" borderId="0" xfId="14"/>
    <xf numFmtId="0" fontId="23" fillId="0" borderId="5" xfId="31" applyFont="1" applyBorder="1"/>
    <xf numFmtId="0" fontId="24" fillId="3" borderId="64" xfId="31" applyFont="1" applyFill="1" applyBorder="1"/>
    <xf numFmtId="0" fontId="16" fillId="0" borderId="1" xfId="84" applyFont="1" applyBorder="1"/>
    <xf numFmtId="0" fontId="0" fillId="0" borderId="0" xfId="0"/>
    <xf numFmtId="0" fontId="8" fillId="0" borderId="0" xfId="17" applyFont="1"/>
    <xf numFmtId="0" fontId="31" fillId="0" borderId="0" xfId="17" applyFont="1"/>
    <xf numFmtId="0" fontId="14" fillId="0" borderId="0" xfId="22" applyBorder="1"/>
    <xf numFmtId="0" fontId="8" fillId="0" borderId="0" xfId="14" applyFont="1" applyAlignment="1">
      <alignment horizontal="left"/>
    </xf>
    <xf numFmtId="0" fontId="8" fillId="0" borderId="0" xfId="14"/>
    <xf numFmtId="0" fontId="7" fillId="0" borderId="0" xfId="14" applyFont="1" applyAlignment="1">
      <alignment horizontal="left"/>
    </xf>
    <xf numFmtId="0" fontId="7" fillId="0" borderId="0" xfId="14" applyFont="1"/>
    <xf numFmtId="0" fontId="31" fillId="0" borderId="0" xfId="14" applyFont="1"/>
    <xf numFmtId="0" fontId="8" fillId="8" borderId="84" xfId="14" applyFill="1" applyBorder="1"/>
    <xf numFmtId="0" fontId="8" fillId="0" borderId="84" xfId="14" applyBorder="1"/>
    <xf numFmtId="0" fontId="8" fillId="0" borderId="84" xfId="14" applyFont="1" applyBorder="1"/>
    <xf numFmtId="165" fontId="8" fillId="0" borderId="84" xfId="54" applyNumberFormat="1" applyFont="1" applyBorder="1"/>
    <xf numFmtId="165" fontId="8" fillId="3" borderId="84" xfId="54" applyNumberFormat="1" applyFont="1" applyFill="1" applyBorder="1"/>
    <xf numFmtId="0" fontId="8" fillId="8" borderId="1" xfId="14" applyFill="1" applyBorder="1"/>
    <xf numFmtId="165" fontId="8" fillId="8" borderId="1" xfId="54" applyNumberFormat="1" applyFont="1" applyFill="1" applyBorder="1"/>
    <xf numFmtId="0" fontId="8" fillId="0" borderId="5" xfId="14" applyBorder="1"/>
    <xf numFmtId="0" fontId="8" fillId="0" borderId="84" xfId="14" applyFill="1" applyBorder="1"/>
    <xf numFmtId="0" fontId="8" fillId="10" borderId="1" xfId="14" applyFill="1" applyBorder="1"/>
    <xf numFmtId="165" fontId="8" fillId="10" borderId="1" xfId="54" applyNumberFormat="1" applyFont="1" applyFill="1" applyBorder="1"/>
    <xf numFmtId="0" fontId="8" fillId="0" borderId="0" xfId="14" applyBorder="1"/>
    <xf numFmtId="0" fontId="8" fillId="0" borderId="0" xfId="14" applyFont="1" applyBorder="1"/>
    <xf numFmtId="165" fontId="8" fillId="0" borderId="0" xfId="54" applyNumberFormat="1" applyFont="1" applyBorder="1"/>
    <xf numFmtId="165" fontId="8" fillId="0" borderId="0" xfId="54" applyNumberFormat="1" applyFont="1"/>
    <xf numFmtId="0" fontId="8" fillId="10" borderId="1" xfId="14" applyFill="1" applyBorder="1" applyAlignment="1">
      <alignment horizontal="center"/>
    </xf>
    <xf numFmtId="0" fontId="9" fillId="10" borderId="9" xfId="22" applyFont="1" applyFill="1" applyBorder="1" applyAlignment="1">
      <alignment horizontal="center"/>
    </xf>
    <xf numFmtId="0" fontId="9" fillId="10" borderId="12" xfId="22" applyFont="1" applyFill="1" applyBorder="1" applyAlignment="1">
      <alignment horizontal="center"/>
    </xf>
    <xf numFmtId="0" fontId="37" fillId="0" borderId="0" xfId="15" applyFont="1" applyAlignment="1">
      <alignment horizontal="center"/>
    </xf>
    <xf numFmtId="0" fontId="32" fillId="0" borderId="0" xfId="10" applyFont="1" applyAlignment="1">
      <alignment horizontal="center"/>
    </xf>
    <xf numFmtId="0" fontId="41" fillId="10" borderId="9" xfId="10" applyFont="1" applyFill="1" applyBorder="1" applyAlignment="1">
      <alignment horizontal="center"/>
    </xf>
    <xf numFmtId="0" fontId="41" fillId="10" borderId="28" xfId="10" applyFont="1" applyFill="1" applyBorder="1" applyAlignment="1">
      <alignment horizontal="center"/>
    </xf>
    <xf numFmtId="0" fontId="41" fillId="10" borderId="12" xfId="10" applyFont="1" applyFill="1" applyBorder="1" applyAlignment="1">
      <alignment horizontal="center"/>
    </xf>
    <xf numFmtId="0" fontId="37" fillId="0" borderId="0" xfId="10" applyFont="1" applyAlignment="1">
      <alignment horizontal="center"/>
    </xf>
    <xf numFmtId="0" fontId="37" fillId="0" borderId="0" xfId="10" applyFont="1" applyAlignment="1">
      <alignment horizontal="center" wrapText="1"/>
    </xf>
    <xf numFmtId="165" fontId="8" fillId="0" borderId="84" xfId="1" applyNumberFormat="1" applyFont="1" applyBorder="1"/>
    <xf numFmtId="0" fontId="8" fillId="0" borderId="84" xfId="0" applyFont="1" applyFill="1" applyBorder="1" applyAlignment="1">
      <alignment horizontal="left" vertical="top" wrapText="1"/>
    </xf>
  </cellXfs>
  <cellStyles count="94">
    <cellStyle name="Ezres" xfId="1" builtinId="3"/>
    <cellStyle name="Ezres 2" xfId="2" xr:uid="{00000000-0005-0000-0000-000001000000}"/>
    <cellStyle name="Ezres 2 2" xfId="3" xr:uid="{00000000-0005-0000-0000-000002000000}"/>
    <cellStyle name="Ezres 2 2 2" xfId="36" xr:uid="{00000000-0005-0000-0000-000002000000}"/>
    <cellStyle name="Ezres 2 3" xfId="54" xr:uid="{00000000-0005-0000-0000-000003000000}"/>
    <cellStyle name="Ezres 2 4" xfId="35" xr:uid="{00000000-0005-0000-0000-000001000000}"/>
    <cellStyle name="Ezres 3" xfId="4" xr:uid="{00000000-0005-0000-0000-000003000000}"/>
    <cellStyle name="Ezres 3 2" xfId="37" xr:uid="{00000000-0005-0000-0000-000004000000}"/>
    <cellStyle name="Ezres 4" xfId="51" xr:uid="{00000000-0005-0000-0000-000005000000}"/>
    <cellStyle name="Ezres 4 2" xfId="5" xr:uid="{00000000-0005-0000-0000-000004000000}"/>
    <cellStyle name="Ezres 4 2 2" xfId="38" xr:uid="{00000000-0005-0000-0000-000006000000}"/>
    <cellStyle name="Ezres 4 3" xfId="63" xr:uid="{00000000-0005-0000-0000-000007000000}"/>
    <cellStyle name="Ezres 4 3 2" xfId="71" xr:uid="{00000000-0005-0000-0000-000008000000}"/>
    <cellStyle name="Ezres 4 3 2 2" xfId="76" xr:uid="{00000000-0005-0000-0000-000009000000}"/>
    <cellStyle name="Ezres 4 3 2 3" xfId="80" xr:uid="{00000000-0005-0000-0000-00000A000000}"/>
    <cellStyle name="Ezres 4 4" xfId="69" xr:uid="{00000000-0005-0000-0000-00000B000000}"/>
    <cellStyle name="Ezres 4 5" xfId="82" xr:uid="{00000000-0005-0000-0000-00000C000000}"/>
    <cellStyle name="Ezres 5" xfId="34" xr:uid="{00000000-0005-0000-0000-00004F000000}"/>
    <cellStyle name="Ezres 5 2" xfId="57" xr:uid="{00000000-0005-0000-0000-00000D000000}"/>
    <cellStyle name="Ezres 6" xfId="6" xr:uid="{00000000-0005-0000-0000-000005000000}"/>
    <cellStyle name="Ezres 6 2" xfId="27" xr:uid="{00000000-0005-0000-0000-000006000000}"/>
    <cellStyle name="Ezres 6 2 2" xfId="53" xr:uid="{00000000-0005-0000-0000-00000F000000}"/>
    <cellStyle name="Ezres 6 3" xfId="39" xr:uid="{00000000-0005-0000-0000-00000E000000}"/>
    <cellStyle name="Ezres 7" xfId="46" xr:uid="{00000000-0005-0000-0000-000010000000}"/>
    <cellStyle name="Ezres 7 2" xfId="7" xr:uid="{00000000-0005-0000-0000-000007000000}"/>
    <cellStyle name="Ezres 7 2 2" xfId="30" xr:uid="{00000000-0005-0000-0000-000008000000}"/>
    <cellStyle name="Ezres 7 2 2 2" xfId="47" xr:uid="{00000000-0005-0000-0000-000012000000}"/>
    <cellStyle name="Ezres 7 2 3" xfId="40" xr:uid="{00000000-0005-0000-0000-000011000000}"/>
    <cellStyle name="Normál" xfId="0" builtinId="0"/>
    <cellStyle name="Normál 10" xfId="58" xr:uid="{00000000-0005-0000-0000-000014000000}"/>
    <cellStyle name="Normál 2" xfId="8" xr:uid="{00000000-0005-0000-0000-00000A000000}"/>
    <cellStyle name="Normál 2 3" xfId="28" xr:uid="{00000000-0005-0000-0000-00000B000000}"/>
    <cellStyle name="Normál 3" xfId="9" xr:uid="{00000000-0005-0000-0000-00000C000000}"/>
    <cellStyle name="Normál 3 2" xfId="10" xr:uid="{00000000-0005-0000-0000-00000D000000}"/>
    <cellStyle name="Normál 3 3" xfId="60" xr:uid="{00000000-0005-0000-0000-000019000000}"/>
    <cellStyle name="Normál 3 3 2" xfId="32" xr:uid="{00000000-0005-0000-0000-00000E000000}"/>
    <cellStyle name="Normál 3 3 2 2" xfId="72" xr:uid="{00000000-0005-0000-0000-00001A000000}"/>
    <cellStyle name="Normál 3 4" xfId="61" xr:uid="{00000000-0005-0000-0000-00001B000000}"/>
    <cellStyle name="Normál 3 4 2" xfId="66" xr:uid="{00000000-0005-0000-0000-00001C000000}"/>
    <cellStyle name="Normál 3 4 2 2" xfId="29" xr:uid="{00000000-0005-0000-0000-00000F000000}"/>
    <cellStyle name="Normál 3 4 2 2 2" xfId="83" xr:uid="{00000000-0005-0000-0000-00001E000000}"/>
    <cellStyle name="Normál 3 4 2 2 3" xfId="92" xr:uid="{00000000-0005-0000-0000-00001F000000}"/>
    <cellStyle name="Normál 3 4 2 2 4" xfId="74" xr:uid="{00000000-0005-0000-0000-00001D000000}"/>
    <cellStyle name="Normál 3 4 2 3" xfId="78" xr:uid="{00000000-0005-0000-0000-000020000000}"/>
    <cellStyle name="Normál 3 4 2 3 2" xfId="85" xr:uid="{00000000-0005-0000-0000-000021000000}"/>
    <cellStyle name="Normál 3 5" xfId="65" xr:uid="{00000000-0005-0000-0000-000022000000}"/>
    <cellStyle name="Normál 3 5 2" xfId="26" xr:uid="{00000000-0005-0000-0000-000010000000}"/>
    <cellStyle name="Normál 3 5 2 2" xfId="89" xr:uid="{00000000-0005-0000-0000-000024000000}"/>
    <cellStyle name="Normál 3 5 2 3" xfId="73" xr:uid="{00000000-0005-0000-0000-000023000000}"/>
    <cellStyle name="Normál 3 6" xfId="88" xr:uid="{00000000-0005-0000-0000-000025000000}"/>
    <cellStyle name="Normál 3 7" xfId="93" xr:uid="{00000000-0005-0000-0000-000026000000}"/>
    <cellStyle name="Normál 3 8" xfId="41" xr:uid="{00000000-0005-0000-0000-000017000000}"/>
    <cellStyle name="Normál 4" xfId="11" xr:uid="{00000000-0005-0000-0000-000011000000}"/>
    <cellStyle name="Normál 4 2" xfId="12" xr:uid="{00000000-0005-0000-0000-000012000000}"/>
    <cellStyle name="Normál 4 2 2" xfId="13" xr:uid="{00000000-0005-0000-0000-000013000000}"/>
    <cellStyle name="Normál 4 2 2 2" xfId="44" xr:uid="{00000000-0005-0000-0000-000029000000}"/>
    <cellStyle name="Normál 4 2 3" xfId="56" xr:uid="{00000000-0005-0000-0000-00002A000000}"/>
    <cellStyle name="Normál 4 2 4" xfId="59" xr:uid="{00000000-0005-0000-0000-00002B000000}"/>
    <cellStyle name="Normál 4 2 5" xfId="62" xr:uid="{00000000-0005-0000-0000-00002C000000}"/>
    <cellStyle name="Normál 4 2 5 2" xfId="70" xr:uid="{00000000-0005-0000-0000-00002D000000}"/>
    <cellStyle name="Normál 4 2 5 2 2" xfId="75" xr:uid="{00000000-0005-0000-0000-00002E000000}"/>
    <cellStyle name="Normál 4 2 5 2 3" xfId="79" xr:uid="{00000000-0005-0000-0000-00002F000000}"/>
    <cellStyle name="Normál 4 2 5 2 3 2" xfId="86" xr:uid="{00000000-0005-0000-0000-000030000000}"/>
    <cellStyle name="Normál 4 2 6" xfId="68" xr:uid="{00000000-0005-0000-0000-000031000000}"/>
    <cellStyle name="Normál 4 2 7" xfId="43" xr:uid="{00000000-0005-0000-0000-000028000000}"/>
    <cellStyle name="Normál 4 3" xfId="14" xr:uid="{00000000-0005-0000-0000-000014000000}"/>
    <cellStyle name="Normál 4 4" xfId="45" xr:uid="{00000000-0005-0000-0000-000033000000}"/>
    <cellStyle name="Normál 4 5" xfId="42" xr:uid="{00000000-0005-0000-0000-000027000000}"/>
    <cellStyle name="Normál 5" xfId="25" xr:uid="{00000000-0005-0000-0000-000015000000}"/>
    <cellStyle name="Normál 5 2" xfId="15" xr:uid="{00000000-0005-0000-0000-000016000000}"/>
    <cellStyle name="Normál 5 3" xfId="64" xr:uid="{00000000-0005-0000-0000-000036000000}"/>
    <cellStyle name="Normál 5 3 2" xfId="67" xr:uid="{00000000-0005-0000-0000-000037000000}"/>
    <cellStyle name="Normál 5 3 3" xfId="77" xr:uid="{00000000-0005-0000-0000-000038000000}"/>
    <cellStyle name="Normál 5 3 4" xfId="81" xr:uid="{00000000-0005-0000-0000-000039000000}"/>
    <cellStyle name="Normál 5 3 4 2" xfId="87" xr:uid="{00000000-0005-0000-0000-00003A000000}"/>
    <cellStyle name="Normál 5 4" xfId="84" xr:uid="{00000000-0005-0000-0000-00003B000000}"/>
    <cellStyle name="Normál 5 5" xfId="90" xr:uid="{00000000-0005-0000-0000-00003C000000}"/>
    <cellStyle name="Normál 5 6" xfId="33" xr:uid="{00000000-0005-0000-0000-000017000000}"/>
    <cellStyle name="Normál 5 6 2" xfId="91" xr:uid="{00000000-0005-0000-0000-00003D000000}"/>
    <cellStyle name="Normál 5 7" xfId="48" xr:uid="{00000000-0005-0000-0000-000034000000}"/>
    <cellStyle name="Normál 6" xfId="50" xr:uid="{00000000-0005-0000-0000-00003E000000}"/>
    <cellStyle name="Normál 6 2" xfId="31" xr:uid="{00000000-0005-0000-0000-000018000000}"/>
    <cellStyle name="Normál 7" xfId="49" xr:uid="{00000000-0005-0000-0000-000040000000}"/>
    <cellStyle name="Normál 8" xfId="52" xr:uid="{00000000-0005-0000-0000-000041000000}"/>
    <cellStyle name="Normál 9" xfId="55" xr:uid="{00000000-0005-0000-0000-000042000000}"/>
    <cellStyle name="Normál_2006. július felülv." xfId="16" xr:uid="{00000000-0005-0000-0000-000019000000}"/>
    <cellStyle name="Normál_2007.költségv.táblák 2" xfId="17" xr:uid="{00000000-0005-0000-0000-00001A000000}"/>
    <cellStyle name="Normál_2007.költségv.táblák 3" xfId="18" xr:uid="{00000000-0005-0000-0000-00001B000000}"/>
    <cellStyle name="Normál_2007.költségv.táblák 3 2" xfId="19" xr:uid="{00000000-0005-0000-0000-00001C000000}"/>
    <cellStyle name="Normál_2007.költségv.táblák 4" xfId="20" xr:uid="{00000000-0005-0000-0000-00001D000000}"/>
    <cellStyle name="Normál_2-1, 2-2 melléklet 2006" xfId="21" xr:uid="{00000000-0005-0000-0000-00001E000000}"/>
    <cellStyle name="Normál_6.MELL.szoc.tábla" xfId="22" xr:uid="{00000000-0005-0000-0000-00001F000000}"/>
    <cellStyle name="Normál_97ûrlap" xfId="23" xr:uid="{00000000-0005-0000-0000-000020000000}"/>
    <cellStyle name="Normál_Intézményi kiadás 2008" xfId="24" xr:uid="{00000000-0005-0000-0000-00002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7%20k&#246;lts&#233;gvet&#233;s\2017%20&#233;vi%20eredeti\KT%20anyag\2017%20k&#246;lts&#233;gv%20t&#225;bl&#225;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7.%20&#233;vi%20z&#225;rsz&#225;mad&#225;s%20mell&#233;kle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.mell. 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>
        <row r="69">
          <cell r="C69">
            <v>475776396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b"/>
      <sheetName val="1c"/>
      <sheetName val="2"/>
      <sheetName val="2a"/>
      <sheetName val="2b"/>
      <sheetName val="2d"/>
      <sheetName val="2e"/>
      <sheetName val="3a"/>
      <sheetName val="3b"/>
      <sheetName val="3c"/>
      <sheetName val="3d"/>
      <sheetName val="4a"/>
      <sheetName val="4.b"/>
      <sheetName val="5.mell"/>
      <sheetName val="6.mell.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6"/>
      <sheetName val="26a"/>
      <sheetName val="26b"/>
      <sheetName val="27"/>
      <sheetName val="28"/>
      <sheetName val="29a"/>
      <sheetName val="29b"/>
      <sheetName val="29c"/>
      <sheetName val="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6">
          <cell r="C6">
            <v>108519738</v>
          </cell>
          <cell r="D6">
            <v>108519738</v>
          </cell>
        </row>
        <row r="7">
          <cell r="C7">
            <v>142116067</v>
          </cell>
          <cell r="D7">
            <v>142116067</v>
          </cell>
        </row>
        <row r="8">
          <cell r="C8">
            <v>97760769</v>
          </cell>
          <cell r="D8">
            <v>97760769</v>
          </cell>
        </row>
        <row r="9">
          <cell r="C9">
            <v>7215230</v>
          </cell>
          <cell r="D9">
            <v>7215230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355611804</v>
          </cell>
          <cell r="D12">
            <v>355611804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309792540</v>
          </cell>
          <cell r="D14">
            <v>243652694</v>
          </cell>
          <cell r="E14">
            <v>1981048</v>
          </cell>
          <cell r="F14">
            <v>63264006</v>
          </cell>
          <cell r="G14">
            <v>0</v>
          </cell>
          <cell r="H14">
            <v>894792</v>
          </cell>
        </row>
        <row r="15">
          <cell r="C15">
            <v>3397958</v>
          </cell>
          <cell r="D15">
            <v>1416910</v>
          </cell>
          <cell r="E15">
            <v>1981048</v>
          </cell>
        </row>
        <row r="16">
          <cell r="C16">
            <v>227105784</v>
          </cell>
          <cell r="D16">
            <v>227105784</v>
          </cell>
        </row>
        <row r="17">
          <cell r="C17">
            <v>15130000</v>
          </cell>
          <cell r="D17">
            <v>15130000</v>
          </cell>
        </row>
        <row r="18">
          <cell r="C18">
            <v>64158798</v>
          </cell>
          <cell r="F18">
            <v>63264006</v>
          </cell>
          <cell r="H18">
            <v>894792</v>
          </cell>
        </row>
        <row r="19">
          <cell r="C19">
            <v>0</v>
          </cell>
        </row>
        <row r="20">
          <cell r="C20">
            <v>665404344</v>
          </cell>
          <cell r="D20">
            <v>599264498</v>
          </cell>
          <cell r="E20">
            <v>1981048</v>
          </cell>
          <cell r="F20">
            <v>63264006</v>
          </cell>
          <cell r="G20">
            <v>0</v>
          </cell>
          <cell r="H20">
            <v>894792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1025895503</v>
          </cell>
          <cell r="D23">
            <v>1025095503</v>
          </cell>
          <cell r="E23">
            <v>0</v>
          </cell>
          <cell r="F23">
            <v>0</v>
          </cell>
          <cell r="G23">
            <v>800000</v>
          </cell>
          <cell r="H23">
            <v>0</v>
          </cell>
        </row>
        <row r="24">
          <cell r="C24">
            <v>800000</v>
          </cell>
          <cell r="G24">
            <v>800000</v>
          </cell>
        </row>
        <row r="25">
          <cell r="C25">
            <v>1025095503</v>
          </cell>
          <cell r="D25">
            <v>1025095503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1025895503</v>
          </cell>
          <cell r="D28">
            <v>1025095503</v>
          </cell>
          <cell r="E28">
            <v>0</v>
          </cell>
          <cell r="F28">
            <v>0</v>
          </cell>
          <cell r="G28">
            <v>800000</v>
          </cell>
          <cell r="H28">
            <v>0</v>
          </cell>
        </row>
        <row r="29">
          <cell r="C29">
            <v>110200000</v>
          </cell>
          <cell r="D29">
            <v>110200000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110200000</v>
          </cell>
          <cell r="D30">
            <v>110200000</v>
          </cell>
        </row>
        <row r="31">
          <cell r="C31">
            <v>0</v>
          </cell>
        </row>
        <row r="32">
          <cell r="C32">
            <v>181000000</v>
          </cell>
          <cell r="D32">
            <v>181000000</v>
          </cell>
        </row>
        <row r="33">
          <cell r="C33">
            <v>11800000</v>
          </cell>
          <cell r="D33">
            <v>11800000</v>
          </cell>
        </row>
        <row r="34">
          <cell r="C34">
            <v>0</v>
          </cell>
        </row>
        <row r="35">
          <cell r="C35">
            <v>192800000</v>
          </cell>
          <cell r="D35">
            <v>192800000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400000</v>
          </cell>
          <cell r="D36">
            <v>400000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50000</v>
          </cell>
          <cell r="D37">
            <v>50000</v>
          </cell>
        </row>
        <row r="38">
          <cell r="C38">
            <v>350000</v>
          </cell>
          <cell r="D38">
            <v>350000</v>
          </cell>
        </row>
        <row r="39">
          <cell r="C39">
            <v>303400000</v>
          </cell>
          <cell r="D39">
            <v>303400000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8036796</v>
          </cell>
          <cell r="D41">
            <v>0</v>
          </cell>
          <cell r="E41">
            <v>370000</v>
          </cell>
          <cell r="F41">
            <v>1000000</v>
          </cell>
          <cell r="G41">
            <v>1715000</v>
          </cell>
          <cell r="H41">
            <v>4951796</v>
          </cell>
        </row>
        <row r="42">
          <cell r="C42">
            <v>0</v>
          </cell>
        </row>
        <row r="43">
          <cell r="C43">
            <v>2670000</v>
          </cell>
          <cell r="E43">
            <v>70000</v>
          </cell>
          <cell r="F43">
            <v>1000000</v>
          </cell>
          <cell r="G43">
            <v>1600000</v>
          </cell>
        </row>
        <row r="44">
          <cell r="C44">
            <v>848660</v>
          </cell>
          <cell r="H44">
            <v>848660</v>
          </cell>
        </row>
        <row r="45">
          <cell r="C45">
            <v>4518136</v>
          </cell>
          <cell r="E45">
            <v>300000</v>
          </cell>
          <cell r="G45">
            <v>115000</v>
          </cell>
          <cell r="H45">
            <v>4103136</v>
          </cell>
        </row>
        <row r="46">
          <cell r="C46">
            <v>3063000</v>
          </cell>
          <cell r="D46">
            <v>130000</v>
          </cell>
          <cell r="E46">
            <v>1300000</v>
          </cell>
          <cell r="F46">
            <v>1633000</v>
          </cell>
          <cell r="G46">
            <v>0</v>
          </cell>
          <cell r="H46">
            <v>0</v>
          </cell>
        </row>
        <row r="47">
          <cell r="C47">
            <v>1775000</v>
          </cell>
          <cell r="D47">
            <v>130000</v>
          </cell>
          <cell r="E47">
            <v>1300000</v>
          </cell>
          <cell r="F47">
            <v>345000</v>
          </cell>
        </row>
        <row r="48">
          <cell r="C48">
            <v>1288000</v>
          </cell>
          <cell r="F48">
            <v>1288000</v>
          </cell>
        </row>
        <row r="49">
          <cell r="C49">
            <v>9610000</v>
          </cell>
          <cell r="D49">
            <v>9610000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9100000</v>
          </cell>
          <cell r="D52">
            <v>9100000</v>
          </cell>
        </row>
        <row r="53">
          <cell r="C53">
            <v>510000</v>
          </cell>
          <cell r="D53">
            <v>510000</v>
          </cell>
        </row>
        <row r="54">
          <cell r="C54">
            <v>1095245</v>
          </cell>
          <cell r="H54">
            <v>1095245</v>
          </cell>
        </row>
        <row r="55">
          <cell r="C55">
            <v>8699255</v>
          </cell>
          <cell r="D55">
            <v>5904744</v>
          </cell>
          <cell r="E55">
            <v>450900</v>
          </cell>
          <cell r="F55">
            <v>710910</v>
          </cell>
          <cell r="H55">
            <v>1632701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1460500</v>
          </cell>
          <cell r="D60">
            <v>1460500</v>
          </cell>
        </row>
        <row r="61">
          <cell r="C61">
            <v>31964796</v>
          </cell>
          <cell r="D61">
            <v>17105244</v>
          </cell>
          <cell r="E61">
            <v>2120900</v>
          </cell>
          <cell r="F61">
            <v>3343910</v>
          </cell>
          <cell r="G61">
            <v>1715000</v>
          </cell>
          <cell r="H61">
            <v>7679742</v>
          </cell>
        </row>
        <row r="62">
          <cell r="C62">
            <v>12129420</v>
          </cell>
          <cell r="D62">
            <v>12129420</v>
          </cell>
        </row>
        <row r="63">
          <cell r="C63">
            <v>0</v>
          </cell>
        </row>
        <row r="64">
          <cell r="C64">
            <v>12129420</v>
          </cell>
          <cell r="D64">
            <v>12129420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390000</v>
          </cell>
          <cell r="D68">
            <v>390000</v>
          </cell>
        </row>
        <row r="69">
          <cell r="C69">
            <v>0</v>
          </cell>
        </row>
        <row r="70">
          <cell r="C70">
            <v>390000</v>
          </cell>
          <cell r="D70">
            <v>390000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2039184063</v>
          </cell>
          <cell r="D71">
            <v>1957384665</v>
          </cell>
          <cell r="E71">
            <v>4101948</v>
          </cell>
          <cell r="F71">
            <v>66607916</v>
          </cell>
          <cell r="G71">
            <v>2515000</v>
          </cell>
          <cell r="H71">
            <v>8574534</v>
          </cell>
        </row>
        <row r="72">
          <cell r="C72">
            <v>0</v>
          </cell>
        </row>
        <row r="73">
          <cell r="C73">
            <v>283299607</v>
          </cell>
          <cell r="D73">
            <v>247944252</v>
          </cell>
          <cell r="E73">
            <v>11151861</v>
          </cell>
          <cell r="F73">
            <v>17021226</v>
          </cell>
          <cell r="G73">
            <v>2340070</v>
          </cell>
          <cell r="H73">
            <v>4842198</v>
          </cell>
        </row>
        <row r="74">
          <cell r="C74">
            <v>0</v>
          </cell>
        </row>
        <row r="75">
          <cell r="C75">
            <v>501490090</v>
          </cell>
          <cell r="E75">
            <v>186988414</v>
          </cell>
          <cell r="F75">
            <v>124226493</v>
          </cell>
          <cell r="G75">
            <v>61870921</v>
          </cell>
          <cell r="H75">
            <v>128404262</v>
          </cell>
        </row>
        <row r="76">
          <cell r="C76">
            <v>784789697</v>
          </cell>
          <cell r="D76">
            <v>247944252</v>
          </cell>
          <cell r="E76">
            <v>198140275</v>
          </cell>
          <cell r="F76">
            <v>141247719</v>
          </cell>
          <cell r="G76">
            <v>64210991</v>
          </cell>
          <cell r="H76">
            <v>133246460</v>
          </cell>
        </row>
        <row r="77">
          <cell r="C77">
            <v>784789697</v>
          </cell>
          <cell r="D77">
            <v>247944252</v>
          </cell>
          <cell r="E77">
            <v>198140275</v>
          </cell>
          <cell r="F77">
            <v>141247719</v>
          </cell>
          <cell r="G77">
            <v>64210991</v>
          </cell>
          <cell r="H77">
            <v>133246460</v>
          </cell>
        </row>
        <row r="78">
          <cell r="C78">
            <v>2823973760</v>
          </cell>
          <cell r="D78">
            <v>2205328917</v>
          </cell>
          <cell r="E78">
            <v>202242223</v>
          </cell>
          <cell r="F78">
            <v>207855635</v>
          </cell>
          <cell r="G78">
            <v>66725991</v>
          </cell>
          <cell r="H78">
            <v>141820994</v>
          </cell>
        </row>
      </sheetData>
      <sheetData sheetId="38">
        <row r="6">
          <cell r="C6">
            <v>387614166</v>
          </cell>
          <cell r="D6">
            <v>38093010</v>
          </cell>
          <cell r="E6">
            <v>131799544</v>
          </cell>
          <cell r="F6">
            <v>112320360</v>
          </cell>
          <cell r="G6">
            <v>22629514</v>
          </cell>
          <cell r="H6">
            <v>82771738</v>
          </cell>
        </row>
        <row r="7">
          <cell r="C7">
            <v>72514731</v>
          </cell>
          <cell r="D7">
            <v>8725678</v>
          </cell>
          <cell r="E7">
            <v>27850218</v>
          </cell>
          <cell r="F7">
            <v>15279326</v>
          </cell>
          <cell r="G7">
            <v>4491129</v>
          </cell>
          <cell r="H7">
            <v>16168380</v>
          </cell>
        </row>
        <row r="8">
          <cell r="C8">
            <v>471976062</v>
          </cell>
          <cell r="D8">
            <v>281739948</v>
          </cell>
          <cell r="E8">
            <v>38220500</v>
          </cell>
          <cell r="F8">
            <v>77367409</v>
          </cell>
          <cell r="G8">
            <v>32612898</v>
          </cell>
          <cell r="H8">
            <v>42035307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</row>
        <row r="11">
          <cell r="C11">
            <v>800000</v>
          </cell>
          <cell r="D11">
            <v>800000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800000</v>
          </cell>
          <cell r="D12">
            <v>800000</v>
          </cell>
        </row>
        <row r="13">
          <cell r="C13">
            <v>11000000</v>
          </cell>
          <cell r="D13">
            <v>11000000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1000000</v>
          </cell>
          <cell r="D14">
            <v>1000000</v>
          </cell>
        </row>
        <row r="15">
          <cell r="C15">
            <v>10000000</v>
          </cell>
          <cell r="D15">
            <v>10000000</v>
          </cell>
        </row>
        <row r="16">
          <cell r="C16">
            <v>11800000</v>
          </cell>
          <cell r="D16">
            <v>11800000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</row>
        <row r="18">
          <cell r="C18">
            <v>165641959</v>
          </cell>
          <cell r="D18">
            <v>165641959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3200000</v>
          </cell>
          <cell r="D19">
            <v>3200000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162441959</v>
          </cell>
          <cell r="D22">
            <v>162441959</v>
          </cell>
        </row>
        <row r="23">
          <cell r="C23">
            <v>6671670</v>
          </cell>
          <cell r="D23">
            <v>6671670</v>
          </cell>
        </row>
        <row r="24">
          <cell r="C24">
            <v>0</v>
          </cell>
        </row>
        <row r="25">
          <cell r="C25">
            <v>119798932</v>
          </cell>
          <cell r="D25">
            <v>119798932</v>
          </cell>
        </row>
        <row r="26">
          <cell r="C26">
            <v>292112561</v>
          </cell>
          <cell r="D26">
            <v>292112561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620000</v>
          </cell>
          <cell r="E27">
            <v>500000</v>
          </cell>
          <cell r="F27">
            <v>120000</v>
          </cell>
        </row>
        <row r="28">
          <cell r="C28">
            <v>984966547</v>
          </cell>
          <cell r="D28">
            <v>984966547</v>
          </cell>
        </row>
        <row r="29">
          <cell r="C29">
            <v>1540000</v>
          </cell>
          <cell r="E29">
            <v>1500000</v>
          </cell>
          <cell r="F29">
            <v>40000</v>
          </cell>
        </row>
        <row r="30">
          <cell r="C30">
            <v>9503731</v>
          </cell>
          <cell r="D30">
            <v>672441</v>
          </cell>
          <cell r="E30">
            <v>736220</v>
          </cell>
          <cell r="F30">
            <v>1814441</v>
          </cell>
          <cell r="G30">
            <v>5614827</v>
          </cell>
          <cell r="H30">
            <v>665802</v>
          </cell>
        </row>
        <row r="31">
          <cell r="C31">
            <v>59218345</v>
          </cell>
          <cell r="D31">
            <v>56389076</v>
          </cell>
          <cell r="E31">
            <v>738780</v>
          </cell>
          <cell r="F31">
            <v>533099</v>
          </cell>
          <cell r="G31">
            <v>1377623</v>
          </cell>
          <cell r="H31">
            <v>179767</v>
          </cell>
        </row>
        <row r="32">
          <cell r="C32">
            <v>1055848623</v>
          </cell>
          <cell r="D32">
            <v>1042028064</v>
          </cell>
          <cell r="E32">
            <v>3475000</v>
          </cell>
          <cell r="F32">
            <v>2507540</v>
          </cell>
          <cell r="G32">
            <v>6992450</v>
          </cell>
          <cell r="H32">
            <v>845569</v>
          </cell>
        </row>
        <row r="33">
          <cell r="C33">
            <v>13271081</v>
          </cell>
          <cell r="D33">
            <v>13271081</v>
          </cell>
        </row>
        <row r="34">
          <cell r="C34">
            <v>300000</v>
          </cell>
          <cell r="E34">
            <v>300000</v>
          </cell>
        </row>
        <row r="35">
          <cell r="C35">
            <v>706269</v>
          </cell>
          <cell r="E35">
            <v>406269</v>
          </cell>
          <cell r="F35">
            <v>300000</v>
          </cell>
        </row>
        <row r="36">
          <cell r="C36">
            <v>3854884</v>
          </cell>
          <cell r="D36">
            <v>3583192</v>
          </cell>
          <cell r="E36">
            <v>190692</v>
          </cell>
          <cell r="F36">
            <v>81000</v>
          </cell>
        </row>
        <row r="37">
          <cell r="C37">
            <v>18132234</v>
          </cell>
          <cell r="D37">
            <v>16854273</v>
          </cell>
          <cell r="E37">
            <v>896961</v>
          </cell>
          <cell r="F37">
            <v>381000</v>
          </cell>
          <cell r="G37">
            <v>0</v>
          </cell>
          <cell r="H37">
            <v>0</v>
          </cell>
        </row>
        <row r="38">
          <cell r="C38">
            <v>300000</v>
          </cell>
          <cell r="D38">
            <v>300000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300000</v>
          </cell>
          <cell r="D41">
            <v>300000</v>
          </cell>
        </row>
        <row r="42">
          <cell r="C42">
            <v>300000</v>
          </cell>
          <cell r="D42">
            <v>300000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2310298377</v>
          </cell>
          <cell r="D43">
            <v>1691653534</v>
          </cell>
          <cell r="E43">
            <v>202242223</v>
          </cell>
          <cell r="F43">
            <v>207855635</v>
          </cell>
          <cell r="G43">
            <v>66725991</v>
          </cell>
          <cell r="H43">
            <v>141820994</v>
          </cell>
        </row>
        <row r="44">
          <cell r="C44">
            <v>12185293</v>
          </cell>
          <cell r="D44">
            <v>12185293</v>
          </cell>
        </row>
        <row r="45">
          <cell r="C45">
            <v>501490090</v>
          </cell>
          <cell r="D45">
            <v>501490090</v>
          </cell>
        </row>
        <row r="46">
          <cell r="C46">
            <v>513675383</v>
          </cell>
          <cell r="D46">
            <v>513675383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513675383</v>
          </cell>
          <cell r="D47">
            <v>513675383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2823973760</v>
          </cell>
          <cell r="D48">
            <v>2205328917</v>
          </cell>
          <cell r="E48">
            <v>202242223</v>
          </cell>
          <cell r="F48">
            <v>207855635</v>
          </cell>
          <cell r="G48">
            <v>66725991</v>
          </cell>
          <cell r="H48">
            <v>141820994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7770474</v>
          </cell>
          <cell r="D29">
            <v>7770474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7770474</v>
          </cell>
          <cell r="D30">
            <v>7770474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7770474</v>
          </cell>
          <cell r="D39">
            <v>7770474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1170000</v>
          </cell>
          <cell r="D46">
            <v>0</v>
          </cell>
          <cell r="E46">
            <v>0</v>
          </cell>
          <cell r="F46">
            <v>1170000</v>
          </cell>
          <cell r="G46">
            <v>0</v>
          </cell>
          <cell r="H46">
            <v>0</v>
          </cell>
        </row>
        <row r="47">
          <cell r="C47">
            <v>70000</v>
          </cell>
          <cell r="F47">
            <v>70000</v>
          </cell>
        </row>
        <row r="48">
          <cell r="C48">
            <v>1100000</v>
          </cell>
          <cell r="F48">
            <v>1100000</v>
          </cell>
        </row>
        <row r="49">
          <cell r="C49">
            <v>9610000</v>
          </cell>
          <cell r="D49">
            <v>9610000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9100000</v>
          </cell>
          <cell r="D52">
            <v>9100000</v>
          </cell>
        </row>
        <row r="53">
          <cell r="C53">
            <v>510000</v>
          </cell>
          <cell r="D53">
            <v>510000</v>
          </cell>
        </row>
        <row r="54">
          <cell r="C54">
            <v>0</v>
          </cell>
        </row>
        <row r="55">
          <cell r="C55">
            <v>6185544</v>
          </cell>
          <cell r="D55">
            <v>5869644</v>
          </cell>
          <cell r="F55">
            <v>315900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1460500</v>
          </cell>
          <cell r="D60">
            <v>1460500</v>
          </cell>
        </row>
        <row r="61">
          <cell r="C61">
            <v>18426044</v>
          </cell>
          <cell r="D61">
            <v>16940144</v>
          </cell>
          <cell r="E61">
            <v>0</v>
          </cell>
          <cell r="F61">
            <v>1485900</v>
          </cell>
          <cell r="G61">
            <v>0</v>
          </cell>
          <cell r="H61">
            <v>0</v>
          </cell>
        </row>
        <row r="62">
          <cell r="C62">
            <v>12129420</v>
          </cell>
          <cell r="D62">
            <v>12129420</v>
          </cell>
        </row>
        <row r="63">
          <cell r="C63">
            <v>0</v>
          </cell>
        </row>
        <row r="64">
          <cell r="C64">
            <v>12129420</v>
          </cell>
          <cell r="D64">
            <v>12129420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390000</v>
          </cell>
          <cell r="D68">
            <v>390000</v>
          </cell>
        </row>
        <row r="69">
          <cell r="C69">
            <v>0</v>
          </cell>
        </row>
        <row r="70">
          <cell r="C70">
            <v>390000</v>
          </cell>
          <cell r="D70">
            <v>390000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38715938</v>
          </cell>
          <cell r="D71">
            <v>37230038</v>
          </cell>
          <cell r="E71">
            <v>0</v>
          </cell>
          <cell r="F71">
            <v>1485900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4554500</v>
          </cell>
          <cell r="F75">
            <v>3221000</v>
          </cell>
          <cell r="G75">
            <v>1333500</v>
          </cell>
        </row>
        <row r="76">
          <cell r="C76">
            <v>4554500</v>
          </cell>
          <cell r="D76">
            <v>0</v>
          </cell>
          <cell r="E76">
            <v>0</v>
          </cell>
          <cell r="F76">
            <v>3221000</v>
          </cell>
          <cell r="G76">
            <v>1333500</v>
          </cell>
          <cell r="H76">
            <v>0</v>
          </cell>
        </row>
        <row r="77">
          <cell r="C77">
            <v>4554500</v>
          </cell>
          <cell r="D77">
            <v>0</v>
          </cell>
          <cell r="E77">
            <v>0</v>
          </cell>
          <cell r="F77">
            <v>3221000</v>
          </cell>
          <cell r="G77">
            <v>1333500</v>
          </cell>
          <cell r="H77">
            <v>0</v>
          </cell>
        </row>
        <row r="78">
          <cell r="C78">
            <v>43270438</v>
          </cell>
          <cell r="D78">
            <v>37230038</v>
          </cell>
          <cell r="E78">
            <v>0</v>
          </cell>
          <cell r="F78">
            <v>4706900</v>
          </cell>
          <cell r="G78">
            <v>1333500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</row>
        <row r="81">
          <cell r="C81">
            <v>19147600</v>
          </cell>
          <cell r="D81">
            <v>13107200</v>
          </cell>
          <cell r="F81">
            <v>4706900</v>
          </cell>
          <cell r="G81">
            <v>1333500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5171670</v>
          </cell>
          <cell r="D96">
            <v>5171670</v>
          </cell>
        </row>
        <row r="97">
          <cell r="C97">
            <v>0</v>
          </cell>
        </row>
        <row r="98">
          <cell r="C98">
            <v>4000000</v>
          </cell>
          <cell r="D98">
            <v>4000000</v>
          </cell>
        </row>
        <row r="99">
          <cell r="C99">
            <v>9171670</v>
          </cell>
          <cell r="D99">
            <v>9171670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8019171</v>
          </cell>
          <cell r="D101">
            <v>8019171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2165176</v>
          </cell>
          <cell r="D104">
            <v>2165176</v>
          </cell>
        </row>
        <row r="105">
          <cell r="C105">
            <v>10184347</v>
          </cell>
          <cell r="D105">
            <v>10184347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167182</v>
          </cell>
          <cell r="D106">
            <v>167182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45139</v>
          </cell>
          <cell r="D109">
            <v>45139</v>
          </cell>
        </row>
        <row r="110">
          <cell r="C110">
            <v>212321</v>
          </cell>
          <cell r="D110">
            <v>212321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300000</v>
          </cell>
          <cell r="D114">
            <v>300000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38715938</v>
          </cell>
          <cell r="D116">
            <v>32675538</v>
          </cell>
          <cell r="E116">
            <v>0</v>
          </cell>
          <cell r="F116">
            <v>4706900</v>
          </cell>
          <cell r="G116">
            <v>1333500</v>
          </cell>
          <cell r="H116">
            <v>0</v>
          </cell>
        </row>
        <row r="117">
          <cell r="C117">
            <v>0</v>
          </cell>
        </row>
        <row r="118">
          <cell r="C118">
            <v>4554500</v>
          </cell>
          <cell r="D118">
            <v>4554500</v>
          </cell>
        </row>
        <row r="119">
          <cell r="C119">
            <v>4554500</v>
          </cell>
          <cell r="D119">
            <v>4554500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4554500</v>
          </cell>
          <cell r="D120">
            <v>4554500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43270438</v>
          </cell>
          <cell r="D121">
            <v>37230038</v>
          </cell>
          <cell r="E121">
            <v>0</v>
          </cell>
          <cell r="F121">
            <v>4706900</v>
          </cell>
          <cell r="G121">
            <v>1333500</v>
          </cell>
          <cell r="H121">
            <v>0</v>
          </cell>
        </row>
      </sheetData>
      <sheetData sheetId="45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7879357</v>
          </cell>
          <cell r="D29">
            <v>7879357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7879357</v>
          </cell>
          <cell r="D30">
            <v>7879357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7879357</v>
          </cell>
          <cell r="D39">
            <v>7879357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7879357</v>
          </cell>
          <cell r="D71">
            <v>7879357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7879357</v>
          </cell>
          <cell r="E75">
            <v>7879357</v>
          </cell>
        </row>
        <row r="76">
          <cell r="C76">
            <v>7879357</v>
          </cell>
          <cell r="D76">
            <v>0</v>
          </cell>
          <cell r="E76">
            <v>7879357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7879357</v>
          </cell>
          <cell r="D77">
            <v>0</v>
          </cell>
          <cell r="E77">
            <v>7879357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15758714</v>
          </cell>
          <cell r="D78">
            <v>7879357</v>
          </cell>
          <cell r="E78">
            <v>7879357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6556894</v>
          </cell>
          <cell r="E79">
            <v>6556894</v>
          </cell>
        </row>
        <row r="80">
          <cell r="C80">
            <v>1322463</v>
          </cell>
          <cell r="E80">
            <v>1322463</v>
          </cell>
        </row>
        <row r="81">
          <cell r="C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7879357</v>
          </cell>
          <cell r="D116">
            <v>0</v>
          </cell>
          <cell r="E116">
            <v>7879357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0</v>
          </cell>
        </row>
        <row r="118">
          <cell r="C118">
            <v>7879357</v>
          </cell>
          <cell r="D118">
            <v>7879357</v>
          </cell>
        </row>
        <row r="119">
          <cell r="C119">
            <v>7879357</v>
          </cell>
          <cell r="D119">
            <v>7879357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7879357</v>
          </cell>
          <cell r="D120">
            <v>7879357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15758714</v>
          </cell>
          <cell r="D121">
            <v>7879357</v>
          </cell>
          <cell r="E121">
            <v>7879357</v>
          </cell>
          <cell r="F121">
            <v>0</v>
          </cell>
          <cell r="G121">
            <v>0</v>
          </cell>
          <cell r="H121">
            <v>0</v>
          </cell>
        </row>
      </sheetData>
      <sheetData sheetId="46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9"/>
  <sheetViews>
    <sheetView workbookViewId="0">
      <pane ySplit="6" topLeftCell="A67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353" t="s">
        <v>410</v>
      </c>
      <c r="F1" t="s">
        <v>227</v>
      </c>
    </row>
    <row r="2" spans="1:8" x14ac:dyDescent="0.2">
      <c r="B2" s="353" t="s">
        <v>411</v>
      </c>
      <c r="C2" s="354"/>
      <c r="F2" t="s">
        <v>542</v>
      </c>
    </row>
    <row r="3" spans="1:8" x14ac:dyDescent="0.2">
      <c r="C3" s="15"/>
      <c r="F3" t="s">
        <v>120</v>
      </c>
    </row>
    <row r="4" spans="1:8" x14ac:dyDescent="0.2">
      <c r="B4" s="355"/>
      <c r="C4" s="485" t="s">
        <v>503</v>
      </c>
    </row>
    <row r="5" spans="1:8" ht="38.25" x14ac:dyDescent="0.2">
      <c r="A5" s="2" t="s">
        <v>1</v>
      </c>
      <c r="B5" s="3" t="s">
        <v>2</v>
      </c>
      <c r="C5" s="4" t="s">
        <v>412</v>
      </c>
      <c r="D5" s="4" t="s">
        <v>48</v>
      </c>
      <c r="E5" s="4" t="s">
        <v>413</v>
      </c>
      <c r="F5" s="4" t="s">
        <v>50</v>
      </c>
      <c r="G5" s="4" t="s">
        <v>174</v>
      </c>
      <c r="H5" s="4" t="s">
        <v>52</v>
      </c>
    </row>
    <row r="6" spans="1:8" ht="25.5" x14ac:dyDescent="0.2">
      <c r="A6" s="5">
        <v>1</v>
      </c>
      <c r="B6" s="356" t="s">
        <v>53</v>
      </c>
      <c r="C6" s="357">
        <f>SUM(D6:H6)</f>
        <v>108519738</v>
      </c>
      <c r="D6" s="6">
        <v>108519738</v>
      </c>
      <c r="E6" s="6"/>
      <c r="F6" s="6"/>
      <c r="G6" s="6"/>
      <c r="H6" s="6"/>
    </row>
    <row r="7" spans="1:8" ht="25.5" x14ac:dyDescent="0.2">
      <c r="A7" s="5">
        <v>2</v>
      </c>
      <c r="B7" s="356" t="s">
        <v>414</v>
      </c>
      <c r="C7" s="357">
        <f t="shared" ref="C7:C70" si="0">SUM(D7:H7)</f>
        <v>142116067</v>
      </c>
      <c r="D7" s="6">
        <v>142116067</v>
      </c>
      <c r="E7" s="6"/>
      <c r="F7" s="6"/>
      <c r="G7" s="6"/>
      <c r="H7" s="6"/>
    </row>
    <row r="8" spans="1:8" ht="25.5" x14ac:dyDescent="0.2">
      <c r="A8" s="5">
        <v>3</v>
      </c>
      <c r="B8" s="356" t="s">
        <v>415</v>
      </c>
      <c r="C8" s="357">
        <f t="shared" si="0"/>
        <v>97760769</v>
      </c>
      <c r="D8" s="6">
        <v>97760769</v>
      </c>
      <c r="E8" s="6"/>
      <c r="F8" s="6"/>
      <c r="G8" s="6"/>
      <c r="H8" s="6"/>
    </row>
    <row r="9" spans="1:8" ht="25.5" x14ac:dyDescent="0.2">
      <c r="A9" s="5">
        <v>4</v>
      </c>
      <c r="B9" s="356" t="s">
        <v>416</v>
      </c>
      <c r="C9" s="357">
        <f t="shared" si="0"/>
        <v>7215230</v>
      </c>
      <c r="D9" s="6">
        <v>7215230</v>
      </c>
      <c r="E9" s="6"/>
      <c r="F9" s="6"/>
      <c r="G9" s="6"/>
      <c r="H9" s="6"/>
    </row>
    <row r="10" spans="1:8" ht="25.5" x14ac:dyDescent="0.2">
      <c r="A10" s="5">
        <v>5</v>
      </c>
      <c r="B10" s="356" t="s">
        <v>417</v>
      </c>
      <c r="C10" s="357">
        <f t="shared" si="0"/>
        <v>0</v>
      </c>
      <c r="D10" s="6"/>
      <c r="E10" s="6"/>
      <c r="F10" s="6"/>
      <c r="G10" s="6"/>
      <c r="H10" s="6"/>
    </row>
    <row r="11" spans="1:8" x14ac:dyDescent="0.2">
      <c r="A11" s="5">
        <v>6</v>
      </c>
      <c r="B11" s="356" t="s">
        <v>418</v>
      </c>
      <c r="C11" s="357">
        <f t="shared" si="0"/>
        <v>0</v>
      </c>
      <c r="D11" s="6"/>
      <c r="E11" s="6"/>
      <c r="F11" s="6"/>
      <c r="G11" s="6"/>
      <c r="H11" s="6"/>
    </row>
    <row r="12" spans="1:8" x14ac:dyDescent="0.2">
      <c r="A12" s="5">
        <v>7</v>
      </c>
      <c r="B12" s="356" t="s">
        <v>58</v>
      </c>
      <c r="C12" s="357">
        <f t="shared" si="0"/>
        <v>355611804</v>
      </c>
      <c r="D12" s="17">
        <f>SUM(D6:D11)</f>
        <v>355611804</v>
      </c>
      <c r="E12" s="17">
        <f>SUM(E6:E11)</f>
        <v>0</v>
      </c>
      <c r="F12" s="17">
        <f>SUM(F6:F11)</f>
        <v>0</v>
      </c>
      <c r="G12" s="17">
        <f>SUM(G6:G11)</f>
        <v>0</v>
      </c>
      <c r="H12" s="17">
        <f>SUM(H6:H11)</f>
        <v>0</v>
      </c>
    </row>
    <row r="13" spans="1:8" s="360" customFormat="1" x14ac:dyDescent="0.2">
      <c r="A13" s="5">
        <v>8</v>
      </c>
      <c r="B13" s="358" t="s">
        <v>419</v>
      </c>
      <c r="C13" s="357">
        <f t="shared" si="0"/>
        <v>0</v>
      </c>
      <c r="D13" s="359"/>
      <c r="E13" s="359"/>
      <c r="F13" s="359"/>
      <c r="G13" s="359"/>
      <c r="H13" s="359"/>
    </row>
    <row r="14" spans="1:8" ht="25.5" x14ac:dyDescent="0.2">
      <c r="A14" s="5">
        <v>9</v>
      </c>
      <c r="B14" s="356" t="s">
        <v>59</v>
      </c>
      <c r="C14" s="357">
        <f t="shared" si="0"/>
        <v>309792540</v>
      </c>
      <c r="D14" s="17">
        <f>SUM(D15:D19)</f>
        <v>243652694</v>
      </c>
      <c r="E14" s="17">
        <f>SUM(E15:E19)</f>
        <v>1981048</v>
      </c>
      <c r="F14" s="17">
        <f>SUM(F15:F19)</f>
        <v>63264006</v>
      </c>
      <c r="G14" s="17">
        <f>SUM(G15:G19)</f>
        <v>0</v>
      </c>
      <c r="H14" s="17">
        <f>SUM(H15:H19)</f>
        <v>894792</v>
      </c>
    </row>
    <row r="15" spans="1:8" x14ac:dyDescent="0.2">
      <c r="A15" s="5">
        <v>10</v>
      </c>
      <c r="B15" s="356" t="s">
        <v>420</v>
      </c>
      <c r="C15" s="357">
        <f t="shared" si="0"/>
        <v>3397958</v>
      </c>
      <c r="D15" s="6">
        <v>1416910</v>
      </c>
      <c r="E15" s="6">
        <v>1981048</v>
      </c>
      <c r="F15" s="6"/>
      <c r="G15" s="6"/>
      <c r="H15" s="6"/>
    </row>
    <row r="16" spans="1:8" x14ac:dyDescent="0.2">
      <c r="A16" s="5">
        <v>11</v>
      </c>
      <c r="B16" s="356" t="s">
        <v>421</v>
      </c>
      <c r="C16" s="357">
        <f t="shared" si="0"/>
        <v>227105784</v>
      </c>
      <c r="D16" s="6">
        <v>227105784</v>
      </c>
      <c r="E16" s="6"/>
      <c r="F16" s="6"/>
      <c r="G16" s="6"/>
      <c r="H16" s="6"/>
    </row>
    <row r="17" spans="1:8" x14ac:dyDescent="0.2">
      <c r="A17" s="5">
        <v>12</v>
      </c>
      <c r="B17" s="356" t="s">
        <v>422</v>
      </c>
      <c r="C17" s="357">
        <f t="shared" si="0"/>
        <v>15130000</v>
      </c>
      <c r="D17" s="6">
        <v>15130000</v>
      </c>
      <c r="E17" s="6"/>
      <c r="F17" s="6"/>
      <c r="G17" s="6"/>
      <c r="H17" s="6"/>
    </row>
    <row r="18" spans="1:8" x14ac:dyDescent="0.2">
      <c r="A18" s="5">
        <v>13</v>
      </c>
      <c r="B18" s="356" t="s">
        <v>423</v>
      </c>
      <c r="C18" s="357">
        <f t="shared" si="0"/>
        <v>64158798</v>
      </c>
      <c r="D18" s="6"/>
      <c r="E18" s="6"/>
      <c r="F18" s="6">
        <v>63264006</v>
      </c>
      <c r="G18" s="6"/>
      <c r="H18" s="6">
        <v>894792</v>
      </c>
    </row>
    <row r="19" spans="1:8" x14ac:dyDescent="0.2">
      <c r="A19" s="5">
        <v>14</v>
      </c>
      <c r="B19" s="356" t="s">
        <v>424</v>
      </c>
      <c r="C19" s="357">
        <f t="shared" si="0"/>
        <v>0</v>
      </c>
      <c r="D19" s="6"/>
      <c r="E19" s="6"/>
      <c r="F19" s="6"/>
      <c r="G19" s="6"/>
      <c r="H19" s="6"/>
    </row>
    <row r="20" spans="1:8" ht="25.5" x14ac:dyDescent="0.2">
      <c r="A20" s="5">
        <v>15</v>
      </c>
      <c r="B20" s="361" t="s">
        <v>64</v>
      </c>
      <c r="C20" s="357">
        <f t="shared" si="0"/>
        <v>665404344</v>
      </c>
      <c r="D20" s="7">
        <f>D12+D14</f>
        <v>599264498</v>
      </c>
      <c r="E20" s="7">
        <f>E12+E14</f>
        <v>1981048</v>
      </c>
      <c r="F20" s="7">
        <f>F12+F14</f>
        <v>63264006</v>
      </c>
      <c r="G20" s="7">
        <f>G12+G14</f>
        <v>0</v>
      </c>
      <c r="H20" s="7">
        <f>H12+H14</f>
        <v>894792</v>
      </c>
    </row>
    <row r="21" spans="1:8" x14ac:dyDescent="0.2">
      <c r="A21" s="5">
        <v>16</v>
      </c>
      <c r="B21" s="356" t="s">
        <v>65</v>
      </c>
      <c r="C21" s="357">
        <f t="shared" si="0"/>
        <v>0</v>
      </c>
      <c r="D21" s="18">
        <f>D22</f>
        <v>0</v>
      </c>
      <c r="E21" s="18">
        <f>E22</f>
        <v>0</v>
      </c>
      <c r="F21" s="18">
        <f>F22</f>
        <v>0</v>
      </c>
      <c r="G21" s="18">
        <f>G22</f>
        <v>0</v>
      </c>
      <c r="H21" s="18">
        <f>H22</f>
        <v>0</v>
      </c>
    </row>
    <row r="22" spans="1:8" x14ac:dyDescent="0.2">
      <c r="A22" s="5">
        <v>17</v>
      </c>
      <c r="B22" s="356" t="s">
        <v>425</v>
      </c>
      <c r="C22" s="357">
        <f t="shared" si="0"/>
        <v>0</v>
      </c>
      <c r="D22" s="362"/>
      <c r="E22" s="362"/>
      <c r="F22" s="362"/>
      <c r="G22" s="362"/>
      <c r="H22" s="362"/>
    </row>
    <row r="23" spans="1:8" x14ac:dyDescent="0.2">
      <c r="A23" s="5">
        <v>18</v>
      </c>
      <c r="B23" s="356" t="s">
        <v>426</v>
      </c>
      <c r="C23" s="357">
        <f t="shared" si="0"/>
        <v>1025095503</v>
      </c>
      <c r="D23" s="18">
        <f>SUM(D24:D27)</f>
        <v>1025095503</v>
      </c>
      <c r="E23" s="18">
        <f>SUM(E24:E27)</f>
        <v>0</v>
      </c>
      <c r="F23" s="18">
        <f>SUM(F24:F27)</f>
        <v>0</v>
      </c>
      <c r="G23" s="18">
        <f>SUM(G24:G27)</f>
        <v>0</v>
      </c>
      <c r="H23" s="18">
        <f>SUM(H24:H27)</f>
        <v>0</v>
      </c>
    </row>
    <row r="24" spans="1:8" x14ac:dyDescent="0.2">
      <c r="A24" s="5">
        <v>19</v>
      </c>
      <c r="B24" s="356" t="s">
        <v>427</v>
      </c>
      <c r="C24" s="357">
        <f t="shared" si="0"/>
        <v>0</v>
      </c>
      <c r="D24" s="4"/>
      <c r="E24" s="4"/>
      <c r="F24" s="4"/>
      <c r="G24" s="4"/>
      <c r="H24" s="4"/>
    </row>
    <row r="25" spans="1:8" x14ac:dyDescent="0.2">
      <c r="A25" s="5">
        <v>20</v>
      </c>
      <c r="B25" s="356" t="s">
        <v>428</v>
      </c>
      <c r="C25" s="357">
        <f t="shared" si="0"/>
        <v>1025095503</v>
      </c>
      <c r="D25" s="4">
        <v>1025095503</v>
      </c>
      <c r="E25" s="4"/>
      <c r="F25" s="4"/>
      <c r="G25" s="4"/>
      <c r="H25" s="4"/>
    </row>
    <row r="26" spans="1:8" x14ac:dyDescent="0.2">
      <c r="A26" s="5">
        <v>21</v>
      </c>
      <c r="B26" s="356" t="s">
        <v>429</v>
      </c>
      <c r="C26" s="357">
        <f t="shared" si="0"/>
        <v>0</v>
      </c>
      <c r="D26" s="4"/>
      <c r="E26" s="4"/>
      <c r="F26" s="4"/>
      <c r="G26" s="4"/>
      <c r="H26" s="4"/>
    </row>
    <row r="27" spans="1:8" x14ac:dyDescent="0.2">
      <c r="A27" s="5">
        <v>22</v>
      </c>
      <c r="B27" s="363" t="s">
        <v>430</v>
      </c>
      <c r="C27" s="357">
        <f t="shared" si="0"/>
        <v>0</v>
      </c>
      <c r="D27" s="4"/>
      <c r="E27" s="4"/>
      <c r="F27" s="4"/>
      <c r="G27" s="4"/>
      <c r="H27" s="4"/>
    </row>
    <row r="28" spans="1:8" ht="25.5" x14ac:dyDescent="0.2">
      <c r="A28" s="5">
        <v>23</v>
      </c>
      <c r="B28" s="361" t="s">
        <v>70</v>
      </c>
      <c r="C28" s="357">
        <f t="shared" si="0"/>
        <v>1025095503</v>
      </c>
      <c r="D28" s="7">
        <f>D21+D23</f>
        <v>1025095503</v>
      </c>
      <c r="E28" s="7">
        <f>E21+E23</f>
        <v>0</v>
      </c>
      <c r="F28" s="7">
        <f>F21+F23</f>
        <v>0</v>
      </c>
      <c r="G28" s="7">
        <f>G21+G23</f>
        <v>0</v>
      </c>
      <c r="H28" s="7">
        <f>H21+H23</f>
        <v>0</v>
      </c>
    </row>
    <row r="29" spans="1:8" x14ac:dyDescent="0.2">
      <c r="A29" s="5">
        <v>24</v>
      </c>
      <c r="B29" s="356" t="s">
        <v>71</v>
      </c>
      <c r="C29" s="357">
        <f t="shared" si="0"/>
        <v>110200000</v>
      </c>
      <c r="D29" s="17">
        <f>SUM(D30:D31)</f>
        <v>110200000</v>
      </c>
      <c r="E29" s="17">
        <f>SUM(E30:E31)</f>
        <v>0</v>
      </c>
      <c r="F29" s="17">
        <f>SUM(F30:F31)</f>
        <v>0</v>
      </c>
      <c r="G29" s="17">
        <f>SUM(G30:G31)</f>
        <v>0</v>
      </c>
      <c r="H29" s="17">
        <f>SUM(H30:H31)</f>
        <v>0</v>
      </c>
    </row>
    <row r="30" spans="1:8" x14ac:dyDescent="0.2">
      <c r="A30" s="5">
        <v>25</v>
      </c>
      <c r="B30" s="356" t="s">
        <v>72</v>
      </c>
      <c r="C30" s="357">
        <f t="shared" si="0"/>
        <v>110200000</v>
      </c>
      <c r="D30" s="6">
        <v>110200000</v>
      </c>
      <c r="E30" s="6"/>
      <c r="F30" s="6"/>
      <c r="G30" s="6"/>
      <c r="H30" s="6"/>
    </row>
    <row r="31" spans="1:8" ht="16.5" customHeight="1" x14ac:dyDescent="0.2">
      <c r="A31" s="5">
        <v>26</v>
      </c>
      <c r="B31" s="356" t="s">
        <v>73</v>
      </c>
      <c r="C31" s="357">
        <f t="shared" si="0"/>
        <v>0</v>
      </c>
      <c r="D31" s="6"/>
      <c r="E31" s="6"/>
      <c r="F31" s="6"/>
      <c r="G31" s="6"/>
      <c r="H31" s="6"/>
    </row>
    <row r="32" spans="1:8" ht="18.75" customHeight="1" x14ac:dyDescent="0.2">
      <c r="A32" s="5">
        <v>27</v>
      </c>
      <c r="B32" s="356" t="s">
        <v>74</v>
      </c>
      <c r="C32" s="357">
        <f t="shared" si="0"/>
        <v>181000000</v>
      </c>
      <c r="D32" s="6">
        <v>181000000</v>
      </c>
      <c r="E32" s="6"/>
      <c r="F32" s="6"/>
      <c r="G32" s="6"/>
      <c r="H32" s="6"/>
    </row>
    <row r="33" spans="1:8" x14ac:dyDescent="0.2">
      <c r="A33" s="5">
        <v>28</v>
      </c>
      <c r="B33" s="356" t="s">
        <v>431</v>
      </c>
      <c r="C33" s="357">
        <f t="shared" si="0"/>
        <v>11800000</v>
      </c>
      <c r="D33" s="6">
        <v>11800000</v>
      </c>
      <c r="E33" s="6"/>
      <c r="F33" s="6"/>
      <c r="G33" s="6"/>
      <c r="H33" s="6"/>
    </row>
    <row r="34" spans="1:8" ht="25.5" x14ac:dyDescent="0.2">
      <c r="A34" s="5">
        <v>29</v>
      </c>
      <c r="B34" s="356" t="s">
        <v>432</v>
      </c>
      <c r="C34" s="357">
        <f t="shared" si="0"/>
        <v>0</v>
      </c>
      <c r="D34" s="6"/>
      <c r="E34" s="6"/>
      <c r="F34" s="6"/>
      <c r="G34" s="6"/>
      <c r="H34" s="6"/>
    </row>
    <row r="35" spans="1:8" x14ac:dyDescent="0.2">
      <c r="A35" s="5">
        <v>30</v>
      </c>
      <c r="B35" s="356" t="s">
        <v>77</v>
      </c>
      <c r="C35" s="357">
        <f t="shared" si="0"/>
        <v>192800000</v>
      </c>
      <c r="D35" s="17">
        <f>SUM(D32:D34)</f>
        <v>192800000</v>
      </c>
      <c r="E35" s="17">
        <f>SUM(E32:E34)</f>
        <v>0</v>
      </c>
      <c r="F35" s="17">
        <f>SUM(F32:F34)</f>
        <v>0</v>
      </c>
      <c r="G35" s="17">
        <f>SUM(G32:G34)</f>
        <v>0</v>
      </c>
      <c r="H35" s="17">
        <f>SUM(H32:H34)</f>
        <v>0</v>
      </c>
    </row>
    <row r="36" spans="1:8" x14ac:dyDescent="0.2">
      <c r="A36" s="5">
        <v>31</v>
      </c>
      <c r="B36" s="356" t="s">
        <v>78</v>
      </c>
      <c r="C36" s="357">
        <f t="shared" si="0"/>
        <v>400000</v>
      </c>
      <c r="D36" s="17">
        <f>SUM(D37:D38)</f>
        <v>400000</v>
      </c>
      <c r="E36" s="17">
        <f>SUM(E37:E38)</f>
        <v>0</v>
      </c>
      <c r="F36" s="17">
        <f>SUM(F37:F38)</f>
        <v>0</v>
      </c>
      <c r="G36" s="17">
        <f>SUM(G37:G38)</f>
        <v>0</v>
      </c>
      <c r="H36" s="17">
        <f>SUM(H37:H38)</f>
        <v>0</v>
      </c>
    </row>
    <row r="37" spans="1:8" ht="51" x14ac:dyDescent="0.2">
      <c r="A37" s="5">
        <v>32</v>
      </c>
      <c r="B37" s="356" t="s">
        <v>433</v>
      </c>
      <c r="C37" s="357">
        <f t="shared" si="0"/>
        <v>50000</v>
      </c>
      <c r="D37" s="6">
        <v>50000</v>
      </c>
      <c r="E37" s="6"/>
      <c r="F37" s="6"/>
      <c r="G37" s="6"/>
      <c r="H37" s="6"/>
    </row>
    <row r="38" spans="1:8" x14ac:dyDescent="0.2">
      <c r="A38" s="5">
        <v>33</v>
      </c>
      <c r="B38" s="356" t="s">
        <v>434</v>
      </c>
      <c r="C38" s="357">
        <f t="shared" si="0"/>
        <v>350000</v>
      </c>
      <c r="D38" s="6">
        <v>350000</v>
      </c>
      <c r="E38" s="6"/>
      <c r="F38" s="6"/>
      <c r="G38" s="6"/>
      <c r="H38" s="6"/>
    </row>
    <row r="39" spans="1:8" x14ac:dyDescent="0.2">
      <c r="A39" s="5">
        <v>34</v>
      </c>
      <c r="B39" s="361" t="s">
        <v>82</v>
      </c>
      <c r="C39" s="357">
        <f t="shared" si="0"/>
        <v>303400000</v>
      </c>
      <c r="D39" s="7">
        <f>D29+D35+D36</f>
        <v>303400000</v>
      </c>
      <c r="E39" s="7">
        <f>E29+E35+E36</f>
        <v>0</v>
      </c>
      <c r="F39" s="7">
        <f>F29+F35+F36</f>
        <v>0</v>
      </c>
      <c r="G39" s="7">
        <f>G29+G35+G36</f>
        <v>0</v>
      </c>
      <c r="H39" s="7">
        <f>H29+H35+H36</f>
        <v>0</v>
      </c>
    </row>
    <row r="40" spans="1:8" x14ac:dyDescent="0.2">
      <c r="A40" s="5">
        <v>35</v>
      </c>
      <c r="B40" s="358" t="s">
        <v>435</v>
      </c>
      <c r="C40" s="357">
        <f t="shared" si="0"/>
        <v>0</v>
      </c>
      <c r="D40" s="364"/>
      <c r="E40" s="364"/>
      <c r="F40" s="364"/>
      <c r="G40" s="364"/>
      <c r="H40" s="364"/>
    </row>
    <row r="41" spans="1:8" x14ac:dyDescent="0.2">
      <c r="A41" s="5">
        <v>36</v>
      </c>
      <c r="B41" s="365" t="s">
        <v>83</v>
      </c>
      <c r="C41" s="357">
        <f t="shared" si="0"/>
        <v>8036796</v>
      </c>
      <c r="D41" s="19">
        <f>SUM(D42:D45)</f>
        <v>0</v>
      </c>
      <c r="E41" s="19">
        <f>SUM(E42:E45)</f>
        <v>370000</v>
      </c>
      <c r="F41" s="19">
        <f>SUM(F42:F45)</f>
        <v>1000000</v>
      </c>
      <c r="G41" s="19">
        <f>SUM(G42:G45)</f>
        <v>1715000</v>
      </c>
      <c r="H41" s="19">
        <f>SUM(H42:H45)</f>
        <v>4951796</v>
      </c>
    </row>
    <row r="42" spans="1:8" x14ac:dyDescent="0.2">
      <c r="A42" s="5">
        <v>37</v>
      </c>
      <c r="B42" s="365" t="s">
        <v>436</v>
      </c>
      <c r="C42" s="357">
        <f t="shared" si="0"/>
        <v>0</v>
      </c>
      <c r="D42" s="352"/>
      <c r="E42" s="352"/>
      <c r="F42" s="352"/>
      <c r="G42" s="352"/>
      <c r="H42" s="352"/>
    </row>
    <row r="43" spans="1:8" x14ac:dyDescent="0.2">
      <c r="A43" s="5">
        <v>38</v>
      </c>
      <c r="B43" s="365" t="s">
        <v>85</v>
      </c>
      <c r="C43" s="357">
        <f t="shared" si="0"/>
        <v>2670000</v>
      </c>
      <c r="D43" s="8"/>
      <c r="E43" s="8">
        <v>70000</v>
      </c>
      <c r="F43" s="8">
        <v>1000000</v>
      </c>
      <c r="G43" s="8">
        <v>1600000</v>
      </c>
      <c r="H43" s="8"/>
    </row>
    <row r="44" spans="1:8" x14ac:dyDescent="0.2">
      <c r="A44" s="5">
        <v>39</v>
      </c>
      <c r="B44" s="365" t="s">
        <v>437</v>
      </c>
      <c r="C44" s="357">
        <f t="shared" si="0"/>
        <v>848660</v>
      </c>
      <c r="D44" s="8"/>
      <c r="E44" s="8"/>
      <c r="F44" s="8"/>
      <c r="G44" s="8"/>
      <c r="H44" s="8">
        <v>848660</v>
      </c>
    </row>
    <row r="45" spans="1:8" x14ac:dyDescent="0.2">
      <c r="A45" s="5">
        <v>40</v>
      </c>
      <c r="B45" s="365" t="s">
        <v>438</v>
      </c>
      <c r="C45" s="357">
        <f t="shared" si="0"/>
        <v>4518136</v>
      </c>
      <c r="D45" s="8"/>
      <c r="E45" s="8">
        <v>300000</v>
      </c>
      <c r="F45" s="8"/>
      <c r="G45" s="8">
        <v>115000</v>
      </c>
      <c r="H45" s="8">
        <v>4103136</v>
      </c>
    </row>
    <row r="46" spans="1:8" x14ac:dyDescent="0.2">
      <c r="A46" s="5">
        <v>41</v>
      </c>
      <c r="B46" s="356" t="s">
        <v>87</v>
      </c>
      <c r="C46" s="357">
        <f t="shared" si="0"/>
        <v>3063000</v>
      </c>
      <c r="D46" s="19">
        <f>SUM(D47:D48)</f>
        <v>130000</v>
      </c>
      <c r="E46" s="19">
        <f>SUM(E47:E48)</f>
        <v>1300000</v>
      </c>
      <c r="F46" s="19">
        <f>SUM(F47:F48)</f>
        <v>1633000</v>
      </c>
      <c r="G46" s="19">
        <f>SUM(G47:G48)</f>
        <v>0</v>
      </c>
      <c r="H46" s="19">
        <f>SUM(H47:H48)</f>
        <v>0</v>
      </c>
    </row>
    <row r="47" spans="1:8" x14ac:dyDescent="0.2">
      <c r="A47" s="5">
        <v>42</v>
      </c>
      <c r="B47" s="356" t="s">
        <v>88</v>
      </c>
      <c r="C47" s="357">
        <f t="shared" si="0"/>
        <v>1775000</v>
      </c>
      <c r="D47" s="6">
        <v>130000</v>
      </c>
      <c r="E47" s="6">
        <v>1300000</v>
      </c>
      <c r="F47" s="6">
        <v>345000</v>
      </c>
      <c r="G47" s="6"/>
      <c r="H47" s="6"/>
    </row>
    <row r="48" spans="1:8" x14ac:dyDescent="0.2">
      <c r="A48" s="5">
        <v>43</v>
      </c>
      <c r="B48" s="356" t="s">
        <v>89</v>
      </c>
      <c r="C48" s="357">
        <f t="shared" si="0"/>
        <v>1288000</v>
      </c>
      <c r="D48" s="6"/>
      <c r="E48" s="6"/>
      <c r="F48" s="6">
        <v>1288000</v>
      </c>
      <c r="G48" s="6"/>
      <c r="H48" s="6"/>
    </row>
    <row r="49" spans="1:8" x14ac:dyDescent="0.2">
      <c r="A49" s="5">
        <v>44</v>
      </c>
      <c r="B49" s="356" t="s">
        <v>439</v>
      </c>
      <c r="C49" s="357">
        <f t="shared" si="0"/>
        <v>9610000</v>
      </c>
      <c r="D49" s="19">
        <f>SUM(D50:D53)</f>
        <v>9610000</v>
      </c>
      <c r="E49" s="19">
        <f>SUM(E50:E53)</f>
        <v>0</v>
      </c>
      <c r="F49" s="19">
        <f>SUM(F50:F53)</f>
        <v>0</v>
      </c>
      <c r="G49" s="19">
        <f>SUM(G50:G53)</f>
        <v>0</v>
      </c>
      <c r="H49" s="19">
        <f>SUM(H50:H53)</f>
        <v>0</v>
      </c>
    </row>
    <row r="50" spans="1:8" ht="25.5" x14ac:dyDescent="0.2">
      <c r="A50" s="5">
        <v>45</v>
      </c>
      <c r="B50" s="356" t="s">
        <v>440</v>
      </c>
      <c r="C50" s="357">
        <f t="shared" si="0"/>
        <v>0</v>
      </c>
      <c r="D50" s="6"/>
      <c r="E50" s="6"/>
      <c r="F50" s="6"/>
      <c r="G50" s="6"/>
      <c r="H50" s="6"/>
    </row>
    <row r="51" spans="1:8" ht="25.5" x14ac:dyDescent="0.2">
      <c r="A51" s="5">
        <v>46</v>
      </c>
      <c r="B51" s="356" t="s">
        <v>92</v>
      </c>
      <c r="C51" s="357">
        <f t="shared" si="0"/>
        <v>0</v>
      </c>
      <c r="D51" s="6"/>
      <c r="E51" s="6"/>
      <c r="F51" s="6"/>
      <c r="G51" s="6"/>
      <c r="H51" s="6"/>
    </row>
    <row r="52" spans="1:8" x14ac:dyDescent="0.2">
      <c r="A52" s="5">
        <v>47</v>
      </c>
      <c r="B52" s="356" t="s">
        <v>441</v>
      </c>
      <c r="C52" s="357">
        <f t="shared" si="0"/>
        <v>9100000</v>
      </c>
      <c r="D52" s="6">
        <v>9100000</v>
      </c>
      <c r="E52" s="6"/>
      <c r="F52" s="6"/>
      <c r="G52" s="6"/>
      <c r="H52" s="6"/>
    </row>
    <row r="53" spans="1:8" x14ac:dyDescent="0.2">
      <c r="A53" s="5">
        <v>49</v>
      </c>
      <c r="B53" s="356" t="s">
        <v>95</v>
      </c>
      <c r="C53" s="357">
        <f t="shared" si="0"/>
        <v>510000</v>
      </c>
      <c r="D53" s="6">
        <v>510000</v>
      </c>
      <c r="E53" s="6"/>
      <c r="F53" s="6"/>
      <c r="G53" s="6"/>
      <c r="H53" s="6"/>
    </row>
    <row r="54" spans="1:8" x14ac:dyDescent="0.2">
      <c r="A54" s="5">
        <v>50</v>
      </c>
      <c r="B54" s="356" t="s">
        <v>442</v>
      </c>
      <c r="C54" s="357">
        <f t="shared" si="0"/>
        <v>1095245</v>
      </c>
      <c r="D54" s="6"/>
      <c r="E54" s="6"/>
      <c r="F54" s="6"/>
      <c r="G54" s="6"/>
      <c r="H54" s="6">
        <v>1095245</v>
      </c>
    </row>
    <row r="55" spans="1:8" x14ac:dyDescent="0.2">
      <c r="A55" s="5">
        <v>51</v>
      </c>
      <c r="B55" s="356" t="s">
        <v>443</v>
      </c>
      <c r="C55" s="357">
        <f t="shared" si="0"/>
        <v>8699255</v>
      </c>
      <c r="D55" s="9">
        <v>5904744</v>
      </c>
      <c r="E55" s="9">
        <v>450900</v>
      </c>
      <c r="F55" s="9">
        <v>710910</v>
      </c>
      <c r="G55" s="9"/>
      <c r="H55" s="9">
        <v>1632701</v>
      </c>
    </row>
    <row r="56" spans="1:8" x14ac:dyDescent="0.2">
      <c r="A56" s="5">
        <v>52</v>
      </c>
      <c r="B56" s="356" t="s">
        <v>98</v>
      </c>
      <c r="C56" s="357">
        <f t="shared" si="0"/>
        <v>0</v>
      </c>
      <c r="D56" s="6"/>
      <c r="E56" s="6"/>
      <c r="F56" s="6"/>
      <c r="G56" s="6"/>
      <c r="H56" s="6"/>
    </row>
    <row r="57" spans="1:8" ht="25.5" x14ac:dyDescent="0.2">
      <c r="A57" s="5">
        <v>53</v>
      </c>
      <c r="B57" s="356" t="s">
        <v>444</v>
      </c>
      <c r="C57" s="357">
        <f t="shared" si="0"/>
        <v>0</v>
      </c>
      <c r="D57" s="6"/>
      <c r="E57" s="6"/>
      <c r="F57" s="6"/>
      <c r="G57" s="6"/>
      <c r="H57" s="6"/>
    </row>
    <row r="58" spans="1:8" x14ac:dyDescent="0.2">
      <c r="A58" s="5">
        <v>54</v>
      </c>
      <c r="B58" s="356" t="s">
        <v>445</v>
      </c>
      <c r="C58" s="357">
        <f t="shared" si="0"/>
        <v>0</v>
      </c>
      <c r="D58" s="6"/>
      <c r="E58" s="6"/>
      <c r="F58" s="6"/>
      <c r="G58" s="6"/>
      <c r="H58" s="6"/>
    </row>
    <row r="59" spans="1:8" x14ac:dyDescent="0.2">
      <c r="A59" s="5">
        <v>55</v>
      </c>
      <c r="B59" s="356" t="s">
        <v>103</v>
      </c>
      <c r="C59" s="357">
        <f t="shared" si="0"/>
        <v>0</v>
      </c>
      <c r="D59" s="6"/>
      <c r="E59" s="6"/>
      <c r="F59" s="6"/>
      <c r="G59" s="6"/>
      <c r="H59" s="6"/>
    </row>
    <row r="60" spans="1:8" x14ac:dyDescent="0.2">
      <c r="A60" s="5">
        <v>56</v>
      </c>
      <c r="B60" s="356" t="s">
        <v>446</v>
      </c>
      <c r="C60" s="357">
        <f t="shared" si="0"/>
        <v>1460500</v>
      </c>
      <c r="D60" s="6">
        <v>1460500</v>
      </c>
      <c r="E60" s="4"/>
      <c r="F60" s="4"/>
      <c r="G60" s="4"/>
      <c r="H60" s="4"/>
    </row>
    <row r="61" spans="1:8" x14ac:dyDescent="0.2">
      <c r="A61" s="5">
        <v>57</v>
      </c>
      <c r="B61" s="361" t="s">
        <v>105</v>
      </c>
      <c r="C61" s="357">
        <f t="shared" si="0"/>
        <v>31964796</v>
      </c>
      <c r="D61" s="7">
        <f>D40+D41+D46+D49+D54+D55+D56+D57+D58+D59+D60</f>
        <v>17105244</v>
      </c>
      <c r="E61" s="7">
        <f>E40+E41+E46+E49+E54+E55+E56+E57+E58+E59+E60</f>
        <v>2120900</v>
      </c>
      <c r="F61" s="7">
        <f>F40+F41+F46+F49+F54+F55+F56+F57+F58+F59+F60</f>
        <v>3343910</v>
      </c>
      <c r="G61" s="7">
        <f>G40+G41+G46+G49+G54+G55+G56+G57+G58+G59+G60</f>
        <v>1715000</v>
      </c>
      <c r="H61" s="7">
        <f>H40+H41+H46+H49+H54+H55+H56+H57+H58+H59+H60</f>
        <v>7679742</v>
      </c>
    </row>
    <row r="62" spans="1:8" x14ac:dyDescent="0.2">
      <c r="A62" s="5">
        <v>58</v>
      </c>
      <c r="B62" s="356" t="s">
        <v>447</v>
      </c>
      <c r="C62" s="357">
        <f t="shared" si="0"/>
        <v>12129420</v>
      </c>
      <c r="D62" s="6">
        <v>12129420</v>
      </c>
      <c r="E62" s="6"/>
      <c r="F62" s="6"/>
      <c r="G62" s="4"/>
      <c r="H62" s="4"/>
    </row>
    <row r="63" spans="1:8" x14ac:dyDescent="0.2">
      <c r="A63" s="5">
        <v>59</v>
      </c>
      <c r="B63" s="356" t="s">
        <v>448</v>
      </c>
      <c r="C63" s="357">
        <f t="shared" si="0"/>
        <v>0</v>
      </c>
      <c r="D63" s="6"/>
      <c r="E63" s="6"/>
      <c r="F63" s="6"/>
      <c r="G63" s="4"/>
      <c r="H63" s="4"/>
    </row>
    <row r="64" spans="1:8" x14ac:dyDescent="0.2">
      <c r="A64" s="5">
        <v>60</v>
      </c>
      <c r="B64" s="361" t="s">
        <v>107</v>
      </c>
      <c r="C64" s="357">
        <f t="shared" si="0"/>
        <v>12129420</v>
      </c>
      <c r="D64" s="7">
        <f>SUM(D62:D63)</f>
        <v>12129420</v>
      </c>
      <c r="E64" s="7">
        <f>SUM(E62:E63)</f>
        <v>0</v>
      </c>
      <c r="F64" s="7">
        <f>SUM(F62:F63)</f>
        <v>0</v>
      </c>
      <c r="G64" s="7">
        <f>SUM(G62:G63)</f>
        <v>0</v>
      </c>
      <c r="H64" s="7">
        <f>SUM(H62:H63)</f>
        <v>0</v>
      </c>
    </row>
    <row r="65" spans="1:8" x14ac:dyDescent="0.2">
      <c r="A65" s="5">
        <v>61</v>
      </c>
      <c r="B65" s="366" t="s">
        <v>449</v>
      </c>
      <c r="C65" s="357">
        <f t="shared" si="0"/>
        <v>0</v>
      </c>
      <c r="D65" s="352"/>
      <c r="E65" s="352"/>
      <c r="F65" s="352"/>
      <c r="G65" s="352"/>
      <c r="H65" s="352"/>
    </row>
    <row r="66" spans="1:8" x14ac:dyDescent="0.2">
      <c r="A66" s="5">
        <v>62</v>
      </c>
      <c r="B66" s="367" t="s">
        <v>450</v>
      </c>
      <c r="C66" s="357">
        <f t="shared" si="0"/>
        <v>0</v>
      </c>
      <c r="D66" s="7">
        <f>D65</f>
        <v>0</v>
      </c>
      <c r="E66" s="7">
        <f>E65</f>
        <v>0</v>
      </c>
      <c r="F66" s="7">
        <f>F65</f>
        <v>0</v>
      </c>
      <c r="G66" s="7">
        <f>G65</f>
        <v>0</v>
      </c>
      <c r="H66" s="7">
        <f>H65</f>
        <v>0</v>
      </c>
    </row>
    <row r="67" spans="1:8" ht="25.5" x14ac:dyDescent="0.2">
      <c r="A67" s="5">
        <v>63</v>
      </c>
      <c r="B67" s="356" t="s">
        <v>108</v>
      </c>
      <c r="C67" s="357">
        <f t="shared" si="0"/>
        <v>0</v>
      </c>
      <c r="D67" s="6"/>
      <c r="E67" s="6"/>
      <c r="F67" s="6"/>
      <c r="G67" s="6"/>
      <c r="H67" s="6"/>
    </row>
    <row r="68" spans="1:8" x14ac:dyDescent="0.2">
      <c r="A68" s="5">
        <v>64</v>
      </c>
      <c r="B68" s="356" t="s">
        <v>109</v>
      </c>
      <c r="C68" s="357">
        <f t="shared" si="0"/>
        <v>390000</v>
      </c>
      <c r="D68" s="6">
        <v>390000</v>
      </c>
      <c r="E68" s="6"/>
      <c r="F68" s="6"/>
      <c r="G68" s="6"/>
      <c r="H68" s="6"/>
    </row>
    <row r="69" spans="1:8" x14ac:dyDescent="0.2">
      <c r="A69" s="5">
        <v>65</v>
      </c>
      <c r="B69" s="356" t="s">
        <v>110</v>
      </c>
      <c r="C69" s="357">
        <f t="shared" si="0"/>
        <v>0</v>
      </c>
      <c r="D69" s="4"/>
      <c r="E69" s="4"/>
      <c r="F69" s="4"/>
      <c r="G69" s="4"/>
      <c r="H69" s="4"/>
    </row>
    <row r="70" spans="1:8" x14ac:dyDescent="0.2">
      <c r="A70" s="5">
        <v>66</v>
      </c>
      <c r="B70" s="361" t="s">
        <v>111</v>
      </c>
      <c r="C70" s="357">
        <f t="shared" si="0"/>
        <v>390000</v>
      </c>
      <c r="D70" s="20">
        <f>SUM(D67:D69)</f>
        <v>390000</v>
      </c>
      <c r="E70" s="20">
        <f>SUM(E67:E69)</f>
        <v>0</v>
      </c>
      <c r="F70" s="20">
        <f>SUM(F67:F69)</f>
        <v>0</v>
      </c>
      <c r="G70" s="20">
        <f>SUM(G67:G69)</f>
        <v>0</v>
      </c>
      <c r="H70" s="20">
        <f>SUM(H67:H69)</f>
        <v>0</v>
      </c>
    </row>
    <row r="71" spans="1:8" x14ac:dyDescent="0.2">
      <c r="A71" s="5">
        <v>67</v>
      </c>
      <c r="B71" s="368" t="s">
        <v>112</v>
      </c>
      <c r="C71" s="357">
        <f t="shared" ref="C71:C78" si="1">SUM(D71:H71)</f>
        <v>2038384063</v>
      </c>
      <c r="D71" s="21">
        <f>D20+D28+D39+D61+D64+D66+D70</f>
        <v>1957384665</v>
      </c>
      <c r="E71" s="21">
        <f>E20+E28+E39+E61+E64+E66+E70</f>
        <v>4101948</v>
      </c>
      <c r="F71" s="21">
        <f>F20+F28+F39+F61+F64+F66+F70</f>
        <v>66607916</v>
      </c>
      <c r="G71" s="21">
        <f>G20+G28+G39+G61+G64+G66+G70</f>
        <v>1715000</v>
      </c>
      <c r="H71" s="21">
        <f>H20+H28+H39+H61+H64+H66+H70</f>
        <v>8574534</v>
      </c>
    </row>
    <row r="72" spans="1:8" ht="25.5" x14ac:dyDescent="0.2">
      <c r="A72" s="5">
        <v>68</v>
      </c>
      <c r="B72" s="358" t="s">
        <v>451</v>
      </c>
      <c r="C72" s="357">
        <f t="shared" si="1"/>
        <v>0</v>
      </c>
      <c r="D72" s="352"/>
      <c r="E72" s="352"/>
      <c r="F72" s="352"/>
      <c r="G72" s="352"/>
      <c r="H72" s="352"/>
    </row>
    <row r="73" spans="1:8" ht="25.5" x14ac:dyDescent="0.2">
      <c r="A73" s="5">
        <v>69</v>
      </c>
      <c r="B73" s="356" t="s">
        <v>452</v>
      </c>
      <c r="C73" s="357">
        <f t="shared" si="1"/>
        <v>202103170</v>
      </c>
      <c r="D73" s="6">
        <v>197103170</v>
      </c>
      <c r="E73" s="6"/>
      <c r="F73" s="6">
        <v>5000000</v>
      </c>
      <c r="G73" s="6"/>
      <c r="H73" s="6"/>
    </row>
    <row r="74" spans="1:8" x14ac:dyDescent="0.2">
      <c r="A74" s="5">
        <v>70</v>
      </c>
      <c r="B74" s="356" t="s">
        <v>114</v>
      </c>
      <c r="C74" s="357">
        <f t="shared" si="1"/>
        <v>0</v>
      </c>
      <c r="D74" s="6"/>
      <c r="E74" s="6"/>
      <c r="F74" s="6"/>
      <c r="G74" s="6"/>
      <c r="H74" s="6"/>
    </row>
    <row r="75" spans="1:8" x14ac:dyDescent="0.2">
      <c r="A75" s="5">
        <v>71</v>
      </c>
      <c r="B75" s="356" t="s">
        <v>453</v>
      </c>
      <c r="C75" s="357">
        <f t="shared" si="1"/>
        <v>487307709</v>
      </c>
      <c r="D75" s="6"/>
      <c r="E75" s="6">
        <v>186540289</v>
      </c>
      <c r="F75" s="6">
        <v>118913460</v>
      </c>
      <c r="G75" s="6">
        <v>53449698</v>
      </c>
      <c r="H75" s="6">
        <v>128404262</v>
      </c>
    </row>
    <row r="76" spans="1:8" x14ac:dyDescent="0.2">
      <c r="A76" s="5">
        <v>72</v>
      </c>
      <c r="B76" s="356" t="s">
        <v>115</v>
      </c>
      <c r="C76" s="357">
        <f t="shared" si="1"/>
        <v>689410879</v>
      </c>
      <c r="D76" s="18">
        <f>SUM(D72:D75)</f>
        <v>197103170</v>
      </c>
      <c r="E76" s="18">
        <f>SUM(E72:E75)</f>
        <v>186540289</v>
      </c>
      <c r="F76" s="18">
        <f>SUM(F72:F75)</f>
        <v>123913460</v>
      </c>
      <c r="G76" s="18">
        <f>SUM(G72:G75)</f>
        <v>53449698</v>
      </c>
      <c r="H76" s="18">
        <f>SUM(H72:H75)</f>
        <v>128404262</v>
      </c>
    </row>
    <row r="77" spans="1:8" ht="13.5" thickBot="1" x14ac:dyDescent="0.25">
      <c r="A77" s="5">
        <v>73</v>
      </c>
      <c r="B77" s="369" t="s">
        <v>116</v>
      </c>
      <c r="C77" s="357">
        <f t="shared" si="1"/>
        <v>689410879</v>
      </c>
      <c r="D77" s="22">
        <f>D76</f>
        <v>197103170</v>
      </c>
      <c r="E77" s="22">
        <f>E76</f>
        <v>186540289</v>
      </c>
      <c r="F77" s="22">
        <f>F76</f>
        <v>123913460</v>
      </c>
      <c r="G77" s="22">
        <f>G76</f>
        <v>53449698</v>
      </c>
      <c r="H77" s="22">
        <f>H76</f>
        <v>128404262</v>
      </c>
    </row>
    <row r="78" spans="1:8" ht="14.25" thickTop="1" thickBot="1" x14ac:dyDescent="0.25">
      <c r="A78" s="5">
        <v>74</v>
      </c>
      <c r="B78" s="370" t="s">
        <v>46</v>
      </c>
      <c r="C78" s="357">
        <f t="shared" si="1"/>
        <v>2727794942</v>
      </c>
      <c r="D78" s="371">
        <f>D71+D77</f>
        <v>2154487835</v>
      </c>
      <c r="E78" s="371">
        <f>E71+E77</f>
        <v>190642237</v>
      </c>
      <c r="F78" s="371">
        <f>F71+F77</f>
        <v>190521376</v>
      </c>
      <c r="G78" s="371">
        <f>G71+G77</f>
        <v>55164698</v>
      </c>
      <c r="H78" s="371">
        <f>H71+H77</f>
        <v>136978796</v>
      </c>
    </row>
    <row r="79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9"/>
  <sheetViews>
    <sheetView workbookViewId="0">
      <selection activeCell="E2" sqref="E2"/>
    </sheetView>
  </sheetViews>
  <sheetFormatPr defaultColWidth="9.140625" defaultRowHeight="15" x14ac:dyDescent="0.25"/>
  <cols>
    <col min="1" max="1" width="48.42578125" style="372" customWidth="1"/>
    <col min="2" max="2" width="11.7109375" style="372" customWidth="1"/>
    <col min="3" max="3" width="8.85546875" style="372" customWidth="1"/>
    <col min="4" max="4" width="14.42578125" style="372" customWidth="1"/>
    <col min="5" max="5" width="13" style="372" customWidth="1"/>
    <col min="6" max="6" width="12.42578125" style="372" customWidth="1"/>
    <col min="7" max="7" width="10.7109375" style="372" customWidth="1"/>
    <col min="8" max="8" width="12.5703125" style="372" customWidth="1"/>
    <col min="9" max="9" width="10.7109375" style="372" customWidth="1"/>
    <col min="10" max="13" width="13" style="372" customWidth="1"/>
    <col min="14" max="14" width="12.42578125" style="372" customWidth="1"/>
    <col min="15" max="15" width="12" style="372" customWidth="1"/>
    <col min="16" max="16" width="11.85546875" style="372" customWidth="1"/>
    <col min="17" max="17" width="12.42578125" style="372" bestFit="1" customWidth="1"/>
    <col min="18" max="16384" width="9.140625" style="372"/>
  </cols>
  <sheetData>
    <row r="1" spans="1:16" ht="18.75" x14ac:dyDescent="0.3">
      <c r="A1" s="28" t="s">
        <v>0</v>
      </c>
      <c r="E1" t="s">
        <v>122</v>
      </c>
    </row>
    <row r="2" spans="1:16" ht="18.75" x14ac:dyDescent="0.3">
      <c r="A2" s="28" t="s">
        <v>117</v>
      </c>
      <c r="E2" t="s">
        <v>540</v>
      </c>
    </row>
    <row r="3" spans="1:16" ht="23.25" thickBot="1" x14ac:dyDescent="0.4">
      <c r="A3" s="28"/>
      <c r="D3" s="373">
        <v>2018</v>
      </c>
    </row>
    <row r="4" spans="1:16" ht="18.75" x14ac:dyDescent="0.3">
      <c r="A4" s="28"/>
      <c r="B4" s="374" t="s">
        <v>123</v>
      </c>
      <c r="C4" s="375"/>
      <c r="D4" s="375"/>
      <c r="E4" s="61">
        <v>9437151820</v>
      </c>
      <c r="F4" s="376"/>
    </row>
    <row r="5" spans="1:16" ht="18.75" x14ac:dyDescent="0.3">
      <c r="A5" s="28"/>
      <c r="B5" s="62" t="s">
        <v>124</v>
      </c>
      <c r="C5" s="377" t="s">
        <v>125</v>
      </c>
      <c r="D5" s="378"/>
      <c r="E5" s="63">
        <f>E4*0.0055</f>
        <v>51904335.009999998</v>
      </c>
      <c r="F5" s="379"/>
    </row>
    <row r="6" spans="1:16" ht="19.5" thickBot="1" x14ac:dyDescent="0.35">
      <c r="A6" s="380" t="s">
        <v>454</v>
      </c>
      <c r="B6" s="381"/>
      <c r="C6" s="382">
        <f>E6/E5</f>
        <v>0.7499999950389501</v>
      </c>
      <c r="D6" s="64"/>
      <c r="E6" s="65">
        <v>38928251</v>
      </c>
      <c r="F6" s="383"/>
    </row>
    <row r="7" spans="1:16" ht="18.75" x14ac:dyDescent="0.3">
      <c r="A7" s="384"/>
      <c r="B7" s="66" t="s">
        <v>126</v>
      </c>
      <c r="C7" s="67"/>
      <c r="D7" s="68"/>
      <c r="E7" s="385">
        <f>E4*0.014/6013</f>
        <v>21972.414016298022</v>
      </c>
      <c r="F7" s="386"/>
    </row>
    <row r="8" spans="1:16" ht="15.75" x14ac:dyDescent="0.25">
      <c r="A8" s="69"/>
      <c r="B8" s="70"/>
      <c r="C8" s="71">
        <v>5963</v>
      </c>
      <c r="D8" s="72" t="s">
        <v>128</v>
      </c>
      <c r="E8" s="387" t="s">
        <v>129</v>
      </c>
      <c r="F8" s="388" t="s">
        <v>455</v>
      </c>
    </row>
    <row r="9" spans="1:16" ht="15.75" thickBot="1" x14ac:dyDescent="0.3">
      <c r="A9" s="73"/>
      <c r="B9" s="74"/>
      <c r="C9" s="75"/>
      <c r="D9" s="76" t="s">
        <v>130</v>
      </c>
      <c r="G9" s="389" t="s">
        <v>47</v>
      </c>
      <c r="H9" s="390" t="s">
        <v>127</v>
      </c>
      <c r="I9" s="390" t="s">
        <v>50</v>
      </c>
      <c r="J9" s="390" t="s">
        <v>49</v>
      </c>
      <c r="K9" s="390" t="s">
        <v>174</v>
      </c>
      <c r="L9" s="390" t="s">
        <v>456</v>
      </c>
      <c r="M9" s="390" t="s">
        <v>457</v>
      </c>
      <c r="N9" s="390" t="s">
        <v>52</v>
      </c>
      <c r="O9" s="390" t="s">
        <v>458</v>
      </c>
      <c r="P9" s="390" t="s">
        <v>459</v>
      </c>
    </row>
    <row r="10" spans="1:16" ht="15.75" thickBot="1" x14ac:dyDescent="0.3">
      <c r="A10" s="77" t="s">
        <v>131</v>
      </c>
      <c r="B10" s="78"/>
      <c r="C10" s="79"/>
      <c r="D10" s="80">
        <f t="shared" ref="D10:P10" si="0">D11+D21+D34+D54+D57</f>
        <v>415033054.66666663</v>
      </c>
      <c r="E10" s="80">
        <f t="shared" si="0"/>
        <v>-59421251</v>
      </c>
      <c r="F10" s="80">
        <f t="shared" si="0"/>
        <v>355611803.66666663</v>
      </c>
      <c r="G10" s="391">
        <f>SUM(H10:P10)</f>
        <v>355611804</v>
      </c>
      <c r="H10" s="80">
        <f t="shared" si="0"/>
        <v>13556400</v>
      </c>
      <c r="I10" s="80">
        <f t="shared" si="0"/>
        <v>8362138</v>
      </c>
      <c r="J10" s="80">
        <f t="shared" si="0"/>
        <v>101401200</v>
      </c>
      <c r="K10" s="80">
        <f t="shared" si="0"/>
        <v>7215230</v>
      </c>
      <c r="L10" s="80">
        <f t="shared" si="0"/>
        <v>12193342</v>
      </c>
      <c r="M10" s="80">
        <f t="shared" si="0"/>
        <v>1712786</v>
      </c>
      <c r="N10" s="80">
        <f t="shared" si="0"/>
        <v>108239821</v>
      </c>
      <c r="O10" s="80">
        <f t="shared" si="0"/>
        <v>87368724</v>
      </c>
      <c r="P10" s="80">
        <f t="shared" si="0"/>
        <v>15562163</v>
      </c>
    </row>
    <row r="11" spans="1:16" ht="15.75" thickBot="1" x14ac:dyDescent="0.3">
      <c r="A11" s="81" t="s">
        <v>132</v>
      </c>
      <c r="B11" s="78"/>
      <c r="C11" s="79"/>
      <c r="D11" s="80">
        <f t="shared" ref="D11:P11" si="1">SUM(D12:D20)</f>
        <v>147447989</v>
      </c>
      <c r="E11" s="80">
        <f t="shared" si="1"/>
        <v>-38928251</v>
      </c>
      <c r="F11" s="82">
        <f t="shared" si="1"/>
        <v>108519738</v>
      </c>
      <c r="G11" s="391">
        <f t="shared" ref="G11:G58" si="2">SUM(H11:P11)</f>
        <v>108519738</v>
      </c>
      <c r="H11" s="82">
        <f t="shared" si="1"/>
        <v>1756400</v>
      </c>
      <c r="I11" s="82">
        <f t="shared" si="1"/>
        <v>5362138</v>
      </c>
      <c r="J11" s="82">
        <f t="shared" si="1"/>
        <v>101401200</v>
      </c>
      <c r="K11" s="82">
        <f t="shared" si="1"/>
        <v>0</v>
      </c>
      <c r="L11" s="82">
        <f t="shared" si="1"/>
        <v>0</v>
      </c>
      <c r="M11" s="82">
        <f t="shared" si="1"/>
        <v>0</v>
      </c>
      <c r="N11" s="82">
        <f t="shared" si="1"/>
        <v>0</v>
      </c>
      <c r="O11" s="82">
        <f t="shared" si="1"/>
        <v>0</v>
      </c>
      <c r="P11" s="82">
        <f t="shared" si="1"/>
        <v>0</v>
      </c>
    </row>
    <row r="12" spans="1:16" x14ac:dyDescent="0.25">
      <c r="A12" s="83" t="s">
        <v>133</v>
      </c>
      <c r="B12" s="84">
        <v>4580000</v>
      </c>
      <c r="C12" s="86">
        <v>22.14</v>
      </c>
      <c r="D12" s="85">
        <f>B12*C12</f>
        <v>101401200</v>
      </c>
      <c r="E12" s="392"/>
      <c r="F12" s="393">
        <f t="shared" ref="F12:F20" si="3">D12+E12</f>
        <v>101401200</v>
      </c>
      <c r="G12" s="391">
        <f t="shared" si="2"/>
        <v>101401200</v>
      </c>
      <c r="H12" s="394"/>
      <c r="I12" s="394"/>
      <c r="J12" s="394">
        <v>101401200</v>
      </c>
      <c r="K12" s="394"/>
      <c r="L12" s="394"/>
      <c r="M12" s="394"/>
      <c r="N12" s="394"/>
      <c r="O12" s="394"/>
      <c r="P12" s="394"/>
    </row>
    <row r="13" spans="1:16" x14ac:dyDescent="0.25">
      <c r="A13" s="87" t="s">
        <v>134</v>
      </c>
      <c r="B13" s="84">
        <v>22300</v>
      </c>
      <c r="C13" s="90">
        <v>402</v>
      </c>
      <c r="D13" s="89">
        <v>8984670</v>
      </c>
      <c r="E13" s="395">
        <f>-D13</f>
        <v>-8984670</v>
      </c>
      <c r="F13" s="393">
        <f t="shared" si="3"/>
        <v>0</v>
      </c>
      <c r="G13" s="396">
        <f t="shared" si="2"/>
        <v>0</v>
      </c>
      <c r="H13" s="397"/>
      <c r="I13" s="397"/>
      <c r="J13" s="397"/>
      <c r="K13" s="397"/>
      <c r="L13" s="397"/>
      <c r="M13" s="397"/>
      <c r="N13" s="397"/>
      <c r="O13" s="397"/>
      <c r="P13" s="397"/>
    </row>
    <row r="14" spans="1:16" x14ac:dyDescent="0.25">
      <c r="A14" s="87" t="s">
        <v>135</v>
      </c>
      <c r="B14" s="84">
        <v>320000</v>
      </c>
      <c r="C14" s="91">
        <v>46.5</v>
      </c>
      <c r="D14" s="89">
        <v>9888000</v>
      </c>
      <c r="E14" s="395">
        <f>-D14</f>
        <v>-9888000</v>
      </c>
      <c r="F14" s="393">
        <f t="shared" si="3"/>
        <v>0</v>
      </c>
      <c r="G14" s="396">
        <f t="shared" si="2"/>
        <v>0</v>
      </c>
      <c r="H14" s="397"/>
      <c r="I14" s="397"/>
      <c r="J14" s="397"/>
      <c r="K14" s="397"/>
      <c r="L14" s="397"/>
      <c r="M14" s="397"/>
      <c r="N14" s="397"/>
      <c r="O14" s="397"/>
      <c r="P14" s="397"/>
    </row>
    <row r="15" spans="1:16" x14ac:dyDescent="0.25">
      <c r="A15" s="87" t="s">
        <v>136</v>
      </c>
      <c r="B15" s="84">
        <v>69</v>
      </c>
      <c r="C15" s="90">
        <v>53051</v>
      </c>
      <c r="D15" s="89">
        <f>B15*C15</f>
        <v>3660519</v>
      </c>
      <c r="E15" s="395">
        <f>-D15</f>
        <v>-3660519</v>
      </c>
      <c r="F15" s="393">
        <f t="shared" si="3"/>
        <v>0</v>
      </c>
      <c r="G15" s="396">
        <f t="shared" si="2"/>
        <v>0</v>
      </c>
      <c r="H15" s="397"/>
      <c r="I15" s="397"/>
      <c r="J15" s="397"/>
      <c r="K15" s="397"/>
      <c r="L15" s="397"/>
      <c r="M15" s="397"/>
      <c r="N15" s="397"/>
      <c r="O15" s="397"/>
      <c r="P15" s="397"/>
    </row>
    <row r="16" spans="1:16" x14ac:dyDescent="0.25">
      <c r="A16" s="87" t="s">
        <v>137</v>
      </c>
      <c r="B16" s="92">
        <v>227000</v>
      </c>
      <c r="C16" s="91">
        <v>24</v>
      </c>
      <c r="D16" s="89">
        <f>B16*C16</f>
        <v>5448000</v>
      </c>
      <c r="E16" s="395">
        <v>-85862</v>
      </c>
      <c r="F16" s="393">
        <f t="shared" si="3"/>
        <v>5362138</v>
      </c>
      <c r="G16" s="396">
        <f t="shared" si="2"/>
        <v>5362138</v>
      </c>
      <c r="H16" s="397"/>
      <c r="I16" s="397">
        <v>5362138</v>
      </c>
      <c r="J16" s="397"/>
      <c r="K16" s="397"/>
      <c r="L16" s="397"/>
      <c r="M16" s="397"/>
      <c r="N16" s="397"/>
      <c r="O16" s="397"/>
      <c r="P16" s="397"/>
    </row>
    <row r="17" spans="1:17" x14ac:dyDescent="0.25">
      <c r="A17" s="93" t="s">
        <v>138</v>
      </c>
      <c r="B17" s="84">
        <v>2700</v>
      </c>
      <c r="C17" s="88">
        <v>5963</v>
      </c>
      <c r="D17" s="89">
        <f>B17*C17</f>
        <v>16100100</v>
      </c>
      <c r="E17" s="395">
        <f>-D17</f>
        <v>-16100100</v>
      </c>
      <c r="F17" s="393">
        <f t="shared" si="3"/>
        <v>0</v>
      </c>
      <c r="G17" s="396">
        <f t="shared" si="2"/>
        <v>0</v>
      </c>
      <c r="H17" s="397"/>
      <c r="I17" s="397"/>
      <c r="J17" s="397"/>
      <c r="K17" s="397"/>
      <c r="L17" s="397"/>
      <c r="M17" s="397"/>
      <c r="N17" s="397"/>
      <c r="O17" s="397"/>
      <c r="P17" s="397"/>
    </row>
    <row r="18" spans="1:17" x14ac:dyDescent="0.25">
      <c r="A18" s="94" t="s">
        <v>139</v>
      </c>
      <c r="B18" s="95">
        <v>2550</v>
      </c>
      <c r="C18" s="96">
        <v>82</v>
      </c>
      <c r="D18" s="97">
        <f>B18*C18</f>
        <v>209100</v>
      </c>
      <c r="E18" s="395">
        <f>-D18</f>
        <v>-209100</v>
      </c>
      <c r="F18" s="393">
        <f t="shared" si="3"/>
        <v>0</v>
      </c>
      <c r="G18" s="396">
        <f t="shared" si="2"/>
        <v>0</v>
      </c>
      <c r="H18" s="397"/>
      <c r="I18" s="397"/>
      <c r="J18" s="397"/>
      <c r="K18" s="397"/>
      <c r="L18" s="397"/>
      <c r="M18" s="397"/>
      <c r="N18" s="397"/>
      <c r="O18" s="397"/>
      <c r="P18" s="397"/>
    </row>
    <row r="19" spans="1:17" x14ac:dyDescent="0.25">
      <c r="A19" s="94" t="s">
        <v>460</v>
      </c>
      <c r="B19" s="95"/>
      <c r="C19" s="96"/>
      <c r="D19" s="97"/>
      <c r="E19" s="392"/>
      <c r="F19" s="393">
        <f t="shared" si="3"/>
        <v>0</v>
      </c>
      <c r="G19" s="396">
        <f t="shared" si="2"/>
        <v>0</v>
      </c>
      <c r="H19" s="397"/>
      <c r="I19" s="397"/>
      <c r="J19" s="397"/>
      <c r="K19" s="397"/>
      <c r="L19" s="397"/>
      <c r="M19" s="397"/>
      <c r="N19" s="397"/>
      <c r="O19" s="397"/>
      <c r="P19" s="397"/>
    </row>
    <row r="20" spans="1:17" ht="15.75" thickBot="1" x14ac:dyDescent="0.3">
      <c r="A20" s="398" t="s">
        <v>461</v>
      </c>
      <c r="B20" s="95"/>
      <c r="C20" s="96"/>
      <c r="D20" s="399">
        <v>1756400</v>
      </c>
      <c r="E20" s="392"/>
      <c r="F20" s="393">
        <f t="shared" si="3"/>
        <v>1756400</v>
      </c>
      <c r="G20" s="396">
        <f t="shared" si="2"/>
        <v>1756400</v>
      </c>
      <c r="H20" s="397">
        <v>1756400</v>
      </c>
      <c r="I20" s="397"/>
      <c r="J20" s="397"/>
      <c r="K20" s="397"/>
      <c r="L20" s="397"/>
      <c r="M20" s="397"/>
      <c r="N20" s="397"/>
      <c r="O20" s="397"/>
      <c r="P20" s="397"/>
    </row>
    <row r="21" spans="1:17" ht="15.75" thickBot="1" x14ac:dyDescent="0.3">
      <c r="A21" s="98" t="s">
        <v>140</v>
      </c>
      <c r="B21" s="99"/>
      <c r="C21" s="100"/>
      <c r="D21" s="101">
        <f t="shared" ref="D21:P21" si="4">SUM(D22:D33)</f>
        <v>142116066.66666666</v>
      </c>
      <c r="E21" s="101">
        <f t="shared" si="4"/>
        <v>0</v>
      </c>
      <c r="F21" s="82">
        <f t="shared" si="4"/>
        <v>142116066.66666666</v>
      </c>
      <c r="G21" s="391">
        <f t="shared" si="2"/>
        <v>142116067</v>
      </c>
      <c r="H21" s="400">
        <f t="shared" si="4"/>
        <v>0</v>
      </c>
      <c r="I21" s="400">
        <f t="shared" si="4"/>
        <v>0</v>
      </c>
      <c r="J21" s="400">
        <f t="shared" si="4"/>
        <v>0</v>
      </c>
      <c r="K21" s="400">
        <f t="shared" si="4"/>
        <v>0</v>
      </c>
      <c r="L21" s="400">
        <f t="shared" si="4"/>
        <v>0</v>
      </c>
      <c r="M21" s="400">
        <f t="shared" si="4"/>
        <v>0</v>
      </c>
      <c r="N21" s="400">
        <f t="shared" si="4"/>
        <v>78343659</v>
      </c>
      <c r="O21" s="400">
        <f t="shared" si="4"/>
        <v>50285908</v>
      </c>
      <c r="P21" s="400">
        <f t="shared" si="4"/>
        <v>13486500</v>
      </c>
    </row>
    <row r="22" spans="1:17" x14ac:dyDescent="0.25">
      <c r="A22" s="102" t="s">
        <v>141</v>
      </c>
      <c r="B22" s="103">
        <v>4419000</v>
      </c>
      <c r="C22" s="401">
        <v>20.399999999999999</v>
      </c>
      <c r="D22" s="402">
        <f>B22*C22*8/12</f>
        <v>60098400</v>
      </c>
      <c r="F22" s="393">
        <f t="shared" ref="F22:F33" si="5">D22+E22</f>
        <v>60098400</v>
      </c>
      <c r="G22" s="391">
        <f t="shared" si="2"/>
        <v>60098400</v>
      </c>
      <c r="H22" s="394"/>
      <c r="I22" s="394"/>
      <c r="J22" s="394"/>
      <c r="K22" s="394"/>
      <c r="L22" s="394"/>
      <c r="M22" s="394"/>
      <c r="N22" s="394">
        <f>F22*0.56</f>
        <v>33655104</v>
      </c>
      <c r="O22" s="394">
        <v>20551296</v>
      </c>
      <c r="P22" s="394">
        <f>B22*2*8/12</f>
        <v>5892000</v>
      </c>
      <c r="Q22" s="403"/>
    </row>
    <row r="23" spans="1:17" x14ac:dyDescent="0.25">
      <c r="A23" s="104" t="s">
        <v>142</v>
      </c>
      <c r="B23" s="105">
        <v>2205000</v>
      </c>
      <c r="C23" s="404">
        <v>13</v>
      </c>
      <c r="D23" s="405">
        <f>B23*C23/12*8</f>
        <v>19110000</v>
      </c>
      <c r="F23" s="393">
        <f t="shared" si="5"/>
        <v>19110000</v>
      </c>
      <c r="G23" s="396">
        <f t="shared" si="2"/>
        <v>19110000</v>
      </c>
      <c r="H23" s="397"/>
      <c r="I23" s="397"/>
      <c r="J23" s="397"/>
      <c r="K23" s="397"/>
      <c r="L23" s="397"/>
      <c r="M23" s="397"/>
      <c r="N23" s="397">
        <f t="shared" ref="N23:N26" si="6">F23*0.56</f>
        <v>10701600.000000002</v>
      </c>
      <c r="O23" s="397">
        <v>6938400</v>
      </c>
      <c r="P23" s="397">
        <f>B23*8/12</f>
        <v>1470000</v>
      </c>
    </row>
    <row r="24" spans="1:17" x14ac:dyDescent="0.25">
      <c r="A24" s="102" t="s">
        <v>143</v>
      </c>
      <c r="B24" s="107">
        <v>4419000</v>
      </c>
      <c r="C24" s="404">
        <v>20.2</v>
      </c>
      <c r="D24" s="405">
        <f>B24*C24*4/12</f>
        <v>29754600</v>
      </c>
      <c r="F24" s="393">
        <f t="shared" si="5"/>
        <v>29754600</v>
      </c>
      <c r="G24" s="396">
        <f t="shared" si="2"/>
        <v>29754600</v>
      </c>
      <c r="H24" s="397"/>
      <c r="I24" s="397"/>
      <c r="J24" s="397"/>
      <c r="K24" s="397"/>
      <c r="L24" s="397"/>
      <c r="M24" s="397"/>
      <c r="N24" s="397">
        <v>16043060</v>
      </c>
      <c r="O24" s="397">
        <v>10765540</v>
      </c>
      <c r="P24" s="397">
        <f>B24*2*4/12</f>
        <v>2946000</v>
      </c>
    </row>
    <row r="25" spans="1:17" x14ac:dyDescent="0.25">
      <c r="A25" s="104" t="s">
        <v>144</v>
      </c>
      <c r="B25" s="105">
        <v>2205000</v>
      </c>
      <c r="C25" s="404">
        <v>13</v>
      </c>
      <c r="D25" s="106">
        <f>B25*C25/12*4</f>
        <v>9555000</v>
      </c>
      <c r="F25" s="393">
        <f t="shared" si="5"/>
        <v>9555000</v>
      </c>
      <c r="G25" s="396">
        <f t="shared" si="2"/>
        <v>9555000</v>
      </c>
      <c r="H25" s="397"/>
      <c r="I25" s="397"/>
      <c r="J25" s="397"/>
      <c r="K25" s="397"/>
      <c r="L25" s="397"/>
      <c r="M25" s="397"/>
      <c r="N25" s="397">
        <f t="shared" si="6"/>
        <v>5350800.0000000009</v>
      </c>
      <c r="O25" s="397">
        <v>3469200</v>
      </c>
      <c r="P25" s="397">
        <f>B25*4/12</f>
        <v>735000</v>
      </c>
    </row>
    <row r="26" spans="1:17" x14ac:dyDescent="0.25">
      <c r="A26" s="102" t="s">
        <v>145</v>
      </c>
      <c r="B26" s="105">
        <v>38200</v>
      </c>
      <c r="C26" s="404"/>
      <c r="D26" s="405">
        <f>B26*C26</f>
        <v>0</v>
      </c>
      <c r="F26" s="393">
        <f t="shared" si="5"/>
        <v>0</v>
      </c>
      <c r="G26" s="396">
        <f t="shared" si="2"/>
        <v>0</v>
      </c>
      <c r="H26" s="397"/>
      <c r="I26" s="397"/>
      <c r="J26" s="397"/>
      <c r="K26" s="397"/>
      <c r="L26" s="397"/>
      <c r="M26" s="397"/>
      <c r="N26" s="397">
        <f t="shared" si="6"/>
        <v>0</v>
      </c>
      <c r="O26" s="397">
        <f t="shared" ref="O26:O28" si="7">F26*0.33</f>
        <v>0</v>
      </c>
      <c r="P26" s="397">
        <f t="shared" ref="P26" si="8">F26*0.11</f>
        <v>0</v>
      </c>
    </row>
    <row r="27" spans="1:17" x14ac:dyDescent="0.25">
      <c r="A27" s="104" t="s">
        <v>146</v>
      </c>
      <c r="B27" s="107">
        <v>81700</v>
      </c>
      <c r="C27" s="401">
        <v>219</v>
      </c>
      <c r="D27" s="405">
        <f>B27*C27*8/12</f>
        <v>11928200</v>
      </c>
      <c r="F27" s="393">
        <f t="shared" si="5"/>
        <v>11928200</v>
      </c>
      <c r="G27" s="396">
        <f t="shared" si="2"/>
        <v>11928199.666666666</v>
      </c>
      <c r="H27" s="397"/>
      <c r="I27" s="397"/>
      <c r="J27" s="397"/>
      <c r="K27" s="397"/>
      <c r="L27" s="397"/>
      <c r="M27" s="397"/>
      <c r="N27" s="397">
        <v>6630227</v>
      </c>
      <c r="O27" s="397">
        <f t="shared" si="7"/>
        <v>3936306</v>
      </c>
      <c r="P27" s="397">
        <f>B27*25*8/12</f>
        <v>1361666.6666666667</v>
      </c>
    </row>
    <row r="28" spans="1:17" x14ac:dyDescent="0.25">
      <c r="A28" s="104" t="s">
        <v>147</v>
      </c>
      <c r="B28" s="107">
        <v>81700</v>
      </c>
      <c r="C28" s="404">
        <v>218</v>
      </c>
      <c r="D28" s="406">
        <f>B28*C28*4/12</f>
        <v>5936866.666666667</v>
      </c>
      <c r="F28" s="393">
        <f t="shared" si="5"/>
        <v>5936866.666666667</v>
      </c>
      <c r="G28" s="396">
        <f t="shared" si="2"/>
        <v>5936867.333333333</v>
      </c>
      <c r="H28" s="397"/>
      <c r="I28" s="397"/>
      <c r="J28" s="397"/>
      <c r="K28" s="397"/>
      <c r="L28" s="397"/>
      <c r="M28" s="397"/>
      <c r="N28" s="397">
        <v>3296868</v>
      </c>
      <c r="O28" s="397">
        <f t="shared" si="7"/>
        <v>1959166.0000000002</v>
      </c>
      <c r="P28" s="397">
        <f>B28*25*4/12</f>
        <v>680833.33333333337</v>
      </c>
    </row>
    <row r="29" spans="1:17" x14ac:dyDescent="0.25">
      <c r="A29" s="104" t="s">
        <v>462</v>
      </c>
      <c r="B29" s="105">
        <v>401000</v>
      </c>
      <c r="C29" s="91">
        <v>7</v>
      </c>
      <c r="D29" s="407">
        <f>B29*C29</f>
        <v>2807000</v>
      </c>
      <c r="F29" s="393">
        <f t="shared" si="5"/>
        <v>2807000</v>
      </c>
      <c r="G29" s="396">
        <f t="shared" si="2"/>
        <v>2807000</v>
      </c>
      <c r="H29" s="397"/>
      <c r="I29" s="397"/>
      <c r="J29" s="397"/>
      <c r="K29" s="397"/>
      <c r="L29" s="397"/>
      <c r="M29" s="397"/>
      <c r="N29" s="397">
        <f>B29*3</f>
        <v>1203000</v>
      </c>
      <c r="O29" s="397">
        <f>B29*3</f>
        <v>1203000</v>
      </c>
      <c r="P29" s="397">
        <f>B29*1</f>
        <v>401000</v>
      </c>
    </row>
    <row r="30" spans="1:17" x14ac:dyDescent="0.25">
      <c r="A30" s="104" t="s">
        <v>148</v>
      </c>
      <c r="B30" s="105">
        <v>1463000</v>
      </c>
      <c r="C30" s="91">
        <v>2</v>
      </c>
      <c r="D30" s="407">
        <f>B30*C30</f>
        <v>2926000</v>
      </c>
      <c r="F30" s="393">
        <f t="shared" si="5"/>
        <v>2926000</v>
      </c>
      <c r="G30" s="396">
        <f t="shared" si="2"/>
        <v>2926000</v>
      </c>
      <c r="H30" s="397"/>
      <c r="I30" s="397"/>
      <c r="J30" s="397"/>
      <c r="K30" s="397"/>
      <c r="L30" s="397"/>
      <c r="M30" s="397"/>
      <c r="N30" s="397">
        <f>B30</f>
        <v>1463000</v>
      </c>
      <c r="O30" s="397">
        <v>1463000</v>
      </c>
      <c r="P30" s="397"/>
    </row>
    <row r="31" spans="1:17" x14ac:dyDescent="0.25">
      <c r="A31" s="408" t="s">
        <v>463</v>
      </c>
      <c r="B31" s="105"/>
      <c r="C31" s="404">
        <v>5.7</v>
      </c>
      <c r="D31" s="409">
        <f>B31*C31</f>
        <v>0</v>
      </c>
      <c r="F31" s="393">
        <f t="shared" si="5"/>
        <v>0</v>
      </c>
      <c r="G31" s="396">
        <f t="shared" si="2"/>
        <v>0</v>
      </c>
      <c r="H31" s="397"/>
      <c r="I31" s="397"/>
      <c r="J31" s="397"/>
      <c r="K31" s="397"/>
      <c r="L31" s="397"/>
      <c r="M31" s="397"/>
      <c r="N31" s="397"/>
      <c r="O31" s="397"/>
      <c r="P31" s="397"/>
    </row>
    <row r="32" spans="1:17" x14ac:dyDescent="0.25">
      <c r="A32" s="408" t="s">
        <v>464</v>
      </c>
      <c r="B32" s="105"/>
      <c r="C32" s="401"/>
      <c r="D32" s="410"/>
      <c r="F32" s="393">
        <f t="shared" si="5"/>
        <v>0</v>
      </c>
      <c r="G32" s="396">
        <f t="shared" si="2"/>
        <v>0</v>
      </c>
      <c r="H32" s="397"/>
      <c r="I32" s="397"/>
      <c r="J32" s="397"/>
      <c r="K32" s="397"/>
      <c r="L32" s="397"/>
      <c r="M32" s="397"/>
      <c r="N32" s="397"/>
      <c r="O32" s="397"/>
      <c r="P32" s="397"/>
    </row>
    <row r="33" spans="1:16" ht="15.75" thickBot="1" x14ac:dyDescent="0.3">
      <c r="A33" s="104" t="s">
        <v>465</v>
      </c>
      <c r="B33" s="105"/>
      <c r="C33" s="91"/>
      <c r="D33" s="108"/>
      <c r="F33" s="393">
        <f t="shared" si="5"/>
        <v>0</v>
      </c>
      <c r="G33" s="396">
        <f t="shared" si="2"/>
        <v>0</v>
      </c>
      <c r="H33" s="397"/>
      <c r="I33" s="397"/>
      <c r="J33" s="397"/>
      <c r="K33" s="397"/>
      <c r="L33" s="397"/>
      <c r="M33" s="397"/>
      <c r="N33" s="397"/>
      <c r="O33" s="397"/>
      <c r="P33" s="397"/>
    </row>
    <row r="34" spans="1:16" ht="15.75" thickBot="1" x14ac:dyDescent="0.3">
      <c r="A34" s="98" t="s">
        <v>149</v>
      </c>
      <c r="B34" s="109"/>
      <c r="C34" s="110"/>
      <c r="D34" s="111">
        <f t="shared" ref="D34:P34" si="9">SUM(D36:D53)</f>
        <v>118253769</v>
      </c>
      <c r="E34" s="111">
        <f t="shared" si="9"/>
        <v>-20493000</v>
      </c>
      <c r="F34" s="112">
        <f t="shared" si="9"/>
        <v>97760769</v>
      </c>
      <c r="G34" s="396">
        <f t="shared" si="2"/>
        <v>97760769</v>
      </c>
      <c r="H34" s="411">
        <f t="shared" si="9"/>
        <v>11800000</v>
      </c>
      <c r="I34" s="411">
        <f t="shared" si="9"/>
        <v>3000000</v>
      </c>
      <c r="J34" s="411">
        <f t="shared" si="9"/>
        <v>0</v>
      </c>
      <c r="K34" s="411">
        <f t="shared" si="9"/>
        <v>0</v>
      </c>
      <c r="L34" s="411">
        <f t="shared" si="9"/>
        <v>12193342</v>
      </c>
      <c r="M34" s="411">
        <f t="shared" si="9"/>
        <v>1712786</v>
      </c>
      <c r="N34" s="411">
        <f t="shared" si="9"/>
        <v>29896162</v>
      </c>
      <c r="O34" s="411">
        <f t="shared" si="9"/>
        <v>37082816</v>
      </c>
      <c r="P34" s="411">
        <f t="shared" si="9"/>
        <v>2075663</v>
      </c>
    </row>
    <row r="35" spans="1:16" x14ac:dyDescent="0.25">
      <c r="A35" s="113"/>
      <c r="B35" s="114"/>
      <c r="C35" s="88"/>
      <c r="D35" s="115"/>
      <c r="F35" s="412"/>
      <c r="G35" s="396">
        <f t="shared" si="2"/>
        <v>0</v>
      </c>
      <c r="H35" s="397"/>
      <c r="I35" s="397"/>
      <c r="J35" s="397"/>
      <c r="K35" s="397"/>
      <c r="L35" s="397"/>
      <c r="M35" s="397"/>
      <c r="N35" s="397"/>
      <c r="O35" s="397"/>
      <c r="P35" s="397"/>
    </row>
    <row r="36" spans="1:16" x14ac:dyDescent="0.25">
      <c r="A36" s="116" t="s">
        <v>150</v>
      </c>
      <c r="B36" s="117">
        <v>1900000</v>
      </c>
      <c r="C36" s="413">
        <v>11.1</v>
      </c>
      <c r="D36" s="106">
        <f>B36*C36</f>
        <v>21090000</v>
      </c>
      <c r="F36" s="393">
        <f t="shared" ref="F36:F53" si="10">D36+E36</f>
        <v>21090000</v>
      </c>
      <c r="G36" s="396">
        <f t="shared" si="2"/>
        <v>21089999</v>
      </c>
      <c r="H36" s="397"/>
      <c r="I36" s="397"/>
      <c r="J36" s="397"/>
      <c r="K36" s="397"/>
      <c r="L36" s="397"/>
      <c r="M36" s="397"/>
      <c r="N36" s="397">
        <v>10339731</v>
      </c>
      <c r="O36" s="397">
        <v>9750230</v>
      </c>
      <c r="P36" s="397">
        <v>1000038</v>
      </c>
    </row>
    <row r="37" spans="1:16" x14ac:dyDescent="0.25">
      <c r="A37" s="116" t="s">
        <v>151</v>
      </c>
      <c r="B37" s="117"/>
      <c r="C37" s="88"/>
      <c r="D37" s="118">
        <v>34323860</v>
      </c>
      <c r="F37" s="393">
        <f t="shared" si="10"/>
        <v>34323860</v>
      </c>
      <c r="G37" s="396">
        <f t="shared" si="2"/>
        <v>34323861</v>
      </c>
      <c r="H37" s="397"/>
      <c r="I37" s="397"/>
      <c r="J37" s="397"/>
      <c r="K37" s="397"/>
      <c r="L37" s="397"/>
      <c r="M37" s="397"/>
      <c r="N37" s="397">
        <v>17721362</v>
      </c>
      <c r="O37" s="397">
        <v>15526874</v>
      </c>
      <c r="P37" s="397">
        <v>1075625</v>
      </c>
    </row>
    <row r="38" spans="1:16" x14ac:dyDescent="0.25">
      <c r="A38" s="116" t="s">
        <v>152</v>
      </c>
      <c r="B38" s="117">
        <v>513</v>
      </c>
      <c r="C38" s="414">
        <v>5637</v>
      </c>
      <c r="D38" s="106">
        <f>B38*C38</f>
        <v>2891781</v>
      </c>
      <c r="F38" s="393">
        <f t="shared" si="10"/>
        <v>2891781</v>
      </c>
      <c r="G38" s="396">
        <f t="shared" si="2"/>
        <v>2891781</v>
      </c>
      <c r="H38" s="397"/>
      <c r="I38" s="397"/>
      <c r="J38" s="397"/>
      <c r="K38" s="397"/>
      <c r="L38" s="397"/>
      <c r="M38" s="397"/>
      <c r="N38" s="397">
        <v>1835069</v>
      </c>
      <c r="O38" s="397">
        <v>1056712</v>
      </c>
      <c r="P38" s="397"/>
    </row>
    <row r="39" spans="1:16" x14ac:dyDescent="0.25">
      <c r="A39" s="120" t="s">
        <v>153</v>
      </c>
      <c r="B39" s="117"/>
      <c r="C39" s="119"/>
      <c r="D39" s="106">
        <f>F39*2</f>
        <v>40986000</v>
      </c>
      <c r="E39" s="511">
        <v>-20493000</v>
      </c>
      <c r="F39" s="393">
        <v>20493000</v>
      </c>
      <c r="G39" s="396">
        <f t="shared" si="2"/>
        <v>20493000</v>
      </c>
      <c r="H39" s="397">
        <v>11800000</v>
      </c>
      <c r="I39" s="397">
        <v>3000000</v>
      </c>
      <c r="J39" s="397"/>
      <c r="K39" s="397"/>
      <c r="L39" s="397">
        <v>5693000</v>
      </c>
      <c r="M39" s="397"/>
      <c r="N39" s="397"/>
      <c r="O39" s="397"/>
      <c r="P39" s="397"/>
    </row>
    <row r="40" spans="1:16" x14ac:dyDescent="0.25">
      <c r="A40" s="116" t="s">
        <v>466</v>
      </c>
      <c r="B40" s="117">
        <v>2993000</v>
      </c>
      <c r="C40" s="415">
        <v>3</v>
      </c>
      <c r="D40" s="405">
        <f>B40*C40</f>
        <v>8979000</v>
      </c>
      <c r="F40" s="393">
        <f t="shared" si="10"/>
        <v>8979000</v>
      </c>
      <c r="G40" s="396">
        <f t="shared" si="2"/>
        <v>8979000</v>
      </c>
      <c r="H40" s="397"/>
      <c r="I40" s="397"/>
      <c r="J40" s="397"/>
      <c r="K40" s="397"/>
      <c r="L40" s="397"/>
      <c r="M40" s="397"/>
      <c r="N40" s="397"/>
      <c r="O40" s="397">
        <v>8979000</v>
      </c>
      <c r="P40" s="397"/>
    </row>
    <row r="41" spans="1:16" x14ac:dyDescent="0.25">
      <c r="A41" s="116" t="s">
        <v>467</v>
      </c>
      <c r="B41" s="117"/>
      <c r="C41" s="416"/>
      <c r="D41" s="405">
        <v>1770000</v>
      </c>
      <c r="F41" s="393">
        <f t="shared" si="10"/>
        <v>1770000</v>
      </c>
      <c r="G41" s="396">
        <f t="shared" si="2"/>
        <v>1770000</v>
      </c>
      <c r="H41" s="397"/>
      <c r="I41" s="397"/>
      <c r="J41" s="397"/>
      <c r="K41" s="397"/>
      <c r="L41" s="397"/>
      <c r="M41" s="397"/>
      <c r="N41" s="397"/>
      <c r="O41" s="397">
        <v>1770000</v>
      </c>
      <c r="P41" s="397"/>
    </row>
    <row r="42" spans="1:16" x14ac:dyDescent="0.25">
      <c r="A42" s="417"/>
      <c r="B42" s="117"/>
      <c r="C42" s="416"/>
      <c r="D42" s="405">
        <f>B42*C42</f>
        <v>0</v>
      </c>
      <c r="F42" s="393">
        <f t="shared" si="10"/>
        <v>0</v>
      </c>
      <c r="G42" s="396">
        <f t="shared" si="2"/>
        <v>0</v>
      </c>
      <c r="H42" s="397"/>
      <c r="I42" s="397"/>
      <c r="J42" s="397"/>
      <c r="K42" s="397"/>
      <c r="L42" s="397"/>
      <c r="M42" s="397"/>
      <c r="N42" s="397"/>
      <c r="O42" s="397"/>
      <c r="P42" s="397"/>
    </row>
    <row r="43" spans="1:16" x14ac:dyDescent="0.25">
      <c r="A43" s="116" t="s">
        <v>154</v>
      </c>
      <c r="B43" s="117">
        <v>3950000</v>
      </c>
      <c r="C43" s="88">
        <v>6743</v>
      </c>
      <c r="D43" s="106"/>
      <c r="F43" s="393">
        <f t="shared" si="10"/>
        <v>0</v>
      </c>
      <c r="G43" s="396">
        <f t="shared" si="2"/>
        <v>0</v>
      </c>
      <c r="H43" s="397"/>
      <c r="I43" s="397"/>
      <c r="J43" s="397"/>
      <c r="K43" s="397"/>
      <c r="L43" s="397"/>
      <c r="M43" s="397"/>
      <c r="N43" s="397"/>
      <c r="O43" s="397"/>
      <c r="P43" s="397"/>
    </row>
    <row r="44" spans="1:16" x14ac:dyDescent="0.25">
      <c r="A44" s="116" t="s">
        <v>155</v>
      </c>
      <c r="B44" s="117">
        <v>3950000</v>
      </c>
      <c r="C44" s="88">
        <v>6743</v>
      </c>
      <c r="D44" s="106"/>
      <c r="F44" s="393">
        <f t="shared" si="10"/>
        <v>0</v>
      </c>
      <c r="G44" s="396">
        <f t="shared" si="2"/>
        <v>0</v>
      </c>
      <c r="H44" s="397"/>
      <c r="I44" s="397"/>
      <c r="J44" s="397"/>
      <c r="K44" s="397"/>
      <c r="L44" s="397"/>
      <c r="M44" s="397"/>
      <c r="N44" s="397"/>
      <c r="O44" s="397"/>
      <c r="P44" s="397"/>
    </row>
    <row r="45" spans="1:16" x14ac:dyDescent="0.25">
      <c r="A45" s="116" t="s">
        <v>156</v>
      </c>
      <c r="B45" s="117">
        <v>300</v>
      </c>
      <c r="C45" s="88"/>
      <c r="D45" s="106"/>
      <c r="F45" s="393">
        <f t="shared" si="10"/>
        <v>0</v>
      </c>
      <c r="G45" s="396">
        <f t="shared" si="2"/>
        <v>0</v>
      </c>
      <c r="H45" s="397"/>
      <c r="I45" s="397"/>
      <c r="J45" s="397"/>
      <c r="K45" s="397"/>
      <c r="L45" s="397"/>
      <c r="M45" s="397"/>
      <c r="N45" s="397"/>
      <c r="O45" s="397"/>
      <c r="P45" s="397"/>
    </row>
    <row r="46" spans="1:16" x14ac:dyDescent="0.25">
      <c r="A46" s="116" t="s">
        <v>157</v>
      </c>
      <c r="B46" s="117">
        <v>1200</v>
      </c>
      <c r="C46" s="88"/>
      <c r="D46" s="106"/>
      <c r="F46" s="393">
        <f t="shared" si="10"/>
        <v>0</v>
      </c>
      <c r="G46" s="396">
        <f t="shared" si="2"/>
        <v>0</v>
      </c>
      <c r="H46" s="397"/>
      <c r="I46" s="397"/>
      <c r="J46" s="397"/>
      <c r="K46" s="397"/>
      <c r="L46" s="397"/>
      <c r="M46" s="397"/>
      <c r="N46" s="397"/>
      <c r="O46" s="397"/>
      <c r="P46" s="397"/>
    </row>
    <row r="47" spans="1:16" x14ac:dyDescent="0.25">
      <c r="A47" s="116" t="s">
        <v>158</v>
      </c>
      <c r="B47" s="117">
        <v>3400000</v>
      </c>
      <c r="C47" s="88"/>
      <c r="D47" s="106">
        <v>4420000</v>
      </c>
      <c r="F47" s="393">
        <f t="shared" si="10"/>
        <v>4420000</v>
      </c>
      <c r="G47" s="396">
        <f t="shared" si="2"/>
        <v>4420000</v>
      </c>
      <c r="H47" s="397"/>
      <c r="I47" s="397"/>
      <c r="J47" s="397"/>
      <c r="K47" s="397"/>
      <c r="L47" s="397">
        <v>3687006</v>
      </c>
      <c r="M47" s="397">
        <v>732994</v>
      </c>
      <c r="N47" s="397"/>
      <c r="O47" s="397"/>
      <c r="P47" s="397"/>
    </row>
    <row r="48" spans="1:16" x14ac:dyDescent="0.25">
      <c r="A48" s="116" t="s">
        <v>159</v>
      </c>
      <c r="B48" s="117">
        <v>60896</v>
      </c>
      <c r="C48" s="88">
        <v>18</v>
      </c>
      <c r="D48" s="106">
        <f>B48*C48</f>
        <v>1096128</v>
      </c>
      <c r="F48" s="393">
        <f t="shared" si="10"/>
        <v>1096128</v>
      </c>
      <c r="G48" s="396">
        <f t="shared" si="2"/>
        <v>1096128</v>
      </c>
      <c r="H48" s="397"/>
      <c r="I48" s="397"/>
      <c r="J48" s="397"/>
      <c r="K48" s="397"/>
      <c r="L48" s="397">
        <f>B48*16</f>
        <v>974336</v>
      </c>
      <c r="M48" s="397">
        <f>B48*2</f>
        <v>121792</v>
      </c>
      <c r="N48" s="397"/>
      <c r="O48" s="397"/>
      <c r="P48" s="397"/>
    </row>
    <row r="49" spans="1:16" x14ac:dyDescent="0.25">
      <c r="A49" s="116" t="s">
        <v>468</v>
      </c>
      <c r="B49" s="121">
        <v>429000</v>
      </c>
      <c r="C49" s="415">
        <v>4</v>
      </c>
      <c r="D49" s="405">
        <f>B49*C49</f>
        <v>1716000</v>
      </c>
      <c r="F49" s="393">
        <f t="shared" si="10"/>
        <v>1716000</v>
      </c>
      <c r="G49" s="396">
        <f t="shared" si="2"/>
        <v>1716000</v>
      </c>
      <c r="H49" s="397"/>
      <c r="I49" s="397"/>
      <c r="J49" s="397"/>
      <c r="K49" s="397"/>
      <c r="L49" s="397">
        <f>D49/2</f>
        <v>858000</v>
      </c>
      <c r="M49" s="397">
        <v>858000</v>
      </c>
      <c r="N49" s="397"/>
      <c r="O49" s="397"/>
      <c r="P49" s="397"/>
    </row>
    <row r="50" spans="1:16" x14ac:dyDescent="0.25">
      <c r="A50" s="104" t="s">
        <v>469</v>
      </c>
      <c r="B50" s="418">
        <v>25000</v>
      </c>
      <c r="C50" s="415"/>
      <c r="D50" s="405">
        <f>B50*C50</f>
        <v>0</v>
      </c>
      <c r="F50" s="393">
        <f t="shared" si="10"/>
        <v>0</v>
      </c>
      <c r="G50" s="396">
        <f t="shared" si="2"/>
        <v>0</v>
      </c>
      <c r="H50" s="397"/>
      <c r="I50" s="397"/>
      <c r="J50" s="397"/>
      <c r="K50" s="397"/>
      <c r="L50" s="397"/>
      <c r="M50" s="397"/>
      <c r="N50" s="397"/>
      <c r="O50" s="397"/>
      <c r="P50" s="397"/>
    </row>
    <row r="51" spans="1:16" x14ac:dyDescent="0.25">
      <c r="A51" s="104" t="s">
        <v>160</v>
      </c>
      <c r="B51" s="122">
        <v>163500</v>
      </c>
      <c r="C51" s="415">
        <v>6</v>
      </c>
      <c r="D51" s="405">
        <f>B51*C51</f>
        <v>981000</v>
      </c>
      <c r="F51" s="393">
        <f t="shared" si="10"/>
        <v>981000</v>
      </c>
      <c r="G51" s="396">
        <f t="shared" si="2"/>
        <v>981000</v>
      </c>
      <c r="H51" s="397"/>
      <c r="I51" s="397"/>
      <c r="J51" s="397"/>
      <c r="K51" s="397"/>
      <c r="L51" s="397">
        <f>D51</f>
        <v>981000</v>
      </c>
      <c r="M51" s="397"/>
      <c r="N51" s="397"/>
      <c r="O51" s="397"/>
      <c r="P51" s="397"/>
    </row>
    <row r="52" spans="1:16" x14ac:dyDescent="0.25">
      <c r="A52" s="104" t="s">
        <v>470</v>
      </c>
      <c r="B52" s="419"/>
      <c r="C52" s="88"/>
      <c r="D52" s="106"/>
      <c r="F52" s="393">
        <f t="shared" si="10"/>
        <v>0</v>
      </c>
      <c r="G52" s="396">
        <f t="shared" si="2"/>
        <v>0</v>
      </c>
      <c r="H52" s="397"/>
      <c r="I52" s="397"/>
      <c r="J52" s="397"/>
      <c r="K52" s="397"/>
      <c r="L52" s="397"/>
      <c r="M52" s="397"/>
      <c r="N52" s="397"/>
      <c r="O52" s="397"/>
      <c r="P52" s="397"/>
    </row>
    <row r="53" spans="1:16" ht="15.75" thickBot="1" x14ac:dyDescent="0.3">
      <c r="A53" s="104" t="s">
        <v>471</v>
      </c>
      <c r="B53" s="122"/>
      <c r="C53" s="88"/>
      <c r="D53" s="106"/>
      <c r="F53" s="393">
        <f t="shared" si="10"/>
        <v>0</v>
      </c>
      <c r="G53" s="396">
        <f t="shared" si="2"/>
        <v>0</v>
      </c>
      <c r="H53" s="397"/>
      <c r="I53" s="397"/>
      <c r="J53" s="397"/>
      <c r="K53" s="397"/>
      <c r="L53" s="397"/>
      <c r="M53" s="397"/>
      <c r="N53" s="397"/>
      <c r="O53" s="397"/>
      <c r="P53" s="397"/>
    </row>
    <row r="54" spans="1:16" x14ac:dyDescent="0.25">
      <c r="A54" s="123" t="s">
        <v>161</v>
      </c>
      <c r="B54" s="124"/>
      <c r="C54" s="420"/>
      <c r="D54" s="421">
        <f t="shared" ref="D54:P54" si="11">SUM(D55:D56)</f>
        <v>7215230</v>
      </c>
      <c r="E54" s="421">
        <f t="shared" si="11"/>
        <v>0</v>
      </c>
      <c r="F54" s="422">
        <f t="shared" si="11"/>
        <v>7215230</v>
      </c>
      <c r="G54" s="396">
        <f t="shared" si="2"/>
        <v>7215230</v>
      </c>
      <c r="H54" s="423">
        <f t="shared" si="11"/>
        <v>0</v>
      </c>
      <c r="I54" s="423">
        <f t="shared" si="11"/>
        <v>0</v>
      </c>
      <c r="J54" s="423">
        <f t="shared" si="11"/>
        <v>0</v>
      </c>
      <c r="K54" s="423">
        <f t="shared" si="11"/>
        <v>7215230</v>
      </c>
      <c r="L54" s="423">
        <f t="shared" si="11"/>
        <v>0</v>
      </c>
      <c r="M54" s="423">
        <f t="shared" si="11"/>
        <v>0</v>
      </c>
      <c r="N54" s="423">
        <f t="shared" si="11"/>
        <v>0</v>
      </c>
      <c r="O54" s="423">
        <f t="shared" si="11"/>
        <v>0</v>
      </c>
      <c r="P54" s="423">
        <f t="shared" si="11"/>
        <v>0</v>
      </c>
    </row>
    <row r="55" spans="1:16" x14ac:dyDescent="0.25">
      <c r="A55" s="424" t="s">
        <v>472</v>
      </c>
      <c r="B55" s="425">
        <v>1210</v>
      </c>
      <c r="C55" s="426">
        <v>5963</v>
      </c>
      <c r="D55" s="427">
        <f>B55*C55</f>
        <v>7215230</v>
      </c>
      <c r="E55" s="427"/>
      <c r="F55" s="428">
        <f>D55+E55</f>
        <v>7215230</v>
      </c>
      <c r="G55" s="396">
        <f t="shared" si="2"/>
        <v>7215230</v>
      </c>
      <c r="H55" s="397"/>
      <c r="I55" s="397"/>
      <c r="J55" s="397"/>
      <c r="K55" s="397">
        <v>7215230</v>
      </c>
      <c r="L55" s="397"/>
      <c r="M55" s="397"/>
      <c r="N55" s="397"/>
      <c r="O55" s="397"/>
      <c r="P55" s="397"/>
    </row>
    <row r="56" spans="1:16" ht="15.75" thickBot="1" x14ac:dyDescent="0.3">
      <c r="A56" s="429" t="s">
        <v>473</v>
      </c>
      <c r="B56" s="430"/>
      <c r="C56" s="431"/>
      <c r="D56" s="431"/>
      <c r="E56" s="431"/>
      <c r="F56" s="432">
        <f>D56+E56</f>
        <v>0</v>
      </c>
      <c r="G56" s="396">
        <f t="shared" si="2"/>
        <v>0</v>
      </c>
      <c r="H56" s="397"/>
      <c r="I56" s="397"/>
      <c r="J56" s="397"/>
      <c r="K56" s="397"/>
      <c r="L56" s="397"/>
      <c r="M56" s="397"/>
      <c r="N56" s="397"/>
      <c r="O56" s="397"/>
      <c r="P56" s="397"/>
    </row>
    <row r="57" spans="1:16" ht="15.75" thickBot="1" x14ac:dyDescent="0.3">
      <c r="A57" s="433" t="s">
        <v>474</v>
      </c>
      <c r="B57" s="434"/>
      <c r="C57" s="435"/>
      <c r="D57" s="435">
        <f>SUM(D58:D59)</f>
        <v>0</v>
      </c>
      <c r="E57" s="435">
        <f>SUM(E58:E59)</f>
        <v>0</v>
      </c>
      <c r="F57" s="436">
        <f>SUM(F58:F59)</f>
        <v>0</v>
      </c>
      <c r="G57" s="396">
        <f t="shared" si="2"/>
        <v>0</v>
      </c>
      <c r="H57" s="437">
        <f t="shared" ref="H57:P57" si="12">SUM(H58:H59)</f>
        <v>0</v>
      </c>
      <c r="I57" s="437">
        <f t="shared" si="12"/>
        <v>0</v>
      </c>
      <c r="J57" s="437">
        <f t="shared" si="12"/>
        <v>0</v>
      </c>
      <c r="K57" s="437">
        <f t="shared" si="12"/>
        <v>0</v>
      </c>
      <c r="L57" s="437">
        <f t="shared" si="12"/>
        <v>0</v>
      </c>
      <c r="M57" s="437">
        <f t="shared" si="12"/>
        <v>0</v>
      </c>
      <c r="N57" s="437">
        <f t="shared" si="12"/>
        <v>0</v>
      </c>
      <c r="O57" s="437">
        <f t="shared" si="12"/>
        <v>0</v>
      </c>
      <c r="P57" s="437">
        <f t="shared" si="12"/>
        <v>0</v>
      </c>
    </row>
    <row r="58" spans="1:16" x14ac:dyDescent="0.25">
      <c r="A58" s="438" t="s">
        <v>475</v>
      </c>
      <c r="B58" s="439"/>
      <c r="C58" s="440"/>
      <c r="D58" s="440"/>
      <c r="E58" s="440"/>
      <c r="F58" s="432">
        <f>D58+E58</f>
        <v>0</v>
      </c>
      <c r="G58" s="396">
        <f t="shared" si="2"/>
        <v>0</v>
      </c>
      <c r="H58" s="397"/>
      <c r="I58" s="397"/>
      <c r="J58" s="397"/>
      <c r="K58" s="397"/>
      <c r="L58" s="397"/>
      <c r="M58" s="397"/>
      <c r="N58" s="397"/>
      <c r="O58" s="397"/>
      <c r="P58" s="397"/>
    </row>
    <row r="59" spans="1:16" ht="15.75" x14ac:dyDescent="0.25">
      <c r="A59" s="441"/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topLeftCell="A49" workbookViewId="0">
      <selection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353" t="s">
        <v>410</v>
      </c>
      <c r="F1" t="s">
        <v>539</v>
      </c>
    </row>
    <row r="2" spans="1:8" x14ac:dyDescent="0.2">
      <c r="B2" s="353" t="s">
        <v>411</v>
      </c>
      <c r="C2" s="354"/>
      <c r="F2" t="s">
        <v>540</v>
      </c>
    </row>
    <row r="3" spans="1:8" x14ac:dyDescent="0.2">
      <c r="C3" s="15"/>
      <c r="F3" t="s">
        <v>120</v>
      </c>
    </row>
    <row r="4" spans="1:8" x14ac:dyDescent="0.2">
      <c r="B4" s="355"/>
      <c r="C4" s="523" t="s">
        <v>503</v>
      </c>
    </row>
    <row r="5" spans="1:8" ht="38.25" x14ac:dyDescent="0.2">
      <c r="A5" s="2" t="s">
        <v>1</v>
      </c>
      <c r="B5" s="3" t="s">
        <v>2</v>
      </c>
      <c r="C5" s="4" t="s">
        <v>538</v>
      </c>
      <c r="D5" s="4" t="s">
        <v>48</v>
      </c>
      <c r="E5" s="4" t="s">
        <v>413</v>
      </c>
      <c r="F5" s="4" t="s">
        <v>50</v>
      </c>
      <c r="G5" s="4" t="s">
        <v>174</v>
      </c>
      <c r="H5" s="4" t="s">
        <v>52</v>
      </c>
    </row>
    <row r="6" spans="1:8" ht="25.5" x14ac:dyDescent="0.2">
      <c r="A6" s="5">
        <v>1</v>
      </c>
      <c r="B6" s="356" t="s">
        <v>53</v>
      </c>
      <c r="C6" s="357">
        <f>SUM(D6:H6)</f>
        <v>108519738</v>
      </c>
      <c r="D6" s="6">
        <v>108519738</v>
      </c>
      <c r="E6" s="6"/>
      <c r="F6" s="6"/>
      <c r="G6" s="6"/>
      <c r="H6" s="6"/>
    </row>
    <row r="7" spans="1:8" ht="25.5" x14ac:dyDescent="0.2">
      <c r="A7" s="5">
        <v>2</v>
      </c>
      <c r="B7" s="356" t="s">
        <v>414</v>
      </c>
      <c r="C7" s="357">
        <f t="shared" ref="C7:C70" si="0">SUM(D7:H7)</f>
        <v>142116067</v>
      </c>
      <c r="D7" s="6">
        <v>142116067</v>
      </c>
      <c r="E7" s="6"/>
      <c r="F7" s="6"/>
      <c r="G7" s="6"/>
      <c r="H7" s="6"/>
    </row>
    <row r="8" spans="1:8" ht="25.5" x14ac:dyDescent="0.2">
      <c r="A8" s="5">
        <v>3</v>
      </c>
      <c r="B8" s="356" t="s">
        <v>415</v>
      </c>
      <c r="C8" s="357">
        <f t="shared" si="0"/>
        <v>97760769</v>
      </c>
      <c r="D8" s="6">
        <v>97760769</v>
      </c>
      <c r="E8" s="6"/>
      <c r="F8" s="6"/>
      <c r="G8" s="6"/>
      <c r="H8" s="6"/>
    </row>
    <row r="9" spans="1:8" ht="25.5" x14ac:dyDescent="0.2">
      <c r="A9" s="5">
        <v>4</v>
      </c>
      <c r="B9" s="356" t="s">
        <v>416</v>
      </c>
      <c r="C9" s="357">
        <f t="shared" si="0"/>
        <v>7215230</v>
      </c>
      <c r="D9" s="6">
        <v>7215230</v>
      </c>
      <c r="E9" s="6"/>
      <c r="F9" s="6"/>
      <c r="G9" s="6"/>
      <c r="H9" s="6"/>
    </row>
    <row r="10" spans="1:8" ht="25.5" x14ac:dyDescent="0.2">
      <c r="A10" s="5">
        <v>5</v>
      </c>
      <c r="B10" s="356" t="s">
        <v>417</v>
      </c>
      <c r="C10" s="357">
        <f t="shared" si="0"/>
        <v>0</v>
      </c>
      <c r="D10" s="6"/>
      <c r="E10" s="6"/>
      <c r="F10" s="6"/>
      <c r="G10" s="6"/>
      <c r="H10" s="6"/>
    </row>
    <row r="11" spans="1:8" x14ac:dyDescent="0.2">
      <c r="A11" s="5">
        <v>6</v>
      </c>
      <c r="B11" s="356" t="s">
        <v>418</v>
      </c>
      <c r="C11" s="357">
        <f t="shared" si="0"/>
        <v>0</v>
      </c>
      <c r="D11" s="6"/>
      <c r="E11" s="6"/>
      <c r="F11" s="6"/>
      <c r="G11" s="6"/>
      <c r="H11" s="6"/>
    </row>
    <row r="12" spans="1:8" x14ac:dyDescent="0.2">
      <c r="A12" s="5">
        <v>7</v>
      </c>
      <c r="B12" s="356" t="s">
        <v>58</v>
      </c>
      <c r="C12" s="357">
        <f t="shared" si="0"/>
        <v>355611804</v>
      </c>
      <c r="D12" s="17">
        <f>SUM(D6:D11)</f>
        <v>355611804</v>
      </c>
      <c r="E12" s="17">
        <f>SUM(E6:E11)</f>
        <v>0</v>
      </c>
      <c r="F12" s="17">
        <f>SUM(F6:F11)</f>
        <v>0</v>
      </c>
      <c r="G12" s="17">
        <f>SUM(G6:G11)</f>
        <v>0</v>
      </c>
      <c r="H12" s="17">
        <f>SUM(H6:H11)</f>
        <v>0</v>
      </c>
    </row>
    <row r="13" spans="1:8" s="360" customFormat="1" x14ac:dyDescent="0.2">
      <c r="A13" s="5">
        <v>8</v>
      </c>
      <c r="B13" s="358" t="s">
        <v>419</v>
      </c>
      <c r="C13" s="357">
        <f t="shared" si="0"/>
        <v>0</v>
      </c>
      <c r="D13" s="359"/>
      <c r="E13" s="359"/>
      <c r="F13" s="359"/>
      <c r="G13" s="359"/>
      <c r="H13" s="359"/>
    </row>
    <row r="14" spans="1:8" ht="25.5" x14ac:dyDescent="0.2">
      <c r="A14" s="5">
        <v>9</v>
      </c>
      <c r="B14" s="356" t="s">
        <v>59</v>
      </c>
      <c r="C14" s="357">
        <f t="shared" si="0"/>
        <v>309792540</v>
      </c>
      <c r="D14" s="17">
        <f>SUM(D15:D19)</f>
        <v>243652694</v>
      </c>
      <c r="E14" s="17">
        <f>SUM(E15:E19)</f>
        <v>1981048</v>
      </c>
      <c r="F14" s="17">
        <f>SUM(F15:F19)</f>
        <v>63264006</v>
      </c>
      <c r="G14" s="17">
        <f>SUM(G15:G19)</f>
        <v>0</v>
      </c>
      <c r="H14" s="17">
        <f>SUM(H15:H19)</f>
        <v>894792</v>
      </c>
    </row>
    <row r="15" spans="1:8" x14ac:dyDescent="0.2">
      <c r="A15" s="5">
        <v>10</v>
      </c>
      <c r="B15" s="356" t="s">
        <v>420</v>
      </c>
      <c r="C15" s="357">
        <f t="shared" si="0"/>
        <v>3397958</v>
      </c>
      <c r="D15" s="6">
        <v>1416910</v>
      </c>
      <c r="E15" s="6">
        <v>1981048</v>
      </c>
      <c r="F15" s="6"/>
      <c r="G15" s="6"/>
      <c r="H15" s="6"/>
    </row>
    <row r="16" spans="1:8" x14ac:dyDescent="0.2">
      <c r="A16" s="5">
        <v>11</v>
      </c>
      <c r="B16" s="356" t="s">
        <v>421</v>
      </c>
      <c r="C16" s="357">
        <f t="shared" si="0"/>
        <v>227105784</v>
      </c>
      <c r="D16" s="6">
        <v>227105784</v>
      </c>
      <c r="E16" s="6"/>
      <c r="F16" s="6"/>
      <c r="G16" s="6"/>
      <c r="H16" s="6"/>
    </row>
    <row r="17" spans="1:8" x14ac:dyDescent="0.2">
      <c r="A17" s="5">
        <v>12</v>
      </c>
      <c r="B17" s="356" t="s">
        <v>422</v>
      </c>
      <c r="C17" s="357">
        <f t="shared" si="0"/>
        <v>15130000</v>
      </c>
      <c r="D17" s="6">
        <v>15130000</v>
      </c>
      <c r="E17" s="6"/>
      <c r="F17" s="6"/>
      <c r="G17" s="6"/>
      <c r="H17" s="6"/>
    </row>
    <row r="18" spans="1:8" x14ac:dyDescent="0.2">
      <c r="A18" s="5">
        <v>13</v>
      </c>
      <c r="B18" s="356" t="s">
        <v>423</v>
      </c>
      <c r="C18" s="357">
        <f t="shared" si="0"/>
        <v>64158798</v>
      </c>
      <c r="D18" s="6"/>
      <c r="E18" s="6"/>
      <c r="F18" s="6">
        <v>63264006</v>
      </c>
      <c r="G18" s="6"/>
      <c r="H18" s="6">
        <v>894792</v>
      </c>
    </row>
    <row r="19" spans="1:8" x14ac:dyDescent="0.2">
      <c r="A19" s="5">
        <v>14</v>
      </c>
      <c r="B19" s="356" t="s">
        <v>424</v>
      </c>
      <c r="C19" s="357">
        <f t="shared" si="0"/>
        <v>0</v>
      </c>
      <c r="D19" s="6"/>
      <c r="E19" s="6"/>
      <c r="F19" s="6"/>
      <c r="G19" s="6"/>
      <c r="H19" s="6"/>
    </row>
    <row r="20" spans="1:8" ht="25.5" x14ac:dyDescent="0.2">
      <c r="A20" s="5">
        <v>15</v>
      </c>
      <c r="B20" s="361" t="s">
        <v>64</v>
      </c>
      <c r="C20" s="357">
        <f t="shared" si="0"/>
        <v>665404344</v>
      </c>
      <c r="D20" s="7">
        <f>D12+D14</f>
        <v>599264498</v>
      </c>
      <c r="E20" s="7">
        <f>E12+E14</f>
        <v>1981048</v>
      </c>
      <c r="F20" s="7">
        <f>F12+F14</f>
        <v>63264006</v>
      </c>
      <c r="G20" s="7">
        <f>G12+G14</f>
        <v>0</v>
      </c>
      <c r="H20" s="7">
        <f>H12+H14</f>
        <v>894792</v>
      </c>
    </row>
    <row r="21" spans="1:8" x14ac:dyDescent="0.2">
      <c r="A21" s="5">
        <v>16</v>
      </c>
      <c r="B21" s="356" t="s">
        <v>65</v>
      </c>
      <c r="C21" s="357">
        <f t="shared" si="0"/>
        <v>0</v>
      </c>
      <c r="D21" s="18">
        <f>D22</f>
        <v>0</v>
      </c>
      <c r="E21" s="18">
        <f>E22</f>
        <v>0</v>
      </c>
      <c r="F21" s="18">
        <f>F22</f>
        <v>0</v>
      </c>
      <c r="G21" s="18">
        <f>G22</f>
        <v>0</v>
      </c>
      <c r="H21" s="18">
        <f>H22</f>
        <v>0</v>
      </c>
    </row>
    <row r="22" spans="1:8" x14ac:dyDescent="0.2">
      <c r="A22" s="5">
        <v>17</v>
      </c>
      <c r="B22" s="356" t="s">
        <v>425</v>
      </c>
      <c r="C22" s="357">
        <f t="shared" si="0"/>
        <v>0</v>
      </c>
      <c r="D22" s="362"/>
      <c r="E22" s="362"/>
      <c r="F22" s="362"/>
      <c r="G22" s="362"/>
      <c r="H22" s="362"/>
    </row>
    <row r="23" spans="1:8" x14ac:dyDescent="0.2">
      <c r="A23" s="5">
        <v>18</v>
      </c>
      <c r="B23" s="356" t="s">
        <v>426</v>
      </c>
      <c r="C23" s="357">
        <f t="shared" si="0"/>
        <v>1025895503</v>
      </c>
      <c r="D23" s="18">
        <f>SUM(D24:D27)</f>
        <v>1025095503</v>
      </c>
      <c r="E23" s="18">
        <f>SUM(E24:E27)</f>
        <v>0</v>
      </c>
      <c r="F23" s="18">
        <f>SUM(F24:F27)</f>
        <v>0</v>
      </c>
      <c r="G23" s="18">
        <f>SUM(G24:G27)</f>
        <v>800000</v>
      </c>
      <c r="H23" s="18">
        <f>SUM(H24:H27)</f>
        <v>0</v>
      </c>
    </row>
    <row r="24" spans="1:8" x14ac:dyDescent="0.2">
      <c r="A24" s="5">
        <v>19</v>
      </c>
      <c r="B24" s="356" t="s">
        <v>427</v>
      </c>
      <c r="C24" s="357">
        <f t="shared" si="0"/>
        <v>800000</v>
      </c>
      <c r="D24" s="4"/>
      <c r="E24" s="4"/>
      <c r="F24" s="4"/>
      <c r="G24" s="4">
        <v>800000</v>
      </c>
      <c r="H24" s="4"/>
    </row>
    <row r="25" spans="1:8" x14ac:dyDescent="0.2">
      <c r="A25" s="5">
        <v>20</v>
      </c>
      <c r="B25" s="356" t="s">
        <v>428</v>
      </c>
      <c r="C25" s="357">
        <f t="shared" si="0"/>
        <v>1025095503</v>
      </c>
      <c r="D25" s="4">
        <v>1025095503</v>
      </c>
      <c r="E25" s="4"/>
      <c r="F25" s="4"/>
      <c r="G25" s="4"/>
      <c r="H25" s="4"/>
    </row>
    <row r="26" spans="1:8" x14ac:dyDescent="0.2">
      <c r="A26" s="5">
        <v>21</v>
      </c>
      <c r="B26" s="356" t="s">
        <v>429</v>
      </c>
      <c r="C26" s="357">
        <f t="shared" si="0"/>
        <v>0</v>
      </c>
      <c r="D26" s="4"/>
      <c r="E26" s="4"/>
      <c r="F26" s="4"/>
      <c r="G26" s="4"/>
      <c r="H26" s="4"/>
    </row>
    <row r="27" spans="1:8" x14ac:dyDescent="0.2">
      <c r="A27" s="5">
        <v>22</v>
      </c>
      <c r="B27" s="363" t="s">
        <v>430</v>
      </c>
      <c r="C27" s="357">
        <f t="shared" si="0"/>
        <v>0</v>
      </c>
      <c r="D27" s="4"/>
      <c r="E27" s="4"/>
      <c r="F27" s="4"/>
      <c r="G27" s="4"/>
      <c r="H27" s="4"/>
    </row>
    <row r="28" spans="1:8" ht="25.5" x14ac:dyDescent="0.2">
      <c r="A28" s="5">
        <v>23</v>
      </c>
      <c r="B28" s="361" t="s">
        <v>70</v>
      </c>
      <c r="C28" s="357">
        <f t="shared" si="0"/>
        <v>1025895503</v>
      </c>
      <c r="D28" s="7">
        <f>D21+D23</f>
        <v>1025095503</v>
      </c>
      <c r="E28" s="7">
        <f>E21+E23</f>
        <v>0</v>
      </c>
      <c r="F28" s="7">
        <f>F21+F23</f>
        <v>0</v>
      </c>
      <c r="G28" s="7">
        <f>G21+G23</f>
        <v>800000</v>
      </c>
      <c r="H28" s="7">
        <f>H21+H23</f>
        <v>0</v>
      </c>
    </row>
    <row r="29" spans="1:8" x14ac:dyDescent="0.2">
      <c r="A29" s="5">
        <v>24</v>
      </c>
      <c r="B29" s="356" t="s">
        <v>71</v>
      </c>
      <c r="C29" s="357">
        <f t="shared" si="0"/>
        <v>110200000</v>
      </c>
      <c r="D29" s="17">
        <f>SUM(D30:D31)</f>
        <v>110200000</v>
      </c>
      <c r="E29" s="17">
        <f>SUM(E30:E31)</f>
        <v>0</v>
      </c>
      <c r="F29" s="17">
        <f>SUM(F30:F31)</f>
        <v>0</v>
      </c>
      <c r="G29" s="17">
        <f>SUM(G30:G31)</f>
        <v>0</v>
      </c>
      <c r="H29" s="17">
        <f>SUM(H30:H31)</f>
        <v>0</v>
      </c>
    </row>
    <row r="30" spans="1:8" x14ac:dyDescent="0.2">
      <c r="A30" s="5">
        <v>25</v>
      </c>
      <c r="B30" s="356" t="s">
        <v>72</v>
      </c>
      <c r="C30" s="357">
        <f t="shared" si="0"/>
        <v>110200000</v>
      </c>
      <c r="D30" s="6">
        <v>110200000</v>
      </c>
      <c r="E30" s="6"/>
      <c r="F30" s="6"/>
      <c r="G30" s="6"/>
      <c r="H30" s="6"/>
    </row>
    <row r="31" spans="1:8" ht="16.5" customHeight="1" x14ac:dyDescent="0.2">
      <c r="A31" s="5">
        <v>26</v>
      </c>
      <c r="B31" s="356" t="s">
        <v>73</v>
      </c>
      <c r="C31" s="357">
        <f t="shared" si="0"/>
        <v>0</v>
      </c>
      <c r="D31" s="6"/>
      <c r="E31" s="6"/>
      <c r="F31" s="6"/>
      <c r="G31" s="6"/>
      <c r="H31" s="6"/>
    </row>
    <row r="32" spans="1:8" ht="18.75" customHeight="1" x14ac:dyDescent="0.2">
      <c r="A32" s="5">
        <v>27</v>
      </c>
      <c r="B32" s="356" t="s">
        <v>74</v>
      </c>
      <c r="C32" s="357">
        <f t="shared" si="0"/>
        <v>181000000</v>
      </c>
      <c r="D32" s="6">
        <v>181000000</v>
      </c>
      <c r="E32" s="6"/>
      <c r="F32" s="6"/>
      <c r="G32" s="6"/>
      <c r="H32" s="6"/>
    </row>
    <row r="33" spans="1:8" x14ac:dyDescent="0.2">
      <c r="A33" s="5">
        <v>28</v>
      </c>
      <c r="B33" s="356" t="s">
        <v>431</v>
      </c>
      <c r="C33" s="357">
        <f t="shared" si="0"/>
        <v>11800000</v>
      </c>
      <c r="D33" s="6">
        <v>11800000</v>
      </c>
      <c r="E33" s="6"/>
      <c r="F33" s="6"/>
      <c r="G33" s="6"/>
      <c r="H33" s="6"/>
    </row>
    <row r="34" spans="1:8" ht="25.5" x14ac:dyDescent="0.2">
      <c r="A34" s="5">
        <v>29</v>
      </c>
      <c r="B34" s="356" t="s">
        <v>432</v>
      </c>
      <c r="C34" s="357">
        <f t="shared" si="0"/>
        <v>0</v>
      </c>
      <c r="D34" s="6"/>
      <c r="E34" s="6"/>
      <c r="F34" s="6"/>
      <c r="G34" s="6"/>
      <c r="H34" s="6"/>
    </row>
    <row r="35" spans="1:8" x14ac:dyDescent="0.2">
      <c r="A35" s="5">
        <v>30</v>
      </c>
      <c r="B35" s="356" t="s">
        <v>77</v>
      </c>
      <c r="C35" s="357">
        <f t="shared" si="0"/>
        <v>192800000</v>
      </c>
      <c r="D35" s="17">
        <f>SUM(D32:D34)</f>
        <v>192800000</v>
      </c>
      <c r="E35" s="17">
        <f>SUM(E32:E34)</f>
        <v>0</v>
      </c>
      <c r="F35" s="17">
        <f>SUM(F32:F34)</f>
        <v>0</v>
      </c>
      <c r="G35" s="17">
        <f>SUM(G32:G34)</f>
        <v>0</v>
      </c>
      <c r="H35" s="17">
        <f>SUM(H32:H34)</f>
        <v>0</v>
      </c>
    </row>
    <row r="36" spans="1:8" x14ac:dyDescent="0.2">
      <c r="A36" s="5">
        <v>31</v>
      </c>
      <c r="B36" s="356" t="s">
        <v>78</v>
      </c>
      <c r="C36" s="357">
        <f t="shared" si="0"/>
        <v>400000</v>
      </c>
      <c r="D36" s="17">
        <f>SUM(D37:D38)</f>
        <v>400000</v>
      </c>
      <c r="E36" s="17">
        <f>SUM(E37:E38)</f>
        <v>0</v>
      </c>
      <c r="F36" s="17">
        <f>SUM(F37:F38)</f>
        <v>0</v>
      </c>
      <c r="G36" s="17">
        <f>SUM(G37:G38)</f>
        <v>0</v>
      </c>
      <c r="H36" s="17">
        <f>SUM(H37:H38)</f>
        <v>0</v>
      </c>
    </row>
    <row r="37" spans="1:8" ht="51" x14ac:dyDescent="0.2">
      <c r="A37" s="5">
        <v>32</v>
      </c>
      <c r="B37" s="356" t="s">
        <v>433</v>
      </c>
      <c r="C37" s="357">
        <f t="shared" si="0"/>
        <v>50000</v>
      </c>
      <c r="D37" s="6">
        <v>50000</v>
      </c>
      <c r="E37" s="6"/>
      <c r="F37" s="6"/>
      <c r="G37" s="6"/>
      <c r="H37" s="6"/>
    </row>
    <row r="38" spans="1:8" x14ac:dyDescent="0.2">
      <c r="A38" s="5">
        <v>33</v>
      </c>
      <c r="B38" s="356" t="s">
        <v>434</v>
      </c>
      <c r="C38" s="357">
        <f t="shared" si="0"/>
        <v>350000</v>
      </c>
      <c r="D38" s="6">
        <v>350000</v>
      </c>
      <c r="E38" s="6"/>
      <c r="F38" s="6"/>
      <c r="G38" s="6"/>
      <c r="H38" s="6"/>
    </row>
    <row r="39" spans="1:8" x14ac:dyDescent="0.2">
      <c r="A39" s="5">
        <v>34</v>
      </c>
      <c r="B39" s="361" t="s">
        <v>82</v>
      </c>
      <c r="C39" s="357">
        <f t="shared" si="0"/>
        <v>303400000</v>
      </c>
      <c r="D39" s="7">
        <f>D29+D35+D36</f>
        <v>303400000</v>
      </c>
      <c r="E39" s="7">
        <f>E29+E35+E36</f>
        <v>0</v>
      </c>
      <c r="F39" s="7">
        <f>F29+F35+F36</f>
        <v>0</v>
      </c>
      <c r="G39" s="7">
        <f>G29+G35+G36</f>
        <v>0</v>
      </c>
      <c r="H39" s="7">
        <f>H29+H35+H36</f>
        <v>0</v>
      </c>
    </row>
    <row r="40" spans="1:8" x14ac:dyDescent="0.2">
      <c r="A40" s="5">
        <v>35</v>
      </c>
      <c r="B40" s="358" t="s">
        <v>435</v>
      </c>
      <c r="C40" s="357">
        <f t="shared" si="0"/>
        <v>0</v>
      </c>
      <c r="D40" s="364"/>
      <c r="E40" s="364"/>
      <c r="F40" s="364"/>
      <c r="G40" s="364"/>
      <c r="H40" s="364"/>
    </row>
    <row r="41" spans="1:8" x14ac:dyDescent="0.2">
      <c r="A41" s="5">
        <v>36</v>
      </c>
      <c r="B41" s="365" t="s">
        <v>83</v>
      </c>
      <c r="C41" s="357">
        <f t="shared" si="0"/>
        <v>8036796</v>
      </c>
      <c r="D41" s="19">
        <f>SUM(D42:D45)</f>
        <v>0</v>
      </c>
      <c r="E41" s="19">
        <f>SUM(E42:E45)</f>
        <v>370000</v>
      </c>
      <c r="F41" s="19">
        <f>SUM(F42:F45)</f>
        <v>1000000</v>
      </c>
      <c r="G41" s="19">
        <f>SUM(G42:G45)</f>
        <v>1715000</v>
      </c>
      <c r="H41" s="19">
        <f>SUM(H42:H45)</f>
        <v>4951796</v>
      </c>
    </row>
    <row r="42" spans="1:8" x14ac:dyDescent="0.2">
      <c r="A42" s="5">
        <v>37</v>
      </c>
      <c r="B42" s="365" t="s">
        <v>436</v>
      </c>
      <c r="C42" s="357">
        <f t="shared" si="0"/>
        <v>0</v>
      </c>
      <c r="D42" s="352"/>
      <c r="E42" s="352"/>
      <c r="F42" s="352"/>
      <c r="G42" s="352"/>
      <c r="H42" s="352"/>
    </row>
    <row r="43" spans="1:8" x14ac:dyDescent="0.2">
      <c r="A43" s="5">
        <v>38</v>
      </c>
      <c r="B43" s="365" t="s">
        <v>85</v>
      </c>
      <c r="C43" s="357">
        <f t="shared" si="0"/>
        <v>2670000</v>
      </c>
      <c r="D43" s="8"/>
      <c r="E43" s="8">
        <v>70000</v>
      </c>
      <c r="F43" s="8">
        <v>1000000</v>
      </c>
      <c r="G43" s="8">
        <v>1600000</v>
      </c>
      <c r="H43" s="8"/>
    </row>
    <row r="44" spans="1:8" x14ac:dyDescent="0.2">
      <c r="A44" s="5">
        <v>39</v>
      </c>
      <c r="B44" s="365" t="s">
        <v>437</v>
      </c>
      <c r="C44" s="357">
        <f t="shared" si="0"/>
        <v>848660</v>
      </c>
      <c r="D44" s="8"/>
      <c r="E44" s="8"/>
      <c r="F44" s="8"/>
      <c r="G44" s="8"/>
      <c r="H44" s="8">
        <v>848660</v>
      </c>
    </row>
    <row r="45" spans="1:8" x14ac:dyDescent="0.2">
      <c r="A45" s="5">
        <v>40</v>
      </c>
      <c r="B45" s="365" t="s">
        <v>438</v>
      </c>
      <c r="C45" s="357">
        <f t="shared" si="0"/>
        <v>4518136</v>
      </c>
      <c r="D45" s="8"/>
      <c r="E45" s="8">
        <v>300000</v>
      </c>
      <c r="F45" s="8"/>
      <c r="G45" s="8">
        <v>115000</v>
      </c>
      <c r="H45" s="8">
        <v>4103136</v>
      </c>
    </row>
    <row r="46" spans="1:8" x14ac:dyDescent="0.2">
      <c r="A46" s="5">
        <v>41</v>
      </c>
      <c r="B46" s="356" t="s">
        <v>87</v>
      </c>
      <c r="C46" s="357">
        <f t="shared" si="0"/>
        <v>3063000</v>
      </c>
      <c r="D46" s="19">
        <f>SUM(D47:D48)</f>
        <v>130000</v>
      </c>
      <c r="E46" s="19">
        <f>SUM(E47:E48)</f>
        <v>1300000</v>
      </c>
      <c r="F46" s="19">
        <f>SUM(F47:F48)</f>
        <v>1633000</v>
      </c>
      <c r="G46" s="19">
        <f>SUM(G47:G48)</f>
        <v>0</v>
      </c>
      <c r="H46" s="19">
        <f>SUM(H47:H48)</f>
        <v>0</v>
      </c>
    </row>
    <row r="47" spans="1:8" x14ac:dyDescent="0.2">
      <c r="A47" s="5">
        <v>42</v>
      </c>
      <c r="B47" s="356" t="s">
        <v>88</v>
      </c>
      <c r="C47" s="357">
        <f t="shared" si="0"/>
        <v>1775000</v>
      </c>
      <c r="D47" s="6">
        <v>130000</v>
      </c>
      <c r="E47" s="6">
        <v>1300000</v>
      </c>
      <c r="F47" s="6">
        <v>345000</v>
      </c>
      <c r="G47" s="6"/>
      <c r="H47" s="6"/>
    </row>
    <row r="48" spans="1:8" x14ac:dyDescent="0.2">
      <c r="A48" s="5">
        <v>43</v>
      </c>
      <c r="B48" s="356" t="s">
        <v>89</v>
      </c>
      <c r="C48" s="357">
        <f t="shared" si="0"/>
        <v>1288000</v>
      </c>
      <c r="D48" s="6"/>
      <c r="E48" s="6"/>
      <c r="F48" s="6">
        <v>1288000</v>
      </c>
      <c r="G48" s="6"/>
      <c r="H48" s="6"/>
    </row>
    <row r="49" spans="1:8" x14ac:dyDescent="0.2">
      <c r="A49" s="5">
        <v>44</v>
      </c>
      <c r="B49" s="356" t="s">
        <v>439</v>
      </c>
      <c r="C49" s="357">
        <f t="shared" si="0"/>
        <v>9610000</v>
      </c>
      <c r="D49" s="19">
        <f>SUM(D50:D53)</f>
        <v>9610000</v>
      </c>
      <c r="E49" s="19">
        <f>SUM(E50:E53)</f>
        <v>0</v>
      </c>
      <c r="F49" s="19">
        <f>SUM(F50:F53)</f>
        <v>0</v>
      </c>
      <c r="G49" s="19">
        <f>SUM(G50:G53)</f>
        <v>0</v>
      </c>
      <c r="H49" s="19">
        <f>SUM(H50:H53)</f>
        <v>0</v>
      </c>
    </row>
    <row r="50" spans="1:8" ht="25.5" x14ac:dyDescent="0.2">
      <c r="A50" s="5">
        <v>45</v>
      </c>
      <c r="B50" s="356" t="s">
        <v>440</v>
      </c>
      <c r="C50" s="357">
        <f t="shared" si="0"/>
        <v>0</v>
      </c>
      <c r="D50" s="6"/>
      <c r="E50" s="6"/>
      <c r="F50" s="6"/>
      <c r="G50" s="6"/>
      <c r="H50" s="6"/>
    </row>
    <row r="51" spans="1:8" ht="25.5" x14ac:dyDescent="0.2">
      <c r="A51" s="5">
        <v>46</v>
      </c>
      <c r="B51" s="356" t="s">
        <v>92</v>
      </c>
      <c r="C51" s="357">
        <f t="shared" si="0"/>
        <v>0</v>
      </c>
      <c r="D51" s="6"/>
      <c r="E51" s="6"/>
      <c r="F51" s="6"/>
      <c r="G51" s="6"/>
      <c r="H51" s="6"/>
    </row>
    <row r="52" spans="1:8" x14ac:dyDescent="0.2">
      <c r="A52" s="5">
        <v>47</v>
      </c>
      <c r="B52" s="356" t="s">
        <v>441</v>
      </c>
      <c r="C52" s="357">
        <f t="shared" si="0"/>
        <v>9100000</v>
      </c>
      <c r="D52" s="6">
        <v>9100000</v>
      </c>
      <c r="E52" s="6"/>
      <c r="F52" s="6"/>
      <c r="G52" s="6"/>
      <c r="H52" s="6"/>
    </row>
    <row r="53" spans="1:8" x14ac:dyDescent="0.2">
      <c r="A53" s="5">
        <v>49</v>
      </c>
      <c r="B53" s="356" t="s">
        <v>95</v>
      </c>
      <c r="C53" s="357">
        <f t="shared" si="0"/>
        <v>510000</v>
      </c>
      <c r="D53" s="6">
        <v>510000</v>
      </c>
      <c r="E53" s="6"/>
      <c r="F53" s="6"/>
      <c r="G53" s="6"/>
      <c r="H53" s="6"/>
    </row>
    <row r="54" spans="1:8" x14ac:dyDescent="0.2">
      <c r="A54" s="5">
        <v>50</v>
      </c>
      <c r="B54" s="356" t="s">
        <v>442</v>
      </c>
      <c r="C54" s="357">
        <f t="shared" si="0"/>
        <v>1095245</v>
      </c>
      <c r="D54" s="6"/>
      <c r="E54" s="6"/>
      <c r="F54" s="6"/>
      <c r="G54" s="6"/>
      <c r="H54" s="6">
        <v>1095245</v>
      </c>
    </row>
    <row r="55" spans="1:8" x14ac:dyDescent="0.2">
      <c r="A55" s="5">
        <v>51</v>
      </c>
      <c r="B55" s="356" t="s">
        <v>443</v>
      </c>
      <c r="C55" s="357">
        <f t="shared" si="0"/>
        <v>8699255</v>
      </c>
      <c r="D55" s="9">
        <v>5904744</v>
      </c>
      <c r="E55" s="9">
        <v>450900</v>
      </c>
      <c r="F55" s="9">
        <v>710910</v>
      </c>
      <c r="G55" s="9"/>
      <c r="H55" s="9">
        <v>1632701</v>
      </c>
    </row>
    <row r="56" spans="1:8" x14ac:dyDescent="0.2">
      <c r="A56" s="5">
        <v>52</v>
      </c>
      <c r="B56" s="356" t="s">
        <v>98</v>
      </c>
      <c r="C56" s="357">
        <f t="shared" si="0"/>
        <v>0</v>
      </c>
      <c r="D56" s="6"/>
      <c r="E56" s="6"/>
      <c r="F56" s="6"/>
      <c r="G56" s="6"/>
      <c r="H56" s="6"/>
    </row>
    <row r="57" spans="1:8" ht="25.5" x14ac:dyDescent="0.2">
      <c r="A57" s="5">
        <v>53</v>
      </c>
      <c r="B57" s="356" t="s">
        <v>444</v>
      </c>
      <c r="C57" s="357">
        <f t="shared" si="0"/>
        <v>0</v>
      </c>
      <c r="D57" s="6"/>
      <c r="E57" s="6"/>
      <c r="F57" s="6"/>
      <c r="G57" s="6"/>
      <c r="H57" s="6"/>
    </row>
    <row r="58" spans="1:8" x14ac:dyDescent="0.2">
      <c r="A58" s="5">
        <v>54</v>
      </c>
      <c r="B58" s="356" t="s">
        <v>445</v>
      </c>
      <c r="C58" s="357">
        <f t="shared" si="0"/>
        <v>0</v>
      </c>
      <c r="D58" s="6"/>
      <c r="E58" s="6"/>
      <c r="F58" s="6"/>
      <c r="G58" s="6"/>
      <c r="H58" s="6"/>
    </row>
    <row r="59" spans="1:8" x14ac:dyDescent="0.2">
      <c r="A59" s="5">
        <v>55</v>
      </c>
      <c r="B59" s="356" t="s">
        <v>103</v>
      </c>
      <c r="C59" s="357">
        <f t="shared" si="0"/>
        <v>0</v>
      </c>
      <c r="D59" s="6"/>
      <c r="E59" s="6"/>
      <c r="F59" s="6"/>
      <c r="G59" s="6"/>
      <c r="H59" s="6"/>
    </row>
    <row r="60" spans="1:8" x14ac:dyDescent="0.2">
      <c r="A60" s="5">
        <v>56</v>
      </c>
      <c r="B60" s="356" t="s">
        <v>446</v>
      </c>
      <c r="C60" s="357">
        <f t="shared" si="0"/>
        <v>1460500</v>
      </c>
      <c r="D60" s="6">
        <v>1460500</v>
      </c>
      <c r="E60" s="4"/>
      <c r="F60" s="4"/>
      <c r="G60" s="4"/>
      <c r="H60" s="4"/>
    </row>
    <row r="61" spans="1:8" x14ac:dyDescent="0.2">
      <c r="A61" s="5">
        <v>57</v>
      </c>
      <c r="B61" s="361" t="s">
        <v>105</v>
      </c>
      <c r="C61" s="357">
        <f t="shared" si="0"/>
        <v>31964796</v>
      </c>
      <c r="D61" s="7">
        <f>D40+D41+D46+D49+D54+D55+D56+D57+D58+D59+D60</f>
        <v>17105244</v>
      </c>
      <c r="E61" s="7">
        <f>E40+E41+E46+E49+E54+E55+E56+E57+E58+E59+E60</f>
        <v>2120900</v>
      </c>
      <c r="F61" s="7">
        <f>F40+F41+F46+F49+F54+F55+F56+F57+F58+F59+F60</f>
        <v>3343910</v>
      </c>
      <c r="G61" s="7">
        <f>G40+G41+G46+G49+G54+G55+G56+G57+G58+G59+G60</f>
        <v>1715000</v>
      </c>
      <c r="H61" s="7">
        <f>H40+H41+H46+H49+H54+H55+H56+H57+H58+H59+H60</f>
        <v>7679742</v>
      </c>
    </row>
    <row r="62" spans="1:8" x14ac:dyDescent="0.2">
      <c r="A62" s="5">
        <v>58</v>
      </c>
      <c r="B62" s="356" t="s">
        <v>447</v>
      </c>
      <c r="C62" s="357">
        <f t="shared" si="0"/>
        <v>12129420</v>
      </c>
      <c r="D62" s="6">
        <v>12129420</v>
      </c>
      <c r="E62" s="6"/>
      <c r="F62" s="6"/>
      <c r="G62" s="4"/>
      <c r="H62" s="4"/>
    </row>
    <row r="63" spans="1:8" x14ac:dyDescent="0.2">
      <c r="A63" s="5">
        <v>59</v>
      </c>
      <c r="B63" s="356" t="s">
        <v>448</v>
      </c>
      <c r="C63" s="357">
        <f t="shared" si="0"/>
        <v>0</v>
      </c>
      <c r="D63" s="6"/>
      <c r="E63" s="6"/>
      <c r="F63" s="6"/>
      <c r="G63" s="4"/>
      <c r="H63" s="4"/>
    </row>
    <row r="64" spans="1:8" x14ac:dyDescent="0.2">
      <c r="A64" s="5">
        <v>60</v>
      </c>
      <c r="B64" s="361" t="s">
        <v>107</v>
      </c>
      <c r="C64" s="357">
        <f t="shared" si="0"/>
        <v>12129420</v>
      </c>
      <c r="D64" s="7">
        <f>SUM(D62:D63)</f>
        <v>12129420</v>
      </c>
      <c r="E64" s="7">
        <f>SUM(E62:E63)</f>
        <v>0</v>
      </c>
      <c r="F64" s="7">
        <f>SUM(F62:F63)</f>
        <v>0</v>
      </c>
      <c r="G64" s="7">
        <f>SUM(G62:G63)</f>
        <v>0</v>
      </c>
      <c r="H64" s="7">
        <f>SUM(H62:H63)</f>
        <v>0</v>
      </c>
    </row>
    <row r="65" spans="1:8" x14ac:dyDescent="0.2">
      <c r="A65" s="5">
        <v>61</v>
      </c>
      <c r="B65" s="524" t="s">
        <v>449</v>
      </c>
      <c r="C65" s="357">
        <f t="shared" si="0"/>
        <v>0</v>
      </c>
      <c r="D65" s="352"/>
      <c r="E65" s="352"/>
      <c r="F65" s="352"/>
      <c r="G65" s="352"/>
      <c r="H65" s="352"/>
    </row>
    <row r="66" spans="1:8" x14ac:dyDescent="0.2">
      <c r="A66" s="5">
        <v>62</v>
      </c>
      <c r="B66" s="525" t="s">
        <v>450</v>
      </c>
      <c r="C66" s="357">
        <f t="shared" si="0"/>
        <v>0</v>
      </c>
      <c r="D66" s="7">
        <f>D65</f>
        <v>0</v>
      </c>
      <c r="E66" s="7">
        <f>E65</f>
        <v>0</v>
      </c>
      <c r="F66" s="7">
        <f>F65</f>
        <v>0</v>
      </c>
      <c r="G66" s="7">
        <f>G65</f>
        <v>0</v>
      </c>
      <c r="H66" s="7">
        <f>H65</f>
        <v>0</v>
      </c>
    </row>
    <row r="67" spans="1:8" ht="25.5" x14ac:dyDescent="0.2">
      <c r="A67" s="5">
        <v>63</v>
      </c>
      <c r="B67" s="356" t="s">
        <v>108</v>
      </c>
      <c r="C67" s="357">
        <f t="shared" si="0"/>
        <v>0</v>
      </c>
      <c r="D67" s="6"/>
      <c r="E67" s="6"/>
      <c r="F67" s="6"/>
      <c r="G67" s="6"/>
      <c r="H67" s="6"/>
    </row>
    <row r="68" spans="1:8" x14ac:dyDescent="0.2">
      <c r="A68" s="5">
        <v>64</v>
      </c>
      <c r="B68" s="356" t="s">
        <v>109</v>
      </c>
      <c r="C68" s="357">
        <f t="shared" si="0"/>
        <v>390000</v>
      </c>
      <c r="D68" s="6">
        <v>390000</v>
      </c>
      <c r="E68" s="6"/>
      <c r="F68" s="6"/>
      <c r="G68" s="6"/>
      <c r="H68" s="6"/>
    </row>
    <row r="69" spans="1:8" x14ac:dyDescent="0.2">
      <c r="A69" s="5">
        <v>65</v>
      </c>
      <c r="B69" s="356" t="s">
        <v>110</v>
      </c>
      <c r="C69" s="357">
        <f t="shared" si="0"/>
        <v>0</v>
      </c>
      <c r="D69" s="4"/>
      <c r="E69" s="4"/>
      <c r="F69" s="4"/>
      <c r="G69" s="4"/>
      <c r="H69" s="4"/>
    </row>
    <row r="70" spans="1:8" x14ac:dyDescent="0.2">
      <c r="A70" s="5">
        <v>66</v>
      </c>
      <c r="B70" s="361" t="s">
        <v>111</v>
      </c>
      <c r="C70" s="357">
        <f t="shared" si="0"/>
        <v>390000</v>
      </c>
      <c r="D70" s="20">
        <f>SUM(D67:D69)</f>
        <v>390000</v>
      </c>
      <c r="E70" s="20">
        <f>SUM(E67:E69)</f>
        <v>0</v>
      </c>
      <c r="F70" s="20">
        <f>SUM(F67:F69)</f>
        <v>0</v>
      </c>
      <c r="G70" s="20">
        <f>SUM(G67:G69)</f>
        <v>0</v>
      </c>
      <c r="H70" s="20">
        <f>SUM(H67:H69)</f>
        <v>0</v>
      </c>
    </row>
    <row r="71" spans="1:8" x14ac:dyDescent="0.2">
      <c r="A71" s="5">
        <v>67</v>
      </c>
      <c r="B71" s="368" t="s">
        <v>112</v>
      </c>
      <c r="C71" s="357">
        <f t="shared" ref="C71:C78" si="1">SUM(D71:H71)</f>
        <v>2039184063</v>
      </c>
      <c r="D71" s="21">
        <f>D20+D28+D39+D61+D64+D66+D70</f>
        <v>1957384665</v>
      </c>
      <c r="E71" s="21">
        <f>E20+E28+E39+E61+E64+E66+E70</f>
        <v>4101948</v>
      </c>
      <c r="F71" s="21">
        <f>F20+F28+F39+F61+F64+F66+F70</f>
        <v>66607916</v>
      </c>
      <c r="G71" s="21">
        <f>G20+G28+G39+G61+G64+G66+G70</f>
        <v>2515000</v>
      </c>
      <c r="H71" s="21">
        <f>H20+H28+H39+H61+H64+H66+H70</f>
        <v>8574534</v>
      </c>
    </row>
    <row r="72" spans="1:8" ht="25.5" x14ac:dyDescent="0.2">
      <c r="A72" s="5">
        <v>68</v>
      </c>
      <c r="B72" s="358" t="s">
        <v>451</v>
      </c>
      <c r="C72" s="357">
        <f t="shared" si="1"/>
        <v>0</v>
      </c>
      <c r="D72" s="352"/>
      <c r="E72" s="352"/>
      <c r="F72" s="352"/>
      <c r="G72" s="352"/>
      <c r="H72" s="352"/>
    </row>
    <row r="73" spans="1:8" ht="25.5" x14ac:dyDescent="0.2">
      <c r="A73" s="5">
        <v>69</v>
      </c>
      <c r="B73" s="356" t="s">
        <v>452</v>
      </c>
      <c r="C73" s="357">
        <f t="shared" si="1"/>
        <v>283299607</v>
      </c>
      <c r="D73" s="6">
        <v>247944252</v>
      </c>
      <c r="E73" s="6">
        <v>11151861</v>
      </c>
      <c r="F73" s="6">
        <v>17021226</v>
      </c>
      <c r="G73" s="6">
        <v>2340070</v>
      </c>
      <c r="H73" s="6">
        <v>4842198</v>
      </c>
    </row>
    <row r="74" spans="1:8" x14ac:dyDescent="0.2">
      <c r="A74" s="5">
        <v>70</v>
      </c>
      <c r="B74" s="356" t="s">
        <v>114</v>
      </c>
      <c r="C74" s="357">
        <f t="shared" si="1"/>
        <v>0</v>
      </c>
      <c r="D74" s="6"/>
      <c r="E74" s="6"/>
      <c r="F74" s="6"/>
      <c r="G74" s="6"/>
      <c r="H74" s="6"/>
    </row>
    <row r="75" spans="1:8" x14ac:dyDescent="0.2">
      <c r="A75" s="5">
        <v>71</v>
      </c>
      <c r="B75" s="356" t="s">
        <v>453</v>
      </c>
      <c r="C75" s="357">
        <f t="shared" si="1"/>
        <v>501490090</v>
      </c>
      <c r="D75" s="6"/>
      <c r="E75" s="6">
        <v>186988414</v>
      </c>
      <c r="F75" s="6">
        <v>124226493</v>
      </c>
      <c r="G75" s="6">
        <v>61870921</v>
      </c>
      <c r="H75" s="6">
        <v>128404262</v>
      </c>
    </row>
    <row r="76" spans="1:8" x14ac:dyDescent="0.2">
      <c r="A76" s="5">
        <v>72</v>
      </c>
      <c r="B76" s="356" t="s">
        <v>115</v>
      </c>
      <c r="C76" s="357">
        <f t="shared" si="1"/>
        <v>784789697</v>
      </c>
      <c r="D76" s="18">
        <f>SUM(D72:D75)</f>
        <v>247944252</v>
      </c>
      <c r="E76" s="18">
        <f>SUM(E72:E75)</f>
        <v>198140275</v>
      </c>
      <c r="F76" s="18">
        <f>SUM(F72:F75)</f>
        <v>141247719</v>
      </c>
      <c r="G76" s="18">
        <f>SUM(G72:G75)</f>
        <v>64210991</v>
      </c>
      <c r="H76" s="18">
        <f>SUM(H72:H75)</f>
        <v>133246460</v>
      </c>
    </row>
    <row r="77" spans="1:8" ht="13.5" thickBot="1" x14ac:dyDescent="0.25">
      <c r="A77" s="5">
        <v>73</v>
      </c>
      <c r="B77" s="512" t="s">
        <v>116</v>
      </c>
      <c r="C77" s="357">
        <f t="shared" si="1"/>
        <v>784789697</v>
      </c>
      <c r="D77" s="514">
        <f>D76</f>
        <v>247944252</v>
      </c>
      <c r="E77" s="514">
        <f>E76</f>
        <v>198140275</v>
      </c>
      <c r="F77" s="514">
        <f>F76</f>
        <v>141247719</v>
      </c>
      <c r="G77" s="514">
        <f>G76</f>
        <v>64210991</v>
      </c>
      <c r="H77" s="514">
        <f>H76</f>
        <v>133246460</v>
      </c>
    </row>
    <row r="78" spans="1:8" ht="14.25" thickTop="1" thickBot="1" x14ac:dyDescent="0.25">
      <c r="A78" s="5">
        <v>74</v>
      </c>
      <c r="B78" s="370" t="s">
        <v>46</v>
      </c>
      <c r="C78" s="357">
        <f t="shared" si="1"/>
        <v>2823973760</v>
      </c>
      <c r="D78" s="371">
        <f>D71+D77</f>
        <v>2205328917</v>
      </c>
      <c r="E78" s="371">
        <f>E71+E77</f>
        <v>202242223</v>
      </c>
      <c r="F78" s="371">
        <f>F71+F77</f>
        <v>207855635</v>
      </c>
      <c r="G78" s="371">
        <f>G71+G77</f>
        <v>66725991</v>
      </c>
      <c r="H78" s="371">
        <f>H71+H77</f>
        <v>141820994</v>
      </c>
    </row>
    <row r="79" spans="1:8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9"/>
  <sheetViews>
    <sheetView workbookViewId="0">
      <pane ySplit="5" topLeftCell="A6" activePane="bottomLeft" state="frozen"/>
      <selection pane="bottomLeft"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8" width="12.710937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8" x14ac:dyDescent="0.2">
      <c r="B1" s="353" t="s">
        <v>410</v>
      </c>
      <c r="E1" t="s">
        <v>228</v>
      </c>
    </row>
    <row r="2" spans="1:8" x14ac:dyDescent="0.2">
      <c r="B2" s="353" t="s">
        <v>411</v>
      </c>
      <c r="E2" t="s">
        <v>543</v>
      </c>
    </row>
    <row r="3" spans="1:8" x14ac:dyDescent="0.2">
      <c r="B3" s="353"/>
      <c r="C3" s="353" t="s">
        <v>504</v>
      </c>
      <c r="E3" t="s">
        <v>120</v>
      </c>
    </row>
    <row r="4" spans="1:8" ht="13.5" thickBot="1" x14ac:dyDescent="0.25">
      <c r="B4" s="353"/>
    </row>
    <row r="5" spans="1:8" ht="38.25" x14ac:dyDescent="0.2">
      <c r="A5" s="442" t="s">
        <v>1</v>
      </c>
      <c r="B5" s="443" t="s">
        <v>476</v>
      </c>
      <c r="C5" s="444" t="s">
        <v>412</v>
      </c>
      <c r="D5" s="445" t="s">
        <v>48</v>
      </c>
      <c r="E5" s="446" t="s">
        <v>413</v>
      </c>
      <c r="F5" s="446" t="s">
        <v>50</v>
      </c>
      <c r="G5" s="446" t="s">
        <v>174</v>
      </c>
      <c r="H5" s="446" t="s">
        <v>52</v>
      </c>
    </row>
    <row r="6" spans="1:8" x14ac:dyDescent="0.2">
      <c r="A6" s="447">
        <v>27</v>
      </c>
      <c r="B6" s="448" t="s">
        <v>4</v>
      </c>
      <c r="C6" s="449">
        <f t="shared" ref="C6:C37" si="0">SUM(D6:H6)</f>
        <v>372386994</v>
      </c>
      <c r="D6" s="450">
        <v>37727010</v>
      </c>
      <c r="E6" s="450">
        <v>126364544</v>
      </c>
      <c r="F6" s="450">
        <v>108020360</v>
      </c>
      <c r="G6" s="450">
        <v>20518524</v>
      </c>
      <c r="H6" s="450">
        <v>79756556</v>
      </c>
    </row>
    <row r="7" spans="1:8" ht="25.5" x14ac:dyDescent="0.2">
      <c r="A7" s="447">
        <v>28</v>
      </c>
      <c r="B7" s="448" t="s">
        <v>5</v>
      </c>
      <c r="C7" s="449">
        <f t="shared" si="0"/>
        <v>69069027</v>
      </c>
      <c r="D7" s="450">
        <v>8213625</v>
      </c>
      <c r="E7" s="450">
        <v>26790393</v>
      </c>
      <c r="F7" s="450">
        <v>14440826</v>
      </c>
      <c r="G7" s="450">
        <v>4043744</v>
      </c>
      <c r="H7" s="450">
        <v>15580439</v>
      </c>
    </row>
    <row r="8" spans="1:8" x14ac:dyDescent="0.2">
      <c r="A8" s="447">
        <v>87</v>
      </c>
      <c r="B8" s="448" t="s">
        <v>6</v>
      </c>
      <c r="C8" s="449">
        <f t="shared" si="0"/>
        <v>450210676</v>
      </c>
      <c r="D8" s="450">
        <v>279643514</v>
      </c>
      <c r="E8" s="450">
        <v>33931300</v>
      </c>
      <c r="F8" s="450">
        <v>65871650</v>
      </c>
      <c r="G8" s="450">
        <v>29433980</v>
      </c>
      <c r="H8" s="450">
        <v>41330232</v>
      </c>
    </row>
    <row r="9" spans="1:8" x14ac:dyDescent="0.2">
      <c r="A9" s="447">
        <v>88</v>
      </c>
      <c r="B9" s="451" t="s">
        <v>7</v>
      </c>
      <c r="C9" s="452">
        <f t="shared" si="0"/>
        <v>0</v>
      </c>
      <c r="D9" s="453">
        <f>D10</f>
        <v>0</v>
      </c>
      <c r="E9" s="454">
        <f>E10</f>
        <v>0</v>
      </c>
      <c r="F9" s="454">
        <f>F10</f>
        <v>0</v>
      </c>
      <c r="G9" s="454">
        <f>G10</f>
        <v>0</v>
      </c>
      <c r="H9" s="454">
        <f>H10</f>
        <v>0</v>
      </c>
    </row>
    <row r="10" spans="1:8" ht="25.5" x14ac:dyDescent="0.2">
      <c r="A10" s="447">
        <v>89</v>
      </c>
      <c r="B10" s="451" t="s">
        <v>8</v>
      </c>
      <c r="C10" s="452">
        <f t="shared" si="0"/>
        <v>0</v>
      </c>
      <c r="D10" s="455"/>
      <c r="E10" s="456"/>
      <c r="F10" s="456"/>
      <c r="G10" s="456"/>
      <c r="H10" s="456"/>
    </row>
    <row r="11" spans="1:8" x14ac:dyDescent="0.2">
      <c r="A11" s="447">
        <v>90</v>
      </c>
      <c r="B11" s="451" t="s">
        <v>9</v>
      </c>
      <c r="C11" s="452">
        <f t="shared" si="0"/>
        <v>800000</v>
      </c>
      <c r="D11" s="453">
        <f>D12</f>
        <v>800000</v>
      </c>
      <c r="E11" s="454">
        <f>E12</f>
        <v>0</v>
      </c>
      <c r="F11" s="454">
        <f>F12</f>
        <v>0</v>
      </c>
      <c r="G11" s="454">
        <f>G12</f>
        <v>0</v>
      </c>
      <c r="H11" s="454">
        <f>H12</f>
        <v>0</v>
      </c>
    </row>
    <row r="12" spans="1:8" ht="25.5" x14ac:dyDescent="0.2">
      <c r="A12" s="447">
        <v>91</v>
      </c>
      <c r="B12" s="451" t="s">
        <v>10</v>
      </c>
      <c r="C12" s="452">
        <f t="shared" si="0"/>
        <v>800000</v>
      </c>
      <c r="D12" s="453">
        <v>800000</v>
      </c>
      <c r="E12" s="454"/>
      <c r="F12" s="454"/>
      <c r="G12" s="454"/>
      <c r="H12" s="454"/>
    </row>
    <row r="13" spans="1:8" x14ac:dyDescent="0.2">
      <c r="A13" s="447">
        <v>92</v>
      </c>
      <c r="B13" s="451" t="s">
        <v>11</v>
      </c>
      <c r="C13" s="452">
        <f t="shared" si="0"/>
        <v>11000000</v>
      </c>
      <c r="D13" s="453">
        <f>SUM(D14:D15)</f>
        <v>11000000</v>
      </c>
      <c r="E13" s="454">
        <f>SUM(E14:E15)</f>
        <v>0</v>
      </c>
      <c r="F13" s="454">
        <f>SUM(F14:F15)</f>
        <v>0</v>
      </c>
      <c r="G13" s="454">
        <f>SUM(G14:G15)</f>
        <v>0</v>
      </c>
      <c r="H13" s="454">
        <f>SUM(H14:H15)</f>
        <v>0</v>
      </c>
    </row>
    <row r="14" spans="1:8" x14ac:dyDescent="0.2">
      <c r="A14" s="447">
        <v>93</v>
      </c>
      <c r="B14" s="451" t="s">
        <v>12</v>
      </c>
      <c r="C14" s="452">
        <f t="shared" si="0"/>
        <v>1000000</v>
      </c>
      <c r="D14" s="455">
        <v>1000000</v>
      </c>
      <c r="E14" s="456"/>
      <c r="F14" s="456"/>
      <c r="G14" s="456"/>
      <c r="H14" s="456"/>
    </row>
    <row r="15" spans="1:8" x14ac:dyDescent="0.2">
      <c r="A15" s="447">
        <v>94</v>
      </c>
      <c r="B15" s="451" t="s">
        <v>13</v>
      </c>
      <c r="C15" s="452">
        <f t="shared" si="0"/>
        <v>10000000</v>
      </c>
      <c r="D15" s="455">
        <v>10000000</v>
      </c>
      <c r="E15" s="456"/>
      <c r="F15" s="456"/>
      <c r="G15" s="456"/>
      <c r="H15" s="456"/>
    </row>
    <row r="16" spans="1:8" x14ac:dyDescent="0.2">
      <c r="A16" s="447">
        <v>96</v>
      </c>
      <c r="B16" s="457" t="s">
        <v>15</v>
      </c>
      <c r="C16" s="452">
        <f t="shared" si="0"/>
        <v>11800000</v>
      </c>
      <c r="D16" s="458">
        <f>D9+D11+D13</f>
        <v>11800000</v>
      </c>
      <c r="E16" s="459">
        <f>E9+E11+E13</f>
        <v>0</v>
      </c>
      <c r="F16" s="459">
        <f>F9+F11+F13</f>
        <v>0</v>
      </c>
      <c r="G16" s="459">
        <f>G9+G11+G13</f>
        <v>0</v>
      </c>
      <c r="H16" s="459">
        <f>H9+H11+H13</f>
        <v>0</v>
      </c>
    </row>
    <row r="17" spans="1:8" ht="18.75" customHeight="1" x14ac:dyDescent="0.2">
      <c r="A17" s="447">
        <v>97</v>
      </c>
      <c r="B17" s="451" t="s">
        <v>16</v>
      </c>
      <c r="C17" s="452">
        <f t="shared" si="0"/>
        <v>0</v>
      </c>
      <c r="D17" s="455"/>
      <c r="E17" s="456"/>
      <c r="F17" s="456"/>
      <c r="G17" s="456"/>
      <c r="H17" s="456"/>
    </row>
    <row r="18" spans="1:8" ht="25.5" x14ac:dyDescent="0.2">
      <c r="A18" s="447">
        <v>98</v>
      </c>
      <c r="B18" s="451" t="s">
        <v>17</v>
      </c>
      <c r="C18" s="452">
        <f t="shared" si="0"/>
        <v>162127458</v>
      </c>
      <c r="D18" s="460">
        <f>SUM(D19:D22)</f>
        <v>162127458</v>
      </c>
      <c r="E18" s="461">
        <f>SUM(E19:E22)</f>
        <v>0</v>
      </c>
      <c r="F18" s="461">
        <f>SUM(F19:F22)</f>
        <v>0</v>
      </c>
      <c r="G18" s="461">
        <f>SUM(G19:G22)</f>
        <v>0</v>
      </c>
      <c r="H18" s="461">
        <f>SUM(H19:H22)</f>
        <v>0</v>
      </c>
    </row>
    <row r="19" spans="1:8" x14ac:dyDescent="0.2">
      <c r="A19" s="447">
        <v>99</v>
      </c>
      <c r="B19" s="451" t="s">
        <v>477</v>
      </c>
      <c r="C19" s="452">
        <f t="shared" si="0"/>
        <v>3200000</v>
      </c>
      <c r="D19" s="455">
        <v>3200000</v>
      </c>
      <c r="E19" s="456"/>
      <c r="F19" s="456"/>
      <c r="G19" s="456"/>
      <c r="H19" s="456"/>
    </row>
    <row r="20" spans="1:8" x14ac:dyDescent="0.2">
      <c r="A20" s="447">
        <v>100</v>
      </c>
      <c r="B20" s="451" t="s">
        <v>19</v>
      </c>
      <c r="C20" s="452">
        <f t="shared" si="0"/>
        <v>0</v>
      </c>
      <c r="D20" s="455"/>
      <c r="E20" s="456"/>
      <c r="F20" s="456"/>
      <c r="G20" s="456"/>
      <c r="H20" s="456"/>
    </row>
    <row r="21" spans="1:8" ht="25.5" x14ac:dyDescent="0.2">
      <c r="A21" s="447">
        <v>101</v>
      </c>
      <c r="B21" s="451" t="s">
        <v>20</v>
      </c>
      <c r="C21" s="452">
        <f t="shared" si="0"/>
        <v>0</v>
      </c>
      <c r="D21" s="455"/>
      <c r="E21" s="456"/>
      <c r="F21" s="456"/>
      <c r="G21" s="456"/>
      <c r="H21" s="456"/>
    </row>
    <row r="22" spans="1:8" x14ac:dyDescent="0.2">
      <c r="A22" s="447">
        <v>102</v>
      </c>
      <c r="B22" s="451" t="s">
        <v>21</v>
      </c>
      <c r="C22" s="452">
        <f t="shared" si="0"/>
        <v>158927458</v>
      </c>
      <c r="D22" s="455">
        <v>158927458</v>
      </c>
      <c r="E22" s="456"/>
      <c r="F22" s="456"/>
      <c r="G22" s="456"/>
      <c r="H22" s="456"/>
    </row>
    <row r="23" spans="1:8" ht="25.5" x14ac:dyDescent="0.2">
      <c r="A23" s="447">
        <v>103</v>
      </c>
      <c r="B23" s="451" t="s">
        <v>478</v>
      </c>
      <c r="C23" s="452">
        <f t="shared" si="0"/>
        <v>5400000</v>
      </c>
      <c r="D23" s="455">
        <v>5400000</v>
      </c>
      <c r="E23" s="456"/>
      <c r="F23" s="456"/>
      <c r="G23" s="456"/>
      <c r="H23" s="456"/>
    </row>
    <row r="24" spans="1:8" ht="16.5" customHeight="1" x14ac:dyDescent="0.2">
      <c r="A24" s="447"/>
      <c r="B24" s="451" t="s">
        <v>479</v>
      </c>
      <c r="C24" s="452">
        <f t="shared" si="0"/>
        <v>0</v>
      </c>
      <c r="D24" s="455"/>
      <c r="E24" s="456"/>
      <c r="F24" s="456"/>
      <c r="G24" s="456"/>
      <c r="H24" s="456"/>
    </row>
    <row r="25" spans="1:8" ht="16.5" customHeight="1" x14ac:dyDescent="0.2">
      <c r="A25" s="447">
        <v>104</v>
      </c>
      <c r="B25" s="451" t="s">
        <v>23</v>
      </c>
      <c r="C25" s="452">
        <f t="shared" si="0"/>
        <v>106798932</v>
      </c>
      <c r="D25" s="455">
        <v>106798932</v>
      </c>
      <c r="E25" s="456"/>
      <c r="F25" s="456"/>
      <c r="G25" s="456"/>
      <c r="H25" s="456"/>
    </row>
    <row r="26" spans="1:8" ht="18" customHeight="1" x14ac:dyDescent="0.2">
      <c r="A26" s="447">
        <v>105</v>
      </c>
      <c r="B26" s="457" t="s">
        <v>24</v>
      </c>
      <c r="C26" s="452">
        <f t="shared" si="0"/>
        <v>274326390</v>
      </c>
      <c r="D26" s="458">
        <f>D17+D18+D23+D24+D25</f>
        <v>274326390</v>
      </c>
      <c r="E26" s="459">
        <f>E17+E18+E23+E24+E25</f>
        <v>0</v>
      </c>
      <c r="F26" s="459">
        <f>F17+F18+F23+F24+F25</f>
        <v>0</v>
      </c>
      <c r="G26" s="459">
        <f>G17+G18+G23+G24+G25</f>
        <v>0</v>
      </c>
      <c r="H26" s="459">
        <f>H17+H18+H23+H24+H25</f>
        <v>0</v>
      </c>
    </row>
    <row r="27" spans="1:8" x14ac:dyDescent="0.2">
      <c r="A27" s="447">
        <v>106</v>
      </c>
      <c r="B27" s="451" t="s">
        <v>25</v>
      </c>
      <c r="C27" s="452">
        <f t="shared" si="0"/>
        <v>620000</v>
      </c>
      <c r="D27" s="455"/>
      <c r="E27" s="456">
        <v>500000</v>
      </c>
      <c r="F27" s="456">
        <v>120000</v>
      </c>
      <c r="G27" s="456"/>
      <c r="H27" s="456"/>
    </row>
    <row r="28" spans="1:8" x14ac:dyDescent="0.2">
      <c r="A28" s="447">
        <v>107</v>
      </c>
      <c r="B28" s="451" t="s">
        <v>26</v>
      </c>
      <c r="C28" s="452">
        <f t="shared" si="0"/>
        <v>981167953</v>
      </c>
      <c r="D28" s="455">
        <v>981167953</v>
      </c>
      <c r="E28" s="456"/>
      <c r="F28" s="456"/>
      <c r="G28" s="456"/>
      <c r="H28" s="456"/>
    </row>
    <row r="29" spans="1:8" x14ac:dyDescent="0.2">
      <c r="A29" s="447">
        <v>108</v>
      </c>
      <c r="B29" s="451" t="s">
        <v>27</v>
      </c>
      <c r="C29" s="452">
        <f t="shared" si="0"/>
        <v>1540000</v>
      </c>
      <c r="D29" s="455"/>
      <c r="E29" s="456">
        <v>1500000</v>
      </c>
      <c r="F29" s="456">
        <v>40000</v>
      </c>
      <c r="G29" s="456"/>
      <c r="H29" s="456"/>
    </row>
    <row r="30" spans="1:8" x14ac:dyDescent="0.2">
      <c r="A30" s="447">
        <v>109</v>
      </c>
      <c r="B30" s="451" t="s">
        <v>28</v>
      </c>
      <c r="C30" s="452">
        <f t="shared" si="0"/>
        <v>3237590</v>
      </c>
      <c r="D30" s="455">
        <v>200000</v>
      </c>
      <c r="E30" s="456">
        <v>500000</v>
      </c>
      <c r="F30" s="456">
        <v>1263260</v>
      </c>
      <c r="G30" s="456">
        <v>1029000</v>
      </c>
      <c r="H30" s="456">
        <v>245330</v>
      </c>
    </row>
    <row r="31" spans="1:8" ht="25.5" x14ac:dyDescent="0.2">
      <c r="A31" s="447">
        <v>110</v>
      </c>
      <c r="B31" s="451" t="s">
        <v>29</v>
      </c>
      <c r="C31" s="452">
        <f t="shared" si="0"/>
        <v>56500866</v>
      </c>
      <c r="D31" s="455">
        <v>55235897</v>
      </c>
      <c r="E31" s="456">
        <v>675000</v>
      </c>
      <c r="F31" s="456">
        <v>384280</v>
      </c>
      <c r="G31" s="456">
        <v>139450</v>
      </c>
      <c r="H31" s="456">
        <v>66239</v>
      </c>
    </row>
    <row r="32" spans="1:8" x14ac:dyDescent="0.2">
      <c r="A32" s="447">
        <v>111</v>
      </c>
      <c r="B32" s="457" t="s">
        <v>30</v>
      </c>
      <c r="C32" s="452">
        <f t="shared" si="0"/>
        <v>1043066409</v>
      </c>
      <c r="D32" s="458">
        <f>SUM(D27:D31)</f>
        <v>1036603850</v>
      </c>
      <c r="E32" s="459">
        <f>SUM(E27:E31)</f>
        <v>3175000</v>
      </c>
      <c r="F32" s="459">
        <f>SUM(F27:F31)</f>
        <v>1807540</v>
      </c>
      <c r="G32" s="459">
        <f>SUM(G27:G31)</f>
        <v>1168450</v>
      </c>
      <c r="H32" s="459">
        <f>SUM(H27:H31)</f>
        <v>311569</v>
      </c>
    </row>
    <row r="33" spans="1:8" x14ac:dyDescent="0.2">
      <c r="A33" s="447">
        <v>112</v>
      </c>
      <c r="B33" s="451" t="s">
        <v>31</v>
      </c>
      <c r="C33" s="452">
        <f t="shared" si="0"/>
        <v>5023972</v>
      </c>
      <c r="D33" s="455">
        <v>5023972</v>
      </c>
      <c r="E33" s="456"/>
      <c r="F33" s="456"/>
      <c r="G33" s="456"/>
      <c r="H33" s="456"/>
    </row>
    <row r="34" spans="1:8" x14ac:dyDescent="0.2">
      <c r="A34" s="447"/>
      <c r="B34" s="451" t="s">
        <v>480</v>
      </c>
      <c r="C34" s="452">
        <f t="shared" si="0"/>
        <v>300000</v>
      </c>
      <c r="D34" s="455"/>
      <c r="E34" s="456">
        <v>300000</v>
      </c>
      <c r="F34" s="456"/>
      <c r="G34" s="456"/>
      <c r="H34" s="456"/>
    </row>
    <row r="35" spans="1:8" x14ac:dyDescent="0.2">
      <c r="A35" s="447">
        <v>113</v>
      </c>
      <c r="B35" s="451" t="s">
        <v>33</v>
      </c>
      <c r="C35" s="452">
        <f t="shared" si="0"/>
        <v>300000</v>
      </c>
      <c r="D35" s="455"/>
      <c r="E35" s="456"/>
      <c r="F35" s="456">
        <v>300000</v>
      </c>
      <c r="G35" s="456"/>
      <c r="H35" s="456"/>
    </row>
    <row r="36" spans="1:8" ht="25.5" x14ac:dyDescent="0.2">
      <c r="A36" s="447">
        <v>114</v>
      </c>
      <c r="B36" s="451" t="s">
        <v>34</v>
      </c>
      <c r="C36" s="452">
        <f t="shared" si="0"/>
        <v>1518472</v>
      </c>
      <c r="D36" s="455">
        <v>1356472</v>
      </c>
      <c r="E36" s="456">
        <v>81000</v>
      </c>
      <c r="F36" s="456">
        <v>81000</v>
      </c>
      <c r="G36" s="456"/>
      <c r="H36" s="456"/>
    </row>
    <row r="37" spans="1:8" x14ac:dyDescent="0.2">
      <c r="A37" s="447">
        <v>115</v>
      </c>
      <c r="B37" s="457" t="s">
        <v>35</v>
      </c>
      <c r="C37" s="452">
        <f t="shared" si="0"/>
        <v>7142444</v>
      </c>
      <c r="D37" s="458">
        <f>SUM(D33:D36)</f>
        <v>6380444</v>
      </c>
      <c r="E37" s="459">
        <f>SUM(E33:E36)</f>
        <v>381000</v>
      </c>
      <c r="F37" s="459">
        <f>SUM(F33:F36)</f>
        <v>381000</v>
      </c>
      <c r="G37" s="459">
        <f>SUM(G33:G36)</f>
        <v>0</v>
      </c>
      <c r="H37" s="459">
        <f>SUM(H33:H36)</f>
        <v>0</v>
      </c>
    </row>
    <row r="38" spans="1:8" ht="25.5" x14ac:dyDescent="0.2">
      <c r="A38" s="447">
        <v>116</v>
      </c>
      <c r="B38" s="451" t="s">
        <v>36</v>
      </c>
      <c r="C38" s="452">
        <f>SUM(D38:H38)</f>
        <v>300000</v>
      </c>
      <c r="D38" s="453">
        <f>SUM(D39:D41)</f>
        <v>300000</v>
      </c>
      <c r="E38" s="454">
        <f>SUM(E39:E41)</f>
        <v>0</v>
      </c>
      <c r="F38" s="454">
        <f>SUM(F39:F41)</f>
        <v>0</v>
      </c>
      <c r="G38" s="454">
        <f>SUM(G39:G41)</f>
        <v>0</v>
      </c>
      <c r="H38" s="454">
        <f>SUM(H39:H41)</f>
        <v>0</v>
      </c>
    </row>
    <row r="39" spans="1:8" ht="25.5" x14ac:dyDescent="0.2">
      <c r="A39" s="447">
        <v>119</v>
      </c>
      <c r="B39" s="451" t="s">
        <v>481</v>
      </c>
      <c r="C39" s="452">
        <f t="shared" ref="C39:C48" si="1">SUM(D39:H39)</f>
        <v>0</v>
      </c>
      <c r="D39" s="455"/>
      <c r="E39" s="456"/>
      <c r="F39" s="456"/>
      <c r="G39" s="456"/>
      <c r="H39" s="456"/>
    </row>
    <row r="40" spans="1:8" x14ac:dyDescent="0.2">
      <c r="A40" s="447">
        <v>118</v>
      </c>
      <c r="B40" s="451" t="s">
        <v>482</v>
      </c>
      <c r="C40" s="452">
        <f t="shared" si="1"/>
        <v>0</v>
      </c>
      <c r="D40" s="455"/>
      <c r="E40" s="456"/>
      <c r="F40" s="456"/>
      <c r="G40" s="456"/>
      <c r="H40" s="456"/>
    </row>
    <row r="41" spans="1:8" x14ac:dyDescent="0.2">
      <c r="A41" s="447">
        <v>117</v>
      </c>
      <c r="B41" s="451" t="s">
        <v>483</v>
      </c>
      <c r="C41" s="452">
        <f t="shared" si="1"/>
        <v>300000</v>
      </c>
      <c r="D41" s="455">
        <v>300000</v>
      </c>
      <c r="E41" s="456"/>
      <c r="F41" s="456"/>
      <c r="G41" s="456"/>
      <c r="H41" s="456"/>
    </row>
    <row r="42" spans="1:8" x14ac:dyDescent="0.2">
      <c r="A42" s="447">
        <v>120</v>
      </c>
      <c r="B42" s="457" t="s">
        <v>40</v>
      </c>
      <c r="C42" s="452">
        <f t="shared" si="1"/>
        <v>300000</v>
      </c>
      <c r="D42" s="458">
        <f>D38</f>
        <v>300000</v>
      </c>
      <c r="E42" s="459">
        <f>E38</f>
        <v>0</v>
      </c>
      <c r="F42" s="459">
        <f>F38</f>
        <v>0</v>
      </c>
      <c r="G42" s="459">
        <f>G38</f>
        <v>0</v>
      </c>
      <c r="H42" s="459">
        <f>H38</f>
        <v>0</v>
      </c>
    </row>
    <row r="43" spans="1:8" x14ac:dyDescent="0.2">
      <c r="A43" s="447">
        <v>121</v>
      </c>
      <c r="B43" s="462" t="s">
        <v>41</v>
      </c>
      <c r="C43" s="452">
        <f t="shared" si="1"/>
        <v>2228301940</v>
      </c>
      <c r="D43" s="463">
        <f>D6+D7+D8+D16+D26+D32+D37+D42</f>
        <v>1654994833</v>
      </c>
      <c r="E43" s="464">
        <f>E6+E7+E8+E16+E26+E32+E37+E42</f>
        <v>190642237</v>
      </c>
      <c r="F43" s="464">
        <f>F6+F7+F8+F16+F26+F32+F37+F42</f>
        <v>190521376</v>
      </c>
      <c r="G43" s="464">
        <f>G6+G7+G8+G16+G26+G32+G37+G42</f>
        <v>55164698</v>
      </c>
      <c r="H43" s="464">
        <f>H6+H7+H8+H16+H26+H32+H37+H42</f>
        <v>136978796</v>
      </c>
    </row>
    <row r="44" spans="1:8" ht="25.5" x14ac:dyDescent="0.2">
      <c r="A44" s="447">
        <v>122</v>
      </c>
      <c r="B44" s="451" t="s">
        <v>42</v>
      </c>
      <c r="C44" s="452">
        <f t="shared" si="1"/>
        <v>12185293</v>
      </c>
      <c r="D44" s="455">
        <v>12185293</v>
      </c>
      <c r="E44" s="456"/>
      <c r="F44" s="456"/>
      <c r="G44" s="456"/>
      <c r="H44" s="456"/>
    </row>
    <row r="45" spans="1:8" ht="25.5" x14ac:dyDescent="0.2">
      <c r="A45" s="447">
        <v>123</v>
      </c>
      <c r="B45" s="451" t="s">
        <v>43</v>
      </c>
      <c r="C45" s="452">
        <f t="shared" si="1"/>
        <v>487307709</v>
      </c>
      <c r="D45" s="455">
        <v>487307709</v>
      </c>
      <c r="E45" s="456"/>
      <c r="F45" s="456"/>
      <c r="G45" s="456"/>
      <c r="H45" s="456"/>
    </row>
    <row r="46" spans="1:8" x14ac:dyDescent="0.2">
      <c r="A46" s="447">
        <v>124</v>
      </c>
      <c r="B46" s="451" t="s">
        <v>44</v>
      </c>
      <c r="C46" s="452">
        <f t="shared" si="1"/>
        <v>499493002</v>
      </c>
      <c r="D46" s="453">
        <f>SUM(D44:D45)</f>
        <v>499493002</v>
      </c>
      <c r="E46" s="454">
        <f>SUM(E44:E45)</f>
        <v>0</v>
      </c>
      <c r="F46" s="454">
        <f>SUM(F44:F45)</f>
        <v>0</v>
      </c>
      <c r="G46" s="454">
        <f>SUM(G44:G45)</f>
        <v>0</v>
      </c>
      <c r="H46" s="454">
        <f>SUM(H44:H45)</f>
        <v>0</v>
      </c>
    </row>
    <row r="47" spans="1:8" ht="13.5" thickBot="1" x14ac:dyDescent="0.25">
      <c r="A47" s="447">
        <v>125</v>
      </c>
      <c r="B47" s="465" t="s">
        <v>45</v>
      </c>
      <c r="C47" s="452">
        <f t="shared" si="1"/>
        <v>499493002</v>
      </c>
      <c r="D47" s="466">
        <f>D46</f>
        <v>499493002</v>
      </c>
      <c r="E47" s="467">
        <f>E46</f>
        <v>0</v>
      </c>
      <c r="F47" s="467">
        <f>F46</f>
        <v>0</v>
      </c>
      <c r="G47" s="467">
        <f>G46</f>
        <v>0</v>
      </c>
      <c r="H47" s="467">
        <f>H46</f>
        <v>0</v>
      </c>
    </row>
    <row r="48" spans="1:8" ht="14.25" thickTop="1" thickBot="1" x14ac:dyDescent="0.25">
      <c r="A48" s="447">
        <v>126</v>
      </c>
      <c r="B48" s="52" t="s">
        <v>46</v>
      </c>
      <c r="C48" s="452">
        <f t="shared" si="1"/>
        <v>2727794942</v>
      </c>
      <c r="D48" s="23">
        <f>D43+D47</f>
        <v>2154487835</v>
      </c>
      <c r="E48" s="13">
        <f>E43+E47</f>
        <v>190642237</v>
      </c>
      <c r="F48" s="13">
        <f>F43+F47</f>
        <v>190521376</v>
      </c>
      <c r="G48" s="13">
        <f>G43+G47</f>
        <v>55164698</v>
      </c>
      <c r="H48" s="13">
        <f>H43+H47</f>
        <v>136978796</v>
      </c>
    </row>
    <row r="49" spans="3:3" ht="13.5" thickTop="1" x14ac:dyDescent="0.2">
      <c r="C49" s="351"/>
    </row>
  </sheetData>
  <pageMargins left="0" right="0" top="0.19685039370078741" bottom="0.19685039370078741" header="0.51181102362204722" footer="0.51181102362204722"/>
  <pageSetup scale="8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workbookViewId="0">
      <selection activeCell="C2" sqref="C2"/>
    </sheetView>
  </sheetViews>
  <sheetFormatPr defaultColWidth="13.5703125" defaultRowHeight="15" x14ac:dyDescent="0.25"/>
  <cols>
    <col min="1" max="1" width="5.7109375" style="468" customWidth="1"/>
    <col min="2" max="2" width="57" style="468" customWidth="1"/>
    <col min="3" max="3" width="18.85546875" style="468" customWidth="1"/>
    <col min="4" max="4" width="17.7109375" style="468" customWidth="1"/>
    <col min="5" max="5" width="21.7109375" style="468" customWidth="1"/>
    <col min="6" max="245" width="9.140625" style="468" customWidth="1"/>
    <col min="246" max="246" width="5.7109375" style="468" customWidth="1"/>
    <col min="247" max="247" width="57" style="468" customWidth="1"/>
    <col min="248" max="248" width="12.140625" style="468" customWidth="1"/>
    <col min="249" max="16384" width="13.5703125" style="468"/>
  </cols>
  <sheetData>
    <row r="1" spans="1:5" ht="18.75" x14ac:dyDescent="0.3">
      <c r="A1" s="539"/>
      <c r="B1" s="540" t="s">
        <v>0</v>
      </c>
      <c r="C1" s="535" t="s">
        <v>188</v>
      </c>
      <c r="D1" s="534"/>
      <c r="E1" s="534"/>
    </row>
    <row r="2" spans="1:5" ht="18.75" x14ac:dyDescent="0.3">
      <c r="A2" s="541"/>
      <c r="B2" s="542" t="s">
        <v>454</v>
      </c>
      <c r="C2" s="543" t="s">
        <v>546</v>
      </c>
      <c r="D2" s="534"/>
      <c r="E2" s="534"/>
    </row>
    <row r="3" spans="1:5" ht="15.75" x14ac:dyDescent="0.25">
      <c r="A3" s="539"/>
      <c r="B3" s="541" t="s">
        <v>119</v>
      </c>
      <c r="C3" s="535" t="s">
        <v>202</v>
      </c>
      <c r="D3" s="534"/>
      <c r="E3" s="534"/>
    </row>
    <row r="4" spans="1:5" ht="15.75" x14ac:dyDescent="0.25">
      <c r="A4" s="539"/>
      <c r="B4" s="539"/>
      <c r="C4" s="539"/>
      <c r="D4" s="534"/>
      <c r="E4" s="534"/>
    </row>
    <row r="5" spans="1:5" ht="15.75" x14ac:dyDescent="0.25">
      <c r="A5" s="544" t="s">
        <v>189</v>
      </c>
      <c r="B5" s="544"/>
      <c r="C5" s="545" t="s">
        <v>190</v>
      </c>
      <c r="D5" s="545" t="s">
        <v>549</v>
      </c>
      <c r="E5" s="545" t="s">
        <v>550</v>
      </c>
    </row>
    <row r="6" spans="1:5" ht="15.75" x14ac:dyDescent="0.25">
      <c r="A6" s="546">
        <v>1</v>
      </c>
      <c r="B6" s="547" t="s">
        <v>191</v>
      </c>
      <c r="C6" s="537">
        <v>381000</v>
      </c>
      <c r="D6" s="537"/>
      <c r="E6" s="537">
        <v>381000</v>
      </c>
    </row>
    <row r="7" spans="1:5" ht="15.75" x14ac:dyDescent="0.25">
      <c r="A7" s="546">
        <v>2</v>
      </c>
      <c r="B7" s="547" t="s">
        <v>192</v>
      </c>
      <c r="C7" s="537">
        <v>381000</v>
      </c>
      <c r="D7" s="537"/>
      <c r="E7" s="537">
        <v>381000</v>
      </c>
    </row>
    <row r="8" spans="1:5" ht="15.75" x14ac:dyDescent="0.25">
      <c r="A8" s="546">
        <v>3</v>
      </c>
      <c r="B8" s="546" t="s">
        <v>484</v>
      </c>
      <c r="C8" s="536">
        <v>1247775</v>
      </c>
      <c r="D8" s="536"/>
      <c r="E8" s="537">
        <v>1247775</v>
      </c>
    </row>
    <row r="9" spans="1:5" ht="15.75" x14ac:dyDescent="0.25">
      <c r="A9" s="546">
        <v>4</v>
      </c>
      <c r="B9" s="546" t="s">
        <v>485</v>
      </c>
      <c r="C9" s="536">
        <v>640000</v>
      </c>
      <c r="D9" s="536"/>
      <c r="E9" s="537">
        <v>640000</v>
      </c>
    </row>
    <row r="10" spans="1:5" ht="15.75" x14ac:dyDescent="0.25">
      <c r="A10" s="546">
        <v>5</v>
      </c>
      <c r="B10" s="548" t="s">
        <v>486</v>
      </c>
      <c r="C10" s="536">
        <v>964378</v>
      </c>
      <c r="D10" s="536"/>
      <c r="E10" s="537">
        <v>964378</v>
      </c>
    </row>
    <row r="11" spans="1:5" ht="15.75" x14ac:dyDescent="0.25">
      <c r="A11" s="546">
        <v>6</v>
      </c>
      <c r="B11" s="548" t="s">
        <v>487</v>
      </c>
      <c r="C11" s="536">
        <v>3315970</v>
      </c>
      <c r="D11" s="536"/>
      <c r="E11" s="537">
        <v>3315970</v>
      </c>
    </row>
    <row r="12" spans="1:5" ht="15.75" x14ac:dyDescent="0.25">
      <c r="A12" s="546">
        <v>7</v>
      </c>
      <c r="B12" s="548" t="s">
        <v>488</v>
      </c>
      <c r="C12" s="536">
        <v>212321</v>
      </c>
      <c r="D12" s="536"/>
      <c r="E12" s="537">
        <v>212321</v>
      </c>
    </row>
    <row r="13" spans="1:5" ht="15.75" x14ac:dyDescent="0.25">
      <c r="A13" s="546">
        <v>8</v>
      </c>
      <c r="B13" s="548" t="s">
        <v>551</v>
      </c>
      <c r="C13" s="536"/>
      <c r="D13" s="536">
        <v>515961</v>
      </c>
      <c r="E13" s="537">
        <v>515961</v>
      </c>
    </row>
    <row r="14" spans="1:5" ht="15.75" x14ac:dyDescent="0.25">
      <c r="A14" s="546">
        <v>9</v>
      </c>
      <c r="B14" s="548" t="s">
        <v>552</v>
      </c>
      <c r="C14" s="536"/>
      <c r="D14" s="536">
        <v>2000000</v>
      </c>
      <c r="E14" s="537">
        <v>2000000</v>
      </c>
    </row>
    <row r="15" spans="1:5" ht="15.75" x14ac:dyDescent="0.25">
      <c r="A15" s="546">
        <v>10</v>
      </c>
      <c r="B15" s="549" t="s">
        <v>553</v>
      </c>
      <c r="C15" s="536"/>
      <c r="D15" s="536">
        <v>2350011</v>
      </c>
      <c r="E15" s="537">
        <v>2350011</v>
      </c>
    </row>
    <row r="16" spans="1:5" ht="15.75" x14ac:dyDescent="0.25">
      <c r="A16" s="546">
        <v>11</v>
      </c>
      <c r="B16" s="549" t="s">
        <v>554</v>
      </c>
      <c r="C16" s="536"/>
      <c r="D16" s="536">
        <v>370000</v>
      </c>
      <c r="E16" s="537">
        <v>370000</v>
      </c>
    </row>
    <row r="17" spans="1:5" ht="15.75" x14ac:dyDescent="0.25">
      <c r="A17" s="546">
        <v>12</v>
      </c>
      <c r="B17" s="549" t="s">
        <v>555</v>
      </c>
      <c r="C17" s="536"/>
      <c r="D17" s="536">
        <v>190000</v>
      </c>
      <c r="E17" s="537">
        <v>190000</v>
      </c>
    </row>
    <row r="18" spans="1:5" ht="15.75" x14ac:dyDescent="0.25">
      <c r="A18" s="546">
        <v>13</v>
      </c>
      <c r="B18" s="549" t="s">
        <v>556</v>
      </c>
      <c r="C18" s="536"/>
      <c r="D18" s="536">
        <v>3063818</v>
      </c>
      <c r="E18" s="537">
        <v>3063818</v>
      </c>
    </row>
    <row r="19" spans="1:5" ht="15.75" x14ac:dyDescent="0.25">
      <c r="A19" s="546">
        <v>14</v>
      </c>
      <c r="B19" s="549" t="s">
        <v>557</v>
      </c>
      <c r="C19" s="536"/>
      <c r="D19" s="536">
        <v>2500000</v>
      </c>
      <c r="E19" s="537">
        <v>2500000</v>
      </c>
    </row>
    <row r="20" spans="1:5" ht="15.75" x14ac:dyDescent="0.25">
      <c r="A20" s="546">
        <v>15</v>
      </c>
      <c r="B20" s="548"/>
      <c r="C20" s="536"/>
      <c r="D20" s="536"/>
      <c r="E20" s="537">
        <v>0</v>
      </c>
    </row>
    <row r="21" spans="1:5" ht="15.75" x14ac:dyDescent="0.25">
      <c r="A21" s="546">
        <v>16</v>
      </c>
      <c r="B21" s="548"/>
      <c r="C21" s="536"/>
      <c r="D21" s="536"/>
      <c r="E21" s="537">
        <v>0</v>
      </c>
    </row>
    <row r="22" spans="1:5" ht="15.75" x14ac:dyDescent="0.25">
      <c r="A22" s="546">
        <v>17</v>
      </c>
      <c r="B22" s="546"/>
      <c r="C22" s="536"/>
      <c r="D22" s="536"/>
      <c r="E22" s="537">
        <v>0</v>
      </c>
    </row>
    <row r="23" spans="1:5" ht="15.75" x14ac:dyDescent="0.25">
      <c r="A23" s="546">
        <v>18</v>
      </c>
      <c r="B23" s="544" t="s">
        <v>47</v>
      </c>
      <c r="C23" s="538">
        <v>7142444</v>
      </c>
      <c r="D23" s="538">
        <v>10989790</v>
      </c>
      <c r="E23" s="538">
        <v>18132234</v>
      </c>
    </row>
  </sheetData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8"/>
  <sheetViews>
    <sheetView workbookViewId="0">
      <selection activeCell="C2" sqref="C2"/>
    </sheetView>
  </sheetViews>
  <sheetFormatPr defaultColWidth="9.140625" defaultRowHeight="15" x14ac:dyDescent="0.25"/>
  <cols>
    <col min="1" max="1" width="5.7109375" style="468" customWidth="1"/>
    <col min="2" max="2" width="55.7109375" style="468" customWidth="1"/>
    <col min="3" max="3" width="18.85546875" style="468" customWidth="1"/>
    <col min="4" max="4" width="16.7109375" style="468" customWidth="1"/>
    <col min="5" max="5" width="20.140625" style="468" customWidth="1"/>
    <col min="6" max="16384" width="9.140625" style="468"/>
  </cols>
  <sheetData>
    <row r="1" spans="1:5" ht="18.75" x14ac:dyDescent="0.3">
      <c r="A1" s="559"/>
      <c r="B1" s="560" t="s">
        <v>0</v>
      </c>
      <c r="C1" s="551" t="s">
        <v>193</v>
      </c>
      <c r="D1" s="550"/>
      <c r="E1" s="550"/>
    </row>
    <row r="2" spans="1:5" ht="18.75" x14ac:dyDescent="0.3">
      <c r="A2" s="561"/>
      <c r="B2" s="562" t="s">
        <v>454</v>
      </c>
      <c r="C2" s="563" t="s">
        <v>546</v>
      </c>
      <c r="D2" s="550"/>
      <c r="E2" s="550"/>
    </row>
    <row r="3" spans="1:5" ht="15.75" x14ac:dyDescent="0.25">
      <c r="A3" s="559"/>
      <c r="B3" s="561" t="s">
        <v>119</v>
      </c>
      <c r="C3" s="551" t="s">
        <v>202</v>
      </c>
      <c r="D3" s="550"/>
      <c r="E3" s="550"/>
    </row>
    <row r="4" spans="1:5" ht="15.75" x14ac:dyDescent="0.25">
      <c r="A4" s="559"/>
      <c r="B4" s="559"/>
      <c r="C4" s="559"/>
      <c r="D4" s="550"/>
      <c r="E4" s="550"/>
    </row>
    <row r="5" spans="1:5" ht="15.75" x14ac:dyDescent="0.25">
      <c r="A5" s="564" t="s">
        <v>194</v>
      </c>
      <c r="B5" s="565"/>
      <c r="C5" s="565" t="s">
        <v>190</v>
      </c>
      <c r="D5" s="565" t="s">
        <v>549</v>
      </c>
      <c r="E5" s="565" t="s">
        <v>550</v>
      </c>
    </row>
    <row r="6" spans="1:5" ht="15.75" x14ac:dyDescent="0.25">
      <c r="A6" s="566">
        <v>1</v>
      </c>
      <c r="B6" s="553" t="s">
        <v>196</v>
      </c>
      <c r="C6" s="555">
        <v>152400</v>
      </c>
      <c r="D6" s="555"/>
      <c r="E6" s="555">
        <v>152400</v>
      </c>
    </row>
    <row r="7" spans="1:5" ht="15.75" x14ac:dyDescent="0.25">
      <c r="A7" s="566">
        <v>2</v>
      </c>
      <c r="B7" s="553" t="s">
        <v>204</v>
      </c>
      <c r="C7" s="555">
        <v>762000</v>
      </c>
      <c r="D7" s="555"/>
      <c r="E7" s="555">
        <v>762000</v>
      </c>
    </row>
    <row r="8" spans="1:5" ht="15.75" x14ac:dyDescent="0.25">
      <c r="A8" s="566">
        <v>3</v>
      </c>
      <c r="B8" s="567" t="s">
        <v>198</v>
      </c>
      <c r="C8" s="555">
        <v>50800</v>
      </c>
      <c r="D8" s="555"/>
      <c r="E8" s="555">
        <v>50800</v>
      </c>
    </row>
    <row r="9" spans="1:5" ht="15.75" x14ac:dyDescent="0.25">
      <c r="A9" s="566">
        <v>4</v>
      </c>
      <c r="B9" s="567" t="s">
        <v>489</v>
      </c>
      <c r="C9" s="555">
        <v>190500</v>
      </c>
      <c r="D9" s="555">
        <v>400000</v>
      </c>
      <c r="E9" s="555">
        <v>590500</v>
      </c>
    </row>
    <row r="10" spans="1:5" ht="15.75" x14ac:dyDescent="0.25">
      <c r="A10" s="566">
        <v>5</v>
      </c>
      <c r="B10" s="567" t="s">
        <v>490</v>
      </c>
      <c r="C10" s="555">
        <v>181940</v>
      </c>
      <c r="D10" s="555"/>
      <c r="E10" s="555">
        <v>181940</v>
      </c>
    </row>
    <row r="11" spans="1:5" ht="15.75" x14ac:dyDescent="0.25">
      <c r="A11" s="566">
        <v>6</v>
      </c>
      <c r="B11" s="567" t="s">
        <v>491</v>
      </c>
      <c r="C11" s="555">
        <v>88900</v>
      </c>
      <c r="D11" s="555"/>
      <c r="E11" s="555">
        <v>88900</v>
      </c>
    </row>
    <row r="12" spans="1:5" ht="15.75" x14ac:dyDescent="0.25">
      <c r="A12" s="566">
        <v>7</v>
      </c>
      <c r="B12" s="566" t="s">
        <v>201</v>
      </c>
      <c r="C12" s="554">
        <v>381000</v>
      </c>
      <c r="D12" s="554"/>
      <c r="E12" s="555">
        <v>381000</v>
      </c>
    </row>
    <row r="13" spans="1:5" ht="15.75" x14ac:dyDescent="0.25">
      <c r="A13" s="566">
        <v>8</v>
      </c>
      <c r="B13" s="553" t="s">
        <v>203</v>
      </c>
      <c r="C13" s="555">
        <v>508000</v>
      </c>
      <c r="D13" s="555">
        <v>5044000</v>
      </c>
      <c r="E13" s="555">
        <v>5552000</v>
      </c>
    </row>
    <row r="14" spans="1:5" ht="15.75" x14ac:dyDescent="0.25">
      <c r="A14" s="566">
        <v>9</v>
      </c>
      <c r="B14" s="567" t="s">
        <v>197</v>
      </c>
      <c r="C14" s="555">
        <v>660450</v>
      </c>
      <c r="D14" s="555"/>
      <c r="E14" s="555">
        <v>660450</v>
      </c>
    </row>
    <row r="15" spans="1:5" ht="15.75" x14ac:dyDescent="0.25">
      <c r="A15" s="566">
        <v>10</v>
      </c>
      <c r="B15" s="567" t="s">
        <v>492</v>
      </c>
      <c r="C15" s="555">
        <v>311569</v>
      </c>
      <c r="D15" s="555">
        <v>534000</v>
      </c>
      <c r="E15" s="555">
        <v>845569</v>
      </c>
    </row>
    <row r="16" spans="1:5" ht="15.75" x14ac:dyDescent="0.25">
      <c r="A16" s="566">
        <v>11</v>
      </c>
      <c r="B16" s="567" t="s">
        <v>199</v>
      </c>
      <c r="C16" s="555">
        <v>1905000</v>
      </c>
      <c r="D16" s="555"/>
      <c r="E16" s="555">
        <v>1905000</v>
      </c>
    </row>
    <row r="17" spans="1:5" ht="15.75" x14ac:dyDescent="0.25">
      <c r="A17" s="566">
        <v>12</v>
      </c>
      <c r="B17" s="567" t="s">
        <v>200</v>
      </c>
      <c r="C17" s="555">
        <v>635000</v>
      </c>
      <c r="D17" s="555">
        <v>300000</v>
      </c>
      <c r="E17" s="555">
        <v>935000</v>
      </c>
    </row>
    <row r="18" spans="1:5" ht="15.75" x14ac:dyDescent="0.25">
      <c r="A18" s="566">
        <v>13</v>
      </c>
      <c r="B18" s="553" t="s">
        <v>195</v>
      </c>
      <c r="C18" s="555">
        <v>635000</v>
      </c>
      <c r="D18" s="555"/>
      <c r="E18" s="555">
        <v>635000</v>
      </c>
    </row>
    <row r="19" spans="1:5" ht="15.75" x14ac:dyDescent="0.25">
      <c r="A19" s="566">
        <v>14</v>
      </c>
      <c r="B19" s="552" t="s">
        <v>493</v>
      </c>
      <c r="C19" s="554">
        <v>254000</v>
      </c>
      <c r="D19" s="554">
        <v>100000</v>
      </c>
      <c r="E19" s="555">
        <v>354000</v>
      </c>
    </row>
    <row r="20" spans="1:5" ht="15.75" x14ac:dyDescent="0.25">
      <c r="A20" s="566">
        <v>15</v>
      </c>
      <c r="B20" s="558" t="s">
        <v>494</v>
      </c>
      <c r="C20" s="555">
        <v>1070000</v>
      </c>
      <c r="D20" s="555"/>
      <c r="E20" s="555">
        <v>1070000</v>
      </c>
    </row>
    <row r="21" spans="1:5" ht="15.75" x14ac:dyDescent="0.25">
      <c r="A21" s="566">
        <v>16</v>
      </c>
      <c r="B21" s="568" t="s">
        <v>495</v>
      </c>
      <c r="C21" s="555">
        <v>184347</v>
      </c>
      <c r="D21" s="555"/>
      <c r="E21" s="555">
        <v>184347</v>
      </c>
    </row>
    <row r="22" spans="1:5" ht="15.75" x14ac:dyDescent="0.25">
      <c r="A22" s="566">
        <v>17</v>
      </c>
      <c r="B22" s="556" t="s">
        <v>496</v>
      </c>
      <c r="C22" s="555">
        <v>10000000</v>
      </c>
      <c r="D22" s="555"/>
      <c r="E22" s="555">
        <v>10000000</v>
      </c>
    </row>
    <row r="23" spans="1:5" ht="15.75" x14ac:dyDescent="0.25">
      <c r="A23" s="566">
        <v>18</v>
      </c>
      <c r="B23" s="556" t="s">
        <v>497</v>
      </c>
      <c r="C23" s="555">
        <v>248304948</v>
      </c>
      <c r="D23" s="555"/>
      <c r="E23" s="555">
        <v>248304948</v>
      </c>
    </row>
    <row r="24" spans="1:5" ht="15.75" x14ac:dyDescent="0.25">
      <c r="A24" s="566">
        <v>19</v>
      </c>
      <c r="B24" s="556" t="s">
        <v>498</v>
      </c>
      <c r="C24" s="555">
        <v>776790555</v>
      </c>
      <c r="D24" s="555"/>
      <c r="E24" s="555">
        <v>776790555</v>
      </c>
    </row>
    <row r="25" spans="1:5" ht="15.75" x14ac:dyDescent="0.25">
      <c r="A25" s="566">
        <v>20</v>
      </c>
      <c r="B25" s="556" t="s">
        <v>558</v>
      </c>
      <c r="C25" s="555"/>
      <c r="D25" s="555">
        <v>300000</v>
      </c>
      <c r="E25" s="555">
        <v>300000</v>
      </c>
    </row>
    <row r="26" spans="1:5" ht="15.75" x14ac:dyDescent="0.25">
      <c r="A26" s="566">
        <v>21</v>
      </c>
      <c r="B26" s="556" t="s">
        <v>559</v>
      </c>
      <c r="C26" s="555"/>
      <c r="D26" s="555">
        <v>1000000</v>
      </c>
      <c r="E26" s="555">
        <v>1000000</v>
      </c>
    </row>
    <row r="27" spans="1:5" ht="15.75" x14ac:dyDescent="0.25">
      <c r="A27" s="566">
        <v>22</v>
      </c>
      <c r="B27" s="556" t="s">
        <v>560</v>
      </c>
      <c r="C27" s="555"/>
      <c r="D27" s="555">
        <v>254000</v>
      </c>
      <c r="E27" s="555">
        <v>254000</v>
      </c>
    </row>
    <row r="28" spans="1:5" ht="15.75" x14ac:dyDescent="0.25">
      <c r="A28" s="566">
        <v>23</v>
      </c>
      <c r="B28" s="556" t="s">
        <v>561</v>
      </c>
      <c r="C28" s="555"/>
      <c r="D28" s="555">
        <v>120000</v>
      </c>
      <c r="E28" s="555">
        <v>120000</v>
      </c>
    </row>
    <row r="29" spans="1:5" ht="15.75" x14ac:dyDescent="0.25">
      <c r="A29" s="566">
        <v>24</v>
      </c>
      <c r="B29" s="556" t="s">
        <v>562</v>
      </c>
      <c r="C29" s="555"/>
      <c r="D29" s="555">
        <v>950214</v>
      </c>
      <c r="E29" s="555">
        <v>950214</v>
      </c>
    </row>
    <row r="30" spans="1:5" ht="15.75" x14ac:dyDescent="0.25">
      <c r="A30" s="566">
        <v>25</v>
      </c>
      <c r="B30" s="572" t="s">
        <v>563</v>
      </c>
      <c r="C30" s="555"/>
      <c r="D30" s="555">
        <v>2500000</v>
      </c>
      <c r="E30" s="555">
        <v>2500000</v>
      </c>
    </row>
    <row r="31" spans="1:5" ht="15.75" x14ac:dyDescent="0.25">
      <c r="A31" s="566">
        <v>26</v>
      </c>
      <c r="B31" s="573" t="s">
        <v>564</v>
      </c>
      <c r="C31" s="555"/>
      <c r="D31" s="555">
        <v>500000</v>
      </c>
      <c r="E31" s="555">
        <v>500000</v>
      </c>
    </row>
    <row r="32" spans="1:5" ht="15.75" x14ac:dyDescent="0.25">
      <c r="A32" s="566">
        <v>27</v>
      </c>
      <c r="B32" s="571" t="s">
        <v>565</v>
      </c>
      <c r="C32" s="555"/>
      <c r="D32" s="555">
        <v>780000</v>
      </c>
      <c r="E32" s="555">
        <v>780000</v>
      </c>
    </row>
    <row r="33" spans="1:5" ht="15.75" x14ac:dyDescent="0.25">
      <c r="A33" s="566">
        <v>28</v>
      </c>
      <c r="B33" s="556"/>
      <c r="C33" s="555"/>
      <c r="D33" s="555"/>
      <c r="E33" s="555">
        <v>0</v>
      </c>
    </row>
    <row r="34" spans="1:5" ht="15.75" x14ac:dyDescent="0.25">
      <c r="A34" s="566">
        <v>29</v>
      </c>
      <c r="B34" s="556"/>
      <c r="C34" s="555"/>
      <c r="D34" s="555"/>
      <c r="E34" s="555">
        <v>0</v>
      </c>
    </row>
    <row r="35" spans="1:5" ht="15.75" x14ac:dyDescent="0.25">
      <c r="A35" s="566">
        <v>30</v>
      </c>
      <c r="B35" s="556"/>
      <c r="C35" s="555"/>
      <c r="D35" s="555"/>
      <c r="E35" s="555">
        <v>0</v>
      </c>
    </row>
    <row r="36" spans="1:5" ht="15.75" x14ac:dyDescent="0.25">
      <c r="A36" s="566">
        <v>31</v>
      </c>
      <c r="B36" s="553"/>
      <c r="C36" s="555"/>
      <c r="D36" s="555"/>
      <c r="E36" s="555">
        <v>0</v>
      </c>
    </row>
    <row r="37" spans="1:5" ht="15.75" x14ac:dyDescent="0.25">
      <c r="A37" s="566">
        <v>32</v>
      </c>
      <c r="B37" s="564" t="s">
        <v>47</v>
      </c>
      <c r="C37" s="557">
        <v>1043066409</v>
      </c>
      <c r="D37" s="557">
        <v>12782214</v>
      </c>
      <c r="E37" s="557">
        <v>1055848623</v>
      </c>
    </row>
    <row r="38" spans="1:5" x14ac:dyDescent="0.25">
      <c r="A38" s="569"/>
      <c r="B38" s="569"/>
      <c r="C38" s="569"/>
      <c r="D38" s="550"/>
      <c r="E38" s="550"/>
    </row>
  </sheetData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8"/>
  <sheetViews>
    <sheetView workbookViewId="0">
      <selection activeCell="E4" sqref="E4"/>
    </sheetView>
  </sheetViews>
  <sheetFormatPr defaultColWidth="4.5703125" defaultRowHeight="12.75" x14ac:dyDescent="0.2"/>
  <cols>
    <col min="1" max="1" width="49.7109375" style="139" customWidth="1"/>
    <col min="2" max="2" width="19.140625" style="139" customWidth="1"/>
    <col min="3" max="3" width="12.7109375" style="139" customWidth="1"/>
    <col min="4" max="4" width="12.28515625" style="139" customWidth="1"/>
    <col min="5" max="6" width="12.42578125" style="139" customWidth="1"/>
    <col min="7" max="7" width="13.140625" style="139" customWidth="1"/>
    <col min="8" max="8" width="13.42578125" style="139" customWidth="1"/>
    <col min="9" max="9" width="12.85546875" style="139" bestFit="1" customWidth="1"/>
    <col min="10" max="10" width="11.5703125" style="139" bestFit="1" customWidth="1"/>
    <col min="11" max="254" width="9.140625" style="139" customWidth="1"/>
    <col min="255" max="255" width="3.42578125" style="139" customWidth="1"/>
    <col min="256" max="16384" width="4.5703125" style="139"/>
  </cols>
  <sheetData>
    <row r="1" spans="1:10" x14ac:dyDescent="0.2">
      <c r="A1" s="159" t="s">
        <v>229</v>
      </c>
    </row>
    <row r="2" spans="1:10" x14ac:dyDescent="0.2">
      <c r="A2" s="160" t="s">
        <v>537</v>
      </c>
      <c r="B2" s="161"/>
      <c r="C2" s="161"/>
      <c r="D2" s="161"/>
    </row>
    <row r="3" spans="1:10" x14ac:dyDescent="0.2">
      <c r="A3" s="160"/>
      <c r="B3" s="161"/>
      <c r="C3" s="161"/>
      <c r="D3" s="161"/>
      <c r="E3" s="139" t="s">
        <v>230</v>
      </c>
    </row>
    <row r="4" spans="1:10" x14ac:dyDescent="0.2">
      <c r="A4" s="162"/>
      <c r="E4" s="130" t="s">
        <v>546</v>
      </c>
    </row>
    <row r="5" spans="1:10" ht="13.5" thickBot="1" x14ac:dyDescent="0.25">
      <c r="E5" s="163" t="s">
        <v>299</v>
      </c>
    </row>
    <row r="6" spans="1:10" ht="13.5" thickBot="1" x14ac:dyDescent="0.25">
      <c r="A6" s="193" t="s">
        <v>300</v>
      </c>
      <c r="B6" s="194"/>
      <c r="C6" s="194" t="s">
        <v>301</v>
      </c>
      <c r="D6" s="194" t="s">
        <v>407</v>
      </c>
      <c r="E6" s="194" t="s">
        <v>302</v>
      </c>
      <c r="F6" s="194" t="s">
        <v>303</v>
      </c>
      <c r="G6" s="194" t="s">
        <v>304</v>
      </c>
      <c r="H6" s="195" t="s">
        <v>305</v>
      </c>
      <c r="I6" s="196" t="s">
        <v>233</v>
      </c>
      <c r="J6" s="197" t="s">
        <v>234</v>
      </c>
    </row>
    <row r="7" spans="1:10" x14ac:dyDescent="0.2">
      <c r="A7" s="187" t="s">
        <v>306</v>
      </c>
      <c r="B7" s="188">
        <f>SUM(C7:J7)</f>
        <v>73798932</v>
      </c>
      <c r="C7" s="199">
        <v>73798932</v>
      </c>
      <c r="D7" s="199"/>
      <c r="E7" s="199"/>
      <c r="F7" s="199"/>
      <c r="G7" s="199"/>
      <c r="H7" s="200"/>
      <c r="I7" s="201"/>
      <c r="J7" s="201"/>
    </row>
    <row r="8" spans="1:10" x14ac:dyDescent="0.2">
      <c r="A8" s="183" t="s">
        <v>499</v>
      </c>
      <c r="B8" s="188">
        <f t="shared" ref="B8:B41" si="0">SUM(C8:J8)</f>
        <v>11120745</v>
      </c>
      <c r="C8" s="202">
        <v>11120745</v>
      </c>
      <c r="D8" s="202"/>
      <c r="E8" s="202"/>
      <c r="F8" s="202"/>
      <c r="G8" s="202"/>
      <c r="H8" s="203"/>
      <c r="I8" s="204"/>
      <c r="J8" s="204"/>
    </row>
    <row r="9" spans="1:10" x14ac:dyDescent="0.2">
      <c r="A9" s="183" t="s">
        <v>500</v>
      </c>
      <c r="B9" s="188">
        <f t="shared" si="0"/>
        <v>13879255</v>
      </c>
      <c r="C9" s="184">
        <v>13879255</v>
      </c>
      <c r="D9" s="184"/>
      <c r="E9" s="184"/>
      <c r="F9" s="184"/>
      <c r="G9" s="184"/>
      <c r="H9" s="205"/>
      <c r="I9" s="204"/>
      <c r="J9" s="204"/>
    </row>
    <row r="10" spans="1:10" x14ac:dyDescent="0.2">
      <c r="A10" s="183" t="s">
        <v>501</v>
      </c>
      <c r="B10" s="188">
        <f t="shared" si="0"/>
        <v>4000000</v>
      </c>
      <c r="C10" s="184">
        <v>4000000</v>
      </c>
      <c r="D10" s="184"/>
      <c r="E10" s="184"/>
      <c r="F10" s="184"/>
      <c r="G10" s="184"/>
      <c r="H10" s="205"/>
      <c r="I10" s="204"/>
      <c r="J10" s="204"/>
    </row>
    <row r="11" spans="1:10" x14ac:dyDescent="0.2">
      <c r="A11" s="183" t="s">
        <v>502</v>
      </c>
      <c r="B11" s="188">
        <f t="shared" si="0"/>
        <v>4000000</v>
      </c>
      <c r="C11" s="184">
        <v>4000000</v>
      </c>
      <c r="D11" s="184"/>
      <c r="E11" s="184"/>
      <c r="F11" s="184"/>
      <c r="G11" s="184"/>
      <c r="H11" s="205"/>
      <c r="I11" s="204"/>
      <c r="J11" s="204"/>
    </row>
    <row r="12" spans="1:10" s="349" customFormat="1" ht="12" x14ac:dyDescent="0.2">
      <c r="A12" s="183" t="s">
        <v>307</v>
      </c>
      <c r="B12" s="188">
        <f>SUM(C12:J12)</f>
        <v>2460000</v>
      </c>
      <c r="C12" s="202"/>
      <c r="D12" s="202"/>
      <c r="E12" s="202"/>
      <c r="F12" s="202"/>
      <c r="G12" s="202">
        <v>2460000</v>
      </c>
      <c r="H12" s="203"/>
      <c r="I12" s="202"/>
      <c r="J12" s="202"/>
    </row>
    <row r="13" spans="1:10" s="349" customFormat="1" ht="12" x14ac:dyDescent="0.2">
      <c r="A13" s="469" t="s">
        <v>191</v>
      </c>
      <c r="B13" s="188">
        <f t="shared" si="0"/>
        <v>381000</v>
      </c>
      <c r="C13" s="202"/>
      <c r="D13" s="202"/>
      <c r="E13" s="470">
        <v>381000</v>
      </c>
      <c r="F13" s="202"/>
      <c r="G13" s="202"/>
      <c r="H13" s="203"/>
      <c r="I13" s="202"/>
      <c r="J13" s="202"/>
    </row>
    <row r="14" spans="1:10" s="349" customFormat="1" ht="12" x14ac:dyDescent="0.2">
      <c r="A14" s="469" t="s">
        <v>192</v>
      </c>
      <c r="B14" s="188">
        <f t="shared" si="0"/>
        <v>381000</v>
      </c>
      <c r="C14" s="202"/>
      <c r="D14" s="202"/>
      <c r="E14" s="470">
        <v>381000</v>
      </c>
      <c r="F14" s="202"/>
      <c r="G14" s="202"/>
      <c r="H14" s="203"/>
      <c r="I14" s="202"/>
      <c r="J14" s="202"/>
    </row>
    <row r="15" spans="1:10" s="349" customFormat="1" ht="12" x14ac:dyDescent="0.2">
      <c r="A15" s="471" t="s">
        <v>484</v>
      </c>
      <c r="B15" s="188">
        <f t="shared" si="0"/>
        <v>1247775</v>
      </c>
      <c r="C15" s="202"/>
      <c r="D15" s="202"/>
      <c r="E15" s="472">
        <v>1247775</v>
      </c>
      <c r="F15" s="202"/>
      <c r="G15" s="202"/>
      <c r="H15" s="203"/>
      <c r="I15" s="202"/>
      <c r="J15" s="202"/>
    </row>
    <row r="16" spans="1:10" s="349" customFormat="1" ht="12" x14ac:dyDescent="0.2">
      <c r="A16" s="471" t="s">
        <v>485</v>
      </c>
      <c r="B16" s="188">
        <f t="shared" si="0"/>
        <v>640000</v>
      </c>
      <c r="C16" s="202"/>
      <c r="D16" s="202"/>
      <c r="E16" s="472">
        <v>640000</v>
      </c>
      <c r="F16" s="202"/>
      <c r="G16" s="202"/>
      <c r="H16" s="203"/>
      <c r="I16" s="202"/>
      <c r="J16" s="202"/>
    </row>
    <row r="17" spans="1:10" s="349" customFormat="1" ht="12" x14ac:dyDescent="0.2">
      <c r="A17" s="473" t="s">
        <v>486</v>
      </c>
      <c r="B17" s="188">
        <f t="shared" si="0"/>
        <v>964378</v>
      </c>
      <c r="C17" s="202"/>
      <c r="D17" s="202"/>
      <c r="E17" s="472">
        <v>964378</v>
      </c>
      <c r="F17" s="202"/>
      <c r="G17" s="202"/>
      <c r="H17" s="203"/>
      <c r="I17" s="202"/>
      <c r="J17" s="202"/>
    </row>
    <row r="18" spans="1:10" s="349" customFormat="1" ht="12" x14ac:dyDescent="0.2">
      <c r="A18" s="473" t="s">
        <v>487</v>
      </c>
      <c r="B18" s="188">
        <f t="shared" si="0"/>
        <v>3315970</v>
      </c>
      <c r="C18" s="202"/>
      <c r="D18" s="202"/>
      <c r="E18" s="472">
        <v>3315970</v>
      </c>
      <c r="F18" s="202"/>
      <c r="G18" s="202"/>
      <c r="H18" s="203"/>
      <c r="I18" s="202"/>
      <c r="J18" s="202"/>
    </row>
    <row r="19" spans="1:10" s="349" customFormat="1" ht="12" x14ac:dyDescent="0.2">
      <c r="A19" s="473" t="s">
        <v>488</v>
      </c>
      <c r="B19" s="188">
        <f t="shared" si="0"/>
        <v>212321</v>
      </c>
      <c r="C19" s="202"/>
      <c r="D19" s="202"/>
      <c r="E19" s="472">
        <v>212321</v>
      </c>
      <c r="F19" s="202"/>
      <c r="G19" s="202"/>
      <c r="H19" s="203"/>
      <c r="I19" s="202"/>
      <c r="J19" s="202"/>
    </row>
    <row r="20" spans="1:10" s="349" customFormat="1" ht="12" x14ac:dyDescent="0.2">
      <c r="A20" s="474" t="s">
        <v>196</v>
      </c>
      <c r="B20" s="188">
        <f t="shared" si="0"/>
        <v>152400</v>
      </c>
      <c r="C20" s="202"/>
      <c r="D20" s="202"/>
      <c r="E20" s="202"/>
      <c r="F20" s="470">
        <v>152400</v>
      </c>
      <c r="G20" s="202"/>
      <c r="H20" s="203"/>
      <c r="I20" s="202"/>
      <c r="J20" s="202"/>
    </row>
    <row r="21" spans="1:10" s="349" customFormat="1" ht="12" x14ac:dyDescent="0.2">
      <c r="A21" s="474" t="s">
        <v>204</v>
      </c>
      <c r="B21" s="188">
        <f t="shared" si="0"/>
        <v>762000</v>
      </c>
      <c r="C21" s="202"/>
      <c r="D21" s="202"/>
      <c r="E21" s="202"/>
      <c r="F21" s="470">
        <v>762000</v>
      </c>
      <c r="G21" s="202"/>
      <c r="H21" s="203"/>
      <c r="I21" s="202"/>
      <c r="J21" s="202"/>
    </row>
    <row r="22" spans="1:10" s="349" customFormat="1" ht="12" x14ac:dyDescent="0.2">
      <c r="A22" s="469" t="s">
        <v>198</v>
      </c>
      <c r="B22" s="188">
        <f t="shared" si="0"/>
        <v>50800</v>
      </c>
      <c r="C22" s="202"/>
      <c r="D22" s="202"/>
      <c r="E22" s="202"/>
      <c r="F22" s="470">
        <v>50800</v>
      </c>
      <c r="G22" s="202"/>
      <c r="H22" s="203"/>
      <c r="I22" s="202"/>
      <c r="J22" s="202"/>
    </row>
    <row r="23" spans="1:10" s="349" customFormat="1" ht="12" x14ac:dyDescent="0.2">
      <c r="A23" s="469" t="s">
        <v>489</v>
      </c>
      <c r="B23" s="188">
        <f t="shared" si="0"/>
        <v>190500</v>
      </c>
      <c r="C23" s="202"/>
      <c r="D23" s="202"/>
      <c r="E23" s="202"/>
      <c r="F23" s="470">
        <v>190500</v>
      </c>
      <c r="G23" s="202"/>
      <c r="H23" s="203"/>
      <c r="I23" s="202"/>
      <c r="J23" s="202"/>
    </row>
    <row r="24" spans="1:10" s="349" customFormat="1" ht="12" x14ac:dyDescent="0.2">
      <c r="A24" s="469" t="s">
        <v>490</v>
      </c>
      <c r="B24" s="188">
        <f t="shared" si="0"/>
        <v>181940</v>
      </c>
      <c r="C24" s="202"/>
      <c r="D24" s="202"/>
      <c r="E24" s="202"/>
      <c r="F24" s="470">
        <v>181940</v>
      </c>
      <c r="G24" s="202"/>
      <c r="H24" s="203"/>
      <c r="I24" s="202"/>
      <c r="J24" s="202"/>
    </row>
    <row r="25" spans="1:10" s="349" customFormat="1" ht="12" x14ac:dyDescent="0.2">
      <c r="A25" s="469" t="s">
        <v>491</v>
      </c>
      <c r="B25" s="188">
        <f t="shared" si="0"/>
        <v>88900</v>
      </c>
      <c r="C25" s="202"/>
      <c r="D25" s="202"/>
      <c r="E25" s="202"/>
      <c r="F25" s="470">
        <v>88900</v>
      </c>
      <c r="G25" s="202"/>
      <c r="H25" s="203"/>
      <c r="I25" s="202"/>
      <c r="J25" s="202"/>
    </row>
    <row r="26" spans="1:10" s="349" customFormat="1" ht="12" x14ac:dyDescent="0.2">
      <c r="A26" s="471" t="s">
        <v>201</v>
      </c>
      <c r="B26" s="188">
        <f t="shared" si="0"/>
        <v>381000</v>
      </c>
      <c r="C26" s="202"/>
      <c r="D26" s="202"/>
      <c r="E26" s="202"/>
      <c r="F26" s="472">
        <v>381000</v>
      </c>
      <c r="G26" s="202"/>
      <c r="H26" s="203"/>
      <c r="I26" s="202"/>
      <c r="J26" s="202"/>
    </row>
    <row r="27" spans="1:10" s="349" customFormat="1" ht="12" x14ac:dyDescent="0.2">
      <c r="A27" s="474" t="s">
        <v>203</v>
      </c>
      <c r="B27" s="188">
        <f t="shared" si="0"/>
        <v>508000</v>
      </c>
      <c r="C27" s="202"/>
      <c r="D27" s="202"/>
      <c r="E27" s="202"/>
      <c r="F27" s="470">
        <v>508000</v>
      </c>
      <c r="G27" s="202"/>
      <c r="H27" s="203"/>
      <c r="I27" s="202"/>
      <c r="J27" s="202"/>
    </row>
    <row r="28" spans="1:10" s="349" customFormat="1" ht="12" x14ac:dyDescent="0.2">
      <c r="A28" s="469" t="s">
        <v>197</v>
      </c>
      <c r="B28" s="188">
        <f t="shared" si="0"/>
        <v>660450</v>
      </c>
      <c r="C28" s="202"/>
      <c r="D28" s="202"/>
      <c r="E28" s="202"/>
      <c r="F28" s="470">
        <v>660450</v>
      </c>
      <c r="G28" s="202"/>
      <c r="H28" s="203"/>
      <c r="I28" s="202"/>
      <c r="J28" s="202"/>
    </row>
    <row r="29" spans="1:10" s="349" customFormat="1" ht="12" x14ac:dyDescent="0.2">
      <c r="A29" s="469" t="s">
        <v>492</v>
      </c>
      <c r="B29" s="188">
        <f t="shared" si="0"/>
        <v>311569</v>
      </c>
      <c r="C29" s="202"/>
      <c r="D29" s="202"/>
      <c r="E29" s="202"/>
      <c r="F29" s="470">
        <v>311569</v>
      </c>
      <c r="G29" s="202"/>
      <c r="H29" s="203"/>
      <c r="I29" s="202"/>
      <c r="J29" s="202"/>
    </row>
    <row r="30" spans="1:10" s="349" customFormat="1" ht="12" x14ac:dyDescent="0.2">
      <c r="A30" s="469" t="s">
        <v>199</v>
      </c>
      <c r="B30" s="188">
        <f t="shared" si="0"/>
        <v>1905000</v>
      </c>
      <c r="C30" s="202"/>
      <c r="D30" s="202"/>
      <c r="E30" s="202"/>
      <c r="F30" s="470">
        <v>1905000</v>
      </c>
      <c r="G30" s="202"/>
      <c r="H30" s="203"/>
      <c r="I30" s="202"/>
      <c r="J30" s="202"/>
    </row>
    <row r="31" spans="1:10" s="349" customFormat="1" ht="12" x14ac:dyDescent="0.2">
      <c r="A31" s="469" t="s">
        <v>200</v>
      </c>
      <c r="B31" s="188">
        <f t="shared" si="0"/>
        <v>635000</v>
      </c>
      <c r="C31" s="202"/>
      <c r="D31" s="202"/>
      <c r="E31" s="202"/>
      <c r="F31" s="470">
        <v>635000</v>
      </c>
      <c r="G31" s="202"/>
      <c r="H31" s="203"/>
      <c r="I31" s="202"/>
      <c r="J31" s="202"/>
    </row>
    <row r="32" spans="1:10" s="349" customFormat="1" ht="12" x14ac:dyDescent="0.2">
      <c r="A32" s="474" t="s">
        <v>195</v>
      </c>
      <c r="B32" s="188">
        <f t="shared" si="0"/>
        <v>635000</v>
      </c>
      <c r="C32" s="202"/>
      <c r="D32" s="202"/>
      <c r="E32" s="202"/>
      <c r="F32" s="470">
        <v>635000</v>
      </c>
      <c r="G32" s="202"/>
      <c r="H32" s="203"/>
      <c r="I32" s="202"/>
      <c r="J32" s="202"/>
    </row>
    <row r="33" spans="1:10" s="349" customFormat="1" ht="12" x14ac:dyDescent="0.2">
      <c r="A33" s="475" t="s">
        <v>493</v>
      </c>
      <c r="B33" s="188">
        <f t="shared" si="0"/>
        <v>254000</v>
      </c>
      <c r="C33" s="202"/>
      <c r="D33" s="202"/>
      <c r="E33" s="202"/>
      <c r="F33" s="472">
        <v>254000</v>
      </c>
      <c r="G33" s="202"/>
      <c r="H33" s="203"/>
      <c r="I33" s="202"/>
      <c r="J33" s="202"/>
    </row>
    <row r="34" spans="1:10" s="349" customFormat="1" ht="12" x14ac:dyDescent="0.2">
      <c r="A34" s="476" t="s">
        <v>494</v>
      </c>
      <c r="B34" s="188">
        <f t="shared" si="0"/>
        <v>1070000</v>
      </c>
      <c r="C34" s="202"/>
      <c r="D34" s="202"/>
      <c r="E34" s="202"/>
      <c r="F34" s="477">
        <v>1070000</v>
      </c>
      <c r="G34" s="202"/>
      <c r="H34" s="203"/>
      <c r="I34" s="202"/>
      <c r="J34" s="202"/>
    </row>
    <row r="35" spans="1:10" s="349" customFormat="1" ht="12" x14ac:dyDescent="0.2">
      <c r="A35" s="478" t="s">
        <v>495</v>
      </c>
      <c r="B35" s="188">
        <f t="shared" si="0"/>
        <v>184347</v>
      </c>
      <c r="C35" s="202"/>
      <c r="D35" s="202"/>
      <c r="E35" s="202"/>
      <c r="F35" s="477">
        <v>184347</v>
      </c>
      <c r="G35" s="202"/>
      <c r="H35" s="203"/>
      <c r="I35" s="202"/>
      <c r="J35" s="202"/>
    </row>
    <row r="36" spans="1:10" s="349" customFormat="1" ht="12" x14ac:dyDescent="0.2">
      <c r="A36" s="189" t="s">
        <v>309</v>
      </c>
      <c r="B36" s="188">
        <f t="shared" ref="B36" si="1">SUM(C36:J36)</f>
        <v>5000000</v>
      </c>
      <c r="C36" s="480"/>
      <c r="D36" s="480"/>
      <c r="E36" s="480"/>
      <c r="F36" s="480"/>
      <c r="G36" s="480"/>
      <c r="H36" s="481"/>
      <c r="I36" s="480">
        <v>4504505</v>
      </c>
      <c r="J36" s="480">
        <v>495495</v>
      </c>
    </row>
    <row r="37" spans="1:10" s="349" customFormat="1" ht="12" x14ac:dyDescent="0.2">
      <c r="A37" s="182" t="s">
        <v>506</v>
      </c>
      <c r="B37" s="188">
        <f t="shared" si="0"/>
        <v>55661577</v>
      </c>
      <c r="C37" s="202"/>
      <c r="D37" s="202"/>
      <c r="E37" s="202"/>
      <c r="F37" s="479"/>
      <c r="G37" s="202">
        <v>55661577</v>
      </c>
      <c r="H37" s="203"/>
      <c r="I37" s="202"/>
      <c r="J37" s="202"/>
    </row>
    <row r="38" spans="1:10" s="349" customFormat="1" ht="12" x14ac:dyDescent="0.2">
      <c r="A38" s="183" t="s">
        <v>505</v>
      </c>
      <c r="B38" s="188">
        <f t="shared" si="0"/>
        <v>12185293</v>
      </c>
      <c r="C38" s="202"/>
      <c r="D38" s="202"/>
      <c r="E38" s="202"/>
      <c r="F38" s="202"/>
      <c r="G38" s="202"/>
      <c r="H38" s="203">
        <v>12185293</v>
      </c>
      <c r="I38" s="202"/>
      <c r="J38" s="202"/>
    </row>
    <row r="39" spans="1:10" s="349" customFormat="1" ht="12" x14ac:dyDescent="0.2">
      <c r="A39" s="183" t="s">
        <v>529</v>
      </c>
      <c r="B39" s="188">
        <f t="shared" si="0"/>
        <v>3194450</v>
      </c>
      <c r="C39" s="202"/>
      <c r="D39" s="202"/>
      <c r="E39" s="202"/>
      <c r="F39" s="202"/>
      <c r="G39" s="202">
        <v>3194450</v>
      </c>
      <c r="H39" s="203"/>
      <c r="I39" s="202"/>
      <c r="J39" s="202"/>
    </row>
    <row r="40" spans="1:10" s="349" customFormat="1" ht="12" x14ac:dyDescent="0.2">
      <c r="A40" s="183" t="s">
        <v>530</v>
      </c>
      <c r="B40" s="188">
        <f t="shared" si="0"/>
        <v>1689568</v>
      </c>
      <c r="C40" s="202"/>
      <c r="D40" s="202"/>
      <c r="E40" s="202"/>
      <c r="F40" s="202"/>
      <c r="G40" s="202">
        <v>200000</v>
      </c>
      <c r="H40" s="203"/>
      <c r="I40" s="202">
        <v>1246500</v>
      </c>
      <c r="J40" s="202">
        <v>243068</v>
      </c>
    </row>
    <row r="41" spans="1:10" s="349" customFormat="1" ht="12" x14ac:dyDescent="0.2">
      <c r="A41" s="183"/>
      <c r="B41" s="188">
        <f t="shared" si="0"/>
        <v>0</v>
      </c>
      <c r="C41" s="202"/>
      <c r="D41" s="202"/>
      <c r="E41" s="202"/>
      <c r="F41" s="202"/>
      <c r="G41" s="202"/>
      <c r="H41" s="203"/>
      <c r="I41" s="202"/>
      <c r="J41" s="202"/>
    </row>
    <row r="42" spans="1:10" s="349" customFormat="1" ht="12" x14ac:dyDescent="0.2">
      <c r="A42" s="183"/>
      <c r="B42" s="188"/>
      <c r="C42" s="202"/>
      <c r="D42" s="202"/>
      <c r="E42" s="202"/>
      <c r="F42" s="202"/>
      <c r="G42" s="202"/>
      <c r="H42" s="203"/>
      <c r="I42" s="202"/>
      <c r="J42" s="202"/>
    </row>
    <row r="43" spans="1:10" s="349" customFormat="1" thickBot="1" x14ac:dyDescent="0.25">
      <c r="A43" s="189"/>
      <c r="B43" s="188"/>
      <c r="C43" s="480"/>
      <c r="D43" s="480"/>
      <c r="E43" s="480"/>
      <c r="F43" s="480"/>
      <c r="G43" s="480"/>
      <c r="H43" s="481"/>
      <c r="I43" s="480"/>
      <c r="J43" s="480"/>
    </row>
    <row r="44" spans="1:10" s="349" customFormat="1" thickBot="1" x14ac:dyDescent="0.25">
      <c r="A44" s="198" t="s">
        <v>308</v>
      </c>
      <c r="B44" s="482">
        <f t="shared" ref="B44:J44" si="2">SUM(B7:B43)</f>
        <v>202103170</v>
      </c>
      <c r="C44" s="482">
        <f t="shared" si="2"/>
        <v>106798932</v>
      </c>
      <c r="D44" s="483">
        <f t="shared" si="2"/>
        <v>0</v>
      </c>
      <c r="E44" s="483">
        <f t="shared" si="2"/>
        <v>7142444</v>
      </c>
      <c r="F44" s="483">
        <f t="shared" si="2"/>
        <v>7970906</v>
      </c>
      <c r="G44" s="483">
        <f t="shared" si="2"/>
        <v>61516027</v>
      </c>
      <c r="H44" s="484">
        <f t="shared" si="2"/>
        <v>12185293</v>
      </c>
      <c r="I44" s="484">
        <f t="shared" si="2"/>
        <v>5751005</v>
      </c>
      <c r="J44" s="484">
        <f t="shared" si="2"/>
        <v>738563</v>
      </c>
    </row>
    <row r="45" spans="1:10" x14ac:dyDescent="0.2">
      <c r="A45" s="185" t="s">
        <v>409</v>
      </c>
      <c r="B45" s="350">
        <f t="shared" ref="B45:B47" si="3">SUM(C45:J45)</f>
        <v>76005595</v>
      </c>
      <c r="C45" s="350">
        <f>C10+C11</f>
        <v>8000000</v>
      </c>
      <c r="D45" s="348">
        <f>D44</f>
        <v>0</v>
      </c>
      <c r="E45" s="185"/>
      <c r="F45" s="185"/>
      <c r="G45" s="348">
        <f>G44</f>
        <v>61516027</v>
      </c>
      <c r="H45" s="185"/>
      <c r="I45" s="350">
        <f>I44</f>
        <v>5751005</v>
      </c>
      <c r="J45" s="350">
        <f>J44</f>
        <v>738563</v>
      </c>
    </row>
    <row r="46" spans="1:10" x14ac:dyDescent="0.2">
      <c r="A46" s="185" t="s">
        <v>406</v>
      </c>
      <c r="B46" s="350">
        <f t="shared" si="3"/>
        <v>113912282</v>
      </c>
      <c r="C46" s="348">
        <f>SUM(C7:C9)</f>
        <v>98798932</v>
      </c>
      <c r="D46" s="185"/>
      <c r="E46" s="348">
        <f>E44</f>
        <v>7142444</v>
      </c>
      <c r="F46" s="348">
        <f>F44</f>
        <v>7970906</v>
      </c>
      <c r="G46" s="185"/>
      <c r="H46" s="348"/>
      <c r="I46" s="349"/>
      <c r="J46" s="349"/>
    </row>
    <row r="47" spans="1:10" x14ac:dyDescent="0.2">
      <c r="A47" s="185" t="s">
        <v>408</v>
      </c>
      <c r="B47" s="350">
        <f t="shared" si="3"/>
        <v>12185293</v>
      </c>
      <c r="C47" s="348"/>
      <c r="D47" s="185"/>
      <c r="E47" s="348"/>
      <c r="F47" s="348"/>
      <c r="G47" s="185"/>
      <c r="H47" s="348">
        <f>H44</f>
        <v>12185293</v>
      </c>
      <c r="I47" s="349"/>
      <c r="J47" s="349"/>
    </row>
    <row r="48" spans="1:10" x14ac:dyDescent="0.2">
      <c r="A48" s="349" t="s">
        <v>47</v>
      </c>
      <c r="B48" s="350">
        <f>SUM(C48:J48)</f>
        <v>202103170</v>
      </c>
      <c r="C48" s="350">
        <f>SUM(C45:C47)</f>
        <v>106798932</v>
      </c>
      <c r="D48" s="350">
        <f t="shared" ref="D48:J48" si="4">SUM(D45:D47)</f>
        <v>0</v>
      </c>
      <c r="E48" s="350">
        <f t="shared" si="4"/>
        <v>7142444</v>
      </c>
      <c r="F48" s="350">
        <f t="shared" si="4"/>
        <v>7970906</v>
      </c>
      <c r="G48" s="350">
        <f t="shared" si="4"/>
        <v>61516027</v>
      </c>
      <c r="H48" s="350">
        <f t="shared" si="4"/>
        <v>12185293</v>
      </c>
      <c r="I48" s="350">
        <f t="shared" si="4"/>
        <v>5751005</v>
      </c>
      <c r="J48" s="350">
        <f t="shared" si="4"/>
        <v>738563</v>
      </c>
    </row>
  </sheetData>
  <phoneticPr fontId="47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9"/>
  <sheetViews>
    <sheetView topLeftCell="A25" workbookViewId="0">
      <selection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8" width="12.710937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8" x14ac:dyDescent="0.2">
      <c r="B1" s="353" t="s">
        <v>410</v>
      </c>
      <c r="E1" t="s">
        <v>541</v>
      </c>
    </row>
    <row r="2" spans="1:8" x14ac:dyDescent="0.2">
      <c r="B2" s="353" t="s">
        <v>411</v>
      </c>
      <c r="E2" t="s">
        <v>540</v>
      </c>
    </row>
    <row r="3" spans="1:8" x14ac:dyDescent="0.2">
      <c r="B3" s="353"/>
      <c r="C3" s="353" t="s">
        <v>504</v>
      </c>
      <c r="E3" t="s">
        <v>120</v>
      </c>
    </row>
    <row r="4" spans="1:8" ht="13.5" thickBot="1" x14ac:dyDescent="0.25">
      <c r="B4" s="353"/>
    </row>
    <row r="5" spans="1:8" ht="38.25" x14ac:dyDescent="0.2">
      <c r="A5" s="2" t="s">
        <v>1</v>
      </c>
      <c r="B5" s="526" t="s">
        <v>476</v>
      </c>
      <c r="C5" s="444" t="s">
        <v>538</v>
      </c>
      <c r="D5" s="527" t="s">
        <v>48</v>
      </c>
      <c r="E5" s="528" t="s">
        <v>413</v>
      </c>
      <c r="F5" s="528" t="s">
        <v>50</v>
      </c>
      <c r="G5" s="528" t="s">
        <v>174</v>
      </c>
      <c r="H5" s="528" t="s">
        <v>52</v>
      </c>
    </row>
    <row r="6" spans="1:8" x14ac:dyDescent="0.2">
      <c r="A6" s="5">
        <v>27</v>
      </c>
      <c r="B6" s="529" t="s">
        <v>4</v>
      </c>
      <c r="C6" s="357">
        <f t="shared" ref="C6:C37" si="0">SUM(D6:H6)</f>
        <v>387614166</v>
      </c>
      <c r="D6" s="530">
        <v>38093010</v>
      </c>
      <c r="E6" s="530">
        <v>131799544</v>
      </c>
      <c r="F6" s="530">
        <v>112320360</v>
      </c>
      <c r="G6" s="530">
        <v>22629514</v>
      </c>
      <c r="H6" s="530">
        <v>82771738</v>
      </c>
    </row>
    <row r="7" spans="1:8" ht="25.5" x14ac:dyDescent="0.2">
      <c r="A7" s="5">
        <v>28</v>
      </c>
      <c r="B7" s="529" t="s">
        <v>5</v>
      </c>
      <c r="C7" s="357">
        <f t="shared" si="0"/>
        <v>72514731</v>
      </c>
      <c r="D7" s="530">
        <v>8725678</v>
      </c>
      <c r="E7" s="530">
        <v>27850218</v>
      </c>
      <c r="F7" s="530">
        <v>15279326</v>
      </c>
      <c r="G7" s="530">
        <v>4491129</v>
      </c>
      <c r="H7" s="530">
        <v>16168380</v>
      </c>
    </row>
    <row r="8" spans="1:8" x14ac:dyDescent="0.2">
      <c r="A8" s="5">
        <v>87</v>
      </c>
      <c r="B8" s="529" t="s">
        <v>6</v>
      </c>
      <c r="C8" s="357">
        <f t="shared" si="0"/>
        <v>471976062</v>
      </c>
      <c r="D8" s="530">
        <v>281739948</v>
      </c>
      <c r="E8" s="530">
        <v>38220500</v>
      </c>
      <c r="F8" s="530">
        <v>77367409</v>
      </c>
      <c r="G8" s="530">
        <v>32612898</v>
      </c>
      <c r="H8" s="530">
        <v>42035307</v>
      </c>
    </row>
    <row r="9" spans="1:8" x14ac:dyDescent="0.2">
      <c r="A9" s="5">
        <v>88</v>
      </c>
      <c r="B9" s="451" t="s">
        <v>7</v>
      </c>
      <c r="C9" s="452">
        <f t="shared" si="0"/>
        <v>0</v>
      </c>
      <c r="D9" s="453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89</v>
      </c>
      <c r="B10" s="451" t="s">
        <v>8</v>
      </c>
      <c r="C10" s="452">
        <f t="shared" si="0"/>
        <v>0</v>
      </c>
      <c r="D10" s="455"/>
      <c r="E10" s="6"/>
      <c r="F10" s="6"/>
      <c r="G10" s="6"/>
      <c r="H10" s="6"/>
    </row>
    <row r="11" spans="1:8" x14ac:dyDescent="0.2">
      <c r="A11" s="5">
        <v>90</v>
      </c>
      <c r="B11" s="451" t="s">
        <v>9</v>
      </c>
      <c r="C11" s="452">
        <f t="shared" si="0"/>
        <v>800000</v>
      </c>
      <c r="D11" s="453">
        <f>D12</f>
        <v>800000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25.5" x14ac:dyDescent="0.2">
      <c r="A12" s="5">
        <v>91</v>
      </c>
      <c r="B12" s="451" t="s">
        <v>10</v>
      </c>
      <c r="C12" s="452">
        <f t="shared" si="0"/>
        <v>800000</v>
      </c>
      <c r="D12" s="453">
        <v>800000</v>
      </c>
      <c r="E12" s="8"/>
      <c r="F12" s="8"/>
      <c r="G12" s="8"/>
      <c r="H12" s="8"/>
    </row>
    <row r="13" spans="1:8" x14ac:dyDescent="0.2">
      <c r="A13" s="5">
        <v>92</v>
      </c>
      <c r="B13" s="451" t="s">
        <v>11</v>
      </c>
      <c r="C13" s="452">
        <f t="shared" si="0"/>
        <v>11000000</v>
      </c>
      <c r="D13" s="453">
        <f>SUM(D14:D15)</f>
        <v>11000000</v>
      </c>
      <c r="E13" s="8">
        <f>SUM(E14:E15)</f>
        <v>0</v>
      </c>
      <c r="F13" s="8">
        <f>SUM(F14:F15)</f>
        <v>0</v>
      </c>
      <c r="G13" s="8">
        <f>SUM(G14:G15)</f>
        <v>0</v>
      </c>
      <c r="H13" s="8">
        <f>SUM(H14:H15)</f>
        <v>0</v>
      </c>
    </row>
    <row r="14" spans="1:8" x14ac:dyDescent="0.2">
      <c r="A14" s="5">
        <v>93</v>
      </c>
      <c r="B14" s="451" t="s">
        <v>12</v>
      </c>
      <c r="C14" s="452">
        <f t="shared" si="0"/>
        <v>1000000</v>
      </c>
      <c r="D14" s="455">
        <v>1000000</v>
      </c>
      <c r="E14" s="6"/>
      <c r="F14" s="6"/>
      <c r="G14" s="6"/>
      <c r="H14" s="6"/>
    </row>
    <row r="15" spans="1:8" x14ac:dyDescent="0.2">
      <c r="A15" s="5">
        <v>94</v>
      </c>
      <c r="B15" s="451" t="s">
        <v>13</v>
      </c>
      <c r="C15" s="452">
        <f t="shared" si="0"/>
        <v>10000000</v>
      </c>
      <c r="D15" s="455">
        <v>10000000</v>
      </c>
      <c r="E15" s="6"/>
      <c r="F15" s="6"/>
      <c r="G15" s="6"/>
      <c r="H15" s="6"/>
    </row>
    <row r="16" spans="1:8" x14ac:dyDescent="0.2">
      <c r="A16" s="5">
        <v>96</v>
      </c>
      <c r="B16" s="457" t="s">
        <v>15</v>
      </c>
      <c r="C16" s="452">
        <f t="shared" si="0"/>
        <v>11800000</v>
      </c>
      <c r="D16" s="458">
        <f>D9+D11+D13</f>
        <v>11800000</v>
      </c>
      <c r="E16" s="10">
        <f>E9+E11+E13</f>
        <v>0</v>
      </c>
      <c r="F16" s="10">
        <f>F9+F11+F13</f>
        <v>0</v>
      </c>
      <c r="G16" s="10">
        <f>G9+G11+G13</f>
        <v>0</v>
      </c>
      <c r="H16" s="10">
        <f>H9+H11+H13</f>
        <v>0</v>
      </c>
    </row>
    <row r="17" spans="1:8" ht="18.75" customHeight="1" x14ac:dyDescent="0.2">
      <c r="A17" s="5">
        <v>97</v>
      </c>
      <c r="B17" s="451" t="s">
        <v>16</v>
      </c>
      <c r="C17" s="452">
        <f t="shared" si="0"/>
        <v>0</v>
      </c>
      <c r="D17" s="455"/>
      <c r="E17" s="6"/>
      <c r="F17" s="6"/>
      <c r="G17" s="6"/>
      <c r="H17" s="6"/>
    </row>
    <row r="18" spans="1:8" ht="25.5" x14ac:dyDescent="0.2">
      <c r="A18" s="5">
        <v>98</v>
      </c>
      <c r="B18" s="451" t="s">
        <v>17</v>
      </c>
      <c r="C18" s="452">
        <f t="shared" si="0"/>
        <v>165641959</v>
      </c>
      <c r="D18" s="460">
        <f>SUM(D19:D22)</f>
        <v>165641959</v>
      </c>
      <c r="E18" s="7">
        <f>SUM(E19:E22)</f>
        <v>0</v>
      </c>
      <c r="F18" s="7">
        <f>SUM(F19:F22)</f>
        <v>0</v>
      </c>
      <c r="G18" s="7">
        <f>SUM(G19:G22)</f>
        <v>0</v>
      </c>
      <c r="H18" s="7">
        <f>SUM(H19:H22)</f>
        <v>0</v>
      </c>
    </row>
    <row r="19" spans="1:8" x14ac:dyDescent="0.2">
      <c r="A19" s="5">
        <v>99</v>
      </c>
      <c r="B19" s="451" t="s">
        <v>477</v>
      </c>
      <c r="C19" s="452">
        <f t="shared" si="0"/>
        <v>3200000</v>
      </c>
      <c r="D19" s="455">
        <v>3200000</v>
      </c>
      <c r="E19" s="6"/>
      <c r="F19" s="6"/>
      <c r="G19" s="6"/>
      <c r="H19" s="6"/>
    </row>
    <row r="20" spans="1:8" x14ac:dyDescent="0.2">
      <c r="A20" s="5">
        <v>100</v>
      </c>
      <c r="B20" s="451" t="s">
        <v>19</v>
      </c>
      <c r="C20" s="452">
        <f t="shared" si="0"/>
        <v>0</v>
      </c>
      <c r="D20" s="455"/>
      <c r="E20" s="6"/>
      <c r="F20" s="6"/>
      <c r="G20" s="6"/>
      <c r="H20" s="6"/>
    </row>
    <row r="21" spans="1:8" ht="25.5" x14ac:dyDescent="0.2">
      <c r="A21" s="5">
        <v>101</v>
      </c>
      <c r="B21" s="451" t="s">
        <v>20</v>
      </c>
      <c r="C21" s="452">
        <f t="shared" si="0"/>
        <v>0</v>
      </c>
      <c r="D21" s="455"/>
      <c r="E21" s="6"/>
      <c r="F21" s="6"/>
      <c r="G21" s="6"/>
      <c r="H21" s="6"/>
    </row>
    <row r="22" spans="1:8" x14ac:dyDescent="0.2">
      <c r="A22" s="5">
        <v>102</v>
      </c>
      <c r="B22" s="451" t="s">
        <v>21</v>
      </c>
      <c r="C22" s="452">
        <f t="shared" si="0"/>
        <v>162441959</v>
      </c>
      <c r="D22" s="455">
        <v>162441959</v>
      </c>
      <c r="E22" s="6"/>
      <c r="F22" s="6"/>
      <c r="G22" s="6"/>
      <c r="H22" s="6"/>
    </row>
    <row r="23" spans="1:8" ht="25.5" x14ac:dyDescent="0.2">
      <c r="A23" s="5">
        <v>103</v>
      </c>
      <c r="B23" s="451" t="s">
        <v>478</v>
      </c>
      <c r="C23" s="452">
        <f t="shared" si="0"/>
        <v>6671670</v>
      </c>
      <c r="D23" s="455">
        <v>6671670</v>
      </c>
      <c r="E23" s="6"/>
      <c r="F23" s="6"/>
      <c r="G23" s="6"/>
      <c r="H23" s="6"/>
    </row>
    <row r="24" spans="1:8" ht="16.5" customHeight="1" x14ac:dyDescent="0.2">
      <c r="A24" s="5"/>
      <c r="B24" s="451" t="s">
        <v>479</v>
      </c>
      <c r="C24" s="452">
        <f t="shared" si="0"/>
        <v>0</v>
      </c>
      <c r="D24" s="455"/>
      <c r="E24" s="6"/>
      <c r="F24" s="6"/>
      <c r="G24" s="6"/>
      <c r="H24" s="6"/>
    </row>
    <row r="25" spans="1:8" ht="16.5" customHeight="1" x14ac:dyDescent="0.2">
      <c r="A25" s="5">
        <v>104</v>
      </c>
      <c r="B25" s="451" t="s">
        <v>23</v>
      </c>
      <c r="C25" s="452">
        <f t="shared" si="0"/>
        <v>119798932</v>
      </c>
      <c r="D25" s="455">
        <v>119798932</v>
      </c>
      <c r="E25" s="6"/>
      <c r="F25" s="6"/>
      <c r="G25" s="6"/>
      <c r="H25" s="6"/>
    </row>
    <row r="26" spans="1:8" ht="18" customHeight="1" x14ac:dyDescent="0.2">
      <c r="A26" s="5">
        <v>105</v>
      </c>
      <c r="B26" s="457" t="s">
        <v>24</v>
      </c>
      <c r="C26" s="452">
        <f t="shared" si="0"/>
        <v>292112561</v>
      </c>
      <c r="D26" s="458">
        <f>D17+D18+D23+D24+D25</f>
        <v>292112561</v>
      </c>
      <c r="E26" s="10">
        <f>E17+E18+E23+E24+E25</f>
        <v>0</v>
      </c>
      <c r="F26" s="10">
        <f>F17+F18+F23+F24+F25</f>
        <v>0</v>
      </c>
      <c r="G26" s="10">
        <f>G17+G18+G23+G24+G25</f>
        <v>0</v>
      </c>
      <c r="H26" s="10">
        <f>H17+H18+H23+H24+H25</f>
        <v>0</v>
      </c>
    </row>
    <row r="27" spans="1:8" x14ac:dyDescent="0.2">
      <c r="A27" s="5">
        <v>106</v>
      </c>
      <c r="B27" s="451" t="s">
        <v>25</v>
      </c>
      <c r="C27" s="452">
        <f t="shared" si="0"/>
        <v>620000</v>
      </c>
      <c r="D27" s="455"/>
      <c r="E27" s="6">
        <v>500000</v>
      </c>
      <c r="F27" s="6">
        <v>120000</v>
      </c>
      <c r="G27" s="6"/>
      <c r="H27" s="6"/>
    </row>
    <row r="28" spans="1:8" x14ac:dyDescent="0.2">
      <c r="A28" s="5">
        <v>107</v>
      </c>
      <c r="B28" s="451" t="s">
        <v>26</v>
      </c>
      <c r="C28" s="452">
        <f t="shared" si="0"/>
        <v>984966547</v>
      </c>
      <c r="D28" s="455">
        <v>984966547</v>
      </c>
      <c r="E28" s="6"/>
      <c r="F28" s="6"/>
      <c r="G28" s="6"/>
      <c r="H28" s="6"/>
    </row>
    <row r="29" spans="1:8" x14ac:dyDescent="0.2">
      <c r="A29" s="5">
        <v>108</v>
      </c>
      <c r="B29" s="451" t="s">
        <v>27</v>
      </c>
      <c r="C29" s="452">
        <f t="shared" si="0"/>
        <v>1540000</v>
      </c>
      <c r="D29" s="455"/>
      <c r="E29" s="6">
        <v>1500000</v>
      </c>
      <c r="F29" s="6">
        <v>40000</v>
      </c>
      <c r="G29" s="6"/>
      <c r="H29" s="6"/>
    </row>
    <row r="30" spans="1:8" x14ac:dyDescent="0.2">
      <c r="A30" s="5">
        <v>109</v>
      </c>
      <c r="B30" s="451" t="s">
        <v>28</v>
      </c>
      <c r="C30" s="452">
        <f t="shared" si="0"/>
        <v>9503731</v>
      </c>
      <c r="D30" s="455">
        <v>672441</v>
      </c>
      <c r="E30" s="6">
        <v>736220</v>
      </c>
      <c r="F30" s="6">
        <v>1814441</v>
      </c>
      <c r="G30" s="6">
        <v>5614827</v>
      </c>
      <c r="H30" s="6">
        <v>665802</v>
      </c>
    </row>
    <row r="31" spans="1:8" ht="25.5" x14ac:dyDescent="0.2">
      <c r="A31" s="5">
        <v>110</v>
      </c>
      <c r="B31" s="451" t="s">
        <v>29</v>
      </c>
      <c r="C31" s="452">
        <f t="shared" si="0"/>
        <v>59218345</v>
      </c>
      <c r="D31" s="455">
        <v>56389076</v>
      </c>
      <c r="E31" s="6">
        <v>738780</v>
      </c>
      <c r="F31" s="6">
        <v>533099</v>
      </c>
      <c r="G31" s="6">
        <v>1377623</v>
      </c>
      <c r="H31" s="6">
        <v>179767</v>
      </c>
    </row>
    <row r="32" spans="1:8" x14ac:dyDescent="0.2">
      <c r="A32" s="5">
        <v>111</v>
      </c>
      <c r="B32" s="457" t="s">
        <v>30</v>
      </c>
      <c r="C32" s="452">
        <f t="shared" si="0"/>
        <v>1055848623</v>
      </c>
      <c r="D32" s="458">
        <f>SUM(D27:D31)</f>
        <v>1042028064</v>
      </c>
      <c r="E32" s="10">
        <f>SUM(E27:E31)</f>
        <v>3475000</v>
      </c>
      <c r="F32" s="10">
        <f>SUM(F27:F31)</f>
        <v>2507540</v>
      </c>
      <c r="G32" s="10">
        <f>SUM(G27:G31)</f>
        <v>6992450</v>
      </c>
      <c r="H32" s="10">
        <f>SUM(H27:H31)</f>
        <v>845569</v>
      </c>
    </row>
    <row r="33" spans="1:8" x14ac:dyDescent="0.2">
      <c r="A33" s="5">
        <v>112</v>
      </c>
      <c r="B33" s="451" t="s">
        <v>31</v>
      </c>
      <c r="C33" s="452">
        <f t="shared" si="0"/>
        <v>13271081</v>
      </c>
      <c r="D33" s="455">
        <v>13271081</v>
      </c>
      <c r="E33" s="6"/>
      <c r="F33" s="6"/>
      <c r="G33" s="6"/>
      <c r="H33" s="6"/>
    </row>
    <row r="34" spans="1:8" x14ac:dyDescent="0.2">
      <c r="A34" s="5"/>
      <c r="B34" s="451" t="s">
        <v>480</v>
      </c>
      <c r="C34" s="452">
        <f t="shared" si="0"/>
        <v>300000</v>
      </c>
      <c r="D34" s="455"/>
      <c r="E34" s="6">
        <v>300000</v>
      </c>
      <c r="F34" s="6"/>
      <c r="G34" s="6"/>
      <c r="H34" s="6"/>
    </row>
    <row r="35" spans="1:8" x14ac:dyDescent="0.2">
      <c r="A35" s="5">
        <v>113</v>
      </c>
      <c r="B35" s="451" t="s">
        <v>33</v>
      </c>
      <c r="C35" s="452">
        <f t="shared" si="0"/>
        <v>706269</v>
      </c>
      <c r="D35" s="455"/>
      <c r="E35" s="6">
        <v>406269</v>
      </c>
      <c r="F35" s="6">
        <v>300000</v>
      </c>
      <c r="G35" s="6"/>
      <c r="H35" s="6"/>
    </row>
    <row r="36" spans="1:8" ht="25.5" x14ac:dyDescent="0.2">
      <c r="A36" s="5">
        <v>114</v>
      </c>
      <c r="B36" s="451" t="s">
        <v>34</v>
      </c>
      <c r="C36" s="452">
        <f t="shared" si="0"/>
        <v>3854884</v>
      </c>
      <c r="D36" s="455">
        <v>3583192</v>
      </c>
      <c r="E36" s="6">
        <v>190692</v>
      </c>
      <c r="F36" s="6">
        <v>81000</v>
      </c>
      <c r="G36" s="6"/>
      <c r="H36" s="6"/>
    </row>
    <row r="37" spans="1:8" x14ac:dyDescent="0.2">
      <c r="A37" s="5">
        <v>115</v>
      </c>
      <c r="B37" s="457" t="s">
        <v>35</v>
      </c>
      <c r="C37" s="452">
        <f t="shared" si="0"/>
        <v>18132234</v>
      </c>
      <c r="D37" s="458">
        <f>SUM(D33:D36)</f>
        <v>16854273</v>
      </c>
      <c r="E37" s="10">
        <f>SUM(E33:E36)</f>
        <v>896961</v>
      </c>
      <c r="F37" s="10">
        <f>SUM(F33:F36)</f>
        <v>381000</v>
      </c>
      <c r="G37" s="10">
        <f>SUM(G33:G36)</f>
        <v>0</v>
      </c>
      <c r="H37" s="10">
        <f>SUM(H33:H36)</f>
        <v>0</v>
      </c>
    </row>
    <row r="38" spans="1:8" ht="25.5" x14ac:dyDescent="0.2">
      <c r="A38" s="5">
        <v>116</v>
      </c>
      <c r="B38" s="451" t="s">
        <v>36</v>
      </c>
      <c r="C38" s="452">
        <f>SUM(D38:H38)</f>
        <v>300000</v>
      </c>
      <c r="D38" s="453">
        <f>SUM(D39:D41)</f>
        <v>300000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ht="25.5" x14ac:dyDescent="0.2">
      <c r="A39" s="5">
        <v>119</v>
      </c>
      <c r="B39" s="451" t="s">
        <v>481</v>
      </c>
      <c r="C39" s="452">
        <f t="shared" ref="C39:C48" si="1">SUM(D39:H39)</f>
        <v>0</v>
      </c>
      <c r="D39" s="455"/>
      <c r="E39" s="6"/>
      <c r="F39" s="6"/>
      <c r="G39" s="6"/>
      <c r="H39" s="6"/>
    </row>
    <row r="40" spans="1:8" x14ac:dyDescent="0.2">
      <c r="A40" s="5">
        <v>118</v>
      </c>
      <c r="B40" s="451" t="s">
        <v>482</v>
      </c>
      <c r="C40" s="452">
        <f t="shared" si="1"/>
        <v>0</v>
      </c>
      <c r="D40" s="455"/>
      <c r="E40" s="6"/>
      <c r="F40" s="6"/>
      <c r="G40" s="6"/>
      <c r="H40" s="6"/>
    </row>
    <row r="41" spans="1:8" x14ac:dyDescent="0.2">
      <c r="A41" s="5">
        <v>117</v>
      </c>
      <c r="B41" s="451" t="s">
        <v>483</v>
      </c>
      <c r="C41" s="452">
        <f t="shared" si="1"/>
        <v>300000</v>
      </c>
      <c r="D41" s="455">
        <v>300000</v>
      </c>
      <c r="E41" s="6"/>
      <c r="F41" s="6"/>
      <c r="G41" s="6"/>
      <c r="H41" s="6"/>
    </row>
    <row r="42" spans="1:8" x14ac:dyDescent="0.2">
      <c r="A42" s="5">
        <v>120</v>
      </c>
      <c r="B42" s="457" t="s">
        <v>40</v>
      </c>
      <c r="C42" s="452">
        <f t="shared" si="1"/>
        <v>300000</v>
      </c>
      <c r="D42" s="458">
        <f>D38</f>
        <v>300000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121</v>
      </c>
      <c r="B43" s="462" t="s">
        <v>41</v>
      </c>
      <c r="C43" s="452">
        <f t="shared" si="1"/>
        <v>2310298377</v>
      </c>
      <c r="D43" s="463">
        <f>D6+D7+D8+D16+D26+D32+D37+D42</f>
        <v>1691653534</v>
      </c>
      <c r="E43" s="11">
        <f>E6+E7+E8+E16+E26+E32+E37+E42</f>
        <v>202242223</v>
      </c>
      <c r="F43" s="11">
        <f>F6+F7+F8+F16+F26+F32+F37+F42</f>
        <v>207855635</v>
      </c>
      <c r="G43" s="11">
        <f>G6+G7+G8+G16+G26+G32+G37+G42</f>
        <v>66725991</v>
      </c>
      <c r="H43" s="11">
        <f>H6+H7+H8+H16+H26+H32+H37+H42</f>
        <v>141820994</v>
      </c>
    </row>
    <row r="44" spans="1:8" ht="25.5" x14ac:dyDescent="0.2">
      <c r="A44" s="5">
        <v>122</v>
      </c>
      <c r="B44" s="451" t="s">
        <v>42</v>
      </c>
      <c r="C44" s="452">
        <f t="shared" si="1"/>
        <v>12185293</v>
      </c>
      <c r="D44" s="455">
        <v>12185293</v>
      </c>
      <c r="E44" s="6"/>
      <c r="F44" s="6"/>
      <c r="G44" s="6"/>
      <c r="H44" s="6"/>
    </row>
    <row r="45" spans="1:8" ht="25.5" x14ac:dyDescent="0.2">
      <c r="A45" s="5">
        <v>123</v>
      </c>
      <c r="B45" s="451" t="s">
        <v>43</v>
      </c>
      <c r="C45" s="452">
        <f t="shared" si="1"/>
        <v>501490090</v>
      </c>
      <c r="D45" s="455">
        <v>501490090</v>
      </c>
      <c r="E45" s="6"/>
      <c r="F45" s="6"/>
      <c r="G45" s="6"/>
      <c r="H45" s="6"/>
    </row>
    <row r="46" spans="1:8" x14ac:dyDescent="0.2">
      <c r="A46" s="5">
        <v>124</v>
      </c>
      <c r="B46" s="451" t="s">
        <v>44</v>
      </c>
      <c r="C46" s="452">
        <f t="shared" si="1"/>
        <v>513675383</v>
      </c>
      <c r="D46" s="453">
        <f>SUM(D44:D45)</f>
        <v>513675383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5" thickBot="1" x14ac:dyDescent="0.25">
      <c r="A47" s="5">
        <v>125</v>
      </c>
      <c r="B47" s="531" t="s">
        <v>45</v>
      </c>
      <c r="C47" s="452">
        <f t="shared" si="1"/>
        <v>513675383</v>
      </c>
      <c r="D47" s="532">
        <f>D46</f>
        <v>513675383</v>
      </c>
      <c r="E47" s="533">
        <f>E46</f>
        <v>0</v>
      </c>
      <c r="F47" s="533">
        <f>F46</f>
        <v>0</v>
      </c>
      <c r="G47" s="533">
        <f>G46</f>
        <v>0</v>
      </c>
      <c r="H47" s="533">
        <f>H46</f>
        <v>0</v>
      </c>
    </row>
    <row r="48" spans="1:8" ht="14.25" thickTop="1" thickBot="1" x14ac:dyDescent="0.25">
      <c r="A48" s="5">
        <v>126</v>
      </c>
      <c r="B48" s="52" t="s">
        <v>46</v>
      </c>
      <c r="C48" s="452">
        <f t="shared" si="1"/>
        <v>2823973760</v>
      </c>
      <c r="D48" s="23">
        <f>D43+D47</f>
        <v>2205328917</v>
      </c>
      <c r="E48" s="13">
        <f>E43+E47</f>
        <v>202242223</v>
      </c>
      <c r="F48" s="13">
        <f>F43+F47</f>
        <v>207855635</v>
      </c>
      <c r="G48" s="13">
        <f>G43+G47</f>
        <v>66725991</v>
      </c>
      <c r="H48" s="13">
        <f>H43+H47</f>
        <v>141820994</v>
      </c>
    </row>
    <row r="49" spans="3:3" ht="13.5" thickTop="1" x14ac:dyDescent="0.2">
      <c r="C49" s="3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5"/>
  <sheetViews>
    <sheetView zoomScale="80" workbookViewId="0">
      <selection activeCell="H2" sqref="H2"/>
    </sheetView>
  </sheetViews>
  <sheetFormatPr defaultColWidth="9.140625" defaultRowHeight="12.75" x14ac:dyDescent="0.2"/>
  <cols>
    <col min="1" max="1" width="4.28515625" style="125" customWidth="1"/>
    <col min="2" max="2" width="33.140625" style="125" customWidth="1"/>
    <col min="3" max="3" width="10.42578125" style="139" customWidth="1"/>
    <col min="4" max="4" width="12" style="139" customWidth="1"/>
    <col min="5" max="5" width="10.5703125" style="139" customWidth="1"/>
    <col min="6" max="6" width="13.7109375" style="139" customWidth="1"/>
    <col min="7" max="7" width="14" style="139" customWidth="1"/>
    <col min="8" max="8" width="16.42578125" style="139" customWidth="1"/>
    <col min="9" max="9" width="16.7109375" style="139" customWidth="1"/>
    <col min="10" max="10" width="10.85546875" style="139" customWidth="1"/>
    <col min="11" max="12" width="10.5703125" style="139" customWidth="1"/>
    <col min="13" max="13" width="8.140625" style="139" customWidth="1"/>
    <col min="14" max="16384" width="9.140625" style="139"/>
  </cols>
  <sheetData>
    <row r="1" spans="1:12" s="126" customFormat="1" ht="15.75" x14ac:dyDescent="0.25">
      <c r="A1" s="125"/>
      <c r="D1" s="127" t="s">
        <v>0</v>
      </c>
      <c r="H1" s="128" t="s">
        <v>162</v>
      </c>
    </row>
    <row r="2" spans="1:12" s="126" customFormat="1" ht="15" x14ac:dyDescent="0.2">
      <c r="A2" s="125"/>
      <c r="C2" s="129" t="s">
        <v>163</v>
      </c>
      <c r="D2" s="129"/>
      <c r="E2" s="129"/>
      <c r="H2" s="486" t="s">
        <v>544</v>
      </c>
    </row>
    <row r="3" spans="1:12" s="126" customFormat="1" ht="15" x14ac:dyDescent="0.2">
      <c r="A3" s="125"/>
      <c r="C3" s="129"/>
      <c r="D3" s="129"/>
      <c r="E3" s="129"/>
      <c r="H3" s="130"/>
    </row>
    <row r="4" spans="1:12" s="126" customFormat="1" ht="18.75" x14ac:dyDescent="0.3">
      <c r="A4" s="125"/>
      <c r="C4" s="129"/>
      <c r="D4" s="129"/>
      <c r="E4" s="487" t="s">
        <v>454</v>
      </c>
      <c r="J4" s="131"/>
    </row>
    <row r="5" spans="1:12" s="126" customFormat="1" ht="15" x14ac:dyDescent="0.2">
      <c r="A5" s="129"/>
      <c r="B5" s="129" t="s">
        <v>165</v>
      </c>
      <c r="C5" s="129" t="s">
        <v>166</v>
      </c>
      <c r="D5" s="129" t="s">
        <v>167</v>
      </c>
      <c r="E5" s="129" t="s">
        <v>168</v>
      </c>
      <c r="F5" s="129" t="s">
        <v>169</v>
      </c>
      <c r="G5" s="129" t="s">
        <v>170</v>
      </c>
      <c r="H5" s="129" t="s">
        <v>171</v>
      </c>
      <c r="I5" s="129" t="s">
        <v>172</v>
      </c>
    </row>
    <row r="6" spans="1:12" s="126" customFormat="1" ht="15.75" thickBot="1" x14ac:dyDescent="0.25">
      <c r="A6" s="129">
        <v>1</v>
      </c>
      <c r="B6" s="132" t="s">
        <v>173</v>
      </c>
      <c r="C6" s="132" t="s">
        <v>52</v>
      </c>
      <c r="D6" s="132" t="s">
        <v>174</v>
      </c>
      <c r="E6" s="132" t="s">
        <v>175</v>
      </c>
      <c r="F6" s="132" t="s">
        <v>176</v>
      </c>
      <c r="G6" s="132" t="s">
        <v>177</v>
      </c>
      <c r="H6" s="132" t="s">
        <v>48</v>
      </c>
      <c r="I6" s="132" t="s">
        <v>178</v>
      </c>
    </row>
    <row r="7" spans="1:12" s="126" customFormat="1" ht="15" x14ac:dyDescent="0.2">
      <c r="A7" s="129">
        <v>2</v>
      </c>
      <c r="B7" s="133" t="s">
        <v>179</v>
      </c>
      <c r="C7" s="133">
        <v>27</v>
      </c>
      <c r="D7" s="133">
        <v>5</v>
      </c>
      <c r="E7" s="133">
        <v>2.1</v>
      </c>
      <c r="F7" s="133">
        <v>13</v>
      </c>
      <c r="G7" s="133">
        <v>28.38</v>
      </c>
      <c r="H7" s="133">
        <v>12</v>
      </c>
      <c r="I7" s="133">
        <f>SUM(C7:H7)</f>
        <v>87.48</v>
      </c>
    </row>
    <row r="8" spans="1:12" s="126" customFormat="1" ht="15.75" thickBot="1" x14ac:dyDescent="0.25">
      <c r="A8" s="129">
        <v>3</v>
      </c>
      <c r="B8" s="134" t="s">
        <v>180</v>
      </c>
      <c r="C8" s="135">
        <v>2</v>
      </c>
      <c r="D8" s="135"/>
      <c r="E8" s="135"/>
      <c r="F8" s="135">
        <v>120</v>
      </c>
      <c r="G8" s="135"/>
      <c r="H8" s="135"/>
      <c r="I8" s="136">
        <f>SUM(C8:H8)</f>
        <v>122</v>
      </c>
    </row>
    <row r="9" spans="1:12" s="126" customFormat="1" ht="15.75" thickBot="1" x14ac:dyDescent="0.25">
      <c r="A9" s="129">
        <v>4</v>
      </c>
      <c r="B9" s="137" t="s">
        <v>181</v>
      </c>
      <c r="C9" s="138">
        <f t="shared" ref="C9:I9" si="0">SUM(C7:C8)</f>
        <v>29</v>
      </c>
      <c r="D9" s="138">
        <f t="shared" si="0"/>
        <v>5</v>
      </c>
      <c r="E9" s="138">
        <f t="shared" si="0"/>
        <v>2.1</v>
      </c>
      <c r="F9" s="138">
        <f t="shared" si="0"/>
        <v>133</v>
      </c>
      <c r="G9" s="138">
        <f t="shared" si="0"/>
        <v>28.38</v>
      </c>
      <c r="H9" s="138">
        <f t="shared" si="0"/>
        <v>12</v>
      </c>
      <c r="I9" s="138">
        <f t="shared" si="0"/>
        <v>209.48000000000002</v>
      </c>
    </row>
    <row r="10" spans="1:12" s="126" customFormat="1" ht="15.75" x14ac:dyDescent="0.25">
      <c r="A10" s="129"/>
      <c r="B10" s="127"/>
      <c r="C10" s="129"/>
      <c r="D10" s="129"/>
      <c r="E10" s="129"/>
      <c r="F10" s="129"/>
      <c r="G10" s="129"/>
      <c r="H10" s="129"/>
      <c r="I10" s="129"/>
    </row>
    <row r="11" spans="1:12" ht="15" x14ac:dyDescent="0.2">
      <c r="A11" s="129"/>
      <c r="B11" s="129" t="s">
        <v>182</v>
      </c>
      <c r="C11" s="129" t="s">
        <v>183</v>
      </c>
      <c r="D11" s="129"/>
      <c r="E11" s="129"/>
      <c r="F11" s="129">
        <v>1</v>
      </c>
      <c r="G11" s="129" t="s">
        <v>128</v>
      </c>
      <c r="H11" s="129"/>
      <c r="I11" s="129"/>
    </row>
    <row r="12" spans="1:12" ht="15" x14ac:dyDescent="0.2">
      <c r="B12" s="129"/>
      <c r="C12" s="129" t="s">
        <v>184</v>
      </c>
      <c r="D12" s="129"/>
      <c r="E12" s="129"/>
      <c r="F12" s="129">
        <v>1</v>
      </c>
      <c r="G12" s="129" t="s">
        <v>128</v>
      </c>
    </row>
    <row r="13" spans="1:12" ht="15" x14ac:dyDescent="0.2">
      <c r="B13" s="129"/>
      <c r="C13" s="129" t="s">
        <v>185</v>
      </c>
      <c r="D13" s="129"/>
      <c r="E13" s="129"/>
      <c r="F13" s="129">
        <v>7</v>
      </c>
      <c r="G13" s="129" t="s">
        <v>128</v>
      </c>
    </row>
    <row r="14" spans="1:12" ht="15" x14ac:dyDescent="0.2">
      <c r="B14" s="129"/>
      <c r="C14" s="129" t="s">
        <v>186</v>
      </c>
      <c r="D14" s="129"/>
      <c r="E14" s="129"/>
      <c r="F14" s="129">
        <v>3</v>
      </c>
      <c r="G14" s="129" t="s">
        <v>128</v>
      </c>
      <c r="L14" s="140"/>
    </row>
    <row r="15" spans="1:12" ht="15" x14ac:dyDescent="0.2">
      <c r="D15" s="129" t="s">
        <v>187</v>
      </c>
      <c r="E15" s="129"/>
      <c r="F15" s="129">
        <f>SUM(F11:F14)</f>
        <v>12</v>
      </c>
      <c r="G15" s="129" t="s">
        <v>128</v>
      </c>
    </row>
  </sheetData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9"/>
  <sheetViews>
    <sheetView workbookViewId="0">
      <selection activeCell="G2" sqref="G2"/>
    </sheetView>
  </sheetViews>
  <sheetFormatPr defaultColWidth="9.140625" defaultRowHeight="12.75" x14ac:dyDescent="0.2"/>
  <cols>
    <col min="1" max="1" width="5.7109375" style="164" customWidth="1"/>
    <col min="2" max="2" width="4.5703125" style="164" customWidth="1"/>
    <col min="3" max="3" width="27.28515625" style="164" customWidth="1"/>
    <col min="4" max="4" width="18.28515625" style="164" customWidth="1"/>
    <col min="5" max="5" width="7.42578125" style="164" customWidth="1"/>
    <col min="6" max="6" width="24.7109375" style="164" customWidth="1"/>
    <col min="7" max="7" width="16.7109375" style="164" customWidth="1"/>
    <col min="8" max="16384" width="9.140625" style="164"/>
  </cols>
  <sheetData>
    <row r="1" spans="1:8" x14ac:dyDescent="0.2">
      <c r="A1" s="574"/>
      <c r="B1" s="574"/>
      <c r="C1" s="580" t="s">
        <v>235</v>
      </c>
      <c r="D1" s="580"/>
      <c r="E1" s="581"/>
      <c r="F1" s="581"/>
      <c r="G1" s="575" t="s">
        <v>236</v>
      </c>
      <c r="H1" s="574"/>
    </row>
    <row r="2" spans="1:8" x14ac:dyDescent="0.2">
      <c r="A2" s="574"/>
      <c r="B2" s="574"/>
      <c r="C2" s="581"/>
      <c r="D2" s="581" t="s">
        <v>507</v>
      </c>
      <c r="E2" s="581"/>
      <c r="F2" s="581"/>
      <c r="G2" s="578" t="s">
        <v>546</v>
      </c>
      <c r="H2" s="582"/>
    </row>
    <row r="3" spans="1:8" x14ac:dyDescent="0.2">
      <c r="A3" s="574"/>
      <c r="B3" s="574"/>
      <c r="C3" s="579" t="s">
        <v>237</v>
      </c>
      <c r="D3" s="574"/>
      <c r="E3" s="574"/>
      <c r="F3" s="574"/>
      <c r="G3" s="576" t="s">
        <v>202</v>
      </c>
      <c r="H3" s="582"/>
    </row>
    <row r="4" spans="1:8" x14ac:dyDescent="0.2">
      <c r="A4" s="574"/>
      <c r="B4" s="574"/>
      <c r="C4" s="574"/>
      <c r="D4" s="574"/>
      <c r="E4" s="574"/>
      <c r="F4" s="574"/>
      <c r="G4" s="576"/>
      <c r="H4" s="582"/>
    </row>
    <row r="5" spans="1:8" x14ac:dyDescent="0.2">
      <c r="A5" s="574"/>
      <c r="B5" s="579" t="s">
        <v>238</v>
      </c>
      <c r="C5" s="579" t="s">
        <v>166</v>
      </c>
      <c r="D5" s="579" t="s">
        <v>167</v>
      </c>
      <c r="E5" s="579" t="s">
        <v>239</v>
      </c>
      <c r="F5" s="579" t="s">
        <v>240</v>
      </c>
      <c r="G5" s="576" t="s">
        <v>170</v>
      </c>
      <c r="H5" s="582"/>
    </row>
    <row r="6" spans="1:8" x14ac:dyDescent="0.2">
      <c r="A6" s="577">
        <v>1</v>
      </c>
      <c r="B6" s="598" t="s">
        <v>241</v>
      </c>
      <c r="C6" s="598"/>
      <c r="D6" s="598"/>
      <c r="E6" s="598" t="s">
        <v>242</v>
      </c>
      <c r="F6" s="598"/>
      <c r="G6" s="598"/>
      <c r="H6" s="574"/>
    </row>
    <row r="7" spans="1:8" x14ac:dyDescent="0.2">
      <c r="A7" s="577">
        <v>2</v>
      </c>
      <c r="B7" s="583" t="s">
        <v>243</v>
      </c>
      <c r="C7" s="583" t="s">
        <v>244</v>
      </c>
      <c r="D7" s="583"/>
      <c r="E7" s="583" t="s">
        <v>243</v>
      </c>
      <c r="F7" s="583" t="s">
        <v>245</v>
      </c>
      <c r="G7" s="583"/>
      <c r="H7" s="574"/>
    </row>
    <row r="8" spans="1:8" x14ac:dyDescent="0.2">
      <c r="A8" s="577">
        <v>3</v>
      </c>
      <c r="B8" s="584" t="s">
        <v>246</v>
      </c>
      <c r="C8" s="585" t="s">
        <v>247</v>
      </c>
      <c r="D8" s="586">
        <v>665404344</v>
      </c>
      <c r="E8" s="584" t="s">
        <v>246</v>
      </c>
      <c r="F8" s="584" t="s">
        <v>248</v>
      </c>
      <c r="G8" s="586">
        <v>387614166</v>
      </c>
      <c r="H8" s="574"/>
    </row>
    <row r="9" spans="1:8" x14ac:dyDescent="0.2">
      <c r="A9" s="577">
        <v>4</v>
      </c>
      <c r="B9" s="584" t="s">
        <v>249</v>
      </c>
      <c r="C9" s="585" t="s">
        <v>250</v>
      </c>
      <c r="D9" s="586">
        <v>303400000</v>
      </c>
      <c r="E9" s="584" t="s">
        <v>249</v>
      </c>
      <c r="F9" s="584" t="s">
        <v>251</v>
      </c>
      <c r="G9" s="586">
        <v>72514731</v>
      </c>
      <c r="H9" s="574"/>
    </row>
    <row r="10" spans="1:8" x14ac:dyDescent="0.2">
      <c r="A10" s="577">
        <v>5</v>
      </c>
      <c r="B10" s="584" t="s">
        <v>252</v>
      </c>
      <c r="C10" s="585" t="s">
        <v>253</v>
      </c>
      <c r="D10" s="586">
        <v>31964796</v>
      </c>
      <c r="E10" s="584" t="s">
        <v>252</v>
      </c>
      <c r="F10" s="584" t="s">
        <v>254</v>
      </c>
      <c r="G10" s="586">
        <v>471976062</v>
      </c>
      <c r="H10" s="574"/>
    </row>
    <row r="11" spans="1:8" x14ac:dyDescent="0.2">
      <c r="A11" s="577">
        <v>6</v>
      </c>
      <c r="B11" s="584" t="s">
        <v>255</v>
      </c>
      <c r="C11" s="585" t="s">
        <v>256</v>
      </c>
      <c r="D11" s="586"/>
      <c r="E11" s="584" t="s">
        <v>255</v>
      </c>
      <c r="F11" s="584" t="s">
        <v>257</v>
      </c>
      <c r="G11" s="586">
        <v>11800000</v>
      </c>
      <c r="H11" s="574"/>
    </row>
    <row r="12" spans="1:8" x14ac:dyDescent="0.2">
      <c r="A12" s="577">
        <v>7</v>
      </c>
      <c r="B12" s="584" t="s">
        <v>258</v>
      </c>
      <c r="C12" s="584"/>
      <c r="D12" s="586"/>
      <c r="E12" s="584" t="s">
        <v>258</v>
      </c>
      <c r="F12" s="584" t="s">
        <v>259</v>
      </c>
      <c r="G12" s="587">
        <v>292112561</v>
      </c>
      <c r="H12" s="574"/>
    </row>
    <row r="13" spans="1:8" x14ac:dyDescent="0.2">
      <c r="A13" s="577">
        <v>8</v>
      </c>
      <c r="B13" s="584" t="s">
        <v>260</v>
      </c>
      <c r="C13" s="584"/>
      <c r="D13" s="586"/>
      <c r="E13" s="584" t="s">
        <v>260</v>
      </c>
      <c r="F13" s="584"/>
      <c r="G13" s="586"/>
      <c r="H13" s="574"/>
    </row>
    <row r="14" spans="1:8" x14ac:dyDescent="0.2">
      <c r="A14" s="577">
        <v>9</v>
      </c>
      <c r="B14" s="584"/>
      <c r="C14" s="584"/>
      <c r="D14" s="586"/>
      <c r="E14" s="584" t="s">
        <v>261</v>
      </c>
      <c r="F14" s="584"/>
      <c r="G14" s="586"/>
      <c r="H14" s="574"/>
    </row>
    <row r="15" spans="1:8" x14ac:dyDescent="0.2">
      <c r="A15" s="577">
        <v>10</v>
      </c>
      <c r="B15" s="584"/>
      <c r="C15" s="584"/>
      <c r="D15" s="586"/>
      <c r="E15" s="584"/>
      <c r="F15" s="584"/>
      <c r="G15" s="586"/>
      <c r="H15" s="574"/>
    </row>
    <row r="16" spans="1:8" x14ac:dyDescent="0.2">
      <c r="A16" s="577">
        <v>11</v>
      </c>
      <c r="B16" s="588"/>
      <c r="C16" s="588" t="s">
        <v>262</v>
      </c>
      <c r="D16" s="589">
        <v>1000769140</v>
      </c>
      <c r="E16" s="588"/>
      <c r="F16" s="588" t="s">
        <v>263</v>
      </c>
      <c r="G16" s="589">
        <v>1236017520</v>
      </c>
      <c r="H16" s="574"/>
    </row>
    <row r="17" spans="1:8" x14ac:dyDescent="0.2">
      <c r="A17" s="577">
        <v>12</v>
      </c>
      <c r="B17" s="584"/>
      <c r="C17" s="584"/>
      <c r="D17" s="586"/>
      <c r="E17" s="584"/>
      <c r="F17" s="584" t="s">
        <v>264</v>
      </c>
      <c r="G17" s="586">
        <v>1000769140</v>
      </c>
      <c r="H17" s="570"/>
    </row>
    <row r="18" spans="1:8" x14ac:dyDescent="0.2">
      <c r="A18" s="577">
        <v>13</v>
      </c>
      <c r="B18" s="584"/>
      <c r="C18" s="584"/>
      <c r="D18" s="586"/>
      <c r="E18" s="584"/>
      <c r="F18" s="584" t="s">
        <v>265</v>
      </c>
      <c r="G18" s="586">
        <v>235248380</v>
      </c>
      <c r="H18" s="570"/>
    </row>
    <row r="19" spans="1:8" x14ac:dyDescent="0.2">
      <c r="A19" s="577">
        <v>14</v>
      </c>
      <c r="B19" s="584"/>
      <c r="C19" s="590"/>
      <c r="D19" s="586"/>
      <c r="E19" s="584"/>
      <c r="F19" s="584"/>
      <c r="G19" s="586"/>
      <c r="H19" s="570"/>
    </row>
    <row r="20" spans="1:8" x14ac:dyDescent="0.2">
      <c r="A20" s="577">
        <v>15</v>
      </c>
      <c r="B20" s="588" t="s">
        <v>266</v>
      </c>
      <c r="C20" s="588" t="s">
        <v>267</v>
      </c>
      <c r="D20" s="589"/>
      <c r="E20" s="588" t="s">
        <v>266</v>
      </c>
      <c r="F20" s="588" t="s">
        <v>268</v>
      </c>
      <c r="G20" s="589"/>
      <c r="H20" s="570"/>
    </row>
    <row r="21" spans="1:8" x14ac:dyDescent="0.2">
      <c r="A21" s="577">
        <v>16</v>
      </c>
      <c r="B21" s="584" t="s">
        <v>269</v>
      </c>
      <c r="C21" s="584" t="s">
        <v>270</v>
      </c>
      <c r="D21" s="586">
        <v>1025895503</v>
      </c>
      <c r="E21" s="584" t="s">
        <v>269</v>
      </c>
      <c r="F21" s="584" t="s">
        <v>194</v>
      </c>
      <c r="G21" s="586">
        <v>1055848623</v>
      </c>
      <c r="H21" s="570"/>
    </row>
    <row r="22" spans="1:8" x14ac:dyDescent="0.2">
      <c r="A22" s="577">
        <v>17</v>
      </c>
      <c r="B22" s="584" t="s">
        <v>271</v>
      </c>
      <c r="C22" s="584" t="s">
        <v>272</v>
      </c>
      <c r="D22" s="586">
        <v>12129420</v>
      </c>
      <c r="E22" s="584" t="s">
        <v>271</v>
      </c>
      <c r="F22" s="584" t="s">
        <v>189</v>
      </c>
      <c r="G22" s="586">
        <v>18132234</v>
      </c>
      <c r="H22" s="570"/>
    </row>
    <row r="23" spans="1:8" x14ac:dyDescent="0.2">
      <c r="A23" s="577">
        <v>18</v>
      </c>
      <c r="B23" s="584" t="s">
        <v>273</v>
      </c>
      <c r="C23" s="584" t="s">
        <v>274</v>
      </c>
      <c r="D23" s="586">
        <v>390000</v>
      </c>
      <c r="E23" s="584" t="s">
        <v>273</v>
      </c>
      <c r="F23" s="584" t="s">
        <v>275</v>
      </c>
      <c r="G23" s="586">
        <v>300000</v>
      </c>
      <c r="H23" s="570"/>
    </row>
    <row r="24" spans="1:8" x14ac:dyDescent="0.2">
      <c r="A24" s="577">
        <v>19</v>
      </c>
      <c r="B24" s="584" t="s">
        <v>276</v>
      </c>
      <c r="C24" s="584"/>
      <c r="D24" s="586"/>
      <c r="E24" s="584" t="s">
        <v>276</v>
      </c>
      <c r="F24" s="585"/>
      <c r="G24" s="586"/>
      <c r="H24" s="570"/>
    </row>
    <row r="25" spans="1:8" x14ac:dyDescent="0.2">
      <c r="A25" s="577">
        <v>20</v>
      </c>
      <c r="B25" s="584" t="s">
        <v>277</v>
      </c>
      <c r="C25" s="584"/>
      <c r="D25" s="586"/>
      <c r="E25" s="584" t="s">
        <v>277</v>
      </c>
      <c r="F25" s="584"/>
      <c r="G25" s="586"/>
      <c r="H25" s="570"/>
    </row>
    <row r="26" spans="1:8" x14ac:dyDescent="0.2">
      <c r="A26" s="577">
        <v>21</v>
      </c>
      <c r="B26" s="584" t="s">
        <v>278</v>
      </c>
      <c r="C26" s="584"/>
      <c r="D26" s="586"/>
      <c r="E26" s="584"/>
      <c r="F26" s="584"/>
      <c r="G26" s="586"/>
      <c r="H26" s="570"/>
    </row>
    <row r="27" spans="1:8" x14ac:dyDescent="0.2">
      <c r="A27" s="577">
        <v>22</v>
      </c>
      <c r="B27" s="584" t="s">
        <v>279</v>
      </c>
      <c r="C27" s="591"/>
      <c r="D27" s="586"/>
      <c r="E27" s="584"/>
      <c r="F27" s="584"/>
      <c r="G27" s="586"/>
      <c r="H27" s="570"/>
    </row>
    <row r="28" spans="1:8" x14ac:dyDescent="0.2">
      <c r="A28" s="577">
        <v>23</v>
      </c>
      <c r="B28" s="584" t="s">
        <v>280</v>
      </c>
      <c r="C28" s="584"/>
      <c r="D28" s="586"/>
      <c r="E28" s="584"/>
      <c r="F28" s="584"/>
      <c r="G28" s="586"/>
      <c r="H28" s="570"/>
    </row>
    <row r="29" spans="1:8" x14ac:dyDescent="0.2">
      <c r="A29" s="577">
        <v>24</v>
      </c>
      <c r="B29" s="588"/>
      <c r="C29" s="588" t="s">
        <v>281</v>
      </c>
      <c r="D29" s="589">
        <v>1038414923</v>
      </c>
      <c r="E29" s="588"/>
      <c r="F29" s="588" t="s">
        <v>282</v>
      </c>
      <c r="G29" s="589">
        <v>1074280857</v>
      </c>
      <c r="H29" s="570"/>
    </row>
    <row r="30" spans="1:8" x14ac:dyDescent="0.2">
      <c r="A30" s="577">
        <v>25</v>
      </c>
      <c r="B30" s="584"/>
      <c r="C30" s="584"/>
      <c r="D30" s="586"/>
      <c r="E30" s="584"/>
      <c r="F30" s="584" t="s">
        <v>283</v>
      </c>
      <c r="G30" s="586">
        <v>1038414923</v>
      </c>
      <c r="H30" s="570"/>
    </row>
    <row r="31" spans="1:8" x14ac:dyDescent="0.2">
      <c r="A31" s="577">
        <v>26</v>
      </c>
      <c r="B31" s="584"/>
      <c r="C31" s="584"/>
      <c r="D31" s="586"/>
      <c r="E31" s="584"/>
      <c r="F31" s="584" t="s">
        <v>284</v>
      </c>
      <c r="G31" s="586">
        <v>35865934</v>
      </c>
      <c r="H31" s="570"/>
    </row>
    <row r="32" spans="1:8" x14ac:dyDescent="0.2">
      <c r="A32" s="577">
        <v>27</v>
      </c>
      <c r="B32" s="584"/>
      <c r="C32" s="574"/>
      <c r="D32" s="586"/>
      <c r="E32" s="584"/>
      <c r="F32" s="584"/>
      <c r="G32" s="586"/>
      <c r="H32" s="570"/>
    </row>
    <row r="33" spans="1:8" x14ac:dyDescent="0.2">
      <c r="A33" s="577">
        <v>28</v>
      </c>
      <c r="B33" s="592"/>
      <c r="C33" s="592" t="s">
        <v>285</v>
      </c>
      <c r="D33" s="593">
        <v>2039184063</v>
      </c>
      <c r="E33" s="592"/>
      <c r="F33" s="592" t="s">
        <v>286</v>
      </c>
      <c r="G33" s="593">
        <v>2310298377</v>
      </c>
      <c r="H33" s="570"/>
    </row>
    <row r="34" spans="1:8" x14ac:dyDescent="0.2">
      <c r="A34" s="594"/>
      <c r="B34" s="594"/>
      <c r="C34" s="595" t="s">
        <v>531</v>
      </c>
      <c r="D34" s="596">
        <v>501490090</v>
      </c>
      <c r="E34" s="574"/>
      <c r="F34" s="595" t="s">
        <v>287</v>
      </c>
      <c r="G34" s="597">
        <v>501490090</v>
      </c>
      <c r="H34" s="570"/>
    </row>
    <row r="35" spans="1:8" x14ac:dyDescent="0.2">
      <c r="A35" s="594"/>
      <c r="B35" s="594"/>
      <c r="C35" s="595" t="s">
        <v>532</v>
      </c>
      <c r="D35" s="596">
        <v>283299607</v>
      </c>
      <c r="E35" s="574"/>
      <c r="F35" s="595" t="s">
        <v>288</v>
      </c>
      <c r="G35" s="597">
        <v>12185293</v>
      </c>
      <c r="H35" s="570"/>
    </row>
    <row r="36" spans="1:8" x14ac:dyDescent="0.2">
      <c r="A36" s="594"/>
      <c r="B36" s="594"/>
      <c r="C36" s="595" t="s">
        <v>289</v>
      </c>
      <c r="D36" s="596">
        <v>2823973760</v>
      </c>
      <c r="E36" s="574"/>
      <c r="F36" s="595" t="s">
        <v>290</v>
      </c>
      <c r="G36" s="597">
        <v>2823973760</v>
      </c>
      <c r="H36" s="570"/>
    </row>
    <row r="37" spans="1:8" x14ac:dyDescent="0.2">
      <c r="A37" s="594"/>
      <c r="B37" s="594"/>
      <c r="C37" s="594"/>
      <c r="D37" s="596"/>
      <c r="E37" s="574"/>
      <c r="F37" s="574"/>
      <c r="G37" s="597"/>
      <c r="H37" s="570"/>
    </row>
    <row r="38" spans="1:8" x14ac:dyDescent="0.2">
      <c r="A38" s="594"/>
      <c r="B38" s="594"/>
      <c r="C38" s="594"/>
      <c r="D38" s="596"/>
      <c r="E38" s="574"/>
      <c r="F38" s="574"/>
      <c r="G38" s="597"/>
      <c r="H38" s="570"/>
    </row>
    <row r="39" spans="1:8" x14ac:dyDescent="0.2">
      <c r="A39" s="594"/>
      <c r="B39" s="594"/>
      <c r="C39" s="574"/>
      <c r="D39" s="596"/>
      <c r="E39" s="574"/>
      <c r="F39" s="574"/>
      <c r="G39" s="574"/>
      <c r="H39" s="570"/>
    </row>
  </sheetData>
  <mergeCells count="2">
    <mergeCell ref="B6:D6"/>
    <mergeCell ref="E6:G6"/>
  </mergeCells>
  <phoneticPr fontId="47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2"/>
  <sheetViews>
    <sheetView workbookViewId="0">
      <selection activeCell="C3" sqref="C3"/>
    </sheetView>
  </sheetViews>
  <sheetFormatPr defaultColWidth="9.140625" defaultRowHeight="12.75" x14ac:dyDescent="0.2"/>
  <cols>
    <col min="1" max="1" width="5" style="164" customWidth="1"/>
    <col min="2" max="2" width="48.5703125" style="164" customWidth="1"/>
    <col min="3" max="3" width="17.28515625" style="164" customWidth="1"/>
    <col min="4" max="16384" width="9.140625" style="164"/>
  </cols>
  <sheetData>
    <row r="1" spans="1:5" x14ac:dyDescent="0.2">
      <c r="A1" s="579"/>
      <c r="B1" s="165" t="s">
        <v>508</v>
      </c>
      <c r="C1" s="579"/>
      <c r="D1" s="579"/>
      <c r="E1" s="579"/>
    </row>
    <row r="2" spans="1:5" x14ac:dyDescent="0.2">
      <c r="A2" s="579"/>
      <c r="B2" s="165" t="s">
        <v>0</v>
      </c>
      <c r="C2" s="166" t="s">
        <v>291</v>
      </c>
      <c r="D2" s="579"/>
      <c r="E2" s="579"/>
    </row>
    <row r="3" spans="1:5" x14ac:dyDescent="0.2">
      <c r="A3" s="579"/>
      <c r="B3" s="581" t="s">
        <v>292</v>
      </c>
      <c r="C3" s="578" t="s">
        <v>546</v>
      </c>
      <c r="D3" s="579"/>
      <c r="E3" s="579"/>
    </row>
    <row r="4" spans="1:5" x14ac:dyDescent="0.2">
      <c r="A4" s="579"/>
      <c r="B4" s="579"/>
      <c r="C4" s="579"/>
      <c r="D4" s="579"/>
      <c r="E4" s="579"/>
    </row>
    <row r="5" spans="1:5" x14ac:dyDescent="0.2">
      <c r="A5" s="579"/>
      <c r="B5" s="579" t="s">
        <v>238</v>
      </c>
      <c r="C5" s="579" t="s">
        <v>166</v>
      </c>
      <c r="D5" s="167" t="s">
        <v>202</v>
      </c>
      <c r="E5" s="579"/>
    </row>
    <row r="6" spans="1:5" x14ac:dyDescent="0.2">
      <c r="A6" s="577">
        <v>1</v>
      </c>
      <c r="B6" s="168" t="s">
        <v>293</v>
      </c>
      <c r="C6" s="168" t="s">
        <v>566</v>
      </c>
      <c r="D6" s="168" t="s">
        <v>567</v>
      </c>
      <c r="E6" s="579"/>
    </row>
    <row r="7" spans="1:5" x14ac:dyDescent="0.2">
      <c r="A7" s="577">
        <v>2</v>
      </c>
      <c r="B7" s="584"/>
      <c r="C7" s="584"/>
      <c r="D7" s="584"/>
      <c r="E7" s="579"/>
    </row>
    <row r="8" spans="1:5" x14ac:dyDescent="0.2">
      <c r="A8" s="577">
        <v>3</v>
      </c>
      <c r="B8" s="584"/>
      <c r="C8" s="584"/>
      <c r="D8" s="584"/>
      <c r="E8" s="579"/>
    </row>
    <row r="9" spans="1:5" ht="13.5" thickBot="1" x14ac:dyDescent="0.25">
      <c r="A9" s="577">
        <v>4</v>
      </c>
      <c r="B9" s="169" t="s">
        <v>294</v>
      </c>
      <c r="C9" s="177">
        <v>1800000</v>
      </c>
      <c r="D9" s="177">
        <v>2617930</v>
      </c>
      <c r="E9" s="579"/>
    </row>
    <row r="10" spans="1:5" x14ac:dyDescent="0.2">
      <c r="A10" s="577">
        <v>5</v>
      </c>
      <c r="B10" s="170" t="s">
        <v>295</v>
      </c>
      <c r="C10" s="178">
        <v>1600000</v>
      </c>
      <c r="D10" s="178">
        <v>1929060</v>
      </c>
      <c r="E10" s="579"/>
    </row>
    <row r="11" spans="1:5" ht="13.5" thickBot="1" x14ac:dyDescent="0.25">
      <c r="A11" s="577">
        <v>6</v>
      </c>
      <c r="B11" s="584"/>
      <c r="C11" s="608"/>
      <c r="D11" s="608"/>
      <c r="E11" s="579"/>
    </row>
    <row r="12" spans="1:5" ht="13.5" thickBot="1" x14ac:dyDescent="0.25">
      <c r="A12" s="577">
        <v>7</v>
      </c>
      <c r="B12" s="171" t="s">
        <v>296</v>
      </c>
      <c r="C12" s="179">
        <v>500000</v>
      </c>
      <c r="D12" s="179">
        <v>500000</v>
      </c>
      <c r="E12" s="579"/>
    </row>
    <row r="13" spans="1:5" ht="13.5" thickBot="1" x14ac:dyDescent="0.25">
      <c r="A13" s="577">
        <v>8</v>
      </c>
      <c r="B13" s="171" t="s">
        <v>568</v>
      </c>
      <c r="C13" s="179"/>
      <c r="D13" s="179">
        <v>124680</v>
      </c>
      <c r="E13" s="579"/>
    </row>
    <row r="14" spans="1:5" ht="13.5" thickBot="1" x14ac:dyDescent="0.25">
      <c r="A14" s="577">
        <v>9</v>
      </c>
      <c r="B14" s="172" t="s">
        <v>297</v>
      </c>
      <c r="C14" s="180">
        <f>SUM(C9+C10+C12)</f>
        <v>3900000</v>
      </c>
      <c r="D14" s="180">
        <f>SUM(D9+D10+D12+D13)</f>
        <v>5171670</v>
      </c>
      <c r="E14" s="579"/>
    </row>
    <row r="15" spans="1:5" x14ac:dyDescent="0.2">
      <c r="A15" s="577">
        <v>10</v>
      </c>
      <c r="B15" s="579" t="s">
        <v>569</v>
      </c>
      <c r="C15" s="181">
        <v>300000</v>
      </c>
      <c r="D15" s="181">
        <v>300000</v>
      </c>
      <c r="E15" s="579"/>
    </row>
    <row r="16" spans="1:5" x14ac:dyDescent="0.2">
      <c r="A16" s="594"/>
      <c r="B16" s="579"/>
      <c r="C16" s="579"/>
      <c r="D16" s="579"/>
      <c r="E16" s="579"/>
    </row>
    <row r="17" spans="1:5" x14ac:dyDescent="0.2">
      <c r="A17" s="594"/>
      <c r="B17" s="579"/>
      <c r="C17" s="579"/>
      <c r="D17" s="579"/>
      <c r="E17" s="579"/>
    </row>
    <row r="18" spans="1:5" x14ac:dyDescent="0.2">
      <c r="A18" s="594"/>
      <c r="B18" s="579" t="s">
        <v>298</v>
      </c>
      <c r="C18" s="579"/>
      <c r="D18" s="579"/>
      <c r="E18" s="579"/>
    </row>
    <row r="19" spans="1:5" x14ac:dyDescent="0.2">
      <c r="A19" s="594"/>
      <c r="B19" s="579"/>
      <c r="C19" s="579"/>
      <c r="D19" s="579"/>
      <c r="E19" s="579"/>
    </row>
    <row r="20" spans="1:5" x14ac:dyDescent="0.2">
      <c r="A20" s="594"/>
      <c r="B20" s="579"/>
      <c r="C20" s="579"/>
      <c r="D20" s="579"/>
      <c r="E20" s="579"/>
    </row>
    <row r="21" spans="1:5" x14ac:dyDescent="0.2">
      <c r="A21" s="594"/>
      <c r="B21" s="579"/>
      <c r="C21" s="579"/>
      <c r="D21" s="579"/>
      <c r="E21" s="579"/>
    </row>
    <row r="22" spans="1:5" x14ac:dyDescent="0.2">
      <c r="A22" s="594"/>
      <c r="B22" s="579"/>
      <c r="C22" s="579"/>
      <c r="D22" s="579"/>
      <c r="E22" s="579"/>
    </row>
  </sheetData>
  <phoneticPr fontId="47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1"/>
  <sheetViews>
    <sheetView workbookViewId="0">
      <selection activeCell="F3" sqref="F3"/>
    </sheetView>
  </sheetViews>
  <sheetFormatPr defaultColWidth="9.140625" defaultRowHeight="12.75" x14ac:dyDescent="0.2"/>
  <cols>
    <col min="1" max="1" width="5.140625" style="158" customWidth="1"/>
    <col min="2" max="2" width="36.5703125" style="143" customWidth="1"/>
    <col min="3" max="3" width="13.42578125" style="143" customWidth="1"/>
    <col min="4" max="4" width="13.85546875" style="143" customWidth="1"/>
    <col min="5" max="5" width="15.85546875" style="143" customWidth="1"/>
    <col min="6" max="6" width="14.7109375" style="143" customWidth="1"/>
    <col min="7" max="7" width="16" style="143" customWidth="1"/>
    <col min="8" max="8" width="11.140625" style="143" customWidth="1"/>
    <col min="9" max="16384" width="9.140625" style="143"/>
  </cols>
  <sheetData>
    <row r="1" spans="1:8" x14ac:dyDescent="0.2">
      <c r="A1" s="142"/>
      <c r="C1" s="144" t="s">
        <v>0</v>
      </c>
      <c r="D1" s="144"/>
      <c r="E1" s="144"/>
    </row>
    <row r="2" spans="1:8" x14ac:dyDescent="0.2">
      <c r="A2" s="142"/>
      <c r="C2" s="145" t="s">
        <v>205</v>
      </c>
      <c r="D2" s="145"/>
      <c r="E2" s="145"/>
      <c r="F2" s="128" t="s">
        <v>206</v>
      </c>
    </row>
    <row r="3" spans="1:8" x14ac:dyDescent="0.2">
      <c r="A3" s="142"/>
      <c r="C3" s="144" t="s">
        <v>521</v>
      </c>
      <c r="D3" s="144"/>
      <c r="E3" s="144"/>
      <c r="F3" t="s">
        <v>547</v>
      </c>
    </row>
    <row r="4" spans="1:8" x14ac:dyDescent="0.2">
      <c r="A4" s="142"/>
      <c r="F4" s="131" t="s">
        <v>299</v>
      </c>
    </row>
    <row r="5" spans="1:8" x14ac:dyDescent="0.2">
      <c r="A5" s="142"/>
      <c r="B5" s="146" t="s">
        <v>165</v>
      </c>
      <c r="C5" s="146" t="s">
        <v>208</v>
      </c>
      <c r="D5" s="146" t="s">
        <v>167</v>
      </c>
      <c r="E5" s="146" t="s">
        <v>168</v>
      </c>
      <c r="F5" s="146" t="s">
        <v>169</v>
      </c>
      <c r="G5" s="146" t="s">
        <v>170</v>
      </c>
    </row>
    <row r="6" spans="1:8" x14ac:dyDescent="0.2">
      <c r="A6" s="142"/>
      <c r="B6" s="147" t="s">
        <v>209</v>
      </c>
      <c r="C6" s="599" t="s">
        <v>210</v>
      </c>
      <c r="D6" s="600"/>
      <c r="E6" s="147" t="s">
        <v>211</v>
      </c>
      <c r="F6" s="147" t="s">
        <v>212</v>
      </c>
      <c r="G6" s="147" t="s">
        <v>213</v>
      </c>
    </row>
    <row r="7" spans="1:8" x14ac:dyDescent="0.2">
      <c r="A7" s="142"/>
      <c r="B7" s="148"/>
      <c r="C7" s="148" t="s">
        <v>214</v>
      </c>
      <c r="D7" s="148" t="s">
        <v>215</v>
      </c>
      <c r="E7" s="148"/>
      <c r="F7" s="148"/>
      <c r="G7" s="148" t="s">
        <v>216</v>
      </c>
    </row>
    <row r="8" spans="1:8" x14ac:dyDescent="0.2">
      <c r="A8" s="142">
        <v>1</v>
      </c>
      <c r="B8" s="149" t="s">
        <v>217</v>
      </c>
      <c r="C8" s="173">
        <f>SUM(C9:C19)</f>
        <v>3100000</v>
      </c>
      <c r="D8" s="173">
        <f>SUM(D9:D19)</f>
        <v>7900000</v>
      </c>
      <c r="E8" s="173">
        <f>SUM(E9:E19)</f>
        <v>800000</v>
      </c>
      <c r="F8" s="173">
        <f>SUM(F9:F19)</f>
        <v>0</v>
      </c>
      <c r="G8" s="173">
        <f>SUM(G9:G19)</f>
        <v>11800000</v>
      </c>
    </row>
    <row r="9" spans="1:8" x14ac:dyDescent="0.2">
      <c r="A9" s="142">
        <v>2</v>
      </c>
      <c r="B9" s="150" t="s">
        <v>218</v>
      </c>
      <c r="C9" s="174"/>
      <c r="D9" s="174"/>
      <c r="E9" s="174"/>
      <c r="F9" s="174"/>
      <c r="G9" s="174"/>
    </row>
    <row r="10" spans="1:8" x14ac:dyDescent="0.2">
      <c r="A10" s="142">
        <v>3</v>
      </c>
      <c r="B10" s="151" t="s">
        <v>219</v>
      </c>
      <c r="C10" s="175"/>
      <c r="D10" s="175"/>
      <c r="E10" s="175"/>
      <c r="F10" s="175"/>
      <c r="G10" s="175"/>
    </row>
    <row r="11" spans="1:8" x14ac:dyDescent="0.2">
      <c r="A11" s="142">
        <v>4</v>
      </c>
      <c r="B11" s="153" t="s">
        <v>220</v>
      </c>
      <c r="C11" s="175"/>
      <c r="D11" s="175">
        <v>600000</v>
      </c>
      <c r="E11" s="175"/>
      <c r="F11" s="175"/>
      <c r="G11" s="175">
        <f>SUM(C11:F11)</f>
        <v>600000</v>
      </c>
      <c r="H11" s="154"/>
    </row>
    <row r="12" spans="1:8" x14ac:dyDescent="0.2">
      <c r="A12" s="142">
        <v>5</v>
      </c>
      <c r="B12" s="152" t="s">
        <v>221</v>
      </c>
      <c r="C12" s="175"/>
      <c r="D12" s="175">
        <v>6300000</v>
      </c>
      <c r="E12" s="175"/>
      <c r="F12" s="175"/>
      <c r="G12" s="175">
        <f t="shared" ref="G12:G19" si="0">SUM(C12:F12)</f>
        <v>6300000</v>
      </c>
    </row>
    <row r="13" spans="1:8" x14ac:dyDescent="0.2">
      <c r="A13" s="142">
        <v>6</v>
      </c>
      <c r="B13" s="153" t="s">
        <v>222</v>
      </c>
      <c r="C13" s="175">
        <v>1500000</v>
      </c>
      <c r="D13" s="175"/>
      <c r="E13" s="175"/>
      <c r="F13" s="175"/>
      <c r="G13" s="175">
        <f t="shared" si="0"/>
        <v>1500000</v>
      </c>
      <c r="H13" s="154"/>
    </row>
    <row r="14" spans="1:8" x14ac:dyDescent="0.2">
      <c r="A14" s="142">
        <v>7</v>
      </c>
      <c r="B14" s="489" t="s">
        <v>510</v>
      </c>
      <c r="C14" s="175">
        <v>700000</v>
      </c>
      <c r="D14" s="175"/>
      <c r="E14" s="175"/>
      <c r="F14" s="175"/>
      <c r="G14" s="175">
        <f t="shared" si="0"/>
        <v>700000</v>
      </c>
      <c r="H14" s="154"/>
    </row>
    <row r="15" spans="1:8" x14ac:dyDescent="0.2">
      <c r="A15" s="142">
        <v>8</v>
      </c>
      <c r="B15" s="153" t="s">
        <v>223</v>
      </c>
      <c r="C15" s="175"/>
      <c r="D15" s="175">
        <v>1000000</v>
      </c>
      <c r="E15" s="175"/>
      <c r="F15" s="175"/>
      <c r="G15" s="175">
        <f>SUM(C15:F15)</f>
        <v>1000000</v>
      </c>
    </row>
    <row r="16" spans="1:8" x14ac:dyDescent="0.2">
      <c r="A16" s="142">
        <v>9</v>
      </c>
      <c r="B16" s="153" t="s">
        <v>224</v>
      </c>
      <c r="C16" s="175">
        <v>900000</v>
      </c>
      <c r="D16" s="175"/>
      <c r="E16" s="175"/>
      <c r="F16" s="175"/>
      <c r="G16" s="175">
        <f t="shared" si="0"/>
        <v>900000</v>
      </c>
    </row>
    <row r="17" spans="1:8" x14ac:dyDescent="0.2">
      <c r="A17" s="142">
        <v>10</v>
      </c>
      <c r="B17" s="151" t="s">
        <v>225</v>
      </c>
      <c r="C17" s="175"/>
      <c r="D17" s="175"/>
      <c r="E17" s="175"/>
      <c r="F17" s="175"/>
      <c r="G17" s="175">
        <f t="shared" si="0"/>
        <v>0</v>
      </c>
    </row>
    <row r="18" spans="1:8" x14ac:dyDescent="0.2">
      <c r="A18" s="142">
        <v>11</v>
      </c>
      <c r="B18" s="152" t="s">
        <v>226</v>
      </c>
      <c r="C18" s="175"/>
      <c r="D18" s="175"/>
      <c r="E18" s="175">
        <v>250000</v>
      </c>
      <c r="F18" s="175"/>
      <c r="G18" s="175">
        <f t="shared" si="0"/>
        <v>250000</v>
      </c>
    </row>
    <row r="19" spans="1:8" x14ac:dyDescent="0.2">
      <c r="A19" s="142">
        <v>12</v>
      </c>
      <c r="B19" s="488" t="s">
        <v>509</v>
      </c>
      <c r="C19" s="176"/>
      <c r="D19" s="176"/>
      <c r="E19" s="176">
        <v>550000</v>
      </c>
      <c r="F19" s="176"/>
      <c r="G19" s="176">
        <f t="shared" si="0"/>
        <v>550000</v>
      </c>
      <c r="H19" s="154"/>
    </row>
    <row r="20" spans="1:8" x14ac:dyDescent="0.2">
      <c r="A20" s="142"/>
      <c r="G20" s="490"/>
    </row>
    <row r="21" spans="1:8" x14ac:dyDescent="0.2">
      <c r="A21" s="142"/>
      <c r="B21" s="495" t="s">
        <v>511</v>
      </c>
      <c r="C21" s="491"/>
      <c r="D21" s="491"/>
      <c r="E21" s="491"/>
      <c r="F21" s="491"/>
      <c r="G21" s="492"/>
    </row>
    <row r="22" spans="1:8" x14ac:dyDescent="0.2">
      <c r="A22" s="142"/>
      <c r="B22" s="493" t="s">
        <v>512</v>
      </c>
      <c r="C22" s="494"/>
      <c r="D22" s="494"/>
      <c r="E22" s="494"/>
      <c r="F22" s="494"/>
      <c r="G22" s="496">
        <v>1524000</v>
      </c>
    </row>
    <row r="23" spans="1:8" x14ac:dyDescent="0.2">
      <c r="A23" s="142"/>
      <c r="B23" s="495" t="s">
        <v>513</v>
      </c>
      <c r="C23" s="491"/>
      <c r="D23" s="491"/>
      <c r="E23" s="491"/>
      <c r="F23" s="491"/>
      <c r="G23" s="492"/>
    </row>
    <row r="24" spans="1:8" x14ac:dyDescent="0.2">
      <c r="A24" s="142"/>
      <c r="B24" s="493" t="s">
        <v>514</v>
      </c>
      <c r="C24" s="494"/>
      <c r="D24" s="494"/>
      <c r="E24" s="494"/>
      <c r="F24" s="494"/>
      <c r="G24" s="496">
        <v>2700000</v>
      </c>
    </row>
    <row r="25" spans="1:8" x14ac:dyDescent="0.2">
      <c r="A25" s="142"/>
      <c r="G25" s="490"/>
    </row>
    <row r="26" spans="1:8" x14ac:dyDescent="0.2">
      <c r="A26" s="142"/>
      <c r="B26" s="497" t="s">
        <v>515</v>
      </c>
      <c r="C26" s="497"/>
      <c r="D26" s="497"/>
      <c r="E26" s="497"/>
      <c r="F26" s="497"/>
      <c r="G26" s="498">
        <f>G8+G22+G24</f>
        <v>16024000</v>
      </c>
    </row>
    <row r="27" spans="1:8" x14ac:dyDescent="0.2">
      <c r="A27" s="155"/>
      <c r="G27" s="490"/>
    </row>
    <row r="28" spans="1:8" x14ac:dyDescent="0.2">
      <c r="A28" s="155"/>
    </row>
    <row r="29" spans="1:8" x14ac:dyDescent="0.2">
      <c r="A29" s="155"/>
    </row>
    <row r="30" spans="1:8" x14ac:dyDescent="0.2">
      <c r="A30" s="155"/>
    </row>
    <row r="31" spans="1:8" x14ac:dyDescent="0.2">
      <c r="A31" s="157"/>
    </row>
  </sheetData>
  <mergeCells count="1">
    <mergeCell ref="C6:D6"/>
  </mergeCells>
  <phoneticPr fontId="47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workbookViewId="0">
      <selection activeCell="I17" sqref="I17"/>
    </sheetView>
  </sheetViews>
  <sheetFormatPr defaultColWidth="9.140625" defaultRowHeight="12.75" x14ac:dyDescent="0.2"/>
  <cols>
    <col min="1" max="1" width="9.140625" style="206"/>
    <col min="2" max="2" width="29.42578125" style="206" customWidth="1"/>
    <col min="3" max="3" width="17.28515625" style="206" customWidth="1"/>
    <col min="4" max="4" width="13.85546875" style="206" customWidth="1"/>
    <col min="5" max="16384" width="9.140625" style="206"/>
  </cols>
  <sheetData>
    <row r="1" spans="1:6" x14ac:dyDescent="0.2">
      <c r="B1" s="207" t="s">
        <v>310</v>
      </c>
    </row>
    <row r="2" spans="1:6" x14ac:dyDescent="0.2">
      <c r="A2" s="207"/>
      <c r="B2" s="207" t="s">
        <v>516</v>
      </c>
      <c r="C2" s="207"/>
      <c r="D2" s="207"/>
    </row>
    <row r="3" spans="1:6" ht="15" x14ac:dyDescent="0.25">
      <c r="A3" s="601" t="s">
        <v>311</v>
      </c>
      <c r="B3" s="601"/>
      <c r="C3" s="601"/>
      <c r="D3" s="601"/>
    </row>
    <row r="4" spans="1:6" x14ac:dyDescent="0.2">
      <c r="C4" s="208" t="s">
        <v>312</v>
      </c>
      <c r="D4" s="208"/>
      <c r="E4" s="208"/>
    </row>
    <row r="5" spans="1:6" x14ac:dyDescent="0.2">
      <c r="C5" s="209" t="s">
        <v>544</v>
      </c>
    </row>
    <row r="6" spans="1:6" x14ac:dyDescent="0.2">
      <c r="C6" s="210" t="s">
        <v>207</v>
      </c>
    </row>
    <row r="8" spans="1:6" x14ac:dyDescent="0.2">
      <c r="A8" s="206" t="s">
        <v>238</v>
      </c>
      <c r="B8" s="206" t="s">
        <v>208</v>
      </c>
      <c r="C8" s="206" t="s">
        <v>167</v>
      </c>
      <c r="D8" s="206" t="s">
        <v>239</v>
      </c>
      <c r="F8" s="211"/>
    </row>
    <row r="9" spans="1:6" x14ac:dyDescent="0.2">
      <c r="A9" s="212" t="s">
        <v>313</v>
      </c>
      <c r="B9" s="213" t="s">
        <v>314</v>
      </c>
      <c r="C9" s="213" t="s">
        <v>315</v>
      </c>
      <c r="D9" s="213" t="s">
        <v>316</v>
      </c>
    </row>
    <row r="10" spans="1:6" x14ac:dyDescent="0.2">
      <c r="A10" s="214"/>
      <c r="B10" s="215"/>
      <c r="C10" s="216" t="s">
        <v>317</v>
      </c>
      <c r="D10" s="216" t="s">
        <v>318</v>
      </c>
    </row>
    <row r="11" spans="1:6" x14ac:dyDescent="0.2">
      <c r="A11" s="214"/>
      <c r="B11" s="215"/>
      <c r="C11" s="216" t="s">
        <v>517</v>
      </c>
      <c r="D11" s="216" t="s">
        <v>518</v>
      </c>
    </row>
    <row r="12" spans="1:6" x14ac:dyDescent="0.2">
      <c r="A12" s="217" t="s">
        <v>319</v>
      </c>
      <c r="B12" s="218" t="s">
        <v>320</v>
      </c>
      <c r="C12" s="218" t="s">
        <v>321</v>
      </c>
      <c r="D12" s="218" t="s">
        <v>322</v>
      </c>
    </row>
    <row r="13" spans="1:6" x14ac:dyDescent="0.2">
      <c r="A13" s="219" t="s">
        <v>319</v>
      </c>
      <c r="B13" s="220" t="s">
        <v>323</v>
      </c>
      <c r="C13" s="221">
        <v>399043</v>
      </c>
      <c r="D13" s="222">
        <v>674763</v>
      </c>
    </row>
    <row r="14" spans="1:6" x14ac:dyDescent="0.2">
      <c r="A14" s="219" t="s">
        <v>320</v>
      </c>
      <c r="B14" s="220" t="s">
        <v>324</v>
      </c>
      <c r="C14" s="223">
        <v>1918200</v>
      </c>
      <c r="D14" s="222">
        <v>1453978</v>
      </c>
    </row>
    <row r="15" spans="1:6" x14ac:dyDescent="0.2">
      <c r="A15" s="219" t="s">
        <v>321</v>
      </c>
      <c r="B15" s="220" t="s">
        <v>325</v>
      </c>
      <c r="C15" s="223">
        <v>4216800</v>
      </c>
      <c r="D15" s="222">
        <v>2342081</v>
      </c>
    </row>
    <row r="16" spans="1:6" x14ac:dyDescent="0.2">
      <c r="A16" s="219" t="s">
        <v>322</v>
      </c>
      <c r="B16" s="220"/>
      <c r="C16" s="223"/>
      <c r="D16" s="222"/>
    </row>
    <row r="17" spans="1:4" x14ac:dyDescent="0.2">
      <c r="A17" s="219" t="s">
        <v>326</v>
      </c>
      <c r="B17" s="220"/>
      <c r="C17" s="223"/>
      <c r="D17" s="222"/>
    </row>
    <row r="18" spans="1:4" x14ac:dyDescent="0.2">
      <c r="A18" s="219" t="s">
        <v>327</v>
      </c>
      <c r="B18" s="220"/>
      <c r="C18" s="224"/>
      <c r="D18" s="225"/>
    </row>
    <row r="19" spans="1:4" x14ac:dyDescent="0.2">
      <c r="A19" s="226">
        <v>7</v>
      </c>
      <c r="B19" s="227" t="s">
        <v>187</v>
      </c>
      <c r="C19" s="228">
        <f>SUM(C13:C18)</f>
        <v>6534043</v>
      </c>
      <c r="D19" s="228">
        <f>SUM(D13:D18)</f>
        <v>4470822</v>
      </c>
    </row>
  </sheetData>
  <mergeCells count="1">
    <mergeCell ref="A3:D3"/>
  </mergeCells>
  <phoneticPr fontId="4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9"/>
  <sheetViews>
    <sheetView workbookViewId="0">
      <selection activeCell="H3" sqref="H3"/>
    </sheetView>
  </sheetViews>
  <sheetFormatPr defaultColWidth="9.140625" defaultRowHeight="12.75" x14ac:dyDescent="0.2"/>
  <cols>
    <col min="1" max="1" width="12.7109375" style="139" customWidth="1"/>
    <col min="2" max="2" width="30.5703125" style="139" customWidth="1"/>
    <col min="3" max="3" width="9.85546875" style="139" customWidth="1"/>
    <col min="4" max="4" width="9.7109375" style="139" customWidth="1"/>
    <col min="5" max="5" width="8.85546875" style="139" customWidth="1"/>
    <col min="6" max="6" width="8.42578125" style="139" customWidth="1"/>
    <col min="7" max="7" width="10.5703125" style="139" customWidth="1"/>
    <col min="8" max="8" width="9.85546875" style="139" customWidth="1"/>
    <col min="9" max="9" width="10.5703125" style="139" customWidth="1"/>
    <col min="10" max="10" width="13.85546875" style="139" customWidth="1"/>
    <col min="11" max="11" width="15.140625" style="139" customWidth="1"/>
    <col min="12" max="16384" width="9.140625" style="139"/>
  </cols>
  <sheetData>
    <row r="1" spans="1:10" x14ac:dyDescent="0.2">
      <c r="B1" s="161"/>
    </row>
    <row r="2" spans="1:10" ht="15.75" x14ac:dyDescent="0.25">
      <c r="C2" s="127" t="s">
        <v>508</v>
      </c>
      <c r="H2" s="229" t="s">
        <v>331</v>
      </c>
      <c r="I2" s="229"/>
      <c r="J2" s="229"/>
    </row>
    <row r="3" spans="1:10" ht="15.75" x14ac:dyDescent="0.25">
      <c r="C3" s="127" t="s">
        <v>0</v>
      </c>
      <c r="H3" t="s">
        <v>542</v>
      </c>
      <c r="I3" s="229"/>
      <c r="J3" s="229"/>
    </row>
    <row r="4" spans="1:10" x14ac:dyDescent="0.2">
      <c r="H4" s="131" t="s">
        <v>299</v>
      </c>
      <c r="I4" s="229"/>
      <c r="J4" s="229"/>
    </row>
    <row r="5" spans="1:10" ht="15.75" x14ac:dyDescent="0.25">
      <c r="A5" s="602" t="s">
        <v>332</v>
      </c>
      <c r="B5" s="602"/>
      <c r="C5" s="602"/>
      <c r="D5" s="602"/>
      <c r="E5" s="602"/>
      <c r="F5" s="602"/>
      <c r="G5" s="602"/>
      <c r="H5" s="602"/>
      <c r="I5" s="602"/>
      <c r="J5" s="602"/>
    </row>
    <row r="6" spans="1:10" ht="15.75" x14ac:dyDescent="0.25">
      <c r="A6" s="602" t="s">
        <v>333</v>
      </c>
      <c r="B6" s="602"/>
      <c r="C6" s="602"/>
      <c r="D6" s="602"/>
      <c r="E6" s="602"/>
      <c r="F6" s="602"/>
      <c r="G6" s="602"/>
      <c r="H6" s="602"/>
      <c r="I6" s="602"/>
      <c r="J6" s="602"/>
    </row>
    <row r="7" spans="1:10" ht="15.75" x14ac:dyDescent="0.25">
      <c r="A7" s="230"/>
      <c r="B7" s="230"/>
      <c r="C7" s="230"/>
      <c r="D7" s="230"/>
      <c r="E7" s="230"/>
      <c r="F7" s="230"/>
      <c r="G7" s="230"/>
      <c r="H7" s="230"/>
      <c r="I7" s="230"/>
      <c r="J7" s="230"/>
    </row>
    <row r="8" spans="1:10" ht="15.75" x14ac:dyDescent="0.25">
      <c r="A8" s="230"/>
      <c r="B8" s="230"/>
      <c r="C8" s="230"/>
      <c r="D8" s="230"/>
      <c r="E8" s="230"/>
      <c r="F8" s="230"/>
      <c r="G8" s="230"/>
      <c r="H8" s="230"/>
      <c r="I8" s="230"/>
      <c r="J8" s="230"/>
    </row>
    <row r="9" spans="1:10" s="231" customFormat="1" x14ac:dyDescent="0.2">
      <c r="A9" s="139" t="s">
        <v>238</v>
      </c>
      <c r="B9" s="139" t="s">
        <v>208</v>
      </c>
      <c r="C9" s="139" t="s">
        <v>167</v>
      </c>
      <c r="D9" s="139" t="s">
        <v>239</v>
      </c>
      <c r="E9" s="139" t="s">
        <v>240</v>
      </c>
      <c r="F9" s="125" t="s">
        <v>170</v>
      </c>
      <c r="G9" s="131" t="s">
        <v>171</v>
      </c>
      <c r="H9" s="128" t="s">
        <v>172</v>
      </c>
      <c r="I9" s="128" t="s">
        <v>231</v>
      </c>
      <c r="J9" s="128" t="s">
        <v>232</v>
      </c>
    </row>
    <row r="10" spans="1:10" x14ac:dyDescent="0.2">
      <c r="A10" s="232" t="s">
        <v>313</v>
      </c>
      <c r="B10" s="233"/>
      <c r="C10" s="156" t="s">
        <v>334</v>
      </c>
      <c r="D10" s="233" t="s">
        <v>335</v>
      </c>
      <c r="E10" s="234">
        <v>2018</v>
      </c>
      <c r="F10" s="603"/>
      <c r="G10" s="604"/>
      <c r="H10" s="604"/>
      <c r="I10" s="604"/>
      <c r="J10" s="605"/>
    </row>
    <row r="11" spans="1:10" x14ac:dyDescent="0.2">
      <c r="A11" s="235"/>
      <c r="B11" s="236" t="s">
        <v>336</v>
      </c>
      <c r="C11" s="237" t="s">
        <v>337</v>
      </c>
      <c r="D11" s="236" t="s">
        <v>338</v>
      </c>
      <c r="E11" s="236" t="s">
        <v>339</v>
      </c>
      <c r="F11" s="236" t="s">
        <v>340</v>
      </c>
      <c r="G11" s="237" t="s">
        <v>403</v>
      </c>
      <c r="H11" s="237" t="s">
        <v>519</v>
      </c>
      <c r="I11" s="238" t="s">
        <v>520</v>
      </c>
      <c r="J11" s="239" t="s">
        <v>47</v>
      </c>
    </row>
    <row r="12" spans="1:10" x14ac:dyDescent="0.2">
      <c r="A12" s="240"/>
      <c r="B12" s="241"/>
      <c r="C12" s="242" t="s">
        <v>338</v>
      </c>
      <c r="D12" s="241"/>
      <c r="E12" s="241" t="s">
        <v>341</v>
      </c>
      <c r="F12" s="241"/>
      <c r="G12" s="243"/>
      <c r="H12" s="243"/>
      <c r="I12" s="244"/>
      <c r="J12" s="245"/>
    </row>
    <row r="13" spans="1:10" ht="13.5" thickBot="1" x14ac:dyDescent="0.25">
      <c r="A13" s="246" t="s">
        <v>319</v>
      </c>
      <c r="B13" s="247" t="s">
        <v>320</v>
      </c>
      <c r="C13" s="248" t="s">
        <v>321</v>
      </c>
      <c r="D13" s="248" t="s">
        <v>322</v>
      </c>
      <c r="E13" s="248"/>
      <c r="F13" s="248" t="s">
        <v>326</v>
      </c>
      <c r="G13" s="248" t="s">
        <v>327</v>
      </c>
      <c r="H13" s="248" t="s">
        <v>328</v>
      </c>
      <c r="I13" s="249" t="s">
        <v>329</v>
      </c>
      <c r="J13" s="192"/>
    </row>
    <row r="14" spans="1:10" ht="13.5" thickBot="1" x14ac:dyDescent="0.25">
      <c r="A14" s="250" t="s">
        <v>319</v>
      </c>
      <c r="B14" s="251" t="s">
        <v>342</v>
      </c>
      <c r="C14" s="252"/>
      <c r="D14" s="252"/>
      <c r="E14" s="252"/>
      <c r="F14" s="253"/>
      <c r="G14" s="253"/>
      <c r="H14" s="253"/>
      <c r="I14" s="254"/>
      <c r="J14" s="255"/>
    </row>
    <row r="15" spans="1:10" x14ac:dyDescent="0.2">
      <c r="A15" s="256" t="s">
        <v>320</v>
      </c>
      <c r="B15" s="191"/>
      <c r="C15" s="257"/>
      <c r="D15" s="257"/>
      <c r="E15" s="257"/>
      <c r="F15" s="258"/>
      <c r="G15" s="258"/>
      <c r="H15" s="258"/>
      <c r="I15" s="259"/>
      <c r="J15" s="191"/>
    </row>
    <row r="16" spans="1:10" x14ac:dyDescent="0.2">
      <c r="A16" s="260" t="s">
        <v>321</v>
      </c>
      <c r="B16" s="190"/>
      <c r="C16" s="261"/>
      <c r="D16" s="261"/>
      <c r="E16" s="261"/>
      <c r="F16" s="262"/>
      <c r="G16" s="262"/>
      <c r="H16" s="262"/>
      <c r="I16" s="263"/>
      <c r="J16" s="190"/>
    </row>
    <row r="17" spans="1:11" x14ac:dyDescent="0.2">
      <c r="A17" s="260" t="s">
        <v>322</v>
      </c>
      <c r="B17" s="190"/>
      <c r="C17" s="261"/>
      <c r="D17" s="261"/>
      <c r="E17" s="261"/>
      <c r="F17" s="262"/>
      <c r="G17" s="262"/>
      <c r="H17" s="262"/>
      <c r="I17" s="263"/>
      <c r="J17" s="190"/>
    </row>
    <row r="18" spans="1:11" ht="13.5" thickBot="1" x14ac:dyDescent="0.25">
      <c r="A18" s="232" t="s">
        <v>326</v>
      </c>
      <c r="B18" s="192"/>
      <c r="C18" s="264"/>
      <c r="D18" s="264"/>
      <c r="E18" s="264"/>
      <c r="F18" s="265"/>
      <c r="G18" s="265"/>
      <c r="H18" s="265"/>
      <c r="I18" s="266"/>
      <c r="J18" s="192"/>
    </row>
    <row r="19" spans="1:11" ht="13.5" thickBot="1" x14ac:dyDescent="0.25">
      <c r="A19" s="250" t="s">
        <v>327</v>
      </c>
      <c r="B19" s="251" t="s">
        <v>343</v>
      </c>
      <c r="C19" s="252"/>
      <c r="D19" s="252"/>
      <c r="E19" s="252"/>
      <c r="F19" s="267"/>
      <c r="G19" s="267"/>
      <c r="H19" s="267"/>
      <c r="I19" s="268"/>
      <c r="J19" s="255"/>
    </row>
    <row r="20" spans="1:11" x14ac:dyDescent="0.2">
      <c r="A20" s="256" t="s">
        <v>328</v>
      </c>
      <c r="B20" s="258"/>
      <c r="C20" s="257"/>
      <c r="D20" s="257"/>
      <c r="E20" s="257"/>
      <c r="F20" s="269"/>
      <c r="G20" s="269"/>
      <c r="H20" s="269"/>
      <c r="I20" s="270"/>
      <c r="J20" s="271">
        <f>SUM(E20:I20)</f>
        <v>0</v>
      </c>
    </row>
    <row r="21" spans="1:11" x14ac:dyDescent="0.2">
      <c r="A21" s="260" t="s">
        <v>329</v>
      </c>
      <c r="B21" s="262"/>
      <c r="C21" s="261"/>
      <c r="D21" s="261"/>
      <c r="E21" s="261"/>
      <c r="F21" s="272"/>
      <c r="G21" s="272"/>
      <c r="H21" s="272"/>
      <c r="I21" s="273"/>
      <c r="J21" s="274"/>
    </row>
    <row r="22" spans="1:11" x14ac:dyDescent="0.2">
      <c r="A22" s="260" t="s">
        <v>330</v>
      </c>
      <c r="B22" s="262"/>
      <c r="C22" s="261"/>
      <c r="D22" s="261"/>
      <c r="E22" s="261"/>
      <c r="F22" s="272"/>
      <c r="G22" s="272"/>
      <c r="H22" s="272"/>
      <c r="I22" s="275"/>
      <c r="J22" s="274"/>
    </row>
    <row r="23" spans="1:11" ht="13.5" thickBot="1" x14ac:dyDescent="0.25">
      <c r="A23" s="232" t="s">
        <v>344</v>
      </c>
      <c r="B23" s="265"/>
      <c r="C23" s="264"/>
      <c r="D23" s="264"/>
      <c r="E23" s="264"/>
      <c r="F23" s="276"/>
      <c r="G23" s="276"/>
      <c r="H23" s="276"/>
      <c r="I23" s="277"/>
      <c r="J23" s="274">
        <f>SUM(E23:I23)</f>
        <v>0</v>
      </c>
    </row>
    <row r="24" spans="1:11" ht="13.5" thickBot="1" x14ac:dyDescent="0.25">
      <c r="A24" s="250" t="s">
        <v>345</v>
      </c>
      <c r="B24" s="278" t="s">
        <v>346</v>
      </c>
      <c r="C24" s="279"/>
      <c r="D24" s="279"/>
      <c r="E24" s="280">
        <f>SUM(E20:E22)</f>
        <v>0</v>
      </c>
      <c r="F24" s="280">
        <f>SUM(F20:F22)</f>
        <v>0</v>
      </c>
      <c r="G24" s="280">
        <f>SUM(G20:G22)</f>
        <v>0</v>
      </c>
      <c r="H24" s="280">
        <f>SUM(H20:H22)</f>
        <v>0</v>
      </c>
      <c r="I24" s="281">
        <f>SUM(I20:I22)</f>
        <v>0</v>
      </c>
      <c r="J24" s="282">
        <f>SUM(E24:I24)</f>
        <v>0</v>
      </c>
      <c r="K24" s="283"/>
    </row>
    <row r="27" spans="1:11" x14ac:dyDescent="0.2">
      <c r="B27" s="283"/>
      <c r="G27" s="283"/>
      <c r="H27" s="283"/>
      <c r="I27" s="283"/>
    </row>
    <row r="28" spans="1:11" x14ac:dyDescent="0.2">
      <c r="B28" s="283"/>
      <c r="G28" s="283"/>
      <c r="H28" s="283"/>
      <c r="I28" s="283"/>
    </row>
    <row r="29" spans="1:11" x14ac:dyDescent="0.2">
      <c r="A29" s="229"/>
      <c r="B29" s="284"/>
      <c r="G29" s="283"/>
      <c r="H29" s="283"/>
      <c r="I29" s="283"/>
    </row>
    <row r="32" spans="1:11" x14ac:dyDescent="0.2">
      <c r="B32" s="283"/>
      <c r="H32" s="283"/>
      <c r="I32" s="283"/>
    </row>
    <row r="33" spans="2:9" x14ac:dyDescent="0.2">
      <c r="B33" s="283"/>
      <c r="H33" s="283"/>
      <c r="I33" s="283"/>
    </row>
    <row r="34" spans="2:9" x14ac:dyDescent="0.2">
      <c r="B34" s="283"/>
      <c r="H34" s="283"/>
      <c r="I34" s="283"/>
    </row>
    <row r="37" spans="2:9" x14ac:dyDescent="0.2">
      <c r="B37" s="283"/>
    </row>
    <row r="38" spans="2:9" x14ac:dyDescent="0.2">
      <c r="B38" s="283"/>
    </row>
    <row r="39" spans="2:9" x14ac:dyDescent="0.2">
      <c r="B39" s="283"/>
    </row>
  </sheetData>
  <mergeCells count="3">
    <mergeCell ref="A5:J5"/>
    <mergeCell ref="A6:J6"/>
    <mergeCell ref="F10:J10"/>
  </mergeCells>
  <phoneticPr fontId="47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22"/>
  <sheetViews>
    <sheetView workbookViewId="0">
      <pane ySplit="6" topLeftCell="A7" activePane="bottomLeft" state="frozen"/>
      <selection pane="bottomLeft" activeCell="J14" sqref="J14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A1" s="574"/>
      <c r="B1" s="353" t="s">
        <v>410</v>
      </c>
      <c r="C1" s="574"/>
      <c r="D1" s="574"/>
      <c r="E1" s="574"/>
      <c r="F1" s="574" t="s">
        <v>570</v>
      </c>
      <c r="G1" s="574"/>
      <c r="H1" s="574"/>
    </row>
    <row r="2" spans="1:8" x14ac:dyDescent="0.2">
      <c r="A2" s="574"/>
      <c r="B2" s="353" t="s">
        <v>411</v>
      </c>
      <c r="C2" s="354"/>
      <c r="D2" s="574"/>
      <c r="E2" s="574"/>
      <c r="F2" s="574" t="s">
        <v>540</v>
      </c>
      <c r="G2" s="574"/>
      <c r="H2" s="574"/>
    </row>
    <row r="3" spans="1:8" x14ac:dyDescent="0.2">
      <c r="A3" s="574"/>
      <c r="B3" s="574"/>
      <c r="C3" s="15"/>
      <c r="D3" s="574"/>
      <c r="E3" s="574"/>
      <c r="F3" s="574" t="s">
        <v>120</v>
      </c>
      <c r="G3" s="574"/>
      <c r="H3" s="574"/>
    </row>
    <row r="4" spans="1:8" x14ac:dyDescent="0.2">
      <c r="A4" s="574"/>
      <c r="B4" s="355" t="s">
        <v>536</v>
      </c>
      <c r="C4" s="523" t="s">
        <v>503</v>
      </c>
      <c r="D4" s="574"/>
      <c r="E4" s="574"/>
      <c r="F4" s="574"/>
      <c r="G4" s="574"/>
      <c r="H4" s="574"/>
    </row>
    <row r="5" spans="1:8" ht="38.25" x14ac:dyDescent="0.2">
      <c r="A5" s="2" t="s">
        <v>1</v>
      </c>
      <c r="B5" s="3" t="s">
        <v>2</v>
      </c>
      <c r="C5" s="4" t="s">
        <v>412</v>
      </c>
      <c r="D5" s="4" t="s">
        <v>48</v>
      </c>
      <c r="E5" s="4" t="s">
        <v>413</v>
      </c>
      <c r="F5" s="4" t="s">
        <v>50</v>
      </c>
      <c r="G5" s="4" t="s">
        <v>174</v>
      </c>
      <c r="H5" s="4" t="s">
        <v>52</v>
      </c>
    </row>
    <row r="6" spans="1:8" ht="25.5" x14ac:dyDescent="0.2">
      <c r="A6" s="5">
        <v>1</v>
      </c>
      <c r="B6" s="356" t="s">
        <v>53</v>
      </c>
      <c r="C6" s="357">
        <f>'[2]25'!C6-'[2]29b'!C6-'[2]29c'!C6</f>
        <v>108519738</v>
      </c>
      <c r="D6" s="357">
        <f>'[2]25'!D6-'[2]29b'!D6-'[2]29c'!D6</f>
        <v>108519738</v>
      </c>
      <c r="E6" s="357">
        <f>'[2]25'!E6-'[2]29b'!E6-'[2]29c'!E6</f>
        <v>0</v>
      </c>
      <c r="F6" s="357">
        <f>'[2]25'!F6-'[2]29b'!F6-'[2]29c'!F6</f>
        <v>0</v>
      </c>
      <c r="G6" s="357">
        <f>'[2]25'!G6-'[2]29b'!G6-'[2]29c'!G6</f>
        <v>0</v>
      </c>
      <c r="H6" s="357">
        <f>'[2]25'!H6-'[2]29b'!H6-'[2]29c'!H6</f>
        <v>0</v>
      </c>
    </row>
    <row r="7" spans="1:8" ht="25.5" x14ac:dyDescent="0.2">
      <c r="A7" s="5">
        <v>2</v>
      </c>
      <c r="B7" s="356" t="s">
        <v>414</v>
      </c>
      <c r="C7" s="357">
        <f>'[2]25'!C7-'[2]29b'!C7-'[2]29c'!C7</f>
        <v>142116067</v>
      </c>
      <c r="D7" s="357">
        <f>'[2]25'!D7-'[2]29b'!D7-'[2]29c'!D7</f>
        <v>142116067</v>
      </c>
      <c r="E7" s="357">
        <f>'[2]25'!E7-'[2]29b'!E7-'[2]29c'!E7</f>
        <v>0</v>
      </c>
      <c r="F7" s="357">
        <f>'[2]25'!F7-'[2]29b'!F7-'[2]29c'!F7</f>
        <v>0</v>
      </c>
      <c r="G7" s="357">
        <f>'[2]25'!G7-'[2]29b'!G7-'[2]29c'!G7</f>
        <v>0</v>
      </c>
      <c r="H7" s="357">
        <f>'[2]25'!H7-'[2]29b'!H7-'[2]29c'!H7</f>
        <v>0</v>
      </c>
    </row>
    <row r="8" spans="1:8" ht="25.5" x14ac:dyDescent="0.2">
      <c r="A8" s="5">
        <v>3</v>
      </c>
      <c r="B8" s="356" t="s">
        <v>415</v>
      </c>
      <c r="C8" s="357">
        <f>'[2]25'!C8-'[2]29b'!C8-'[2]29c'!C8</f>
        <v>97760769</v>
      </c>
      <c r="D8" s="357">
        <f>'[2]25'!D8-'[2]29b'!D8-'[2]29c'!D8</f>
        <v>97760769</v>
      </c>
      <c r="E8" s="357">
        <f>'[2]25'!E8-'[2]29b'!E8-'[2]29c'!E8</f>
        <v>0</v>
      </c>
      <c r="F8" s="357">
        <f>'[2]25'!F8-'[2]29b'!F8-'[2]29c'!F8</f>
        <v>0</v>
      </c>
      <c r="G8" s="357">
        <f>'[2]25'!G8-'[2]29b'!G8-'[2]29c'!G8</f>
        <v>0</v>
      </c>
      <c r="H8" s="357">
        <f>'[2]25'!H8-'[2]29b'!H8-'[2]29c'!H8</f>
        <v>0</v>
      </c>
    </row>
    <row r="9" spans="1:8" ht="25.5" x14ac:dyDescent="0.2">
      <c r="A9" s="5">
        <v>4</v>
      </c>
      <c r="B9" s="356" t="s">
        <v>416</v>
      </c>
      <c r="C9" s="357">
        <f>'[2]25'!C9-'[2]29b'!C9-'[2]29c'!C9</f>
        <v>7215230</v>
      </c>
      <c r="D9" s="357">
        <f>'[2]25'!D9-'[2]29b'!D9-'[2]29c'!D9</f>
        <v>7215230</v>
      </c>
      <c r="E9" s="357">
        <f>'[2]25'!E9-'[2]29b'!E9-'[2]29c'!E9</f>
        <v>0</v>
      </c>
      <c r="F9" s="357">
        <f>'[2]25'!F9-'[2]29b'!F9-'[2]29c'!F9</f>
        <v>0</v>
      </c>
      <c r="G9" s="357">
        <f>'[2]25'!G9-'[2]29b'!G9-'[2]29c'!G9</f>
        <v>0</v>
      </c>
      <c r="H9" s="357">
        <f>'[2]25'!H9-'[2]29b'!H9-'[2]29c'!H9</f>
        <v>0</v>
      </c>
    </row>
    <row r="10" spans="1:8" ht="25.5" x14ac:dyDescent="0.2">
      <c r="A10" s="5">
        <v>5</v>
      </c>
      <c r="B10" s="356" t="s">
        <v>417</v>
      </c>
      <c r="C10" s="357">
        <f>'[2]25'!C10-'[2]29b'!C10-'[2]29c'!C10</f>
        <v>0</v>
      </c>
      <c r="D10" s="357">
        <f>'[2]25'!D10-'[2]29b'!D10-'[2]29c'!D10</f>
        <v>0</v>
      </c>
      <c r="E10" s="357">
        <f>'[2]25'!E10-'[2]29b'!E10-'[2]29c'!E10</f>
        <v>0</v>
      </c>
      <c r="F10" s="357">
        <f>'[2]25'!F10-'[2]29b'!F10-'[2]29c'!F10</f>
        <v>0</v>
      </c>
      <c r="G10" s="357">
        <f>'[2]25'!G10-'[2]29b'!G10-'[2]29c'!G10</f>
        <v>0</v>
      </c>
      <c r="H10" s="357">
        <f>'[2]25'!H10-'[2]29b'!H10-'[2]29c'!H10</f>
        <v>0</v>
      </c>
    </row>
    <row r="11" spans="1:8" x14ac:dyDescent="0.2">
      <c r="A11" s="5">
        <v>6</v>
      </c>
      <c r="B11" s="356" t="s">
        <v>418</v>
      </c>
      <c r="C11" s="357">
        <f>'[2]25'!C11-'[2]29b'!C11-'[2]29c'!C11</f>
        <v>0</v>
      </c>
      <c r="D11" s="357">
        <f>'[2]25'!D11-'[2]29b'!D11-'[2]29c'!D11</f>
        <v>0</v>
      </c>
      <c r="E11" s="357">
        <f>'[2]25'!E11-'[2]29b'!E11-'[2]29c'!E11</f>
        <v>0</v>
      </c>
      <c r="F11" s="357">
        <f>'[2]25'!F11-'[2]29b'!F11-'[2]29c'!F11</f>
        <v>0</v>
      </c>
      <c r="G11" s="357">
        <f>'[2]25'!G11-'[2]29b'!G11-'[2]29c'!G11</f>
        <v>0</v>
      </c>
      <c r="H11" s="357">
        <f>'[2]25'!H11-'[2]29b'!H11-'[2]29c'!H11</f>
        <v>0</v>
      </c>
    </row>
    <row r="12" spans="1:8" x14ac:dyDescent="0.2">
      <c r="A12" s="5">
        <v>7</v>
      </c>
      <c r="B12" s="356" t="s">
        <v>58</v>
      </c>
      <c r="C12" s="357">
        <f>'[2]25'!C12-'[2]29b'!C12-'[2]29c'!C12</f>
        <v>355611804</v>
      </c>
      <c r="D12" s="357">
        <f>'[2]25'!D12-'[2]29b'!D12-'[2]29c'!D12</f>
        <v>355611804</v>
      </c>
      <c r="E12" s="357">
        <f>'[2]25'!E12-'[2]29b'!E12-'[2]29c'!E12</f>
        <v>0</v>
      </c>
      <c r="F12" s="357">
        <f>'[2]25'!F12-'[2]29b'!F12-'[2]29c'!F12</f>
        <v>0</v>
      </c>
      <c r="G12" s="357">
        <f>'[2]25'!G12-'[2]29b'!G12-'[2]29c'!G12</f>
        <v>0</v>
      </c>
      <c r="H12" s="357">
        <f>'[2]25'!H12-'[2]29b'!H12-'[2]29c'!H12</f>
        <v>0</v>
      </c>
    </row>
    <row r="13" spans="1:8" s="360" customFormat="1" x14ac:dyDescent="0.2">
      <c r="A13" s="5">
        <v>8</v>
      </c>
      <c r="B13" s="358" t="s">
        <v>419</v>
      </c>
      <c r="C13" s="357">
        <f>'[2]25'!C13-'[2]29b'!C13-'[2]29c'!C13</f>
        <v>0</v>
      </c>
      <c r="D13" s="357">
        <f>'[2]25'!D13-'[2]29b'!D13-'[2]29c'!D13</f>
        <v>0</v>
      </c>
      <c r="E13" s="357">
        <f>'[2]25'!E13-'[2]29b'!E13-'[2]29c'!E13</f>
        <v>0</v>
      </c>
      <c r="F13" s="357">
        <f>'[2]25'!F13-'[2]29b'!F13-'[2]29c'!F13</f>
        <v>0</v>
      </c>
      <c r="G13" s="357">
        <f>'[2]25'!G13-'[2]29b'!G13-'[2]29c'!G13</f>
        <v>0</v>
      </c>
      <c r="H13" s="357">
        <f>'[2]25'!H13-'[2]29b'!H13-'[2]29c'!H13</f>
        <v>0</v>
      </c>
    </row>
    <row r="14" spans="1:8" ht="25.5" x14ac:dyDescent="0.2">
      <c r="A14" s="5">
        <v>9</v>
      </c>
      <c r="B14" s="356" t="s">
        <v>59</v>
      </c>
      <c r="C14" s="357">
        <f>'[2]25'!C14-'[2]29b'!C14-'[2]29c'!C14</f>
        <v>309792540</v>
      </c>
      <c r="D14" s="357">
        <f>'[2]25'!D14-'[2]29b'!D14-'[2]29c'!D14</f>
        <v>243652694</v>
      </c>
      <c r="E14" s="357">
        <f>'[2]25'!E14-'[2]29b'!E14-'[2]29c'!E14</f>
        <v>1981048</v>
      </c>
      <c r="F14" s="357">
        <f>'[2]25'!F14-'[2]29b'!F14-'[2]29c'!F14</f>
        <v>63264006</v>
      </c>
      <c r="G14" s="357">
        <f>'[2]25'!G14-'[2]29b'!G14-'[2]29c'!G14</f>
        <v>0</v>
      </c>
      <c r="H14" s="357">
        <f>'[2]25'!H14-'[2]29b'!H14-'[2]29c'!H14</f>
        <v>894792</v>
      </c>
    </row>
    <row r="15" spans="1:8" x14ac:dyDescent="0.2">
      <c r="A15" s="5">
        <v>10</v>
      </c>
      <c r="B15" s="356" t="s">
        <v>420</v>
      </c>
      <c r="C15" s="357">
        <f>'[2]25'!C15-'[2]29b'!C15-'[2]29c'!C15</f>
        <v>3397958</v>
      </c>
      <c r="D15" s="357">
        <f>'[2]25'!D15-'[2]29b'!D15-'[2]29c'!D15</f>
        <v>1416910</v>
      </c>
      <c r="E15" s="357">
        <f>'[2]25'!E15-'[2]29b'!E15-'[2]29c'!E15</f>
        <v>1981048</v>
      </c>
      <c r="F15" s="357">
        <f>'[2]25'!F15-'[2]29b'!F15-'[2]29c'!F15</f>
        <v>0</v>
      </c>
      <c r="G15" s="357">
        <f>'[2]25'!G15-'[2]29b'!G15-'[2]29c'!G15</f>
        <v>0</v>
      </c>
      <c r="H15" s="357">
        <f>'[2]25'!H15-'[2]29b'!H15-'[2]29c'!H15</f>
        <v>0</v>
      </c>
    </row>
    <row r="16" spans="1:8" x14ac:dyDescent="0.2">
      <c r="A16" s="5">
        <v>11</v>
      </c>
      <c r="B16" s="356" t="s">
        <v>421</v>
      </c>
      <c r="C16" s="357">
        <f>'[2]25'!C16-'[2]29b'!C16-'[2]29c'!C16</f>
        <v>227105784</v>
      </c>
      <c r="D16" s="357">
        <f>'[2]25'!D16-'[2]29b'!D16-'[2]29c'!D16</f>
        <v>227105784</v>
      </c>
      <c r="E16" s="357">
        <f>'[2]25'!E16-'[2]29b'!E16-'[2]29c'!E16</f>
        <v>0</v>
      </c>
      <c r="F16" s="357">
        <f>'[2]25'!F16-'[2]29b'!F16-'[2]29c'!F16</f>
        <v>0</v>
      </c>
      <c r="G16" s="357">
        <f>'[2]25'!G16-'[2]29b'!G16-'[2]29c'!G16</f>
        <v>0</v>
      </c>
      <c r="H16" s="357">
        <f>'[2]25'!H16-'[2]29b'!H16-'[2]29c'!H16</f>
        <v>0</v>
      </c>
    </row>
    <row r="17" spans="1:8" x14ac:dyDescent="0.2">
      <c r="A17" s="5">
        <v>12</v>
      </c>
      <c r="B17" s="356" t="s">
        <v>422</v>
      </c>
      <c r="C17" s="357">
        <f>'[2]25'!C17-'[2]29b'!C17-'[2]29c'!C17</f>
        <v>15130000</v>
      </c>
      <c r="D17" s="357">
        <f>'[2]25'!D17-'[2]29b'!D17-'[2]29c'!D17</f>
        <v>15130000</v>
      </c>
      <c r="E17" s="357">
        <f>'[2]25'!E17-'[2]29b'!E17-'[2]29c'!E17</f>
        <v>0</v>
      </c>
      <c r="F17" s="357">
        <f>'[2]25'!F17-'[2]29b'!F17-'[2]29c'!F17</f>
        <v>0</v>
      </c>
      <c r="G17" s="357">
        <f>'[2]25'!G17-'[2]29b'!G17-'[2]29c'!G17</f>
        <v>0</v>
      </c>
      <c r="H17" s="357">
        <f>'[2]25'!H17-'[2]29b'!H17-'[2]29c'!H17</f>
        <v>0</v>
      </c>
    </row>
    <row r="18" spans="1:8" x14ac:dyDescent="0.2">
      <c r="A18" s="5">
        <v>13</v>
      </c>
      <c r="B18" s="356" t="s">
        <v>423</v>
      </c>
      <c r="C18" s="357">
        <f>'[2]25'!C18-'[2]29b'!C18-'[2]29c'!C18</f>
        <v>64158798</v>
      </c>
      <c r="D18" s="357">
        <f>'[2]25'!D18-'[2]29b'!D18-'[2]29c'!D18</f>
        <v>0</v>
      </c>
      <c r="E18" s="357">
        <f>'[2]25'!E18-'[2]29b'!E18-'[2]29c'!E18</f>
        <v>0</v>
      </c>
      <c r="F18" s="357">
        <f>'[2]25'!F18-'[2]29b'!F18-'[2]29c'!F18</f>
        <v>63264006</v>
      </c>
      <c r="G18" s="357">
        <f>'[2]25'!G18-'[2]29b'!G18-'[2]29c'!G18</f>
        <v>0</v>
      </c>
      <c r="H18" s="357">
        <f>'[2]25'!H18-'[2]29b'!H18-'[2]29c'!H18</f>
        <v>894792</v>
      </c>
    </row>
    <row r="19" spans="1:8" x14ac:dyDescent="0.2">
      <c r="A19" s="5">
        <v>14</v>
      </c>
      <c r="B19" s="356" t="s">
        <v>424</v>
      </c>
      <c r="C19" s="357">
        <f>'[2]25'!C19-'[2]29b'!C19-'[2]29c'!C19</f>
        <v>0</v>
      </c>
      <c r="D19" s="357">
        <f>'[2]25'!D19-'[2]29b'!D19-'[2]29c'!D19</f>
        <v>0</v>
      </c>
      <c r="E19" s="357">
        <f>'[2]25'!E19-'[2]29b'!E19-'[2]29c'!E19</f>
        <v>0</v>
      </c>
      <c r="F19" s="357">
        <f>'[2]25'!F19-'[2]29b'!F19-'[2]29c'!F19</f>
        <v>0</v>
      </c>
      <c r="G19" s="357">
        <f>'[2]25'!G19-'[2]29b'!G19-'[2]29c'!G19</f>
        <v>0</v>
      </c>
      <c r="H19" s="357">
        <f>'[2]25'!H19-'[2]29b'!H19-'[2]29c'!H19</f>
        <v>0</v>
      </c>
    </row>
    <row r="20" spans="1:8" ht="25.5" x14ac:dyDescent="0.2">
      <c r="A20" s="5">
        <v>15</v>
      </c>
      <c r="B20" s="361" t="s">
        <v>64</v>
      </c>
      <c r="C20" s="357">
        <f>'[2]25'!C20-'[2]29b'!C20-'[2]29c'!C20</f>
        <v>665404344</v>
      </c>
      <c r="D20" s="357">
        <f>'[2]25'!D20-'[2]29b'!D20-'[2]29c'!D20</f>
        <v>599264498</v>
      </c>
      <c r="E20" s="357">
        <f>'[2]25'!E20-'[2]29b'!E20-'[2]29c'!E20</f>
        <v>1981048</v>
      </c>
      <c r="F20" s="357">
        <f>'[2]25'!F20-'[2]29b'!F20-'[2]29c'!F20</f>
        <v>63264006</v>
      </c>
      <c r="G20" s="357">
        <f>'[2]25'!G20-'[2]29b'!G20-'[2]29c'!G20</f>
        <v>0</v>
      </c>
      <c r="H20" s="357">
        <f>'[2]25'!H20-'[2]29b'!H20-'[2]29c'!H20</f>
        <v>894792</v>
      </c>
    </row>
    <row r="21" spans="1:8" x14ac:dyDescent="0.2">
      <c r="A21" s="5">
        <v>16</v>
      </c>
      <c r="B21" s="356" t="s">
        <v>65</v>
      </c>
      <c r="C21" s="357">
        <f>'[2]25'!C21-'[2]29b'!C21-'[2]29c'!C21</f>
        <v>0</v>
      </c>
      <c r="D21" s="357">
        <f>'[2]25'!D21-'[2]29b'!D21-'[2]29c'!D21</f>
        <v>0</v>
      </c>
      <c r="E21" s="357">
        <f>'[2]25'!E21-'[2]29b'!E21-'[2]29c'!E21</f>
        <v>0</v>
      </c>
      <c r="F21" s="357">
        <f>'[2]25'!F21-'[2]29b'!F21-'[2]29c'!F21</f>
        <v>0</v>
      </c>
      <c r="G21" s="357">
        <f>'[2]25'!G21-'[2]29b'!G21-'[2]29c'!G21</f>
        <v>0</v>
      </c>
      <c r="H21" s="357">
        <f>'[2]25'!H21-'[2]29b'!H21-'[2]29c'!H21</f>
        <v>0</v>
      </c>
    </row>
    <row r="22" spans="1:8" x14ac:dyDescent="0.2">
      <c r="A22" s="5">
        <v>17</v>
      </c>
      <c r="B22" s="356" t="s">
        <v>425</v>
      </c>
      <c r="C22" s="357">
        <f>'[2]25'!C22-'[2]29b'!C22-'[2]29c'!C22</f>
        <v>0</v>
      </c>
      <c r="D22" s="357">
        <f>'[2]25'!D22-'[2]29b'!D22-'[2]29c'!D22</f>
        <v>0</v>
      </c>
      <c r="E22" s="357">
        <f>'[2]25'!E22-'[2]29b'!E22-'[2]29c'!E22</f>
        <v>0</v>
      </c>
      <c r="F22" s="357">
        <f>'[2]25'!F22-'[2]29b'!F22-'[2]29c'!F22</f>
        <v>0</v>
      </c>
      <c r="G22" s="357">
        <f>'[2]25'!G22-'[2]29b'!G22-'[2]29c'!G22</f>
        <v>0</v>
      </c>
      <c r="H22" s="357">
        <f>'[2]25'!H22-'[2]29b'!H22-'[2]29c'!H22</f>
        <v>0</v>
      </c>
    </row>
    <row r="23" spans="1:8" x14ac:dyDescent="0.2">
      <c r="A23" s="5">
        <v>18</v>
      </c>
      <c r="B23" s="356" t="s">
        <v>426</v>
      </c>
      <c r="C23" s="357">
        <f>'[2]25'!C23-'[2]29b'!C23-'[2]29c'!C23</f>
        <v>1025895503</v>
      </c>
      <c r="D23" s="357">
        <f>'[2]25'!D23-'[2]29b'!D23-'[2]29c'!D23</f>
        <v>1025095503</v>
      </c>
      <c r="E23" s="357">
        <f>'[2]25'!E23-'[2]29b'!E23-'[2]29c'!E23</f>
        <v>0</v>
      </c>
      <c r="F23" s="357">
        <f>'[2]25'!F23-'[2]29b'!F23-'[2]29c'!F23</f>
        <v>0</v>
      </c>
      <c r="G23" s="357">
        <f>'[2]25'!G23-'[2]29b'!G23-'[2]29c'!G23</f>
        <v>800000</v>
      </c>
      <c r="H23" s="357">
        <f>'[2]25'!H23-'[2]29b'!H23-'[2]29c'!H23</f>
        <v>0</v>
      </c>
    </row>
    <row r="24" spans="1:8" x14ac:dyDescent="0.2">
      <c r="A24" s="5">
        <v>19</v>
      </c>
      <c r="B24" s="356" t="s">
        <v>427</v>
      </c>
      <c r="C24" s="357">
        <f>'[2]25'!C24-'[2]29b'!C24-'[2]29c'!C24</f>
        <v>800000</v>
      </c>
      <c r="D24" s="357">
        <f>'[2]25'!D24-'[2]29b'!D24-'[2]29c'!D24</f>
        <v>0</v>
      </c>
      <c r="E24" s="357">
        <f>'[2]25'!E24-'[2]29b'!E24-'[2]29c'!E24</f>
        <v>0</v>
      </c>
      <c r="F24" s="357">
        <f>'[2]25'!F24-'[2]29b'!F24-'[2]29c'!F24</f>
        <v>0</v>
      </c>
      <c r="G24" s="357">
        <f>'[2]25'!G24-'[2]29b'!G24-'[2]29c'!G24</f>
        <v>800000</v>
      </c>
      <c r="H24" s="357">
        <f>'[2]25'!H24-'[2]29b'!H24-'[2]29c'!H24</f>
        <v>0</v>
      </c>
    </row>
    <row r="25" spans="1:8" x14ac:dyDescent="0.2">
      <c r="A25" s="5">
        <v>20</v>
      </c>
      <c r="B25" s="356" t="s">
        <v>428</v>
      </c>
      <c r="C25" s="357">
        <f>'[2]25'!C25-'[2]29b'!C25-'[2]29c'!C25</f>
        <v>1025095503</v>
      </c>
      <c r="D25" s="357">
        <f>'[2]25'!D25-'[2]29b'!D25-'[2]29c'!D25</f>
        <v>1025095503</v>
      </c>
      <c r="E25" s="357">
        <f>'[2]25'!E25-'[2]29b'!E25-'[2]29c'!E25</f>
        <v>0</v>
      </c>
      <c r="F25" s="357">
        <f>'[2]25'!F25-'[2]29b'!F25-'[2]29c'!F25</f>
        <v>0</v>
      </c>
      <c r="G25" s="357">
        <f>'[2]25'!G25-'[2]29b'!G25-'[2]29c'!G25</f>
        <v>0</v>
      </c>
      <c r="H25" s="357">
        <f>'[2]25'!H25-'[2]29b'!H25-'[2]29c'!H25</f>
        <v>0</v>
      </c>
    </row>
    <row r="26" spans="1:8" x14ac:dyDescent="0.2">
      <c r="A26" s="5">
        <v>21</v>
      </c>
      <c r="B26" s="356" t="s">
        <v>429</v>
      </c>
      <c r="C26" s="357">
        <f>'[2]25'!C26-'[2]29b'!C26-'[2]29c'!C26</f>
        <v>0</v>
      </c>
      <c r="D26" s="357">
        <f>'[2]25'!D26-'[2]29b'!D26-'[2]29c'!D26</f>
        <v>0</v>
      </c>
      <c r="E26" s="357">
        <f>'[2]25'!E26-'[2]29b'!E26-'[2]29c'!E26</f>
        <v>0</v>
      </c>
      <c r="F26" s="357">
        <f>'[2]25'!F26-'[2]29b'!F26-'[2]29c'!F26</f>
        <v>0</v>
      </c>
      <c r="G26" s="357">
        <f>'[2]25'!G26-'[2]29b'!G26-'[2]29c'!G26</f>
        <v>0</v>
      </c>
      <c r="H26" s="357">
        <f>'[2]25'!H26-'[2]29b'!H26-'[2]29c'!H26</f>
        <v>0</v>
      </c>
    </row>
    <row r="27" spans="1:8" x14ac:dyDescent="0.2">
      <c r="A27" s="5">
        <v>22</v>
      </c>
      <c r="B27" s="609" t="s">
        <v>430</v>
      </c>
      <c r="C27" s="357">
        <f>'[2]25'!C27-'[2]29b'!C27-'[2]29c'!C27</f>
        <v>0</v>
      </c>
      <c r="D27" s="357">
        <f>'[2]25'!D27-'[2]29b'!D27-'[2]29c'!D27</f>
        <v>0</v>
      </c>
      <c r="E27" s="357">
        <f>'[2]25'!E27-'[2]29b'!E27-'[2]29c'!E27</f>
        <v>0</v>
      </c>
      <c r="F27" s="357">
        <f>'[2]25'!F27-'[2]29b'!F27-'[2]29c'!F27</f>
        <v>0</v>
      </c>
      <c r="G27" s="357">
        <f>'[2]25'!G27-'[2]29b'!G27-'[2]29c'!G27</f>
        <v>0</v>
      </c>
      <c r="H27" s="357">
        <f>'[2]25'!H27-'[2]29b'!H27-'[2]29c'!H27</f>
        <v>0</v>
      </c>
    </row>
    <row r="28" spans="1:8" ht="25.5" x14ac:dyDescent="0.2">
      <c r="A28" s="5">
        <v>23</v>
      </c>
      <c r="B28" s="361" t="s">
        <v>70</v>
      </c>
      <c r="C28" s="357">
        <f>'[2]25'!C28-'[2]29b'!C28-'[2]29c'!C28</f>
        <v>1025895503</v>
      </c>
      <c r="D28" s="357">
        <f>'[2]25'!D28-'[2]29b'!D28-'[2]29c'!D28</f>
        <v>1025095503</v>
      </c>
      <c r="E28" s="357">
        <f>'[2]25'!E28-'[2]29b'!E28-'[2]29c'!E28</f>
        <v>0</v>
      </c>
      <c r="F28" s="357">
        <f>'[2]25'!F28-'[2]29b'!F28-'[2]29c'!F28</f>
        <v>0</v>
      </c>
      <c r="G28" s="357">
        <f>'[2]25'!G28-'[2]29b'!G28-'[2]29c'!G28</f>
        <v>800000</v>
      </c>
      <c r="H28" s="357">
        <f>'[2]25'!H28-'[2]29b'!H28-'[2]29c'!H28</f>
        <v>0</v>
      </c>
    </row>
    <row r="29" spans="1:8" x14ac:dyDescent="0.2">
      <c r="A29" s="5">
        <v>24</v>
      </c>
      <c r="B29" s="356" t="s">
        <v>71</v>
      </c>
      <c r="C29" s="357">
        <f>'[2]25'!C29-'[2]29b'!C29-'[2]29c'!C29</f>
        <v>94550169</v>
      </c>
      <c r="D29" s="357">
        <f>'[2]25'!D29-'[2]29b'!D29-'[2]29c'!D29</f>
        <v>94550169</v>
      </c>
      <c r="E29" s="357">
        <f>'[2]25'!E29-'[2]29b'!E29-'[2]29c'!E29</f>
        <v>0</v>
      </c>
      <c r="F29" s="357">
        <f>'[2]25'!F29-'[2]29b'!F29-'[2]29c'!F29</f>
        <v>0</v>
      </c>
      <c r="G29" s="357">
        <f>'[2]25'!G29-'[2]29b'!G29-'[2]29c'!G29</f>
        <v>0</v>
      </c>
      <c r="H29" s="357">
        <f>'[2]25'!H29-'[2]29b'!H29-'[2]29c'!H29</f>
        <v>0</v>
      </c>
    </row>
    <row r="30" spans="1:8" x14ac:dyDescent="0.2">
      <c r="A30" s="5">
        <v>25</v>
      </c>
      <c r="B30" s="356" t="s">
        <v>72</v>
      </c>
      <c r="C30" s="357">
        <f>'[2]25'!C30-'[2]29b'!C30-'[2]29c'!C30</f>
        <v>94550169</v>
      </c>
      <c r="D30" s="357">
        <f>'[2]25'!D30-'[2]29b'!D30-'[2]29c'!D30</f>
        <v>94550169</v>
      </c>
      <c r="E30" s="357">
        <f>'[2]25'!E30-'[2]29b'!E30-'[2]29c'!E30</f>
        <v>0</v>
      </c>
      <c r="F30" s="357">
        <f>'[2]25'!F30-'[2]29b'!F30-'[2]29c'!F30</f>
        <v>0</v>
      </c>
      <c r="G30" s="357">
        <f>'[2]25'!G30-'[2]29b'!G30-'[2]29c'!G30</f>
        <v>0</v>
      </c>
      <c r="H30" s="357">
        <f>'[2]25'!H30-'[2]29b'!H30-'[2]29c'!H30</f>
        <v>0</v>
      </c>
    </row>
    <row r="31" spans="1:8" ht="16.5" customHeight="1" x14ac:dyDescent="0.2">
      <c r="A31" s="5">
        <v>26</v>
      </c>
      <c r="B31" s="356" t="s">
        <v>73</v>
      </c>
      <c r="C31" s="357">
        <f>'[2]25'!C31-'[2]29b'!C31-'[2]29c'!C31</f>
        <v>0</v>
      </c>
      <c r="D31" s="357">
        <f>'[2]25'!D31-'[2]29b'!D31-'[2]29c'!D31</f>
        <v>0</v>
      </c>
      <c r="E31" s="357">
        <f>'[2]25'!E31-'[2]29b'!E31-'[2]29c'!E31</f>
        <v>0</v>
      </c>
      <c r="F31" s="357">
        <f>'[2]25'!F31-'[2]29b'!F31-'[2]29c'!F31</f>
        <v>0</v>
      </c>
      <c r="G31" s="357">
        <f>'[2]25'!G31-'[2]29b'!G31-'[2]29c'!G31</f>
        <v>0</v>
      </c>
      <c r="H31" s="357">
        <f>'[2]25'!H31-'[2]29b'!H31-'[2]29c'!H31</f>
        <v>0</v>
      </c>
    </row>
    <row r="32" spans="1:8" ht="18.75" customHeight="1" x14ac:dyDescent="0.2">
      <c r="A32" s="5">
        <v>27</v>
      </c>
      <c r="B32" s="356" t="s">
        <v>74</v>
      </c>
      <c r="C32" s="357">
        <f>'[2]25'!C32-'[2]29b'!C32-'[2]29c'!C32</f>
        <v>181000000</v>
      </c>
      <c r="D32" s="357">
        <f>'[2]25'!D32-'[2]29b'!D32-'[2]29c'!D32</f>
        <v>181000000</v>
      </c>
      <c r="E32" s="357">
        <f>'[2]25'!E32-'[2]29b'!E32-'[2]29c'!E32</f>
        <v>0</v>
      </c>
      <c r="F32" s="357">
        <f>'[2]25'!F32-'[2]29b'!F32-'[2]29c'!F32</f>
        <v>0</v>
      </c>
      <c r="G32" s="357">
        <f>'[2]25'!G32-'[2]29b'!G32-'[2]29c'!G32</f>
        <v>0</v>
      </c>
      <c r="H32" s="357">
        <f>'[2]25'!H32-'[2]29b'!H32-'[2]29c'!H32</f>
        <v>0</v>
      </c>
    </row>
    <row r="33" spans="1:8" x14ac:dyDescent="0.2">
      <c r="A33" s="5">
        <v>28</v>
      </c>
      <c r="B33" s="356" t="s">
        <v>431</v>
      </c>
      <c r="C33" s="357">
        <f>'[2]25'!C33-'[2]29b'!C33-'[2]29c'!C33</f>
        <v>11800000</v>
      </c>
      <c r="D33" s="357">
        <f>'[2]25'!D33-'[2]29b'!D33-'[2]29c'!D33</f>
        <v>11800000</v>
      </c>
      <c r="E33" s="357">
        <f>'[2]25'!E33-'[2]29b'!E33-'[2]29c'!E33</f>
        <v>0</v>
      </c>
      <c r="F33" s="357">
        <f>'[2]25'!F33-'[2]29b'!F33-'[2]29c'!F33</f>
        <v>0</v>
      </c>
      <c r="G33" s="357">
        <f>'[2]25'!G33-'[2]29b'!G33-'[2]29c'!G33</f>
        <v>0</v>
      </c>
      <c r="H33" s="357">
        <f>'[2]25'!H33-'[2]29b'!H33-'[2]29c'!H33</f>
        <v>0</v>
      </c>
    </row>
    <row r="34" spans="1:8" ht="25.5" x14ac:dyDescent="0.2">
      <c r="A34" s="5">
        <v>29</v>
      </c>
      <c r="B34" s="356" t="s">
        <v>432</v>
      </c>
      <c r="C34" s="357">
        <f>'[2]25'!C34-'[2]29b'!C34-'[2]29c'!C34</f>
        <v>0</v>
      </c>
      <c r="D34" s="357">
        <f>'[2]25'!D34-'[2]29b'!D34-'[2]29c'!D34</f>
        <v>0</v>
      </c>
      <c r="E34" s="357">
        <f>'[2]25'!E34-'[2]29b'!E34-'[2]29c'!E34</f>
        <v>0</v>
      </c>
      <c r="F34" s="357">
        <f>'[2]25'!F34-'[2]29b'!F34-'[2]29c'!F34</f>
        <v>0</v>
      </c>
      <c r="G34" s="357">
        <f>'[2]25'!G34-'[2]29b'!G34-'[2]29c'!G34</f>
        <v>0</v>
      </c>
      <c r="H34" s="357">
        <f>'[2]25'!H34-'[2]29b'!H34-'[2]29c'!H34</f>
        <v>0</v>
      </c>
    </row>
    <row r="35" spans="1:8" x14ac:dyDescent="0.2">
      <c r="A35" s="5">
        <v>30</v>
      </c>
      <c r="B35" s="356" t="s">
        <v>77</v>
      </c>
      <c r="C35" s="357">
        <f>'[2]25'!C35-'[2]29b'!C35-'[2]29c'!C35</f>
        <v>192800000</v>
      </c>
      <c r="D35" s="357">
        <f>'[2]25'!D35-'[2]29b'!D35-'[2]29c'!D35</f>
        <v>192800000</v>
      </c>
      <c r="E35" s="357">
        <f>'[2]25'!E35-'[2]29b'!E35-'[2]29c'!E35</f>
        <v>0</v>
      </c>
      <c r="F35" s="357">
        <f>'[2]25'!F35-'[2]29b'!F35-'[2]29c'!F35</f>
        <v>0</v>
      </c>
      <c r="G35" s="357">
        <f>'[2]25'!G35-'[2]29b'!G35-'[2]29c'!G35</f>
        <v>0</v>
      </c>
      <c r="H35" s="357">
        <f>'[2]25'!H35-'[2]29b'!H35-'[2]29c'!H35</f>
        <v>0</v>
      </c>
    </row>
    <row r="36" spans="1:8" x14ac:dyDescent="0.2">
      <c r="A36" s="5">
        <v>31</v>
      </c>
      <c r="B36" s="356" t="s">
        <v>78</v>
      </c>
      <c r="C36" s="357">
        <f>'[2]25'!C36-'[2]29b'!C36-'[2]29c'!C36</f>
        <v>400000</v>
      </c>
      <c r="D36" s="357">
        <f>'[2]25'!D36-'[2]29b'!D36-'[2]29c'!D36</f>
        <v>400000</v>
      </c>
      <c r="E36" s="357">
        <f>'[2]25'!E36-'[2]29b'!E36-'[2]29c'!E36</f>
        <v>0</v>
      </c>
      <c r="F36" s="357">
        <f>'[2]25'!F36-'[2]29b'!F36-'[2]29c'!F36</f>
        <v>0</v>
      </c>
      <c r="G36" s="357">
        <f>'[2]25'!G36-'[2]29b'!G36-'[2]29c'!G36</f>
        <v>0</v>
      </c>
      <c r="H36" s="357">
        <f>'[2]25'!H36-'[2]29b'!H36-'[2]29c'!H36</f>
        <v>0</v>
      </c>
    </row>
    <row r="37" spans="1:8" ht="51" x14ac:dyDescent="0.2">
      <c r="A37" s="5">
        <v>32</v>
      </c>
      <c r="B37" s="356" t="s">
        <v>433</v>
      </c>
      <c r="C37" s="357">
        <f>'[2]25'!C37-'[2]29b'!C37-'[2]29c'!C37</f>
        <v>50000</v>
      </c>
      <c r="D37" s="357">
        <f>'[2]25'!D37-'[2]29b'!D37-'[2]29c'!D37</f>
        <v>50000</v>
      </c>
      <c r="E37" s="357">
        <f>'[2]25'!E37-'[2]29b'!E37-'[2]29c'!E37</f>
        <v>0</v>
      </c>
      <c r="F37" s="357">
        <f>'[2]25'!F37-'[2]29b'!F37-'[2]29c'!F37</f>
        <v>0</v>
      </c>
      <c r="G37" s="357">
        <f>'[2]25'!G37-'[2]29b'!G37-'[2]29c'!G37</f>
        <v>0</v>
      </c>
      <c r="H37" s="357">
        <f>'[2]25'!H37-'[2]29b'!H37-'[2]29c'!H37</f>
        <v>0</v>
      </c>
    </row>
    <row r="38" spans="1:8" x14ac:dyDescent="0.2">
      <c r="A38" s="5">
        <v>33</v>
      </c>
      <c r="B38" s="356" t="s">
        <v>434</v>
      </c>
      <c r="C38" s="357">
        <f>'[2]25'!C38-'[2]29b'!C38-'[2]29c'!C38</f>
        <v>350000</v>
      </c>
      <c r="D38" s="357">
        <f>'[2]25'!D38-'[2]29b'!D38-'[2]29c'!D38</f>
        <v>350000</v>
      </c>
      <c r="E38" s="357">
        <f>'[2]25'!E38-'[2]29b'!E38-'[2]29c'!E38</f>
        <v>0</v>
      </c>
      <c r="F38" s="357">
        <f>'[2]25'!F38-'[2]29b'!F38-'[2]29c'!F38</f>
        <v>0</v>
      </c>
      <c r="G38" s="357">
        <f>'[2]25'!G38-'[2]29b'!G38-'[2]29c'!G38</f>
        <v>0</v>
      </c>
      <c r="H38" s="357">
        <f>'[2]25'!H38-'[2]29b'!H38-'[2]29c'!H38</f>
        <v>0</v>
      </c>
    </row>
    <row r="39" spans="1:8" x14ac:dyDescent="0.2">
      <c r="A39" s="5">
        <v>34</v>
      </c>
      <c r="B39" s="361" t="s">
        <v>82</v>
      </c>
      <c r="C39" s="357">
        <f>'[2]25'!C39-'[2]29b'!C39-'[2]29c'!C39</f>
        <v>287750169</v>
      </c>
      <c r="D39" s="357">
        <f>'[2]25'!D39-'[2]29b'!D39-'[2]29c'!D39</f>
        <v>287750169</v>
      </c>
      <c r="E39" s="357">
        <f>'[2]25'!E39-'[2]29b'!E39-'[2]29c'!E39</f>
        <v>0</v>
      </c>
      <c r="F39" s="357">
        <f>'[2]25'!F39-'[2]29b'!F39-'[2]29c'!F39</f>
        <v>0</v>
      </c>
      <c r="G39" s="357">
        <f>'[2]25'!G39-'[2]29b'!G39-'[2]29c'!G39</f>
        <v>0</v>
      </c>
      <c r="H39" s="357">
        <f>'[2]25'!H39-'[2]29b'!H39-'[2]29c'!H39</f>
        <v>0</v>
      </c>
    </row>
    <row r="40" spans="1:8" x14ac:dyDescent="0.2">
      <c r="A40" s="5">
        <v>35</v>
      </c>
      <c r="B40" s="358" t="s">
        <v>435</v>
      </c>
      <c r="C40" s="357">
        <f>'[2]25'!C40-'[2]29b'!C40-'[2]29c'!C40</f>
        <v>0</v>
      </c>
      <c r="D40" s="357">
        <f>'[2]25'!D40-'[2]29b'!D40-'[2]29c'!D40</f>
        <v>0</v>
      </c>
      <c r="E40" s="357">
        <f>'[2]25'!E40-'[2]29b'!E40-'[2]29c'!E40</f>
        <v>0</v>
      </c>
      <c r="F40" s="357">
        <f>'[2]25'!F40-'[2]29b'!F40-'[2]29c'!F40</f>
        <v>0</v>
      </c>
      <c r="G40" s="357">
        <f>'[2]25'!G40-'[2]29b'!G40-'[2]29c'!G40</f>
        <v>0</v>
      </c>
      <c r="H40" s="357">
        <f>'[2]25'!H40-'[2]29b'!H40-'[2]29c'!H40</f>
        <v>0</v>
      </c>
    </row>
    <row r="41" spans="1:8" x14ac:dyDescent="0.2">
      <c r="A41" s="5">
        <v>36</v>
      </c>
      <c r="B41" s="365" t="s">
        <v>83</v>
      </c>
      <c r="C41" s="357">
        <f>'[2]25'!C41-'[2]29b'!C41-'[2]29c'!C41</f>
        <v>8036796</v>
      </c>
      <c r="D41" s="357">
        <f>'[2]25'!D41-'[2]29b'!D41-'[2]29c'!D41</f>
        <v>0</v>
      </c>
      <c r="E41" s="357">
        <f>'[2]25'!E41-'[2]29b'!E41-'[2]29c'!E41</f>
        <v>370000</v>
      </c>
      <c r="F41" s="357">
        <f>'[2]25'!F41-'[2]29b'!F41-'[2]29c'!F41</f>
        <v>1000000</v>
      </c>
      <c r="G41" s="357">
        <f>'[2]25'!G41-'[2]29b'!G41-'[2]29c'!G41</f>
        <v>1715000</v>
      </c>
      <c r="H41" s="357">
        <f>'[2]25'!H41-'[2]29b'!H41-'[2]29c'!H41</f>
        <v>4951796</v>
      </c>
    </row>
    <row r="42" spans="1:8" x14ac:dyDescent="0.2">
      <c r="A42" s="5">
        <v>37</v>
      </c>
      <c r="B42" s="365" t="s">
        <v>436</v>
      </c>
      <c r="C42" s="357">
        <f>'[2]25'!C42-'[2]29b'!C42-'[2]29c'!C42</f>
        <v>0</v>
      </c>
      <c r="D42" s="357">
        <f>'[2]25'!D42-'[2]29b'!D42-'[2]29c'!D42</f>
        <v>0</v>
      </c>
      <c r="E42" s="357">
        <f>'[2]25'!E42-'[2]29b'!E42-'[2]29c'!E42</f>
        <v>0</v>
      </c>
      <c r="F42" s="357">
        <f>'[2]25'!F42-'[2]29b'!F42-'[2]29c'!F42</f>
        <v>0</v>
      </c>
      <c r="G42" s="357">
        <f>'[2]25'!G42-'[2]29b'!G42-'[2]29c'!G42</f>
        <v>0</v>
      </c>
      <c r="H42" s="357">
        <f>'[2]25'!H42-'[2]29b'!H42-'[2]29c'!H42</f>
        <v>0</v>
      </c>
    </row>
    <row r="43" spans="1:8" x14ac:dyDescent="0.2">
      <c r="A43" s="5">
        <v>38</v>
      </c>
      <c r="B43" s="365" t="s">
        <v>85</v>
      </c>
      <c r="C43" s="357">
        <f>'[2]25'!C43-'[2]29b'!C43-'[2]29c'!C43</f>
        <v>2670000</v>
      </c>
      <c r="D43" s="357">
        <f>'[2]25'!D43-'[2]29b'!D43-'[2]29c'!D43</f>
        <v>0</v>
      </c>
      <c r="E43" s="357">
        <f>'[2]25'!E43-'[2]29b'!E43-'[2]29c'!E43</f>
        <v>70000</v>
      </c>
      <c r="F43" s="357">
        <f>'[2]25'!F43-'[2]29b'!F43-'[2]29c'!F43</f>
        <v>1000000</v>
      </c>
      <c r="G43" s="357">
        <f>'[2]25'!G43-'[2]29b'!G43-'[2]29c'!G43</f>
        <v>1600000</v>
      </c>
      <c r="H43" s="357">
        <f>'[2]25'!H43-'[2]29b'!H43-'[2]29c'!H43</f>
        <v>0</v>
      </c>
    </row>
    <row r="44" spans="1:8" x14ac:dyDescent="0.2">
      <c r="A44" s="5">
        <v>39</v>
      </c>
      <c r="B44" s="365" t="s">
        <v>437</v>
      </c>
      <c r="C44" s="357">
        <f>'[2]25'!C44-'[2]29b'!C44-'[2]29c'!C44</f>
        <v>848660</v>
      </c>
      <c r="D44" s="357">
        <f>'[2]25'!D44-'[2]29b'!D44-'[2]29c'!D44</f>
        <v>0</v>
      </c>
      <c r="E44" s="357">
        <f>'[2]25'!E44-'[2]29b'!E44-'[2]29c'!E44</f>
        <v>0</v>
      </c>
      <c r="F44" s="357">
        <f>'[2]25'!F44-'[2]29b'!F44-'[2]29c'!F44</f>
        <v>0</v>
      </c>
      <c r="G44" s="357">
        <f>'[2]25'!G44-'[2]29b'!G44-'[2]29c'!G44</f>
        <v>0</v>
      </c>
      <c r="H44" s="357">
        <f>'[2]25'!H44-'[2]29b'!H44-'[2]29c'!H44</f>
        <v>848660</v>
      </c>
    </row>
    <row r="45" spans="1:8" x14ac:dyDescent="0.2">
      <c r="A45" s="5">
        <v>40</v>
      </c>
      <c r="B45" s="365" t="s">
        <v>438</v>
      </c>
      <c r="C45" s="357">
        <f>'[2]25'!C45-'[2]29b'!C45-'[2]29c'!C45</f>
        <v>4518136</v>
      </c>
      <c r="D45" s="357">
        <f>'[2]25'!D45-'[2]29b'!D45-'[2]29c'!D45</f>
        <v>0</v>
      </c>
      <c r="E45" s="357">
        <f>'[2]25'!E45-'[2]29b'!E45-'[2]29c'!E45</f>
        <v>300000</v>
      </c>
      <c r="F45" s="357">
        <f>'[2]25'!F45-'[2]29b'!F45-'[2]29c'!F45</f>
        <v>0</v>
      </c>
      <c r="G45" s="357">
        <f>'[2]25'!G45-'[2]29b'!G45-'[2]29c'!G45</f>
        <v>115000</v>
      </c>
      <c r="H45" s="357">
        <f>'[2]25'!H45-'[2]29b'!H45-'[2]29c'!H45</f>
        <v>4103136</v>
      </c>
    </row>
    <row r="46" spans="1:8" x14ac:dyDescent="0.2">
      <c r="A46" s="5">
        <v>41</v>
      </c>
      <c r="B46" s="356" t="s">
        <v>87</v>
      </c>
      <c r="C46" s="357">
        <f>'[2]25'!C46-'[2]29b'!C46-'[2]29c'!C46</f>
        <v>1893000</v>
      </c>
      <c r="D46" s="357">
        <f>'[2]25'!D46-'[2]29b'!D46-'[2]29c'!D46</f>
        <v>130000</v>
      </c>
      <c r="E46" s="357">
        <f>'[2]25'!E46-'[2]29b'!E46-'[2]29c'!E46</f>
        <v>1300000</v>
      </c>
      <c r="F46" s="357">
        <f>'[2]25'!F46-'[2]29b'!F46-'[2]29c'!F46</f>
        <v>463000</v>
      </c>
      <c r="G46" s="357">
        <f>'[2]25'!G46-'[2]29b'!G46-'[2]29c'!G46</f>
        <v>0</v>
      </c>
      <c r="H46" s="357">
        <f>'[2]25'!H46-'[2]29b'!H46-'[2]29c'!H46</f>
        <v>0</v>
      </c>
    </row>
    <row r="47" spans="1:8" x14ac:dyDescent="0.2">
      <c r="A47" s="5">
        <v>42</v>
      </c>
      <c r="B47" s="356" t="s">
        <v>88</v>
      </c>
      <c r="C47" s="357">
        <f>'[2]25'!C47-'[2]29b'!C47-'[2]29c'!C47</f>
        <v>1705000</v>
      </c>
      <c r="D47" s="357">
        <f>'[2]25'!D47-'[2]29b'!D47-'[2]29c'!D47</f>
        <v>130000</v>
      </c>
      <c r="E47" s="357">
        <f>'[2]25'!E47-'[2]29b'!E47-'[2]29c'!E47</f>
        <v>1300000</v>
      </c>
      <c r="F47" s="357">
        <f>'[2]25'!F47-'[2]29b'!F47-'[2]29c'!F47</f>
        <v>275000</v>
      </c>
      <c r="G47" s="357">
        <f>'[2]25'!G47-'[2]29b'!G47-'[2]29c'!G47</f>
        <v>0</v>
      </c>
      <c r="H47" s="357">
        <f>'[2]25'!H47-'[2]29b'!H47-'[2]29c'!H47</f>
        <v>0</v>
      </c>
    </row>
    <row r="48" spans="1:8" x14ac:dyDescent="0.2">
      <c r="A48" s="5">
        <v>43</v>
      </c>
      <c r="B48" s="356" t="s">
        <v>89</v>
      </c>
      <c r="C48" s="357">
        <f>'[2]25'!C48-'[2]29b'!C48-'[2]29c'!C48</f>
        <v>188000</v>
      </c>
      <c r="D48" s="357">
        <f>'[2]25'!D48-'[2]29b'!D48-'[2]29c'!D48</f>
        <v>0</v>
      </c>
      <c r="E48" s="357">
        <f>'[2]25'!E48-'[2]29b'!E48-'[2]29c'!E48</f>
        <v>0</v>
      </c>
      <c r="F48" s="357">
        <f>'[2]25'!F48-'[2]29b'!F48-'[2]29c'!F48</f>
        <v>188000</v>
      </c>
      <c r="G48" s="357">
        <f>'[2]25'!G48-'[2]29b'!G48-'[2]29c'!G48</f>
        <v>0</v>
      </c>
      <c r="H48" s="357">
        <f>'[2]25'!H48-'[2]29b'!H48-'[2]29c'!H48</f>
        <v>0</v>
      </c>
    </row>
    <row r="49" spans="1:8" x14ac:dyDescent="0.2">
      <c r="A49" s="5">
        <v>44</v>
      </c>
      <c r="B49" s="356" t="s">
        <v>439</v>
      </c>
      <c r="C49" s="357">
        <f>'[2]25'!C49-'[2]29b'!C49-'[2]29c'!C49</f>
        <v>0</v>
      </c>
      <c r="D49" s="357">
        <f>'[2]25'!D49-'[2]29b'!D49-'[2]29c'!D49</f>
        <v>0</v>
      </c>
      <c r="E49" s="357">
        <f>'[2]25'!E49-'[2]29b'!E49-'[2]29c'!E49</f>
        <v>0</v>
      </c>
      <c r="F49" s="357">
        <f>'[2]25'!F49-'[2]29b'!F49-'[2]29c'!F49</f>
        <v>0</v>
      </c>
      <c r="G49" s="357">
        <f>'[2]25'!G49-'[2]29b'!G49-'[2]29c'!G49</f>
        <v>0</v>
      </c>
      <c r="H49" s="357">
        <f>'[2]25'!H49-'[2]29b'!H49-'[2]29c'!H49</f>
        <v>0</v>
      </c>
    </row>
    <row r="50" spans="1:8" ht="25.5" x14ac:dyDescent="0.2">
      <c r="A50" s="5">
        <v>45</v>
      </c>
      <c r="B50" s="356" t="s">
        <v>440</v>
      </c>
      <c r="C50" s="357">
        <f>'[2]25'!C50-'[2]29b'!C50-'[2]29c'!C50</f>
        <v>0</v>
      </c>
      <c r="D50" s="357">
        <f>'[2]25'!D50-'[2]29b'!D50-'[2]29c'!D50</f>
        <v>0</v>
      </c>
      <c r="E50" s="357">
        <f>'[2]25'!E50-'[2]29b'!E50-'[2]29c'!E50</f>
        <v>0</v>
      </c>
      <c r="F50" s="357">
        <f>'[2]25'!F50-'[2]29b'!F50-'[2]29c'!F50</f>
        <v>0</v>
      </c>
      <c r="G50" s="357">
        <f>'[2]25'!G50-'[2]29b'!G50-'[2]29c'!G50</f>
        <v>0</v>
      </c>
      <c r="H50" s="357">
        <f>'[2]25'!H50-'[2]29b'!H50-'[2]29c'!H50</f>
        <v>0</v>
      </c>
    </row>
    <row r="51" spans="1:8" ht="25.5" x14ac:dyDescent="0.2">
      <c r="A51" s="5">
        <v>46</v>
      </c>
      <c r="B51" s="356" t="s">
        <v>92</v>
      </c>
      <c r="C51" s="357">
        <f>'[2]25'!C51-'[2]29b'!C51-'[2]29c'!C51</f>
        <v>0</v>
      </c>
      <c r="D51" s="357">
        <f>'[2]25'!D51-'[2]29b'!D51-'[2]29c'!D51</f>
        <v>0</v>
      </c>
      <c r="E51" s="357">
        <f>'[2]25'!E51-'[2]29b'!E51-'[2]29c'!E51</f>
        <v>0</v>
      </c>
      <c r="F51" s="357">
        <f>'[2]25'!F51-'[2]29b'!F51-'[2]29c'!F51</f>
        <v>0</v>
      </c>
      <c r="G51" s="357">
        <f>'[2]25'!G51-'[2]29b'!G51-'[2]29c'!G51</f>
        <v>0</v>
      </c>
      <c r="H51" s="357">
        <f>'[2]25'!H51-'[2]29b'!H51-'[2]29c'!H51</f>
        <v>0</v>
      </c>
    </row>
    <row r="52" spans="1:8" x14ac:dyDescent="0.2">
      <c r="A52" s="5">
        <v>47</v>
      </c>
      <c r="B52" s="356" t="s">
        <v>441</v>
      </c>
      <c r="C52" s="357">
        <f>'[2]25'!C52-'[2]29b'!C52-'[2]29c'!C52</f>
        <v>0</v>
      </c>
      <c r="D52" s="357">
        <f>'[2]25'!D52-'[2]29b'!D52-'[2]29c'!D52</f>
        <v>0</v>
      </c>
      <c r="E52" s="357">
        <f>'[2]25'!E52-'[2]29b'!E52-'[2]29c'!E52</f>
        <v>0</v>
      </c>
      <c r="F52" s="357">
        <f>'[2]25'!F52-'[2]29b'!F52-'[2]29c'!F52</f>
        <v>0</v>
      </c>
      <c r="G52" s="357">
        <f>'[2]25'!G52-'[2]29b'!G52-'[2]29c'!G52</f>
        <v>0</v>
      </c>
      <c r="H52" s="357">
        <f>'[2]25'!H52-'[2]29b'!H52-'[2]29c'!H52</f>
        <v>0</v>
      </c>
    </row>
    <row r="53" spans="1:8" x14ac:dyDescent="0.2">
      <c r="A53" s="5">
        <v>48</v>
      </c>
      <c r="B53" s="356" t="s">
        <v>95</v>
      </c>
      <c r="C53" s="357">
        <f>'[2]25'!C53-'[2]29b'!C53-'[2]29c'!C53</f>
        <v>0</v>
      </c>
      <c r="D53" s="357">
        <f>'[2]25'!D53-'[2]29b'!D53-'[2]29c'!D53</f>
        <v>0</v>
      </c>
      <c r="E53" s="357">
        <f>'[2]25'!E53-'[2]29b'!E53-'[2]29c'!E53</f>
        <v>0</v>
      </c>
      <c r="F53" s="357">
        <f>'[2]25'!F53-'[2]29b'!F53-'[2]29c'!F53</f>
        <v>0</v>
      </c>
      <c r="G53" s="357">
        <f>'[2]25'!G53-'[2]29b'!G53-'[2]29c'!G53</f>
        <v>0</v>
      </c>
      <c r="H53" s="357">
        <f>'[2]25'!H53-'[2]29b'!H53-'[2]29c'!H53</f>
        <v>0</v>
      </c>
    </row>
    <row r="54" spans="1:8" x14ac:dyDescent="0.2">
      <c r="A54" s="5">
        <v>49</v>
      </c>
      <c r="B54" s="356" t="s">
        <v>442</v>
      </c>
      <c r="C54" s="357">
        <f>'[2]25'!C54-'[2]29b'!C54-'[2]29c'!C54</f>
        <v>1095245</v>
      </c>
      <c r="D54" s="357">
        <f>'[2]25'!D54-'[2]29b'!D54-'[2]29c'!D54</f>
        <v>0</v>
      </c>
      <c r="E54" s="357">
        <f>'[2]25'!E54-'[2]29b'!E54-'[2]29c'!E54</f>
        <v>0</v>
      </c>
      <c r="F54" s="357">
        <f>'[2]25'!F54-'[2]29b'!F54-'[2]29c'!F54</f>
        <v>0</v>
      </c>
      <c r="G54" s="357">
        <f>'[2]25'!G54-'[2]29b'!G54-'[2]29c'!G54</f>
        <v>0</v>
      </c>
      <c r="H54" s="357">
        <f>'[2]25'!H54-'[2]29b'!H54-'[2]29c'!H54</f>
        <v>1095245</v>
      </c>
    </row>
    <row r="55" spans="1:8" x14ac:dyDescent="0.2">
      <c r="A55" s="5">
        <v>50</v>
      </c>
      <c r="B55" s="356" t="s">
        <v>443</v>
      </c>
      <c r="C55" s="357">
        <f>'[2]25'!C55-'[2]29b'!C55-'[2]29c'!C55</f>
        <v>2513711</v>
      </c>
      <c r="D55" s="357">
        <f>'[2]25'!D55-'[2]29b'!D55-'[2]29c'!D55</f>
        <v>35100</v>
      </c>
      <c r="E55" s="357">
        <f>'[2]25'!E55-'[2]29b'!E55-'[2]29c'!E55</f>
        <v>450900</v>
      </c>
      <c r="F55" s="357">
        <f>'[2]25'!F55-'[2]29b'!F55-'[2]29c'!F55</f>
        <v>395010</v>
      </c>
      <c r="G55" s="357">
        <f>'[2]25'!G55-'[2]29b'!G55-'[2]29c'!G55</f>
        <v>0</v>
      </c>
      <c r="H55" s="357">
        <f>'[2]25'!H55-'[2]29b'!H55-'[2]29c'!H55</f>
        <v>1632701</v>
      </c>
    </row>
    <row r="56" spans="1:8" x14ac:dyDescent="0.2">
      <c r="A56" s="5">
        <v>51</v>
      </c>
      <c r="B56" s="356" t="s">
        <v>98</v>
      </c>
      <c r="C56" s="357">
        <f>'[2]25'!C56-'[2]29b'!C56-'[2]29c'!C56</f>
        <v>0</v>
      </c>
      <c r="D56" s="357">
        <f>'[2]25'!D56-'[2]29b'!D56-'[2]29c'!D56</f>
        <v>0</v>
      </c>
      <c r="E56" s="357">
        <f>'[2]25'!E56-'[2]29b'!E56-'[2]29c'!E56</f>
        <v>0</v>
      </c>
      <c r="F56" s="357">
        <f>'[2]25'!F56-'[2]29b'!F56-'[2]29c'!F56</f>
        <v>0</v>
      </c>
      <c r="G56" s="357">
        <f>'[2]25'!G56-'[2]29b'!G56-'[2]29c'!G56</f>
        <v>0</v>
      </c>
      <c r="H56" s="357">
        <f>'[2]25'!H56-'[2]29b'!H56-'[2]29c'!H56</f>
        <v>0</v>
      </c>
    </row>
    <row r="57" spans="1:8" ht="25.5" x14ac:dyDescent="0.2">
      <c r="A57" s="5">
        <v>52</v>
      </c>
      <c r="B57" s="356" t="s">
        <v>444</v>
      </c>
      <c r="C57" s="357">
        <f>'[2]25'!C57-'[2]29b'!C57-'[2]29c'!C57</f>
        <v>0</v>
      </c>
      <c r="D57" s="357">
        <f>'[2]25'!D57-'[2]29b'!D57-'[2]29c'!D57</f>
        <v>0</v>
      </c>
      <c r="E57" s="357">
        <f>'[2]25'!E57-'[2]29b'!E57-'[2]29c'!E57</f>
        <v>0</v>
      </c>
      <c r="F57" s="357">
        <f>'[2]25'!F57-'[2]29b'!F57-'[2]29c'!F57</f>
        <v>0</v>
      </c>
      <c r="G57" s="357">
        <f>'[2]25'!G57-'[2]29b'!G57-'[2]29c'!G57</f>
        <v>0</v>
      </c>
      <c r="H57" s="357">
        <f>'[2]25'!H57-'[2]29b'!H57-'[2]29c'!H57</f>
        <v>0</v>
      </c>
    </row>
    <row r="58" spans="1:8" x14ac:dyDescent="0.2">
      <c r="A58" s="5">
        <v>53</v>
      </c>
      <c r="B58" s="356" t="s">
        <v>445</v>
      </c>
      <c r="C58" s="357">
        <f>'[2]25'!C58-'[2]29b'!C58-'[2]29c'!C58</f>
        <v>0</v>
      </c>
      <c r="D58" s="357">
        <f>'[2]25'!D58-'[2]29b'!D58-'[2]29c'!D58</f>
        <v>0</v>
      </c>
      <c r="E58" s="357">
        <f>'[2]25'!E58-'[2]29b'!E58-'[2]29c'!E58</f>
        <v>0</v>
      </c>
      <c r="F58" s="357">
        <f>'[2]25'!F58-'[2]29b'!F58-'[2]29c'!F58</f>
        <v>0</v>
      </c>
      <c r="G58" s="357">
        <f>'[2]25'!G58-'[2]29b'!G58-'[2]29c'!G58</f>
        <v>0</v>
      </c>
      <c r="H58" s="357">
        <f>'[2]25'!H58-'[2]29b'!H58-'[2]29c'!H58</f>
        <v>0</v>
      </c>
    </row>
    <row r="59" spans="1:8" x14ac:dyDescent="0.2">
      <c r="A59" s="5">
        <v>54</v>
      </c>
      <c r="B59" s="356" t="s">
        <v>103</v>
      </c>
      <c r="C59" s="357">
        <f>'[2]25'!C59-'[2]29b'!C59-'[2]29c'!C59</f>
        <v>0</v>
      </c>
      <c r="D59" s="357">
        <f>'[2]25'!D59-'[2]29b'!D59-'[2]29c'!D59</f>
        <v>0</v>
      </c>
      <c r="E59" s="357">
        <f>'[2]25'!E59-'[2]29b'!E59-'[2]29c'!E59</f>
        <v>0</v>
      </c>
      <c r="F59" s="357">
        <f>'[2]25'!F59-'[2]29b'!F59-'[2]29c'!F59</f>
        <v>0</v>
      </c>
      <c r="G59" s="357">
        <f>'[2]25'!G59-'[2]29b'!G59-'[2]29c'!G59</f>
        <v>0</v>
      </c>
      <c r="H59" s="357">
        <f>'[2]25'!H59-'[2]29b'!H59-'[2]29c'!H59</f>
        <v>0</v>
      </c>
    </row>
    <row r="60" spans="1:8" x14ac:dyDescent="0.2">
      <c r="A60" s="5">
        <v>55</v>
      </c>
      <c r="B60" s="356" t="s">
        <v>446</v>
      </c>
      <c r="C60" s="357">
        <f>'[2]25'!C60-'[2]29b'!C60-'[2]29c'!C60</f>
        <v>0</v>
      </c>
      <c r="D60" s="357">
        <f>'[2]25'!D60-'[2]29b'!D60-'[2]29c'!D60</f>
        <v>0</v>
      </c>
      <c r="E60" s="357">
        <f>'[2]25'!E60-'[2]29b'!E60-'[2]29c'!E60</f>
        <v>0</v>
      </c>
      <c r="F60" s="357">
        <f>'[2]25'!F60-'[2]29b'!F60-'[2]29c'!F60</f>
        <v>0</v>
      </c>
      <c r="G60" s="357">
        <f>'[2]25'!G60-'[2]29b'!G60-'[2]29c'!G60</f>
        <v>0</v>
      </c>
      <c r="H60" s="357">
        <f>'[2]25'!H60-'[2]29b'!H60-'[2]29c'!H60</f>
        <v>0</v>
      </c>
    </row>
    <row r="61" spans="1:8" x14ac:dyDescent="0.2">
      <c r="A61" s="5">
        <v>56</v>
      </c>
      <c r="B61" s="361" t="s">
        <v>105</v>
      </c>
      <c r="C61" s="357">
        <f>'[2]25'!C61-'[2]29b'!C61-'[2]29c'!C61</f>
        <v>13538752</v>
      </c>
      <c r="D61" s="357">
        <f>'[2]25'!D61-'[2]29b'!D61-'[2]29c'!D61</f>
        <v>165100</v>
      </c>
      <c r="E61" s="357">
        <f>'[2]25'!E61-'[2]29b'!E61-'[2]29c'!E61</f>
        <v>2120900</v>
      </c>
      <c r="F61" s="357">
        <f>'[2]25'!F61-'[2]29b'!F61-'[2]29c'!F61</f>
        <v>1858010</v>
      </c>
      <c r="G61" s="357">
        <f>'[2]25'!G61-'[2]29b'!G61-'[2]29c'!G61</f>
        <v>1715000</v>
      </c>
      <c r="H61" s="357">
        <f>'[2]25'!H61-'[2]29b'!H61-'[2]29c'!H61</f>
        <v>7679742</v>
      </c>
    </row>
    <row r="62" spans="1:8" x14ac:dyDescent="0.2">
      <c r="A62" s="5">
        <v>57</v>
      </c>
      <c r="B62" s="356" t="s">
        <v>447</v>
      </c>
      <c r="C62" s="357">
        <f>'[2]25'!C62-'[2]29b'!C62-'[2]29c'!C62</f>
        <v>0</v>
      </c>
      <c r="D62" s="357">
        <f>'[2]25'!D62-'[2]29b'!D62-'[2]29c'!D62</f>
        <v>0</v>
      </c>
      <c r="E62" s="357">
        <f>'[2]25'!E62-'[2]29b'!E62-'[2]29c'!E62</f>
        <v>0</v>
      </c>
      <c r="F62" s="357">
        <f>'[2]25'!F62-'[2]29b'!F62-'[2]29c'!F62</f>
        <v>0</v>
      </c>
      <c r="G62" s="357">
        <f>'[2]25'!G62-'[2]29b'!G62-'[2]29c'!G62</f>
        <v>0</v>
      </c>
      <c r="H62" s="357">
        <f>'[2]25'!H62-'[2]29b'!H62-'[2]29c'!H62</f>
        <v>0</v>
      </c>
    </row>
    <row r="63" spans="1:8" x14ac:dyDescent="0.2">
      <c r="A63" s="5">
        <v>58</v>
      </c>
      <c r="B63" s="356" t="s">
        <v>448</v>
      </c>
      <c r="C63" s="357">
        <f>'[2]25'!C63-'[2]29b'!C63-'[2]29c'!C63</f>
        <v>0</v>
      </c>
      <c r="D63" s="357">
        <f>'[2]25'!D63-'[2]29b'!D63-'[2]29c'!D63</f>
        <v>0</v>
      </c>
      <c r="E63" s="357">
        <f>'[2]25'!E63-'[2]29b'!E63-'[2]29c'!E63</f>
        <v>0</v>
      </c>
      <c r="F63" s="357">
        <f>'[2]25'!F63-'[2]29b'!F63-'[2]29c'!F63</f>
        <v>0</v>
      </c>
      <c r="G63" s="357">
        <f>'[2]25'!G63-'[2]29b'!G63-'[2]29c'!G63</f>
        <v>0</v>
      </c>
      <c r="H63" s="357">
        <f>'[2]25'!H63-'[2]29b'!H63-'[2]29c'!H63</f>
        <v>0</v>
      </c>
    </row>
    <row r="64" spans="1:8" x14ac:dyDescent="0.2">
      <c r="A64" s="5">
        <v>59</v>
      </c>
      <c r="B64" s="361" t="s">
        <v>107</v>
      </c>
      <c r="C64" s="357">
        <f>'[2]25'!C64-'[2]29b'!C64-'[2]29c'!C64</f>
        <v>0</v>
      </c>
      <c r="D64" s="357">
        <f>'[2]25'!D64-'[2]29b'!D64-'[2]29c'!D64</f>
        <v>0</v>
      </c>
      <c r="E64" s="357">
        <f>'[2]25'!E64-'[2]29b'!E64-'[2]29c'!E64</f>
        <v>0</v>
      </c>
      <c r="F64" s="357">
        <f>'[2]25'!F64-'[2]29b'!F64-'[2]29c'!F64</f>
        <v>0</v>
      </c>
      <c r="G64" s="357">
        <f>'[2]25'!G64-'[2]29b'!G64-'[2]29c'!G64</f>
        <v>0</v>
      </c>
      <c r="H64" s="357">
        <f>'[2]25'!H64-'[2]29b'!H64-'[2]29c'!H64</f>
        <v>0</v>
      </c>
    </row>
    <row r="65" spans="1:8" x14ac:dyDescent="0.2">
      <c r="A65" s="5">
        <v>60</v>
      </c>
      <c r="B65" s="524" t="s">
        <v>449</v>
      </c>
      <c r="C65" s="357">
        <f>'[2]25'!C65-'[2]29b'!C65-'[2]29c'!C65</f>
        <v>0</v>
      </c>
      <c r="D65" s="357">
        <f>'[2]25'!D65-'[2]29b'!D65-'[2]29c'!D65</f>
        <v>0</v>
      </c>
      <c r="E65" s="357">
        <f>'[2]25'!E65-'[2]29b'!E65-'[2]29c'!E65</f>
        <v>0</v>
      </c>
      <c r="F65" s="357">
        <f>'[2]25'!F65-'[2]29b'!F65-'[2]29c'!F65</f>
        <v>0</v>
      </c>
      <c r="G65" s="357">
        <f>'[2]25'!G65-'[2]29b'!G65-'[2]29c'!G65</f>
        <v>0</v>
      </c>
      <c r="H65" s="357">
        <f>'[2]25'!H65-'[2]29b'!H65-'[2]29c'!H65</f>
        <v>0</v>
      </c>
    </row>
    <row r="66" spans="1:8" x14ac:dyDescent="0.2">
      <c r="A66" s="5">
        <v>61</v>
      </c>
      <c r="B66" s="525" t="s">
        <v>450</v>
      </c>
      <c r="C66" s="357">
        <f>'[2]25'!C66-'[2]29b'!C66-'[2]29c'!C66</f>
        <v>0</v>
      </c>
      <c r="D66" s="357">
        <f>'[2]25'!D66-'[2]29b'!D66-'[2]29c'!D66</f>
        <v>0</v>
      </c>
      <c r="E66" s="357">
        <f>'[2]25'!E66-'[2]29b'!E66-'[2]29c'!E66</f>
        <v>0</v>
      </c>
      <c r="F66" s="357">
        <f>'[2]25'!F66-'[2]29b'!F66-'[2]29c'!F66</f>
        <v>0</v>
      </c>
      <c r="G66" s="357">
        <f>'[2]25'!G66-'[2]29b'!G66-'[2]29c'!G66</f>
        <v>0</v>
      </c>
      <c r="H66" s="357">
        <f>'[2]25'!H66-'[2]29b'!H66-'[2]29c'!H66</f>
        <v>0</v>
      </c>
    </row>
    <row r="67" spans="1:8" ht="25.5" x14ac:dyDescent="0.2">
      <c r="A67" s="5">
        <v>62</v>
      </c>
      <c r="B67" s="356" t="s">
        <v>108</v>
      </c>
      <c r="C67" s="357">
        <f>'[2]25'!C67-'[2]29b'!C67-'[2]29c'!C67</f>
        <v>0</v>
      </c>
      <c r="D67" s="357">
        <f>'[2]25'!D67-'[2]29b'!D67-'[2]29c'!D67</f>
        <v>0</v>
      </c>
      <c r="E67" s="357">
        <f>'[2]25'!E67-'[2]29b'!E67-'[2]29c'!E67</f>
        <v>0</v>
      </c>
      <c r="F67" s="357">
        <f>'[2]25'!F67-'[2]29b'!F67-'[2]29c'!F67</f>
        <v>0</v>
      </c>
      <c r="G67" s="357">
        <f>'[2]25'!G67-'[2]29b'!G67-'[2]29c'!G67</f>
        <v>0</v>
      </c>
      <c r="H67" s="357">
        <f>'[2]25'!H67-'[2]29b'!H67-'[2]29c'!H67</f>
        <v>0</v>
      </c>
    </row>
    <row r="68" spans="1:8" x14ac:dyDescent="0.2">
      <c r="A68" s="5">
        <v>63</v>
      </c>
      <c r="B68" s="356" t="s">
        <v>109</v>
      </c>
      <c r="C68" s="357">
        <f>'[2]25'!C68-'[2]29b'!C68-'[2]29c'!C68</f>
        <v>0</v>
      </c>
      <c r="D68" s="357">
        <f>'[2]25'!D68-'[2]29b'!D68-'[2]29c'!D68</f>
        <v>0</v>
      </c>
      <c r="E68" s="357">
        <f>'[2]25'!E68-'[2]29b'!E68-'[2]29c'!E68</f>
        <v>0</v>
      </c>
      <c r="F68" s="357">
        <f>'[2]25'!F68-'[2]29b'!F68-'[2]29c'!F68</f>
        <v>0</v>
      </c>
      <c r="G68" s="357">
        <f>'[2]25'!G68-'[2]29b'!G68-'[2]29c'!G68</f>
        <v>0</v>
      </c>
      <c r="H68" s="357">
        <f>'[2]25'!H68-'[2]29b'!H68-'[2]29c'!H68</f>
        <v>0</v>
      </c>
    </row>
    <row r="69" spans="1:8" x14ac:dyDescent="0.2">
      <c r="A69" s="5">
        <v>64</v>
      </c>
      <c r="B69" s="356" t="s">
        <v>110</v>
      </c>
      <c r="C69" s="357">
        <f>'[2]25'!C69-'[2]29b'!C69-'[2]29c'!C69</f>
        <v>0</v>
      </c>
      <c r="D69" s="357">
        <f>'[2]25'!D69-'[2]29b'!D69-'[2]29c'!D69</f>
        <v>0</v>
      </c>
      <c r="E69" s="357">
        <f>'[2]25'!E69-'[2]29b'!E69-'[2]29c'!E69</f>
        <v>0</v>
      </c>
      <c r="F69" s="357">
        <f>'[2]25'!F69-'[2]29b'!F69-'[2]29c'!F69</f>
        <v>0</v>
      </c>
      <c r="G69" s="357">
        <f>'[2]25'!G69-'[2]29b'!G69-'[2]29c'!G69</f>
        <v>0</v>
      </c>
      <c r="H69" s="357">
        <f>'[2]25'!H69-'[2]29b'!H69-'[2]29c'!H69</f>
        <v>0</v>
      </c>
    </row>
    <row r="70" spans="1:8" x14ac:dyDescent="0.2">
      <c r="A70" s="5">
        <v>65</v>
      </c>
      <c r="B70" s="361" t="s">
        <v>111</v>
      </c>
      <c r="C70" s="357">
        <f>'[2]25'!C70-'[2]29b'!C70-'[2]29c'!C70</f>
        <v>0</v>
      </c>
      <c r="D70" s="357">
        <f>'[2]25'!D70-'[2]29b'!D70-'[2]29c'!D70</f>
        <v>0</v>
      </c>
      <c r="E70" s="357">
        <f>'[2]25'!E70-'[2]29b'!E70-'[2]29c'!E70</f>
        <v>0</v>
      </c>
      <c r="F70" s="357">
        <f>'[2]25'!F70-'[2]29b'!F70-'[2]29c'!F70</f>
        <v>0</v>
      </c>
      <c r="G70" s="357">
        <f>'[2]25'!G70-'[2]29b'!G70-'[2]29c'!G70</f>
        <v>0</v>
      </c>
      <c r="H70" s="357">
        <f>'[2]25'!H70-'[2]29b'!H70-'[2]29c'!H70</f>
        <v>0</v>
      </c>
    </row>
    <row r="71" spans="1:8" x14ac:dyDescent="0.2">
      <c r="A71" s="5">
        <v>66</v>
      </c>
      <c r="B71" s="368" t="s">
        <v>112</v>
      </c>
      <c r="C71" s="357">
        <f>'[2]25'!C71-'[2]29b'!C71-'[2]29c'!C71</f>
        <v>1992588768</v>
      </c>
      <c r="D71" s="357">
        <f>'[2]25'!D71-'[2]29b'!D71-'[2]29c'!D71</f>
        <v>1912275270</v>
      </c>
      <c r="E71" s="357">
        <f>'[2]25'!E71-'[2]29b'!E71-'[2]29c'!E71</f>
        <v>4101948</v>
      </c>
      <c r="F71" s="357">
        <f>'[2]25'!F71-'[2]29b'!F71-'[2]29c'!F71</f>
        <v>65122016</v>
      </c>
      <c r="G71" s="357">
        <f>'[2]25'!G71-'[2]29b'!G71-'[2]29c'!G71</f>
        <v>2515000</v>
      </c>
      <c r="H71" s="357">
        <f>'[2]25'!H71-'[2]29b'!H71-'[2]29c'!H71</f>
        <v>8574534</v>
      </c>
    </row>
    <row r="72" spans="1:8" ht="25.5" x14ac:dyDescent="0.2">
      <c r="A72" s="5">
        <v>67</v>
      </c>
      <c r="B72" s="358" t="s">
        <v>451</v>
      </c>
      <c r="C72" s="357">
        <f>'[2]25'!C72-'[2]29b'!C72-'[2]29c'!C72</f>
        <v>0</v>
      </c>
      <c r="D72" s="357">
        <f>'[2]25'!D72-'[2]29b'!D72-'[2]29c'!D72</f>
        <v>0</v>
      </c>
      <c r="E72" s="357">
        <f>'[2]25'!E72-'[2]29b'!E72-'[2]29c'!E72</f>
        <v>0</v>
      </c>
      <c r="F72" s="357">
        <f>'[2]25'!F72-'[2]29b'!F72-'[2]29c'!F72</f>
        <v>0</v>
      </c>
      <c r="G72" s="357">
        <f>'[2]25'!G72-'[2]29b'!G72-'[2]29c'!G72</f>
        <v>0</v>
      </c>
      <c r="H72" s="357">
        <f>'[2]25'!H72-'[2]29b'!H72-'[2]29c'!H72</f>
        <v>0</v>
      </c>
    </row>
    <row r="73" spans="1:8" ht="25.5" x14ac:dyDescent="0.2">
      <c r="A73" s="5">
        <v>68</v>
      </c>
      <c r="B73" s="356" t="s">
        <v>452</v>
      </c>
      <c r="C73" s="357">
        <f>'[2]25'!C73-'[2]29b'!C73-'[2]29c'!C73</f>
        <v>283299607</v>
      </c>
      <c r="D73" s="357">
        <f>'[2]25'!D73-'[2]29b'!D73-'[2]29c'!D73</f>
        <v>247944252</v>
      </c>
      <c r="E73" s="357">
        <f>'[2]25'!E73-'[2]29b'!E73-'[2]29c'!E73</f>
        <v>11151861</v>
      </c>
      <c r="F73" s="357">
        <f>'[2]25'!F73-'[2]29b'!F73-'[2]29c'!F73</f>
        <v>17021226</v>
      </c>
      <c r="G73" s="357">
        <f>'[2]25'!G73-'[2]29b'!G73-'[2]29c'!G73</f>
        <v>2340070</v>
      </c>
      <c r="H73" s="357">
        <f>'[2]25'!H73-'[2]29b'!H73-'[2]29c'!H73</f>
        <v>4842198</v>
      </c>
    </row>
    <row r="74" spans="1:8" x14ac:dyDescent="0.2">
      <c r="A74" s="5">
        <v>69</v>
      </c>
      <c r="B74" s="356" t="s">
        <v>114</v>
      </c>
      <c r="C74" s="357">
        <f>'[2]25'!C74-'[2]29b'!C74-'[2]29c'!C74</f>
        <v>0</v>
      </c>
      <c r="D74" s="357">
        <f>'[2]25'!D74-'[2]29b'!D74-'[2]29c'!D74</f>
        <v>0</v>
      </c>
      <c r="E74" s="357">
        <f>'[2]25'!E74-'[2]29b'!E74-'[2]29c'!E74</f>
        <v>0</v>
      </c>
      <c r="F74" s="357">
        <f>'[2]25'!F74-'[2]29b'!F74-'[2]29c'!F74</f>
        <v>0</v>
      </c>
      <c r="G74" s="357">
        <f>'[2]25'!G74-'[2]29b'!G74-'[2]29c'!G74</f>
        <v>0</v>
      </c>
      <c r="H74" s="357">
        <f>'[2]25'!H74-'[2]29b'!H74-'[2]29c'!H74</f>
        <v>0</v>
      </c>
    </row>
    <row r="75" spans="1:8" x14ac:dyDescent="0.2">
      <c r="A75" s="5">
        <v>70</v>
      </c>
      <c r="B75" s="356" t="s">
        <v>453</v>
      </c>
      <c r="C75" s="357">
        <f>'[2]25'!C75-'[2]29b'!C75-'[2]29c'!C75</f>
        <v>489056233</v>
      </c>
      <c r="D75" s="357">
        <f>'[2]25'!D75-'[2]29b'!D75-'[2]29c'!D75</f>
        <v>0</v>
      </c>
      <c r="E75" s="357">
        <f>'[2]25'!E75-'[2]29b'!E75-'[2]29c'!E75</f>
        <v>179109057</v>
      </c>
      <c r="F75" s="357">
        <f>'[2]25'!F75-'[2]29b'!F75-'[2]29c'!F75</f>
        <v>121005493</v>
      </c>
      <c r="G75" s="357">
        <f>'[2]25'!G75-'[2]29b'!G75-'[2]29c'!G75</f>
        <v>60537421</v>
      </c>
      <c r="H75" s="357">
        <f>'[2]25'!H75-'[2]29b'!H75-'[2]29c'!H75</f>
        <v>128404262</v>
      </c>
    </row>
    <row r="76" spans="1:8" x14ac:dyDescent="0.2">
      <c r="A76" s="5">
        <v>71</v>
      </c>
      <c r="B76" s="356" t="s">
        <v>115</v>
      </c>
      <c r="C76" s="357">
        <f>'[2]25'!C76-'[2]29b'!C76-'[2]29c'!C76</f>
        <v>772355840</v>
      </c>
      <c r="D76" s="357">
        <f>'[2]25'!D76-'[2]29b'!D76-'[2]29c'!D76</f>
        <v>247944252</v>
      </c>
      <c r="E76" s="357">
        <f>'[2]25'!E76-'[2]29b'!E76-'[2]29c'!E76</f>
        <v>190260918</v>
      </c>
      <c r="F76" s="357">
        <f>'[2]25'!F76-'[2]29b'!F76-'[2]29c'!F76</f>
        <v>138026719</v>
      </c>
      <c r="G76" s="357">
        <f>'[2]25'!G76-'[2]29b'!G76-'[2]29c'!G76</f>
        <v>62877491</v>
      </c>
      <c r="H76" s="357">
        <f>'[2]25'!H76-'[2]29b'!H76-'[2]29c'!H76</f>
        <v>133246460</v>
      </c>
    </row>
    <row r="77" spans="1:8" ht="13.5" thickBot="1" x14ac:dyDescent="0.25">
      <c r="A77" s="5">
        <v>72</v>
      </c>
      <c r="B77" s="512" t="s">
        <v>116</v>
      </c>
      <c r="C77" s="357">
        <f>'[2]25'!C77-'[2]29b'!C77-'[2]29c'!C77</f>
        <v>772355840</v>
      </c>
      <c r="D77" s="357">
        <f>'[2]25'!D77-'[2]29b'!D77-'[2]29c'!D77</f>
        <v>247944252</v>
      </c>
      <c r="E77" s="357">
        <f>'[2]25'!E77-'[2]29b'!E77-'[2]29c'!E77</f>
        <v>190260918</v>
      </c>
      <c r="F77" s="357">
        <f>'[2]25'!F77-'[2]29b'!F77-'[2]29c'!F77</f>
        <v>138026719</v>
      </c>
      <c r="G77" s="357">
        <f>'[2]25'!G77-'[2]29b'!G77-'[2]29c'!G77</f>
        <v>62877491</v>
      </c>
      <c r="H77" s="357">
        <f>'[2]25'!H77-'[2]29b'!H77-'[2]29c'!H77</f>
        <v>133246460</v>
      </c>
    </row>
    <row r="78" spans="1:8" ht="13.5" thickBot="1" x14ac:dyDescent="0.25">
      <c r="A78" s="5">
        <v>73</v>
      </c>
      <c r="B78" s="518" t="s">
        <v>46</v>
      </c>
      <c r="C78" s="522">
        <f>'[2]25'!C78-'[2]29b'!C78-'[2]29c'!C78</f>
        <v>2764944608</v>
      </c>
      <c r="D78" s="522">
        <f>'[2]25'!D78-'[2]29b'!D78-'[2]29c'!D78</f>
        <v>2160219522</v>
      </c>
      <c r="E78" s="522">
        <f>'[2]25'!E78-'[2]29b'!E78-'[2]29c'!E78</f>
        <v>194362866</v>
      </c>
      <c r="F78" s="522">
        <f>'[2]25'!F78-'[2]29b'!F78-'[2]29c'!F78</f>
        <v>203148735</v>
      </c>
      <c r="G78" s="522">
        <f>'[2]25'!G78-'[2]29b'!G78-'[2]29c'!G78</f>
        <v>65392491</v>
      </c>
      <c r="H78" s="522">
        <f>'[2]25'!H78-'[2]29b'!H78-'[2]29c'!H78</f>
        <v>141820994</v>
      </c>
    </row>
    <row r="79" spans="1:8" ht="13.5" thickTop="1" x14ac:dyDescent="0.2">
      <c r="A79" s="5">
        <v>74</v>
      </c>
      <c r="B79" s="515" t="s">
        <v>4</v>
      </c>
      <c r="C79" s="516">
        <f>'[2]26'!C6-'[2]29b'!C79-'[2]29c'!C79</f>
        <v>381057272</v>
      </c>
      <c r="D79" s="516">
        <f>'[2]26'!D6-'[2]29b'!D79-'[2]29c'!D79</f>
        <v>38093010</v>
      </c>
      <c r="E79" s="516">
        <f>'[2]26'!E6-'[2]29b'!E79-'[2]29c'!E79</f>
        <v>125242650</v>
      </c>
      <c r="F79" s="516">
        <f>'[2]26'!F6-'[2]29b'!F79-'[2]29c'!F79</f>
        <v>112320360</v>
      </c>
      <c r="G79" s="516">
        <f>'[2]26'!G6-'[2]29b'!G79-'[2]29c'!G79</f>
        <v>22629514</v>
      </c>
      <c r="H79" s="516">
        <f>'[2]26'!H6-'[2]29b'!H79-'[2]29c'!H79</f>
        <v>82771738</v>
      </c>
    </row>
    <row r="80" spans="1:8" ht="25.5" x14ac:dyDescent="0.2">
      <c r="A80" s="5">
        <v>75</v>
      </c>
      <c r="B80" s="529" t="s">
        <v>5</v>
      </c>
      <c r="C80" s="516">
        <f>'[2]26'!C7-'[2]29b'!C80-'[2]29c'!C80</f>
        <v>71192268</v>
      </c>
      <c r="D80" s="516">
        <f>'[2]26'!D7-'[2]29b'!D80-'[2]29c'!D80</f>
        <v>8725678</v>
      </c>
      <c r="E80" s="516">
        <f>'[2]26'!E7-'[2]29b'!E80-'[2]29c'!E80</f>
        <v>26527755</v>
      </c>
      <c r="F80" s="516">
        <f>'[2]26'!F7-'[2]29b'!F80-'[2]29c'!F80</f>
        <v>15279326</v>
      </c>
      <c r="G80" s="516">
        <f>'[2]26'!G7-'[2]29b'!G80-'[2]29c'!G80</f>
        <v>4491129</v>
      </c>
      <c r="H80" s="516">
        <f>'[2]26'!H7-'[2]29b'!H80-'[2]29c'!H80</f>
        <v>16168380</v>
      </c>
    </row>
    <row r="81" spans="1:8" x14ac:dyDescent="0.2">
      <c r="A81" s="5">
        <v>76</v>
      </c>
      <c r="B81" s="529" t="s">
        <v>6</v>
      </c>
      <c r="C81" s="516">
        <f>'[2]26'!C8-'[2]29b'!C81-'[2]29c'!C81</f>
        <v>452828462</v>
      </c>
      <c r="D81" s="516">
        <f>'[2]26'!D8-'[2]29b'!D81-'[2]29c'!D81</f>
        <v>268632748</v>
      </c>
      <c r="E81" s="516">
        <f>'[2]26'!E8-'[2]29b'!E81-'[2]29c'!E81</f>
        <v>38220500</v>
      </c>
      <c r="F81" s="516">
        <f>'[2]26'!F8-'[2]29b'!F81-'[2]29c'!F81</f>
        <v>72660509</v>
      </c>
      <c r="G81" s="516">
        <f>'[2]26'!G8-'[2]29b'!G81-'[2]29c'!G81</f>
        <v>31279398</v>
      </c>
      <c r="H81" s="516">
        <f>'[2]26'!H8-'[2]29b'!H81-'[2]29c'!H81</f>
        <v>42035307</v>
      </c>
    </row>
    <row r="82" spans="1:8" x14ac:dyDescent="0.2">
      <c r="A82" s="5">
        <v>77</v>
      </c>
      <c r="B82" s="451" t="s">
        <v>7</v>
      </c>
      <c r="C82" s="516">
        <f>'[2]26'!C9-'[2]29b'!C82-'[2]29c'!C82</f>
        <v>0</v>
      </c>
      <c r="D82" s="516">
        <f>'[2]26'!D9-'[2]29b'!D82-'[2]29c'!D82</f>
        <v>0</v>
      </c>
      <c r="E82" s="516">
        <f>'[2]26'!E9-'[2]29b'!E82-'[2]29c'!E82</f>
        <v>0</v>
      </c>
      <c r="F82" s="516">
        <f>'[2]26'!F9-'[2]29b'!F82-'[2]29c'!F82</f>
        <v>0</v>
      </c>
      <c r="G82" s="516">
        <f>'[2]26'!G9-'[2]29b'!G82-'[2]29c'!G82</f>
        <v>0</v>
      </c>
      <c r="H82" s="516">
        <f>'[2]26'!H9-'[2]29b'!H82-'[2]29c'!H82</f>
        <v>0</v>
      </c>
    </row>
    <row r="83" spans="1:8" ht="25.5" x14ac:dyDescent="0.2">
      <c r="A83" s="5">
        <v>78</v>
      </c>
      <c r="B83" s="451" t="s">
        <v>8</v>
      </c>
      <c r="C83" s="516">
        <f>'[2]26'!C10-'[2]29b'!C83-'[2]29c'!C83</f>
        <v>0</v>
      </c>
      <c r="D83" s="516">
        <f>'[2]26'!D10-'[2]29b'!D83-'[2]29c'!D83</f>
        <v>0</v>
      </c>
      <c r="E83" s="516">
        <f>'[2]26'!E10-'[2]29b'!E83-'[2]29c'!E83</f>
        <v>0</v>
      </c>
      <c r="F83" s="516">
        <f>'[2]26'!F10-'[2]29b'!F83-'[2]29c'!F83</f>
        <v>0</v>
      </c>
      <c r="G83" s="516">
        <f>'[2]26'!G10-'[2]29b'!G83-'[2]29c'!G83</f>
        <v>0</v>
      </c>
      <c r="H83" s="516">
        <f>'[2]26'!H10-'[2]29b'!H83-'[2]29c'!H83</f>
        <v>0</v>
      </c>
    </row>
    <row r="84" spans="1:8" x14ac:dyDescent="0.2">
      <c r="A84" s="5">
        <v>79</v>
      </c>
      <c r="B84" s="451" t="s">
        <v>9</v>
      </c>
      <c r="C84" s="516">
        <f>'[2]26'!C11-'[2]29b'!C84-'[2]29c'!C84</f>
        <v>800000</v>
      </c>
      <c r="D84" s="516">
        <f>'[2]26'!D11-'[2]29b'!D84-'[2]29c'!D84</f>
        <v>800000</v>
      </c>
      <c r="E84" s="516">
        <f>'[2]26'!E11-'[2]29b'!E84-'[2]29c'!E84</f>
        <v>0</v>
      </c>
      <c r="F84" s="516">
        <f>'[2]26'!F11-'[2]29b'!F84-'[2]29c'!F84</f>
        <v>0</v>
      </c>
      <c r="G84" s="516">
        <f>'[2]26'!G11-'[2]29b'!G84-'[2]29c'!G84</f>
        <v>0</v>
      </c>
      <c r="H84" s="516">
        <f>'[2]26'!H11-'[2]29b'!H84-'[2]29c'!H84</f>
        <v>0</v>
      </c>
    </row>
    <row r="85" spans="1:8" x14ac:dyDescent="0.2">
      <c r="A85" s="5">
        <v>80</v>
      </c>
      <c r="B85" s="451" t="s">
        <v>10</v>
      </c>
      <c r="C85" s="516">
        <f>'[2]26'!C12-'[2]29b'!C85-'[2]29c'!C85</f>
        <v>800000</v>
      </c>
      <c r="D85" s="516">
        <f>'[2]26'!D12-'[2]29b'!D85-'[2]29c'!D85</f>
        <v>800000</v>
      </c>
      <c r="E85" s="516">
        <f>'[2]26'!E12-'[2]29b'!E85-'[2]29c'!E85</f>
        <v>0</v>
      </c>
      <c r="F85" s="516">
        <f>'[2]26'!F12-'[2]29b'!F85-'[2]29c'!F85</f>
        <v>0</v>
      </c>
      <c r="G85" s="516">
        <f>'[2]26'!G12-'[2]29b'!G85-'[2]29c'!G85</f>
        <v>0</v>
      </c>
      <c r="H85" s="516">
        <f>'[2]26'!H12-'[2]29b'!H85-'[2]29c'!H85</f>
        <v>0</v>
      </c>
    </row>
    <row r="86" spans="1:8" x14ac:dyDescent="0.2">
      <c r="A86" s="5">
        <v>81</v>
      </c>
      <c r="B86" s="451" t="s">
        <v>11</v>
      </c>
      <c r="C86" s="516">
        <f>'[2]26'!C13-'[2]29b'!C86-'[2]29c'!C86</f>
        <v>11000000</v>
      </c>
      <c r="D86" s="516">
        <f>'[2]26'!D13-'[2]29b'!D86-'[2]29c'!D86</f>
        <v>11000000</v>
      </c>
      <c r="E86" s="516">
        <f>'[2]26'!E13-'[2]29b'!E86-'[2]29c'!E86</f>
        <v>0</v>
      </c>
      <c r="F86" s="516">
        <f>'[2]26'!F13-'[2]29b'!F86-'[2]29c'!F86</f>
        <v>0</v>
      </c>
      <c r="G86" s="516">
        <f>'[2]26'!G13-'[2]29b'!G86-'[2]29c'!G86</f>
        <v>0</v>
      </c>
      <c r="H86" s="516">
        <f>'[2]26'!H13-'[2]29b'!H86-'[2]29c'!H86</f>
        <v>0</v>
      </c>
    </row>
    <row r="87" spans="1:8" x14ac:dyDescent="0.2">
      <c r="A87" s="5">
        <v>82</v>
      </c>
      <c r="B87" s="451" t="s">
        <v>12</v>
      </c>
      <c r="C87" s="516">
        <f>'[2]26'!C14-'[2]29b'!C87-'[2]29c'!C87</f>
        <v>1000000</v>
      </c>
      <c r="D87" s="516">
        <f>'[2]26'!D14-'[2]29b'!D87-'[2]29c'!D87</f>
        <v>1000000</v>
      </c>
      <c r="E87" s="516">
        <f>'[2]26'!E14-'[2]29b'!E87-'[2]29c'!E87</f>
        <v>0</v>
      </c>
      <c r="F87" s="516">
        <f>'[2]26'!F14-'[2]29b'!F87-'[2]29c'!F87</f>
        <v>0</v>
      </c>
      <c r="G87" s="516">
        <f>'[2]26'!G14-'[2]29b'!G87-'[2]29c'!G87</f>
        <v>0</v>
      </c>
      <c r="H87" s="516">
        <f>'[2]26'!H14-'[2]29b'!H87-'[2]29c'!H87</f>
        <v>0</v>
      </c>
    </row>
    <row r="88" spans="1:8" x14ac:dyDescent="0.2">
      <c r="A88" s="5">
        <v>83</v>
      </c>
      <c r="B88" s="451" t="s">
        <v>13</v>
      </c>
      <c r="C88" s="516">
        <f>'[2]26'!C15-'[2]29b'!C88-'[2]29c'!C88</f>
        <v>10000000</v>
      </c>
      <c r="D88" s="516">
        <f>'[2]26'!D15-'[2]29b'!D88-'[2]29c'!D88</f>
        <v>10000000</v>
      </c>
      <c r="E88" s="516">
        <f>'[2]26'!E15-'[2]29b'!E88-'[2]29c'!E88</f>
        <v>0</v>
      </c>
      <c r="F88" s="516">
        <f>'[2]26'!F15-'[2]29b'!F88-'[2]29c'!F88</f>
        <v>0</v>
      </c>
      <c r="G88" s="516">
        <f>'[2]26'!G15-'[2]29b'!G88-'[2]29c'!G88</f>
        <v>0</v>
      </c>
      <c r="H88" s="516">
        <f>'[2]26'!H15-'[2]29b'!H88-'[2]29c'!H88</f>
        <v>0</v>
      </c>
    </row>
    <row r="89" spans="1:8" x14ac:dyDescent="0.2">
      <c r="A89" s="5">
        <v>84</v>
      </c>
      <c r="B89" s="457" t="s">
        <v>15</v>
      </c>
      <c r="C89" s="516">
        <f>'[2]26'!C16-'[2]29b'!C89-'[2]29c'!C89</f>
        <v>11800000</v>
      </c>
      <c r="D89" s="516">
        <f>'[2]26'!D16-'[2]29b'!D89-'[2]29c'!D89</f>
        <v>11800000</v>
      </c>
      <c r="E89" s="516">
        <f>'[2]26'!E16-'[2]29b'!E89-'[2]29c'!E89</f>
        <v>0</v>
      </c>
      <c r="F89" s="516">
        <f>'[2]26'!F16-'[2]29b'!F89-'[2]29c'!F89</f>
        <v>0</v>
      </c>
      <c r="G89" s="516">
        <f>'[2]26'!G16-'[2]29b'!G89-'[2]29c'!G89</f>
        <v>0</v>
      </c>
      <c r="H89" s="516">
        <f>'[2]26'!H16-'[2]29b'!H89-'[2]29c'!H89</f>
        <v>0</v>
      </c>
    </row>
    <row r="90" spans="1:8" x14ac:dyDescent="0.2">
      <c r="A90" s="5">
        <v>85</v>
      </c>
      <c r="B90" s="451" t="s">
        <v>16</v>
      </c>
      <c r="C90" s="516">
        <f>'[2]26'!C17-'[2]29b'!C90-'[2]29c'!C90</f>
        <v>0</v>
      </c>
      <c r="D90" s="516">
        <f>'[2]26'!D17-'[2]29b'!D90-'[2]29c'!D90</f>
        <v>0</v>
      </c>
      <c r="E90" s="516">
        <f>'[2]26'!E17-'[2]29b'!E90-'[2]29c'!E90</f>
        <v>0</v>
      </c>
      <c r="F90" s="516">
        <f>'[2]26'!F17-'[2]29b'!F90-'[2]29c'!F90</f>
        <v>0</v>
      </c>
      <c r="G90" s="516">
        <f>'[2]26'!G17-'[2]29b'!G90-'[2]29c'!G90</f>
        <v>0</v>
      </c>
      <c r="H90" s="516">
        <f>'[2]26'!H17-'[2]29b'!H90-'[2]29c'!H90</f>
        <v>0</v>
      </c>
    </row>
    <row r="91" spans="1:8" ht="25.5" x14ac:dyDescent="0.2">
      <c r="A91" s="5">
        <v>86</v>
      </c>
      <c r="B91" s="451" t="s">
        <v>17</v>
      </c>
      <c r="C91" s="516">
        <f>'[2]26'!C18-'[2]29b'!C91-'[2]29c'!C91</f>
        <v>165641959</v>
      </c>
      <c r="D91" s="516">
        <f>'[2]26'!D18-'[2]29b'!D91-'[2]29c'!D91</f>
        <v>165641959</v>
      </c>
      <c r="E91" s="516">
        <f>'[2]26'!E18-'[2]29b'!E91-'[2]29c'!E91</f>
        <v>0</v>
      </c>
      <c r="F91" s="516">
        <f>'[2]26'!F18-'[2]29b'!F91-'[2]29c'!F91</f>
        <v>0</v>
      </c>
      <c r="G91" s="516">
        <f>'[2]26'!G18-'[2]29b'!G91-'[2]29c'!G91</f>
        <v>0</v>
      </c>
      <c r="H91" s="516">
        <f>'[2]26'!H18-'[2]29b'!H91-'[2]29c'!H91</f>
        <v>0</v>
      </c>
    </row>
    <row r="92" spans="1:8" x14ac:dyDescent="0.2">
      <c r="A92" s="5">
        <v>87</v>
      </c>
      <c r="B92" s="451" t="s">
        <v>477</v>
      </c>
      <c r="C92" s="516">
        <f>'[2]26'!C19-'[2]29b'!C92-'[2]29c'!C92</f>
        <v>3200000</v>
      </c>
      <c r="D92" s="516">
        <f>'[2]26'!D19-'[2]29b'!D92-'[2]29c'!D92</f>
        <v>3200000</v>
      </c>
      <c r="E92" s="516">
        <f>'[2]26'!E19-'[2]29b'!E92-'[2]29c'!E92</f>
        <v>0</v>
      </c>
      <c r="F92" s="516">
        <f>'[2]26'!F19-'[2]29b'!F92-'[2]29c'!F92</f>
        <v>0</v>
      </c>
      <c r="G92" s="516">
        <f>'[2]26'!G19-'[2]29b'!G92-'[2]29c'!G92</f>
        <v>0</v>
      </c>
      <c r="H92" s="516">
        <f>'[2]26'!H19-'[2]29b'!H92-'[2]29c'!H92</f>
        <v>0</v>
      </c>
    </row>
    <row r="93" spans="1:8" x14ac:dyDescent="0.2">
      <c r="A93" s="5">
        <v>88</v>
      </c>
      <c r="B93" s="451" t="s">
        <v>19</v>
      </c>
      <c r="C93" s="516">
        <f>'[2]26'!C20-'[2]29b'!C93-'[2]29c'!C93</f>
        <v>0</v>
      </c>
      <c r="D93" s="516">
        <f>'[2]26'!D20-'[2]29b'!D93-'[2]29c'!D93</f>
        <v>0</v>
      </c>
      <c r="E93" s="516">
        <f>'[2]26'!E20-'[2]29b'!E93-'[2]29c'!E93</f>
        <v>0</v>
      </c>
      <c r="F93" s="516">
        <f>'[2]26'!F20-'[2]29b'!F93-'[2]29c'!F93</f>
        <v>0</v>
      </c>
      <c r="G93" s="516">
        <f>'[2]26'!G20-'[2]29b'!G93-'[2]29c'!G93</f>
        <v>0</v>
      </c>
      <c r="H93" s="516">
        <f>'[2]26'!H20-'[2]29b'!H93-'[2]29c'!H93</f>
        <v>0</v>
      </c>
    </row>
    <row r="94" spans="1:8" x14ac:dyDescent="0.2">
      <c r="A94" s="5">
        <v>89</v>
      </c>
      <c r="B94" s="451" t="s">
        <v>20</v>
      </c>
      <c r="C94" s="516">
        <f>'[2]26'!C21-'[2]29b'!C94-'[2]29c'!C94</f>
        <v>0</v>
      </c>
      <c r="D94" s="516">
        <f>'[2]26'!D21-'[2]29b'!D94-'[2]29c'!D94</f>
        <v>0</v>
      </c>
      <c r="E94" s="516">
        <f>'[2]26'!E21-'[2]29b'!E94-'[2]29c'!E94</f>
        <v>0</v>
      </c>
      <c r="F94" s="516">
        <f>'[2]26'!F21-'[2]29b'!F94-'[2]29c'!F94</f>
        <v>0</v>
      </c>
      <c r="G94" s="516">
        <f>'[2]26'!G21-'[2]29b'!G94-'[2]29c'!G94</f>
        <v>0</v>
      </c>
      <c r="H94" s="516">
        <f>'[2]26'!H21-'[2]29b'!H94-'[2]29c'!H94</f>
        <v>0</v>
      </c>
    </row>
    <row r="95" spans="1:8" x14ac:dyDescent="0.2">
      <c r="A95" s="5">
        <v>90</v>
      </c>
      <c r="B95" s="451" t="s">
        <v>21</v>
      </c>
      <c r="C95" s="516">
        <f>'[2]26'!C22-'[2]29b'!C95-'[2]29c'!C95</f>
        <v>162441959</v>
      </c>
      <c r="D95" s="516">
        <f>'[2]26'!D22-'[2]29b'!D95-'[2]29c'!D95</f>
        <v>162441959</v>
      </c>
      <c r="E95" s="516">
        <f>'[2]26'!E22-'[2]29b'!E95-'[2]29c'!E95</f>
        <v>0</v>
      </c>
      <c r="F95" s="516">
        <f>'[2]26'!F22-'[2]29b'!F95-'[2]29c'!F95</f>
        <v>0</v>
      </c>
      <c r="G95" s="516">
        <f>'[2]26'!G22-'[2]29b'!G95-'[2]29c'!G95</f>
        <v>0</v>
      </c>
      <c r="H95" s="516">
        <f>'[2]26'!H22-'[2]29b'!H95-'[2]29c'!H95</f>
        <v>0</v>
      </c>
    </row>
    <row r="96" spans="1:8" ht="25.5" x14ac:dyDescent="0.2">
      <c r="A96" s="5">
        <v>91</v>
      </c>
      <c r="B96" s="451" t="s">
        <v>478</v>
      </c>
      <c r="C96" s="516">
        <f>'[2]26'!C23-'[2]29b'!C96-'[2]29c'!C96</f>
        <v>1500000</v>
      </c>
      <c r="D96" s="516">
        <f>'[2]26'!D23-'[2]29b'!D96-'[2]29c'!D96</f>
        <v>1500000</v>
      </c>
      <c r="E96" s="516">
        <f>'[2]26'!E23-'[2]29b'!E96-'[2]29c'!E96</f>
        <v>0</v>
      </c>
      <c r="F96" s="516">
        <f>'[2]26'!F23-'[2]29b'!F96-'[2]29c'!F96</f>
        <v>0</v>
      </c>
      <c r="G96" s="516">
        <f>'[2]26'!G23-'[2]29b'!G96-'[2]29c'!G96</f>
        <v>0</v>
      </c>
      <c r="H96" s="516">
        <f>'[2]26'!H23-'[2]29b'!H96-'[2]29c'!H96</f>
        <v>0</v>
      </c>
    </row>
    <row r="97" spans="1:8" x14ac:dyDescent="0.2">
      <c r="A97" s="5">
        <v>92</v>
      </c>
      <c r="B97" s="451" t="s">
        <v>479</v>
      </c>
      <c r="C97" s="516">
        <f>'[2]26'!C24-'[2]29b'!C97-'[2]29c'!C97</f>
        <v>0</v>
      </c>
      <c r="D97" s="516">
        <f>'[2]26'!D24-'[2]29b'!D97-'[2]29c'!D97</f>
        <v>0</v>
      </c>
      <c r="E97" s="516">
        <f>'[2]26'!E24-'[2]29b'!E97-'[2]29c'!E97</f>
        <v>0</v>
      </c>
      <c r="F97" s="516">
        <f>'[2]26'!F24-'[2]29b'!F97-'[2]29c'!F97</f>
        <v>0</v>
      </c>
      <c r="G97" s="516">
        <f>'[2]26'!G24-'[2]29b'!G97-'[2]29c'!G97</f>
        <v>0</v>
      </c>
      <c r="H97" s="516">
        <f>'[2]26'!H24-'[2]29b'!H97-'[2]29c'!H97</f>
        <v>0</v>
      </c>
    </row>
    <row r="98" spans="1:8" x14ac:dyDescent="0.2">
      <c r="A98" s="5">
        <v>93</v>
      </c>
      <c r="B98" s="451" t="s">
        <v>23</v>
      </c>
      <c r="C98" s="516">
        <f>'[2]26'!C25-'[2]29b'!C98-'[2]29c'!C98</f>
        <v>115798932</v>
      </c>
      <c r="D98" s="516">
        <f>'[2]26'!D25-'[2]29b'!D98-'[2]29c'!D98</f>
        <v>115798932</v>
      </c>
      <c r="E98" s="516">
        <f>'[2]26'!E25-'[2]29b'!E98-'[2]29c'!E98</f>
        <v>0</v>
      </c>
      <c r="F98" s="516">
        <f>'[2]26'!F25-'[2]29b'!F98-'[2]29c'!F98</f>
        <v>0</v>
      </c>
      <c r="G98" s="516">
        <f>'[2]26'!G25-'[2]29b'!G98-'[2]29c'!G98</f>
        <v>0</v>
      </c>
      <c r="H98" s="516">
        <f>'[2]26'!H25-'[2]29b'!H98-'[2]29c'!H98</f>
        <v>0</v>
      </c>
    </row>
    <row r="99" spans="1:8" x14ac:dyDescent="0.2">
      <c r="A99" s="5">
        <v>94</v>
      </c>
      <c r="B99" s="457" t="s">
        <v>24</v>
      </c>
      <c r="C99" s="516">
        <f>'[2]26'!C26-'[2]29b'!C99-'[2]29c'!C99</f>
        <v>282940891</v>
      </c>
      <c r="D99" s="516">
        <f>'[2]26'!D26-'[2]29b'!D99-'[2]29c'!D99</f>
        <v>282940891</v>
      </c>
      <c r="E99" s="516">
        <f>'[2]26'!E26-'[2]29b'!E99-'[2]29c'!E99</f>
        <v>0</v>
      </c>
      <c r="F99" s="516">
        <f>'[2]26'!F26-'[2]29b'!F99-'[2]29c'!F99</f>
        <v>0</v>
      </c>
      <c r="G99" s="516">
        <f>'[2]26'!G26-'[2]29b'!G99-'[2]29c'!G99</f>
        <v>0</v>
      </c>
      <c r="H99" s="516">
        <f>'[2]26'!H26-'[2]29b'!H99-'[2]29c'!H99</f>
        <v>0</v>
      </c>
    </row>
    <row r="100" spans="1:8" x14ac:dyDescent="0.2">
      <c r="A100" s="5">
        <v>95</v>
      </c>
      <c r="B100" s="451" t="s">
        <v>25</v>
      </c>
      <c r="C100" s="516">
        <f>'[2]26'!C27-'[2]29b'!C100-'[2]29c'!C100</f>
        <v>620000</v>
      </c>
      <c r="D100" s="516">
        <f>'[2]26'!D27-'[2]29b'!D100-'[2]29c'!D100</f>
        <v>0</v>
      </c>
      <c r="E100" s="516">
        <f>'[2]26'!E27-'[2]29b'!E100-'[2]29c'!E100</f>
        <v>500000</v>
      </c>
      <c r="F100" s="516">
        <f>'[2]26'!F27-'[2]29b'!F100-'[2]29c'!F100</f>
        <v>120000</v>
      </c>
      <c r="G100" s="516">
        <f>'[2]26'!G27-'[2]29b'!G100-'[2]29c'!G100</f>
        <v>0</v>
      </c>
      <c r="H100" s="516">
        <f>'[2]26'!H27-'[2]29b'!H100-'[2]29c'!H100</f>
        <v>0</v>
      </c>
    </row>
    <row r="101" spans="1:8" x14ac:dyDescent="0.2">
      <c r="A101" s="5">
        <v>96</v>
      </c>
      <c r="B101" s="451" t="s">
        <v>26</v>
      </c>
      <c r="C101" s="516">
        <f>'[2]26'!C28-'[2]29b'!C101-'[2]29c'!C101</f>
        <v>976947376</v>
      </c>
      <c r="D101" s="516">
        <f>'[2]26'!D28-'[2]29b'!D101-'[2]29c'!D101</f>
        <v>976947376</v>
      </c>
      <c r="E101" s="516">
        <f>'[2]26'!E28-'[2]29b'!E101-'[2]29c'!E101</f>
        <v>0</v>
      </c>
      <c r="F101" s="516">
        <f>'[2]26'!F28-'[2]29b'!F101-'[2]29c'!F101</f>
        <v>0</v>
      </c>
      <c r="G101" s="516">
        <f>'[2]26'!G28-'[2]29b'!G101-'[2]29c'!G101</f>
        <v>0</v>
      </c>
      <c r="H101" s="516">
        <f>'[2]26'!H28-'[2]29b'!H101-'[2]29c'!H101</f>
        <v>0</v>
      </c>
    </row>
    <row r="102" spans="1:8" x14ac:dyDescent="0.2">
      <c r="A102" s="5">
        <v>97</v>
      </c>
      <c r="B102" s="451" t="s">
        <v>27</v>
      </c>
      <c r="C102" s="516">
        <f>'[2]26'!C29-'[2]29b'!C102-'[2]29c'!C102</f>
        <v>1540000</v>
      </c>
      <c r="D102" s="516">
        <f>'[2]26'!D29-'[2]29b'!D102-'[2]29c'!D102</f>
        <v>0</v>
      </c>
      <c r="E102" s="516">
        <f>'[2]26'!E29-'[2]29b'!E102-'[2]29c'!E102</f>
        <v>1500000</v>
      </c>
      <c r="F102" s="516">
        <f>'[2]26'!F29-'[2]29b'!F102-'[2]29c'!F102</f>
        <v>40000</v>
      </c>
      <c r="G102" s="516">
        <f>'[2]26'!G29-'[2]29b'!G102-'[2]29c'!G102</f>
        <v>0</v>
      </c>
      <c r="H102" s="516">
        <f>'[2]26'!H29-'[2]29b'!H102-'[2]29c'!H102</f>
        <v>0</v>
      </c>
    </row>
    <row r="103" spans="1:8" x14ac:dyDescent="0.2">
      <c r="A103" s="5">
        <v>98</v>
      </c>
      <c r="B103" s="451" t="s">
        <v>28</v>
      </c>
      <c r="C103" s="516">
        <f>'[2]26'!C30-'[2]29b'!C103-'[2]29c'!C103</f>
        <v>9503731</v>
      </c>
      <c r="D103" s="516">
        <f>'[2]26'!D30-'[2]29b'!D103-'[2]29c'!D103</f>
        <v>672441</v>
      </c>
      <c r="E103" s="516">
        <f>'[2]26'!E30-'[2]29b'!E103-'[2]29c'!E103</f>
        <v>736220</v>
      </c>
      <c r="F103" s="516">
        <f>'[2]26'!F30-'[2]29b'!F103-'[2]29c'!F103</f>
        <v>1814441</v>
      </c>
      <c r="G103" s="516">
        <f>'[2]26'!G30-'[2]29b'!G103-'[2]29c'!G103</f>
        <v>5614827</v>
      </c>
      <c r="H103" s="516">
        <f>'[2]26'!H30-'[2]29b'!H103-'[2]29c'!H103</f>
        <v>665802</v>
      </c>
    </row>
    <row r="104" spans="1:8" ht="25.5" x14ac:dyDescent="0.2">
      <c r="A104" s="5">
        <v>99</v>
      </c>
      <c r="B104" s="451" t="s">
        <v>29</v>
      </c>
      <c r="C104" s="516">
        <f>'[2]26'!C31-'[2]29b'!C104-'[2]29c'!C104</f>
        <v>57053169</v>
      </c>
      <c r="D104" s="516">
        <f>'[2]26'!D31-'[2]29b'!D104-'[2]29c'!D104</f>
        <v>54223900</v>
      </c>
      <c r="E104" s="516">
        <f>'[2]26'!E31-'[2]29b'!E104-'[2]29c'!E104</f>
        <v>738780</v>
      </c>
      <c r="F104" s="516">
        <f>'[2]26'!F31-'[2]29b'!F104-'[2]29c'!F104</f>
        <v>533099</v>
      </c>
      <c r="G104" s="516">
        <f>'[2]26'!G31-'[2]29b'!G104-'[2]29c'!G104</f>
        <v>1377623</v>
      </c>
      <c r="H104" s="516">
        <f>'[2]26'!H31-'[2]29b'!H104-'[2]29c'!H104</f>
        <v>179767</v>
      </c>
    </row>
    <row r="105" spans="1:8" x14ac:dyDescent="0.2">
      <c r="A105" s="5">
        <v>100</v>
      </c>
      <c r="B105" s="457" t="s">
        <v>30</v>
      </c>
      <c r="C105" s="516">
        <f>'[2]26'!C32-'[2]29b'!C105-'[2]29c'!C105</f>
        <v>1045664276</v>
      </c>
      <c r="D105" s="516">
        <f>'[2]26'!D32-'[2]29b'!D105-'[2]29c'!D105</f>
        <v>1031843717</v>
      </c>
      <c r="E105" s="516">
        <f>'[2]26'!E32-'[2]29b'!E105-'[2]29c'!E105</f>
        <v>3475000</v>
      </c>
      <c r="F105" s="516">
        <f>'[2]26'!F32-'[2]29b'!F105-'[2]29c'!F105</f>
        <v>2507540</v>
      </c>
      <c r="G105" s="516">
        <f>'[2]26'!G32-'[2]29b'!G105-'[2]29c'!G105</f>
        <v>6992450</v>
      </c>
      <c r="H105" s="516">
        <f>'[2]26'!H32-'[2]29b'!H105-'[2]29c'!H105</f>
        <v>845569</v>
      </c>
    </row>
    <row r="106" spans="1:8" x14ac:dyDescent="0.2">
      <c r="A106" s="5">
        <v>101</v>
      </c>
      <c r="B106" s="451" t="s">
        <v>31</v>
      </c>
      <c r="C106" s="516">
        <f>'[2]26'!C33-'[2]29b'!C106-'[2]29c'!C106</f>
        <v>13103899</v>
      </c>
      <c r="D106" s="516">
        <f>'[2]26'!D33-'[2]29b'!D106-'[2]29c'!D106</f>
        <v>13103899</v>
      </c>
      <c r="E106" s="516">
        <f>'[2]26'!E33-'[2]29b'!E106-'[2]29c'!E106</f>
        <v>0</v>
      </c>
      <c r="F106" s="516">
        <f>'[2]26'!F33-'[2]29b'!F106-'[2]29c'!F106</f>
        <v>0</v>
      </c>
      <c r="G106" s="516">
        <f>'[2]26'!G33-'[2]29b'!G106-'[2]29c'!G106</f>
        <v>0</v>
      </c>
      <c r="H106" s="516">
        <f>'[2]26'!H33-'[2]29b'!H106-'[2]29c'!H106</f>
        <v>0</v>
      </c>
    </row>
    <row r="107" spans="1:8" x14ac:dyDescent="0.2">
      <c r="A107" s="5">
        <v>102</v>
      </c>
      <c r="B107" s="451" t="s">
        <v>480</v>
      </c>
      <c r="C107" s="516">
        <f>'[2]26'!C34-'[2]29b'!C107-'[2]29c'!C107</f>
        <v>300000</v>
      </c>
      <c r="D107" s="516">
        <f>'[2]26'!D34-'[2]29b'!D107-'[2]29c'!D107</f>
        <v>0</v>
      </c>
      <c r="E107" s="516">
        <f>'[2]26'!E34-'[2]29b'!E107-'[2]29c'!E107</f>
        <v>300000</v>
      </c>
      <c r="F107" s="516">
        <f>'[2]26'!F34-'[2]29b'!F107-'[2]29c'!F107</f>
        <v>0</v>
      </c>
      <c r="G107" s="516">
        <f>'[2]26'!G34-'[2]29b'!G107-'[2]29c'!G107</f>
        <v>0</v>
      </c>
      <c r="H107" s="516">
        <f>'[2]26'!H34-'[2]29b'!H107-'[2]29c'!H107</f>
        <v>0</v>
      </c>
    </row>
    <row r="108" spans="1:8" x14ac:dyDescent="0.2">
      <c r="A108" s="5">
        <v>103</v>
      </c>
      <c r="B108" s="451" t="s">
        <v>33</v>
      </c>
      <c r="C108" s="516">
        <f>'[2]26'!C35-'[2]29b'!C108-'[2]29c'!C108</f>
        <v>706269</v>
      </c>
      <c r="D108" s="516">
        <f>'[2]26'!D35-'[2]29b'!D108-'[2]29c'!D108</f>
        <v>0</v>
      </c>
      <c r="E108" s="516">
        <f>'[2]26'!E35-'[2]29b'!E108-'[2]29c'!E108</f>
        <v>406269</v>
      </c>
      <c r="F108" s="516">
        <f>'[2]26'!F35-'[2]29b'!F108-'[2]29c'!F108</f>
        <v>300000</v>
      </c>
      <c r="G108" s="516">
        <f>'[2]26'!G35-'[2]29b'!G108-'[2]29c'!G108</f>
        <v>0</v>
      </c>
      <c r="H108" s="516">
        <f>'[2]26'!H35-'[2]29b'!H108-'[2]29c'!H108</f>
        <v>0</v>
      </c>
    </row>
    <row r="109" spans="1:8" ht="25.5" x14ac:dyDescent="0.2">
      <c r="A109" s="5">
        <v>104</v>
      </c>
      <c r="B109" s="451" t="s">
        <v>34</v>
      </c>
      <c r="C109" s="516">
        <f>'[2]26'!C36-'[2]29b'!C109-'[2]29c'!C109</f>
        <v>3809745</v>
      </c>
      <c r="D109" s="516">
        <f>'[2]26'!D36-'[2]29b'!D109-'[2]29c'!D109</f>
        <v>3538053</v>
      </c>
      <c r="E109" s="516">
        <f>'[2]26'!E36-'[2]29b'!E109-'[2]29c'!E109</f>
        <v>190692</v>
      </c>
      <c r="F109" s="516">
        <f>'[2]26'!F36-'[2]29b'!F109-'[2]29c'!F109</f>
        <v>81000</v>
      </c>
      <c r="G109" s="516">
        <f>'[2]26'!G36-'[2]29b'!G109-'[2]29c'!G109</f>
        <v>0</v>
      </c>
      <c r="H109" s="516">
        <f>'[2]26'!H36-'[2]29b'!H109-'[2]29c'!H109</f>
        <v>0</v>
      </c>
    </row>
    <row r="110" spans="1:8" x14ac:dyDescent="0.2">
      <c r="A110" s="5">
        <v>105</v>
      </c>
      <c r="B110" s="457" t="s">
        <v>35</v>
      </c>
      <c r="C110" s="516">
        <f>'[2]26'!C37-'[2]29b'!C110-'[2]29c'!C110</f>
        <v>17919913</v>
      </c>
      <c r="D110" s="516">
        <f>'[2]26'!D37-'[2]29b'!D110-'[2]29c'!D110</f>
        <v>16641952</v>
      </c>
      <c r="E110" s="516">
        <f>'[2]26'!E37-'[2]29b'!E110-'[2]29c'!E110</f>
        <v>896961</v>
      </c>
      <c r="F110" s="516">
        <f>'[2]26'!F37-'[2]29b'!F110-'[2]29c'!F110</f>
        <v>381000</v>
      </c>
      <c r="G110" s="516">
        <f>'[2]26'!G37-'[2]29b'!G110-'[2]29c'!G110</f>
        <v>0</v>
      </c>
      <c r="H110" s="516">
        <f>'[2]26'!H37-'[2]29b'!H110-'[2]29c'!H110</f>
        <v>0</v>
      </c>
    </row>
    <row r="111" spans="1:8" ht="25.5" x14ac:dyDescent="0.2">
      <c r="A111" s="5">
        <v>106</v>
      </c>
      <c r="B111" s="451" t="s">
        <v>36</v>
      </c>
      <c r="C111" s="516">
        <f>'[2]26'!C38-'[2]29b'!C111-'[2]29c'!C111</f>
        <v>300000</v>
      </c>
      <c r="D111" s="516">
        <f>'[2]26'!D38-'[2]29b'!D111-'[2]29c'!D111</f>
        <v>300000</v>
      </c>
      <c r="E111" s="516">
        <f>'[2]26'!E38-'[2]29b'!E111-'[2]29c'!E111</f>
        <v>0</v>
      </c>
      <c r="F111" s="516">
        <f>'[2]26'!F38-'[2]29b'!F111-'[2]29c'!F111</f>
        <v>0</v>
      </c>
      <c r="G111" s="516">
        <f>'[2]26'!G38-'[2]29b'!G111-'[2]29c'!G111</f>
        <v>0</v>
      </c>
      <c r="H111" s="516">
        <f>'[2]26'!H38-'[2]29b'!H111-'[2]29c'!H111</f>
        <v>0</v>
      </c>
    </row>
    <row r="112" spans="1:8" ht="25.5" x14ac:dyDescent="0.2">
      <c r="A112" s="5">
        <v>107</v>
      </c>
      <c r="B112" s="451" t="s">
        <v>481</v>
      </c>
      <c r="C112" s="516">
        <f>'[2]26'!C39-'[2]29b'!C112-'[2]29c'!C112</f>
        <v>0</v>
      </c>
      <c r="D112" s="516">
        <f>'[2]26'!D39-'[2]29b'!D112-'[2]29c'!D112</f>
        <v>0</v>
      </c>
      <c r="E112" s="516">
        <f>'[2]26'!E39-'[2]29b'!E112-'[2]29c'!E112</f>
        <v>0</v>
      </c>
      <c r="F112" s="516">
        <f>'[2]26'!F39-'[2]29b'!F112-'[2]29c'!F112</f>
        <v>0</v>
      </c>
      <c r="G112" s="516">
        <f>'[2]26'!G39-'[2]29b'!G112-'[2]29c'!G112</f>
        <v>0</v>
      </c>
      <c r="H112" s="516">
        <f>'[2]26'!H39-'[2]29b'!H112-'[2]29c'!H112</f>
        <v>0</v>
      </c>
    </row>
    <row r="113" spans="1:8" x14ac:dyDescent="0.2">
      <c r="A113" s="5">
        <v>108</v>
      </c>
      <c r="B113" s="451" t="s">
        <v>482</v>
      </c>
      <c r="C113" s="516">
        <f>'[2]26'!C40-'[2]29b'!C113-'[2]29c'!C113</f>
        <v>0</v>
      </c>
      <c r="D113" s="516">
        <f>'[2]26'!D40-'[2]29b'!D113-'[2]29c'!D113</f>
        <v>0</v>
      </c>
      <c r="E113" s="516">
        <f>'[2]26'!E40-'[2]29b'!E113-'[2]29c'!E113</f>
        <v>0</v>
      </c>
      <c r="F113" s="516">
        <f>'[2]26'!F40-'[2]29b'!F113-'[2]29c'!F113</f>
        <v>0</v>
      </c>
      <c r="G113" s="516">
        <f>'[2]26'!G40-'[2]29b'!G113-'[2]29c'!G113</f>
        <v>0</v>
      </c>
      <c r="H113" s="516">
        <f>'[2]26'!H40-'[2]29b'!H113-'[2]29c'!H113</f>
        <v>0</v>
      </c>
    </row>
    <row r="114" spans="1:8" x14ac:dyDescent="0.2">
      <c r="A114" s="5">
        <v>109</v>
      </c>
      <c r="B114" s="451" t="s">
        <v>483</v>
      </c>
      <c r="C114" s="516">
        <f>'[2]26'!C41-'[2]29b'!C114-'[2]29c'!C114</f>
        <v>0</v>
      </c>
      <c r="D114" s="516">
        <f>'[2]26'!D41-'[2]29b'!D114-'[2]29c'!D114</f>
        <v>0</v>
      </c>
      <c r="E114" s="516">
        <f>'[2]26'!E41-'[2]29b'!E114-'[2]29c'!E114</f>
        <v>0</v>
      </c>
      <c r="F114" s="516">
        <f>'[2]26'!F41-'[2]29b'!F114-'[2]29c'!F114</f>
        <v>0</v>
      </c>
      <c r="G114" s="516">
        <f>'[2]26'!G41-'[2]29b'!G114-'[2]29c'!G114</f>
        <v>0</v>
      </c>
      <c r="H114" s="516">
        <f>'[2]26'!H41-'[2]29b'!H114-'[2]29c'!H114</f>
        <v>0</v>
      </c>
    </row>
    <row r="115" spans="1:8" x14ac:dyDescent="0.2">
      <c r="A115" s="5">
        <v>110</v>
      </c>
      <c r="B115" s="457" t="s">
        <v>40</v>
      </c>
      <c r="C115" s="516">
        <f>'[2]26'!C42-'[2]29b'!C115-'[2]29c'!C115</f>
        <v>300000</v>
      </c>
      <c r="D115" s="516">
        <f>'[2]26'!D42-'[2]29b'!D115-'[2]29c'!D115</f>
        <v>300000</v>
      </c>
      <c r="E115" s="516">
        <f>'[2]26'!E42-'[2]29b'!E115-'[2]29c'!E115</f>
        <v>0</v>
      </c>
      <c r="F115" s="516">
        <f>'[2]26'!F42-'[2]29b'!F115-'[2]29c'!F115</f>
        <v>0</v>
      </c>
      <c r="G115" s="516">
        <f>'[2]26'!G42-'[2]29b'!G115-'[2]29c'!G115</f>
        <v>0</v>
      </c>
      <c r="H115" s="516">
        <f>'[2]26'!H42-'[2]29b'!H115-'[2]29c'!H115</f>
        <v>0</v>
      </c>
    </row>
    <row r="116" spans="1:8" x14ac:dyDescent="0.2">
      <c r="A116" s="5">
        <v>111</v>
      </c>
      <c r="B116" s="462" t="s">
        <v>41</v>
      </c>
      <c r="C116" s="516">
        <f>'[2]26'!C43-'[2]29b'!C116-'[2]29c'!C116</f>
        <v>2263703082</v>
      </c>
      <c r="D116" s="516">
        <f>'[2]26'!D43-'[2]29b'!D116-'[2]29c'!D116</f>
        <v>1658977996</v>
      </c>
      <c r="E116" s="516">
        <f>'[2]26'!E43-'[2]29b'!E116-'[2]29c'!E116</f>
        <v>194362866</v>
      </c>
      <c r="F116" s="516">
        <f>'[2]26'!F43-'[2]29b'!F116-'[2]29c'!F116</f>
        <v>203148735</v>
      </c>
      <c r="G116" s="516">
        <f>'[2]26'!G43-'[2]29b'!G116-'[2]29c'!G116</f>
        <v>65392491</v>
      </c>
      <c r="H116" s="516">
        <f>'[2]26'!H43-'[2]29b'!H116-'[2]29c'!H116</f>
        <v>141820994</v>
      </c>
    </row>
    <row r="117" spans="1:8" ht="25.5" x14ac:dyDescent="0.2">
      <c r="A117" s="5">
        <v>112</v>
      </c>
      <c r="B117" s="451" t="s">
        <v>42</v>
      </c>
      <c r="C117" s="516">
        <f>'[2]26'!C44-'[2]29b'!C117-'[2]29c'!C117</f>
        <v>12185293</v>
      </c>
      <c r="D117" s="516">
        <f>'[2]26'!D44-'[2]29b'!D117-'[2]29c'!D117</f>
        <v>12185293</v>
      </c>
      <c r="E117" s="516">
        <f>'[2]26'!E44-'[2]29b'!E117-'[2]29c'!E117</f>
        <v>0</v>
      </c>
      <c r="F117" s="516">
        <f>'[2]26'!F44-'[2]29b'!F117-'[2]29c'!F117</f>
        <v>0</v>
      </c>
      <c r="G117" s="516">
        <f>'[2]26'!G44-'[2]29b'!G117-'[2]29c'!G117</f>
        <v>0</v>
      </c>
      <c r="H117" s="516">
        <f>'[2]26'!H44-'[2]29b'!H117-'[2]29c'!H117</f>
        <v>0</v>
      </c>
    </row>
    <row r="118" spans="1:8" x14ac:dyDescent="0.2">
      <c r="A118" s="5">
        <v>113</v>
      </c>
      <c r="B118" s="451" t="s">
        <v>43</v>
      </c>
      <c r="C118" s="516">
        <f>'[2]26'!C45-'[2]29b'!C118-'[2]29c'!C118</f>
        <v>489056233</v>
      </c>
      <c r="D118" s="516">
        <f>'[2]26'!D45-'[2]29b'!D118-'[2]29c'!D118</f>
        <v>489056233</v>
      </c>
      <c r="E118" s="516">
        <f>'[2]26'!E45-'[2]29b'!E118-'[2]29c'!E118</f>
        <v>0</v>
      </c>
      <c r="F118" s="516">
        <f>'[2]26'!F45-'[2]29b'!F118-'[2]29c'!F118</f>
        <v>0</v>
      </c>
      <c r="G118" s="516">
        <f>'[2]26'!G45-'[2]29b'!G118-'[2]29c'!G118</f>
        <v>0</v>
      </c>
      <c r="H118" s="516">
        <f>'[2]26'!H45-'[2]29b'!H118-'[2]29c'!H118</f>
        <v>0</v>
      </c>
    </row>
    <row r="119" spans="1:8" x14ac:dyDescent="0.2">
      <c r="A119" s="5">
        <v>114</v>
      </c>
      <c r="B119" s="451" t="s">
        <v>44</v>
      </c>
      <c r="C119" s="516">
        <f>'[2]26'!C46-'[2]29b'!C119-'[2]29c'!C119</f>
        <v>501241526</v>
      </c>
      <c r="D119" s="516">
        <f>'[2]26'!D46-'[2]29b'!D119-'[2]29c'!D119</f>
        <v>501241526</v>
      </c>
      <c r="E119" s="516">
        <f>'[2]26'!E46-'[2]29b'!E119-'[2]29c'!E119</f>
        <v>0</v>
      </c>
      <c r="F119" s="516">
        <f>'[2]26'!F46-'[2]29b'!F119-'[2]29c'!F119</f>
        <v>0</v>
      </c>
      <c r="G119" s="516">
        <f>'[2]26'!G46-'[2]29b'!G119-'[2]29c'!G119</f>
        <v>0</v>
      </c>
      <c r="H119" s="516">
        <f>'[2]26'!H46-'[2]29b'!H119-'[2]29c'!H119</f>
        <v>0</v>
      </c>
    </row>
    <row r="120" spans="1:8" ht="13.5" thickBot="1" x14ac:dyDescent="0.25">
      <c r="A120" s="5">
        <v>115</v>
      </c>
      <c r="B120" s="531" t="s">
        <v>45</v>
      </c>
      <c r="C120" s="516">
        <f>'[2]26'!C47-'[2]29b'!C120-'[2]29c'!C120</f>
        <v>501241526</v>
      </c>
      <c r="D120" s="516">
        <f>'[2]26'!D47-'[2]29b'!D120-'[2]29c'!D120</f>
        <v>501241526</v>
      </c>
      <c r="E120" s="516">
        <f>'[2]26'!E47-'[2]29b'!E120-'[2]29c'!E120</f>
        <v>0</v>
      </c>
      <c r="F120" s="516">
        <f>'[2]26'!F47-'[2]29b'!F120-'[2]29c'!F120</f>
        <v>0</v>
      </c>
      <c r="G120" s="516">
        <f>'[2]26'!G47-'[2]29b'!G120-'[2]29c'!G120</f>
        <v>0</v>
      </c>
      <c r="H120" s="516">
        <f>'[2]26'!H47-'[2]29b'!H120-'[2]29c'!H120</f>
        <v>0</v>
      </c>
    </row>
    <row r="121" spans="1:8" ht="14.25" thickTop="1" thickBot="1" x14ac:dyDescent="0.25">
      <c r="A121" s="5">
        <v>116</v>
      </c>
      <c r="B121" s="52" t="s">
        <v>46</v>
      </c>
      <c r="C121" s="522">
        <f>'[2]26'!C48-'[2]29b'!C121-'[2]29c'!C121</f>
        <v>2764944608</v>
      </c>
      <c r="D121" s="522">
        <f>'[2]26'!D48-'[2]29b'!D121-'[2]29c'!D121</f>
        <v>2160219522</v>
      </c>
      <c r="E121" s="522">
        <f>'[2]26'!E48-'[2]29b'!E121-'[2]29c'!E121</f>
        <v>194362866</v>
      </c>
      <c r="F121" s="522">
        <f>'[2]26'!F48-'[2]29b'!F121-'[2]29c'!F121</f>
        <v>203148735</v>
      </c>
      <c r="G121" s="522">
        <f>'[2]26'!G48-'[2]29b'!G121-'[2]29c'!G121</f>
        <v>65392491</v>
      </c>
      <c r="H121" s="522">
        <f>'[2]26'!H48-'[2]29b'!H121-'[2]29c'!H121</f>
        <v>141820994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5"/>
  <sheetViews>
    <sheetView workbookViewId="0">
      <pane ySplit="6" topLeftCell="A99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A1" s="574"/>
      <c r="B1" s="353" t="s">
        <v>410</v>
      </c>
      <c r="C1" s="574"/>
      <c r="D1" s="574"/>
      <c r="E1" s="574"/>
      <c r="F1" s="574" t="s">
        <v>571</v>
      </c>
      <c r="G1" s="574"/>
      <c r="H1" s="574"/>
    </row>
    <row r="2" spans="1:8" x14ac:dyDescent="0.2">
      <c r="A2" s="574"/>
      <c r="B2" s="353" t="s">
        <v>411</v>
      </c>
      <c r="C2" s="354"/>
      <c r="D2" s="574"/>
      <c r="E2" s="574"/>
      <c r="F2" s="574" t="s">
        <v>540</v>
      </c>
      <c r="G2" s="574"/>
      <c r="H2" s="574"/>
    </row>
    <row r="3" spans="1:8" x14ac:dyDescent="0.2">
      <c r="A3" s="574"/>
      <c r="B3" s="574"/>
      <c r="C3" s="15"/>
      <c r="D3" s="574"/>
      <c r="E3" s="574"/>
      <c r="F3" s="574" t="s">
        <v>120</v>
      </c>
      <c r="G3" s="574"/>
      <c r="H3" s="574"/>
    </row>
    <row r="4" spans="1:8" x14ac:dyDescent="0.2">
      <c r="A4" s="574"/>
      <c r="B4" s="355" t="s">
        <v>535</v>
      </c>
      <c r="C4" s="523" t="s">
        <v>503</v>
      </c>
      <c r="D4" s="574"/>
      <c r="E4" s="574"/>
      <c r="F4" s="574"/>
      <c r="G4" s="574"/>
      <c r="H4" s="574"/>
    </row>
    <row r="5" spans="1:8" ht="38.25" x14ac:dyDescent="0.2">
      <c r="A5" s="2" t="s">
        <v>1</v>
      </c>
      <c r="B5" s="3" t="s">
        <v>2</v>
      </c>
      <c r="C5" s="4" t="s">
        <v>412</v>
      </c>
      <c r="D5" s="4" t="s">
        <v>48</v>
      </c>
      <c r="E5" s="4" t="s">
        <v>413</v>
      </c>
      <c r="F5" s="4" t="s">
        <v>50</v>
      </c>
      <c r="G5" s="4" t="s">
        <v>174</v>
      </c>
      <c r="H5" s="4" t="s">
        <v>52</v>
      </c>
    </row>
    <row r="6" spans="1:8" ht="25.5" x14ac:dyDescent="0.2">
      <c r="A6" s="5">
        <v>1</v>
      </c>
      <c r="B6" s="356" t="s">
        <v>53</v>
      </c>
      <c r="C6" s="357">
        <f>SUM(D6:H6)</f>
        <v>0</v>
      </c>
      <c r="D6" s="6"/>
      <c r="E6" s="6"/>
      <c r="F6" s="6"/>
      <c r="G6" s="6"/>
      <c r="H6" s="6"/>
    </row>
    <row r="7" spans="1:8" ht="25.5" x14ac:dyDescent="0.2">
      <c r="A7" s="5">
        <v>2</v>
      </c>
      <c r="B7" s="356" t="s">
        <v>414</v>
      </c>
      <c r="C7" s="357">
        <f t="shared" ref="C7:C70" si="0">SUM(D7:H7)</f>
        <v>0</v>
      </c>
      <c r="D7" s="6"/>
      <c r="E7" s="6"/>
      <c r="F7" s="6"/>
      <c r="G7" s="6"/>
      <c r="H7" s="6"/>
    </row>
    <row r="8" spans="1:8" ht="25.5" x14ac:dyDescent="0.2">
      <c r="A8" s="5">
        <v>3</v>
      </c>
      <c r="B8" s="356" t="s">
        <v>415</v>
      </c>
      <c r="C8" s="357">
        <f t="shared" si="0"/>
        <v>0</v>
      </c>
      <c r="D8" s="6"/>
      <c r="E8" s="6"/>
      <c r="F8" s="6"/>
      <c r="G8" s="6"/>
      <c r="H8" s="6"/>
    </row>
    <row r="9" spans="1:8" ht="25.5" x14ac:dyDescent="0.2">
      <c r="A9" s="5">
        <v>4</v>
      </c>
      <c r="B9" s="356" t="s">
        <v>416</v>
      </c>
      <c r="C9" s="357">
        <f t="shared" si="0"/>
        <v>0</v>
      </c>
      <c r="D9" s="6"/>
      <c r="E9" s="6"/>
      <c r="F9" s="6"/>
      <c r="G9" s="6"/>
      <c r="H9" s="6"/>
    </row>
    <row r="10" spans="1:8" ht="25.5" x14ac:dyDescent="0.2">
      <c r="A10" s="5">
        <v>5</v>
      </c>
      <c r="B10" s="356" t="s">
        <v>417</v>
      </c>
      <c r="C10" s="357">
        <f t="shared" si="0"/>
        <v>0</v>
      </c>
      <c r="D10" s="6"/>
      <c r="E10" s="6"/>
      <c r="F10" s="6"/>
      <c r="G10" s="6"/>
      <c r="H10" s="6"/>
    </row>
    <row r="11" spans="1:8" x14ac:dyDescent="0.2">
      <c r="A11" s="5">
        <v>6</v>
      </c>
      <c r="B11" s="356" t="s">
        <v>418</v>
      </c>
      <c r="C11" s="357">
        <f t="shared" si="0"/>
        <v>0</v>
      </c>
      <c r="D11" s="6"/>
      <c r="E11" s="6"/>
      <c r="F11" s="6"/>
      <c r="G11" s="6"/>
      <c r="H11" s="6"/>
    </row>
    <row r="12" spans="1:8" x14ac:dyDescent="0.2">
      <c r="A12" s="5">
        <v>7</v>
      </c>
      <c r="B12" s="356" t="s">
        <v>58</v>
      </c>
      <c r="C12" s="357">
        <f t="shared" si="0"/>
        <v>0</v>
      </c>
      <c r="D12" s="17">
        <f>SUM(D6:D11)</f>
        <v>0</v>
      </c>
      <c r="E12" s="17">
        <f>SUM(E6:E11)</f>
        <v>0</v>
      </c>
      <c r="F12" s="17">
        <f>SUM(F6:F11)</f>
        <v>0</v>
      </c>
      <c r="G12" s="17">
        <f>SUM(G6:G11)</f>
        <v>0</v>
      </c>
      <c r="H12" s="17">
        <f>SUM(H6:H11)</f>
        <v>0</v>
      </c>
    </row>
    <row r="13" spans="1:8" s="360" customFormat="1" x14ac:dyDescent="0.2">
      <c r="A13" s="5">
        <v>8</v>
      </c>
      <c r="B13" s="358" t="s">
        <v>419</v>
      </c>
      <c r="C13" s="357">
        <f t="shared" si="0"/>
        <v>0</v>
      </c>
      <c r="D13" s="359"/>
      <c r="E13" s="359"/>
      <c r="F13" s="359"/>
      <c r="G13" s="359"/>
      <c r="H13" s="359"/>
    </row>
    <row r="14" spans="1:8" ht="25.5" x14ac:dyDescent="0.2">
      <c r="A14" s="5">
        <v>9</v>
      </c>
      <c r="B14" s="356" t="s">
        <v>59</v>
      </c>
      <c r="C14" s="357">
        <f t="shared" si="0"/>
        <v>0</v>
      </c>
      <c r="D14" s="17">
        <f>SUM(D15:D19)</f>
        <v>0</v>
      </c>
      <c r="E14" s="17">
        <f>SUM(E15:E19)</f>
        <v>0</v>
      </c>
      <c r="F14" s="17">
        <f>SUM(F15:F19)</f>
        <v>0</v>
      </c>
      <c r="G14" s="17">
        <f>SUM(G15:G19)</f>
        <v>0</v>
      </c>
      <c r="H14" s="17">
        <f>SUM(H15:H19)</f>
        <v>0</v>
      </c>
    </row>
    <row r="15" spans="1:8" x14ac:dyDescent="0.2">
      <c r="A15" s="5">
        <v>10</v>
      </c>
      <c r="B15" s="356" t="s">
        <v>420</v>
      </c>
      <c r="C15" s="357">
        <f t="shared" si="0"/>
        <v>0</v>
      </c>
      <c r="D15" s="6"/>
      <c r="E15" s="6"/>
      <c r="F15" s="6"/>
      <c r="G15" s="6"/>
      <c r="H15" s="6"/>
    </row>
    <row r="16" spans="1:8" x14ac:dyDescent="0.2">
      <c r="A16" s="5">
        <v>11</v>
      </c>
      <c r="B16" s="356" t="s">
        <v>421</v>
      </c>
      <c r="C16" s="357">
        <f t="shared" si="0"/>
        <v>0</v>
      </c>
      <c r="D16" s="6"/>
      <c r="E16" s="6"/>
      <c r="F16" s="6"/>
      <c r="G16" s="6"/>
      <c r="H16" s="6"/>
    </row>
    <row r="17" spans="1:8" x14ac:dyDescent="0.2">
      <c r="A17" s="5">
        <v>12</v>
      </c>
      <c r="B17" s="356" t="s">
        <v>422</v>
      </c>
      <c r="C17" s="357">
        <f t="shared" si="0"/>
        <v>0</v>
      </c>
      <c r="D17" s="6"/>
      <c r="E17" s="6"/>
      <c r="F17" s="6"/>
      <c r="G17" s="6"/>
      <c r="H17" s="6"/>
    </row>
    <row r="18" spans="1:8" x14ac:dyDescent="0.2">
      <c r="A18" s="5">
        <v>13</v>
      </c>
      <c r="B18" s="356" t="s">
        <v>423</v>
      </c>
      <c r="C18" s="357">
        <f t="shared" si="0"/>
        <v>0</v>
      </c>
      <c r="D18" s="6"/>
      <c r="E18" s="6"/>
      <c r="F18" s="6"/>
      <c r="G18" s="6"/>
      <c r="H18" s="6"/>
    </row>
    <row r="19" spans="1:8" x14ac:dyDescent="0.2">
      <c r="A19" s="5">
        <v>14</v>
      </c>
      <c r="B19" s="356" t="s">
        <v>424</v>
      </c>
      <c r="C19" s="357">
        <f t="shared" si="0"/>
        <v>0</v>
      </c>
      <c r="D19" s="6"/>
      <c r="E19" s="6"/>
      <c r="F19" s="6"/>
      <c r="G19" s="6"/>
      <c r="H19" s="6"/>
    </row>
    <row r="20" spans="1:8" ht="25.5" x14ac:dyDescent="0.2">
      <c r="A20" s="5">
        <v>15</v>
      </c>
      <c r="B20" s="361" t="s">
        <v>64</v>
      </c>
      <c r="C20" s="357">
        <f t="shared" si="0"/>
        <v>0</v>
      </c>
      <c r="D20" s="7">
        <f>D12+D14</f>
        <v>0</v>
      </c>
      <c r="E20" s="7">
        <f>E12+E14</f>
        <v>0</v>
      </c>
      <c r="F20" s="7">
        <f>F12+F14</f>
        <v>0</v>
      </c>
      <c r="G20" s="7">
        <f>G12+G14</f>
        <v>0</v>
      </c>
      <c r="H20" s="7">
        <f>H12+H14</f>
        <v>0</v>
      </c>
    </row>
    <row r="21" spans="1:8" x14ac:dyDescent="0.2">
      <c r="A21" s="5">
        <v>16</v>
      </c>
      <c r="B21" s="356" t="s">
        <v>65</v>
      </c>
      <c r="C21" s="357">
        <f t="shared" si="0"/>
        <v>0</v>
      </c>
      <c r="D21" s="18">
        <f>D22</f>
        <v>0</v>
      </c>
      <c r="E21" s="18">
        <f>E22</f>
        <v>0</v>
      </c>
      <c r="F21" s="18">
        <f>F22</f>
        <v>0</v>
      </c>
      <c r="G21" s="18">
        <f>G22</f>
        <v>0</v>
      </c>
      <c r="H21" s="18">
        <f>H22</f>
        <v>0</v>
      </c>
    </row>
    <row r="22" spans="1:8" x14ac:dyDescent="0.2">
      <c r="A22" s="5">
        <v>17</v>
      </c>
      <c r="B22" s="356" t="s">
        <v>425</v>
      </c>
      <c r="C22" s="357">
        <f t="shared" si="0"/>
        <v>0</v>
      </c>
      <c r="D22" s="362"/>
      <c r="E22" s="362"/>
      <c r="F22" s="362"/>
      <c r="G22" s="362"/>
      <c r="H22" s="362"/>
    </row>
    <row r="23" spans="1:8" x14ac:dyDescent="0.2">
      <c r="A23" s="5">
        <v>18</v>
      </c>
      <c r="B23" s="356" t="s">
        <v>426</v>
      </c>
      <c r="C23" s="357">
        <f t="shared" si="0"/>
        <v>0</v>
      </c>
      <c r="D23" s="18">
        <f>SUM(D24:D27)</f>
        <v>0</v>
      </c>
      <c r="E23" s="18">
        <f>SUM(E24:E27)</f>
        <v>0</v>
      </c>
      <c r="F23" s="18">
        <f>SUM(F24:F27)</f>
        <v>0</v>
      </c>
      <c r="G23" s="18">
        <f>SUM(G24:G27)</f>
        <v>0</v>
      </c>
      <c r="H23" s="18">
        <f>SUM(H24:H27)</f>
        <v>0</v>
      </c>
    </row>
    <row r="24" spans="1:8" x14ac:dyDescent="0.2">
      <c r="A24" s="5">
        <v>19</v>
      </c>
      <c r="B24" s="356" t="s">
        <v>427</v>
      </c>
      <c r="C24" s="357">
        <f t="shared" si="0"/>
        <v>0</v>
      </c>
      <c r="D24" s="4"/>
      <c r="E24" s="4"/>
      <c r="F24" s="4"/>
      <c r="G24" s="4"/>
      <c r="H24" s="4"/>
    </row>
    <row r="25" spans="1:8" x14ac:dyDescent="0.2">
      <c r="A25" s="5">
        <v>20</v>
      </c>
      <c r="B25" s="356" t="s">
        <v>428</v>
      </c>
      <c r="C25" s="357">
        <f t="shared" si="0"/>
        <v>0</v>
      </c>
      <c r="D25" s="4"/>
      <c r="E25" s="4"/>
      <c r="F25" s="4"/>
      <c r="G25" s="4"/>
      <c r="H25" s="4"/>
    </row>
    <row r="26" spans="1:8" x14ac:dyDescent="0.2">
      <c r="A26" s="5">
        <v>21</v>
      </c>
      <c r="B26" s="356" t="s">
        <v>429</v>
      </c>
      <c r="C26" s="357">
        <f t="shared" si="0"/>
        <v>0</v>
      </c>
      <c r="D26" s="4"/>
      <c r="E26" s="4"/>
      <c r="F26" s="4"/>
      <c r="G26" s="4"/>
      <c r="H26" s="4"/>
    </row>
    <row r="27" spans="1:8" x14ac:dyDescent="0.2">
      <c r="A27" s="5">
        <v>22</v>
      </c>
      <c r="B27" s="609" t="s">
        <v>430</v>
      </c>
      <c r="C27" s="357">
        <f t="shared" si="0"/>
        <v>0</v>
      </c>
      <c r="D27" s="4"/>
      <c r="E27" s="4"/>
      <c r="F27" s="4"/>
      <c r="G27" s="4"/>
      <c r="H27" s="4"/>
    </row>
    <row r="28" spans="1:8" ht="25.5" x14ac:dyDescent="0.2">
      <c r="A28" s="5">
        <v>23</v>
      </c>
      <c r="B28" s="361" t="s">
        <v>70</v>
      </c>
      <c r="C28" s="357">
        <f t="shared" si="0"/>
        <v>0</v>
      </c>
      <c r="D28" s="7">
        <f>D21+D23</f>
        <v>0</v>
      </c>
      <c r="E28" s="7">
        <f>E21+E23</f>
        <v>0</v>
      </c>
      <c r="F28" s="7">
        <f>F21+F23</f>
        <v>0</v>
      </c>
      <c r="G28" s="7">
        <f>G21+G23</f>
        <v>0</v>
      </c>
      <c r="H28" s="7">
        <f>H21+H23</f>
        <v>0</v>
      </c>
    </row>
    <row r="29" spans="1:8" x14ac:dyDescent="0.2">
      <c r="A29" s="5">
        <v>24</v>
      </c>
      <c r="B29" s="356" t="s">
        <v>71</v>
      </c>
      <c r="C29" s="357">
        <f t="shared" si="0"/>
        <v>7770474</v>
      </c>
      <c r="D29" s="17">
        <f>SUM(D30:D31)</f>
        <v>7770474</v>
      </c>
      <c r="E29" s="17">
        <f>SUM(E30:E31)</f>
        <v>0</v>
      </c>
      <c r="F29" s="17">
        <f>SUM(F30:F31)</f>
        <v>0</v>
      </c>
      <c r="G29" s="17">
        <f>SUM(G30:G31)</f>
        <v>0</v>
      </c>
      <c r="H29" s="17">
        <f>SUM(H30:H31)</f>
        <v>0</v>
      </c>
    </row>
    <row r="30" spans="1:8" x14ac:dyDescent="0.2">
      <c r="A30" s="5">
        <v>25</v>
      </c>
      <c r="B30" s="356" t="s">
        <v>72</v>
      </c>
      <c r="C30" s="357">
        <f t="shared" si="0"/>
        <v>7770474</v>
      </c>
      <c r="D30" s="6">
        <v>7770474</v>
      </c>
      <c r="E30" s="6"/>
      <c r="F30" s="6"/>
      <c r="G30" s="6"/>
      <c r="H30" s="6"/>
    </row>
    <row r="31" spans="1:8" ht="16.5" customHeight="1" x14ac:dyDescent="0.2">
      <c r="A31" s="5">
        <v>26</v>
      </c>
      <c r="B31" s="356" t="s">
        <v>73</v>
      </c>
      <c r="C31" s="357">
        <f t="shared" si="0"/>
        <v>0</v>
      </c>
      <c r="D31" s="6"/>
      <c r="E31" s="6"/>
      <c r="F31" s="6"/>
      <c r="G31" s="6"/>
      <c r="H31" s="6"/>
    </row>
    <row r="32" spans="1:8" ht="18.75" customHeight="1" x14ac:dyDescent="0.2">
      <c r="A32" s="5">
        <v>27</v>
      </c>
      <c r="B32" s="356" t="s">
        <v>74</v>
      </c>
      <c r="C32" s="357">
        <f t="shared" si="0"/>
        <v>0</v>
      </c>
      <c r="D32" s="6"/>
      <c r="E32" s="6"/>
      <c r="F32" s="6"/>
      <c r="G32" s="6"/>
      <c r="H32" s="6"/>
    </row>
    <row r="33" spans="1:8" x14ac:dyDescent="0.2">
      <c r="A33" s="5">
        <v>28</v>
      </c>
      <c r="B33" s="356" t="s">
        <v>431</v>
      </c>
      <c r="C33" s="357">
        <f t="shared" si="0"/>
        <v>0</v>
      </c>
      <c r="D33" s="6"/>
      <c r="E33" s="6"/>
      <c r="F33" s="6"/>
      <c r="G33" s="6"/>
      <c r="H33" s="6"/>
    </row>
    <row r="34" spans="1:8" ht="25.5" x14ac:dyDescent="0.2">
      <c r="A34" s="5">
        <v>29</v>
      </c>
      <c r="B34" s="356" t="s">
        <v>432</v>
      </c>
      <c r="C34" s="357">
        <f t="shared" si="0"/>
        <v>0</v>
      </c>
      <c r="D34" s="6"/>
      <c r="E34" s="6"/>
      <c r="F34" s="6"/>
      <c r="G34" s="6"/>
      <c r="H34" s="6"/>
    </row>
    <row r="35" spans="1:8" x14ac:dyDescent="0.2">
      <c r="A35" s="5">
        <v>30</v>
      </c>
      <c r="B35" s="356" t="s">
        <v>77</v>
      </c>
      <c r="C35" s="357">
        <f t="shared" si="0"/>
        <v>0</v>
      </c>
      <c r="D35" s="17">
        <f>SUM(D32:D34)</f>
        <v>0</v>
      </c>
      <c r="E35" s="17">
        <f>SUM(E32:E34)</f>
        <v>0</v>
      </c>
      <c r="F35" s="17">
        <f>SUM(F32:F34)</f>
        <v>0</v>
      </c>
      <c r="G35" s="17">
        <f>SUM(G32:G34)</f>
        <v>0</v>
      </c>
      <c r="H35" s="17">
        <f>SUM(H32:H34)</f>
        <v>0</v>
      </c>
    </row>
    <row r="36" spans="1:8" x14ac:dyDescent="0.2">
      <c r="A36" s="5">
        <v>31</v>
      </c>
      <c r="B36" s="356" t="s">
        <v>78</v>
      </c>
      <c r="C36" s="357">
        <f t="shared" si="0"/>
        <v>0</v>
      </c>
      <c r="D36" s="17">
        <f>SUM(D37:D38)</f>
        <v>0</v>
      </c>
      <c r="E36" s="17">
        <f>SUM(E37:E38)</f>
        <v>0</v>
      </c>
      <c r="F36" s="17">
        <f>SUM(F37:F38)</f>
        <v>0</v>
      </c>
      <c r="G36" s="17">
        <f>SUM(G37:G38)</f>
        <v>0</v>
      </c>
      <c r="H36" s="17">
        <f>SUM(H37:H38)</f>
        <v>0</v>
      </c>
    </row>
    <row r="37" spans="1:8" ht="51" x14ac:dyDescent="0.2">
      <c r="A37" s="5">
        <v>32</v>
      </c>
      <c r="B37" s="356" t="s">
        <v>433</v>
      </c>
      <c r="C37" s="357">
        <f t="shared" si="0"/>
        <v>0</v>
      </c>
      <c r="D37" s="6"/>
      <c r="E37" s="6"/>
      <c r="F37" s="6"/>
      <c r="G37" s="6"/>
      <c r="H37" s="6"/>
    </row>
    <row r="38" spans="1:8" x14ac:dyDescent="0.2">
      <c r="A38" s="5">
        <v>33</v>
      </c>
      <c r="B38" s="356" t="s">
        <v>434</v>
      </c>
      <c r="C38" s="357">
        <f t="shared" si="0"/>
        <v>0</v>
      </c>
      <c r="D38" s="6"/>
      <c r="E38" s="6"/>
      <c r="F38" s="6"/>
      <c r="G38" s="6"/>
      <c r="H38" s="6"/>
    </row>
    <row r="39" spans="1:8" x14ac:dyDescent="0.2">
      <c r="A39" s="5">
        <v>34</v>
      </c>
      <c r="B39" s="361" t="s">
        <v>82</v>
      </c>
      <c r="C39" s="357">
        <f t="shared" si="0"/>
        <v>7770474</v>
      </c>
      <c r="D39" s="7">
        <f>D29+D35+D36</f>
        <v>7770474</v>
      </c>
      <c r="E39" s="7">
        <f>E29+E35+E36</f>
        <v>0</v>
      </c>
      <c r="F39" s="7">
        <f>F29+F35+F36</f>
        <v>0</v>
      </c>
      <c r="G39" s="7">
        <f>G29+G35+G36</f>
        <v>0</v>
      </c>
      <c r="H39" s="7">
        <f>H29+H35+H36</f>
        <v>0</v>
      </c>
    </row>
    <row r="40" spans="1:8" x14ac:dyDescent="0.2">
      <c r="A40" s="5">
        <v>35</v>
      </c>
      <c r="B40" s="358" t="s">
        <v>435</v>
      </c>
      <c r="C40" s="357">
        <f t="shared" si="0"/>
        <v>0</v>
      </c>
      <c r="D40" s="364"/>
      <c r="E40" s="364"/>
      <c r="F40" s="364"/>
      <c r="G40" s="364"/>
      <c r="H40" s="364"/>
    </row>
    <row r="41" spans="1:8" x14ac:dyDescent="0.2">
      <c r="A41" s="5">
        <v>36</v>
      </c>
      <c r="B41" s="365" t="s">
        <v>83</v>
      </c>
      <c r="C41" s="357">
        <f t="shared" si="0"/>
        <v>0</v>
      </c>
      <c r="D41" s="19">
        <f>SUM(D42:D45)</f>
        <v>0</v>
      </c>
      <c r="E41" s="19">
        <f>SUM(E42:E45)</f>
        <v>0</v>
      </c>
      <c r="F41" s="19">
        <f>SUM(F42:F45)</f>
        <v>0</v>
      </c>
      <c r="G41" s="19">
        <f>SUM(G42:G45)</f>
        <v>0</v>
      </c>
      <c r="H41" s="19">
        <f>SUM(H42:H45)</f>
        <v>0</v>
      </c>
    </row>
    <row r="42" spans="1:8" x14ac:dyDescent="0.2">
      <c r="A42" s="5">
        <v>37</v>
      </c>
      <c r="B42" s="365" t="s">
        <v>436</v>
      </c>
      <c r="C42" s="357">
        <f t="shared" si="0"/>
        <v>0</v>
      </c>
      <c r="D42" s="352"/>
      <c r="E42" s="352"/>
      <c r="F42" s="352"/>
      <c r="G42" s="352"/>
      <c r="H42" s="352"/>
    </row>
    <row r="43" spans="1:8" x14ac:dyDescent="0.2">
      <c r="A43" s="5">
        <v>38</v>
      </c>
      <c r="B43" s="365" t="s">
        <v>85</v>
      </c>
      <c r="C43" s="357">
        <f t="shared" si="0"/>
        <v>0</v>
      </c>
      <c r="D43" s="8"/>
      <c r="E43" s="8"/>
      <c r="F43" s="8"/>
      <c r="G43" s="8"/>
      <c r="H43" s="8"/>
    </row>
    <row r="44" spans="1:8" x14ac:dyDescent="0.2">
      <c r="A44" s="5">
        <v>39</v>
      </c>
      <c r="B44" s="365" t="s">
        <v>437</v>
      </c>
      <c r="C44" s="357">
        <f t="shared" si="0"/>
        <v>0</v>
      </c>
      <c r="D44" s="8"/>
      <c r="E44" s="8"/>
      <c r="F44" s="8"/>
      <c r="G44" s="8"/>
      <c r="H44" s="8"/>
    </row>
    <row r="45" spans="1:8" x14ac:dyDescent="0.2">
      <c r="A45" s="5">
        <v>40</v>
      </c>
      <c r="B45" s="365" t="s">
        <v>438</v>
      </c>
      <c r="C45" s="357">
        <f t="shared" si="0"/>
        <v>0</v>
      </c>
      <c r="D45" s="8"/>
      <c r="E45" s="8"/>
      <c r="F45" s="8"/>
      <c r="G45" s="8"/>
      <c r="H45" s="8"/>
    </row>
    <row r="46" spans="1:8" x14ac:dyDescent="0.2">
      <c r="A46" s="5">
        <v>41</v>
      </c>
      <c r="B46" s="356" t="s">
        <v>87</v>
      </c>
      <c r="C46" s="357">
        <f t="shared" si="0"/>
        <v>1170000</v>
      </c>
      <c r="D46" s="19">
        <f>SUM(D47:D48)</f>
        <v>0</v>
      </c>
      <c r="E46" s="19">
        <f>SUM(E47:E48)</f>
        <v>0</v>
      </c>
      <c r="F46" s="19">
        <f>SUM(F47:F48)</f>
        <v>1170000</v>
      </c>
      <c r="G46" s="19">
        <f>SUM(G47:G48)</f>
        <v>0</v>
      </c>
      <c r="H46" s="19">
        <f>SUM(H47:H48)</f>
        <v>0</v>
      </c>
    </row>
    <row r="47" spans="1:8" x14ac:dyDescent="0.2">
      <c r="A47" s="5">
        <v>42</v>
      </c>
      <c r="B47" s="356" t="s">
        <v>88</v>
      </c>
      <c r="C47" s="357">
        <f t="shared" si="0"/>
        <v>70000</v>
      </c>
      <c r="D47" s="6"/>
      <c r="E47" s="6"/>
      <c r="F47" s="6">
        <v>70000</v>
      </c>
      <c r="G47" s="6"/>
      <c r="H47" s="6"/>
    </row>
    <row r="48" spans="1:8" x14ac:dyDescent="0.2">
      <c r="A48" s="5">
        <v>43</v>
      </c>
      <c r="B48" s="356" t="s">
        <v>89</v>
      </c>
      <c r="C48" s="357">
        <f t="shared" si="0"/>
        <v>1100000</v>
      </c>
      <c r="D48" s="6"/>
      <c r="E48" s="6"/>
      <c r="F48" s="6">
        <v>1100000</v>
      </c>
      <c r="G48" s="6"/>
      <c r="H48" s="6"/>
    </row>
    <row r="49" spans="1:8" x14ac:dyDescent="0.2">
      <c r="A49" s="5">
        <v>44</v>
      </c>
      <c r="B49" s="356" t="s">
        <v>439</v>
      </c>
      <c r="C49" s="357">
        <f t="shared" si="0"/>
        <v>9610000</v>
      </c>
      <c r="D49" s="19">
        <f>SUM(D50:D53)</f>
        <v>9610000</v>
      </c>
      <c r="E49" s="19">
        <f>SUM(E50:E53)</f>
        <v>0</v>
      </c>
      <c r="F49" s="19">
        <f>SUM(F50:F53)</f>
        <v>0</v>
      </c>
      <c r="G49" s="19">
        <f>SUM(G50:G53)</f>
        <v>0</v>
      </c>
      <c r="H49" s="19">
        <f>SUM(H50:H53)</f>
        <v>0</v>
      </c>
    </row>
    <row r="50" spans="1:8" ht="25.5" x14ac:dyDescent="0.2">
      <c r="A50" s="5">
        <v>45</v>
      </c>
      <c r="B50" s="356" t="s">
        <v>440</v>
      </c>
      <c r="C50" s="357">
        <f t="shared" si="0"/>
        <v>0</v>
      </c>
      <c r="D50" s="6"/>
      <c r="E50" s="6"/>
      <c r="F50" s="6"/>
      <c r="G50" s="6"/>
      <c r="H50" s="6"/>
    </row>
    <row r="51" spans="1:8" ht="25.5" x14ac:dyDescent="0.2">
      <c r="A51" s="5">
        <v>46</v>
      </c>
      <c r="B51" s="356" t="s">
        <v>92</v>
      </c>
      <c r="C51" s="357">
        <f t="shared" si="0"/>
        <v>0</v>
      </c>
      <c r="D51" s="6"/>
      <c r="E51" s="6"/>
      <c r="F51" s="6"/>
      <c r="G51" s="6"/>
      <c r="H51" s="6"/>
    </row>
    <row r="52" spans="1:8" x14ac:dyDescent="0.2">
      <c r="A52" s="5">
        <v>47</v>
      </c>
      <c r="B52" s="356" t="s">
        <v>441</v>
      </c>
      <c r="C52" s="357">
        <f t="shared" si="0"/>
        <v>9100000</v>
      </c>
      <c r="D52" s="6">
        <v>9100000</v>
      </c>
      <c r="E52" s="6"/>
      <c r="F52" s="6"/>
      <c r="G52" s="6"/>
      <c r="H52" s="6"/>
    </row>
    <row r="53" spans="1:8" x14ac:dyDescent="0.2">
      <c r="A53" s="5">
        <v>48</v>
      </c>
      <c r="B53" s="356" t="s">
        <v>95</v>
      </c>
      <c r="C53" s="357">
        <f t="shared" si="0"/>
        <v>510000</v>
      </c>
      <c r="D53" s="6">
        <v>510000</v>
      </c>
      <c r="E53" s="6"/>
      <c r="F53" s="6"/>
      <c r="G53" s="6"/>
      <c r="H53" s="6"/>
    </row>
    <row r="54" spans="1:8" x14ac:dyDescent="0.2">
      <c r="A54" s="5">
        <v>49</v>
      </c>
      <c r="B54" s="356" t="s">
        <v>442</v>
      </c>
      <c r="C54" s="357">
        <f t="shared" si="0"/>
        <v>0</v>
      </c>
      <c r="D54" s="6"/>
      <c r="E54" s="6"/>
      <c r="F54" s="6"/>
      <c r="G54" s="6"/>
      <c r="H54" s="6"/>
    </row>
    <row r="55" spans="1:8" x14ac:dyDescent="0.2">
      <c r="A55" s="5">
        <v>50</v>
      </c>
      <c r="B55" s="356" t="s">
        <v>443</v>
      </c>
      <c r="C55" s="357">
        <f t="shared" si="0"/>
        <v>6185544</v>
      </c>
      <c r="D55" s="9">
        <v>5869644</v>
      </c>
      <c r="E55" s="9"/>
      <c r="F55" s="9">
        <v>315900</v>
      </c>
      <c r="G55" s="9"/>
      <c r="H55" s="9"/>
    </row>
    <row r="56" spans="1:8" x14ac:dyDescent="0.2">
      <c r="A56" s="5">
        <v>51</v>
      </c>
      <c r="B56" s="356" t="s">
        <v>98</v>
      </c>
      <c r="C56" s="357">
        <f t="shared" si="0"/>
        <v>0</v>
      </c>
      <c r="D56" s="6"/>
      <c r="E56" s="6"/>
      <c r="F56" s="6"/>
      <c r="G56" s="6"/>
      <c r="H56" s="6"/>
    </row>
    <row r="57" spans="1:8" ht="25.5" x14ac:dyDescent="0.2">
      <c r="A57" s="5">
        <v>52</v>
      </c>
      <c r="B57" s="356" t="s">
        <v>444</v>
      </c>
      <c r="C57" s="357">
        <f t="shared" si="0"/>
        <v>0</v>
      </c>
      <c r="D57" s="6"/>
      <c r="E57" s="6"/>
      <c r="F57" s="6"/>
      <c r="G57" s="6"/>
      <c r="H57" s="6"/>
    </row>
    <row r="58" spans="1:8" x14ac:dyDescent="0.2">
      <c r="A58" s="5">
        <v>53</v>
      </c>
      <c r="B58" s="356" t="s">
        <v>445</v>
      </c>
      <c r="C58" s="357">
        <f t="shared" si="0"/>
        <v>0</v>
      </c>
      <c r="D58" s="6"/>
      <c r="E58" s="6"/>
      <c r="F58" s="6"/>
      <c r="G58" s="6"/>
      <c r="H58" s="6"/>
    </row>
    <row r="59" spans="1:8" x14ac:dyDescent="0.2">
      <c r="A59" s="5">
        <v>54</v>
      </c>
      <c r="B59" s="356" t="s">
        <v>103</v>
      </c>
      <c r="C59" s="357">
        <f t="shared" si="0"/>
        <v>0</v>
      </c>
      <c r="D59" s="6"/>
      <c r="E59" s="6"/>
      <c r="F59" s="6"/>
      <c r="G59" s="6"/>
      <c r="H59" s="6"/>
    </row>
    <row r="60" spans="1:8" x14ac:dyDescent="0.2">
      <c r="A60" s="5">
        <v>55</v>
      </c>
      <c r="B60" s="356" t="s">
        <v>446</v>
      </c>
      <c r="C60" s="357">
        <f t="shared" si="0"/>
        <v>1460500</v>
      </c>
      <c r="D60" s="6">
        <v>1460500</v>
      </c>
      <c r="E60" s="4"/>
      <c r="F60" s="4"/>
      <c r="G60" s="4"/>
      <c r="H60" s="4"/>
    </row>
    <row r="61" spans="1:8" x14ac:dyDescent="0.2">
      <c r="A61" s="5">
        <v>56</v>
      </c>
      <c r="B61" s="361" t="s">
        <v>105</v>
      </c>
      <c r="C61" s="357">
        <f t="shared" si="0"/>
        <v>18426044</v>
      </c>
      <c r="D61" s="7">
        <f>D40+D41+D46+D49+D54+D55+D56+D57+D58+D59+D60</f>
        <v>16940144</v>
      </c>
      <c r="E61" s="7">
        <f>E40+E41+E46+E49+E54+E55+E56+E57+E58+E59+E60</f>
        <v>0</v>
      </c>
      <c r="F61" s="7">
        <f>F40+F41+F46+F49+F54+F55+F56+F57+F58+F59+F60</f>
        <v>1485900</v>
      </c>
      <c r="G61" s="7">
        <f>G40+G41+G46+G49+G54+G55+G56+G57+G58+G59+G60</f>
        <v>0</v>
      </c>
      <c r="H61" s="7">
        <f>H40+H41+H46+H49+H54+H55+H56+H57+H58+H59+H60</f>
        <v>0</v>
      </c>
    </row>
    <row r="62" spans="1:8" x14ac:dyDescent="0.2">
      <c r="A62" s="5">
        <v>57</v>
      </c>
      <c r="B62" s="356" t="s">
        <v>447</v>
      </c>
      <c r="C62" s="357">
        <f t="shared" si="0"/>
        <v>12129420</v>
      </c>
      <c r="D62" s="6">
        <v>12129420</v>
      </c>
      <c r="E62" s="6"/>
      <c r="F62" s="6"/>
      <c r="G62" s="4"/>
      <c r="H62" s="4"/>
    </row>
    <row r="63" spans="1:8" x14ac:dyDescent="0.2">
      <c r="A63" s="5">
        <v>58</v>
      </c>
      <c r="B63" s="356" t="s">
        <v>448</v>
      </c>
      <c r="C63" s="357">
        <f t="shared" si="0"/>
        <v>0</v>
      </c>
      <c r="D63" s="6"/>
      <c r="E63" s="6"/>
      <c r="F63" s="6"/>
      <c r="G63" s="4"/>
      <c r="H63" s="4"/>
    </row>
    <row r="64" spans="1:8" x14ac:dyDescent="0.2">
      <c r="A64" s="5">
        <v>59</v>
      </c>
      <c r="B64" s="361" t="s">
        <v>107</v>
      </c>
      <c r="C64" s="357">
        <f t="shared" si="0"/>
        <v>12129420</v>
      </c>
      <c r="D64" s="7">
        <f>SUM(D62:D63)</f>
        <v>12129420</v>
      </c>
      <c r="E64" s="7">
        <f>SUM(E62:E63)</f>
        <v>0</v>
      </c>
      <c r="F64" s="7">
        <f>SUM(F62:F63)</f>
        <v>0</v>
      </c>
      <c r="G64" s="7">
        <f>SUM(G62:G63)</f>
        <v>0</v>
      </c>
      <c r="H64" s="7">
        <f>SUM(H62:H63)</f>
        <v>0</v>
      </c>
    </row>
    <row r="65" spans="1:8" x14ac:dyDescent="0.2">
      <c r="A65" s="5">
        <v>60</v>
      </c>
      <c r="B65" s="524" t="s">
        <v>449</v>
      </c>
      <c r="C65" s="357">
        <f t="shared" si="0"/>
        <v>0</v>
      </c>
      <c r="D65" s="352"/>
      <c r="E65" s="352"/>
      <c r="F65" s="352"/>
      <c r="G65" s="352"/>
      <c r="H65" s="352"/>
    </row>
    <row r="66" spans="1:8" x14ac:dyDescent="0.2">
      <c r="A66" s="5">
        <v>61</v>
      </c>
      <c r="B66" s="525" t="s">
        <v>450</v>
      </c>
      <c r="C66" s="357">
        <f t="shared" si="0"/>
        <v>0</v>
      </c>
      <c r="D66" s="7">
        <f>D65</f>
        <v>0</v>
      </c>
      <c r="E66" s="7">
        <f>E65</f>
        <v>0</v>
      </c>
      <c r="F66" s="7">
        <f>F65</f>
        <v>0</v>
      </c>
      <c r="G66" s="7">
        <f>G65</f>
        <v>0</v>
      </c>
      <c r="H66" s="7">
        <f>H65</f>
        <v>0</v>
      </c>
    </row>
    <row r="67" spans="1:8" ht="25.5" x14ac:dyDescent="0.2">
      <c r="A67" s="5">
        <v>62</v>
      </c>
      <c r="B67" s="356" t="s">
        <v>108</v>
      </c>
      <c r="C67" s="357">
        <f t="shared" si="0"/>
        <v>0</v>
      </c>
      <c r="D67" s="6"/>
      <c r="E67" s="6"/>
      <c r="F67" s="6"/>
      <c r="G67" s="6"/>
      <c r="H67" s="6"/>
    </row>
    <row r="68" spans="1:8" x14ac:dyDescent="0.2">
      <c r="A68" s="5">
        <v>63</v>
      </c>
      <c r="B68" s="356" t="s">
        <v>109</v>
      </c>
      <c r="C68" s="357">
        <f t="shared" si="0"/>
        <v>390000</v>
      </c>
      <c r="D68" s="6">
        <v>390000</v>
      </c>
      <c r="E68" s="6"/>
      <c r="F68" s="6"/>
      <c r="G68" s="6"/>
      <c r="H68" s="6"/>
    </row>
    <row r="69" spans="1:8" x14ac:dyDescent="0.2">
      <c r="A69" s="5">
        <v>64</v>
      </c>
      <c r="B69" s="356" t="s">
        <v>110</v>
      </c>
      <c r="C69" s="357">
        <f t="shared" si="0"/>
        <v>0</v>
      </c>
      <c r="D69" s="4"/>
      <c r="E69" s="4"/>
      <c r="F69" s="4"/>
      <c r="G69" s="4"/>
      <c r="H69" s="4"/>
    </row>
    <row r="70" spans="1:8" x14ac:dyDescent="0.2">
      <c r="A70" s="5">
        <v>65</v>
      </c>
      <c r="B70" s="361" t="s">
        <v>111</v>
      </c>
      <c r="C70" s="357">
        <f t="shared" si="0"/>
        <v>390000</v>
      </c>
      <c r="D70" s="20">
        <f>SUM(D67:D69)</f>
        <v>390000</v>
      </c>
      <c r="E70" s="20">
        <f>SUM(E67:E69)</f>
        <v>0</v>
      </c>
      <c r="F70" s="20">
        <f>SUM(F67:F69)</f>
        <v>0</v>
      </c>
      <c r="G70" s="20">
        <f>SUM(G67:G69)</f>
        <v>0</v>
      </c>
      <c r="H70" s="20">
        <f>SUM(H67:H69)</f>
        <v>0</v>
      </c>
    </row>
    <row r="71" spans="1:8" x14ac:dyDescent="0.2">
      <c r="A71" s="5">
        <v>66</v>
      </c>
      <c r="B71" s="368" t="s">
        <v>112</v>
      </c>
      <c r="C71" s="357">
        <f t="shared" ref="C71:C110" si="1">SUM(D71:H71)</f>
        <v>38715938</v>
      </c>
      <c r="D71" s="21">
        <f>D20+D28+D39+D61+D64+D66+D70</f>
        <v>37230038</v>
      </c>
      <c r="E71" s="21">
        <f>E20+E28+E39+E61+E64+E66+E70</f>
        <v>0</v>
      </c>
      <c r="F71" s="21">
        <f>F20+F28+F39+F61+F64+F66+F70</f>
        <v>1485900</v>
      </c>
      <c r="G71" s="21">
        <f>G20+G28+G39+G61+G64+G66+G70</f>
        <v>0</v>
      </c>
      <c r="H71" s="21">
        <f>H20+H28+H39+H61+H64+H66+H70</f>
        <v>0</v>
      </c>
    </row>
    <row r="72" spans="1:8" ht="25.5" x14ac:dyDescent="0.2">
      <c r="A72" s="5">
        <v>67</v>
      </c>
      <c r="B72" s="358" t="s">
        <v>451</v>
      </c>
      <c r="C72" s="357">
        <f t="shared" si="1"/>
        <v>0</v>
      </c>
      <c r="D72" s="352"/>
      <c r="E72" s="352"/>
      <c r="F72" s="352"/>
      <c r="G72" s="352"/>
      <c r="H72" s="352"/>
    </row>
    <row r="73" spans="1:8" ht="25.5" x14ac:dyDescent="0.2">
      <c r="A73" s="5">
        <v>68</v>
      </c>
      <c r="B73" s="356" t="s">
        <v>452</v>
      </c>
      <c r="C73" s="357">
        <f t="shared" si="1"/>
        <v>0</v>
      </c>
      <c r="D73" s="6"/>
      <c r="E73" s="6"/>
      <c r="F73" s="6"/>
      <c r="G73" s="6"/>
      <c r="H73" s="6"/>
    </row>
    <row r="74" spans="1:8" x14ac:dyDescent="0.2">
      <c r="A74" s="5">
        <v>69</v>
      </c>
      <c r="B74" s="356" t="s">
        <v>114</v>
      </c>
      <c r="C74" s="357">
        <f t="shared" si="1"/>
        <v>0</v>
      </c>
      <c r="D74" s="6"/>
      <c r="E74" s="6"/>
      <c r="F74" s="6"/>
      <c r="G74" s="6"/>
      <c r="H74" s="6"/>
    </row>
    <row r="75" spans="1:8" x14ac:dyDescent="0.2">
      <c r="A75" s="5">
        <v>70</v>
      </c>
      <c r="B75" s="356" t="s">
        <v>453</v>
      </c>
      <c r="C75" s="357">
        <f t="shared" si="1"/>
        <v>4554500</v>
      </c>
      <c r="D75" s="6"/>
      <c r="E75" s="6"/>
      <c r="F75" s="6">
        <v>3221000</v>
      </c>
      <c r="G75" s="6">
        <v>1333500</v>
      </c>
      <c r="H75" s="6"/>
    </row>
    <row r="76" spans="1:8" x14ac:dyDescent="0.2">
      <c r="A76" s="5">
        <v>71</v>
      </c>
      <c r="B76" s="356" t="s">
        <v>115</v>
      </c>
      <c r="C76" s="357">
        <f t="shared" si="1"/>
        <v>4554500</v>
      </c>
      <c r="D76" s="18">
        <f>SUM(D72:D75)</f>
        <v>0</v>
      </c>
      <c r="E76" s="18">
        <f>SUM(E72:E75)</f>
        <v>0</v>
      </c>
      <c r="F76" s="18">
        <f>SUM(F72:F75)</f>
        <v>3221000</v>
      </c>
      <c r="G76" s="18">
        <f>SUM(G72:G75)</f>
        <v>1333500</v>
      </c>
      <c r="H76" s="18">
        <f>SUM(H72:H75)</f>
        <v>0</v>
      </c>
    </row>
    <row r="77" spans="1:8" ht="13.5" thickBot="1" x14ac:dyDescent="0.25">
      <c r="A77" s="5">
        <v>72</v>
      </c>
      <c r="B77" s="512" t="s">
        <v>116</v>
      </c>
      <c r="C77" s="513">
        <f t="shared" si="1"/>
        <v>4554500</v>
      </c>
      <c r="D77" s="514">
        <f>D76</f>
        <v>0</v>
      </c>
      <c r="E77" s="514">
        <f>E76</f>
        <v>0</v>
      </c>
      <c r="F77" s="514">
        <f>F76</f>
        <v>3221000</v>
      </c>
      <c r="G77" s="514">
        <f>G76</f>
        <v>1333500</v>
      </c>
      <c r="H77" s="514">
        <f>H76</f>
        <v>0</v>
      </c>
    </row>
    <row r="78" spans="1:8" ht="13.5" thickBot="1" x14ac:dyDescent="0.25">
      <c r="A78" s="5">
        <v>73</v>
      </c>
      <c r="B78" s="518" t="s">
        <v>46</v>
      </c>
      <c r="C78" s="519">
        <f t="shared" si="1"/>
        <v>43270438</v>
      </c>
      <c r="D78" s="520">
        <f>D71+D77</f>
        <v>37230038</v>
      </c>
      <c r="E78" s="520">
        <f>E71+E77</f>
        <v>0</v>
      </c>
      <c r="F78" s="520">
        <f>F71+F77</f>
        <v>4706900</v>
      </c>
      <c r="G78" s="520">
        <f>G71+G77</f>
        <v>1333500</v>
      </c>
      <c r="H78" s="521">
        <f>H71+H77</f>
        <v>0</v>
      </c>
    </row>
    <row r="79" spans="1:8" ht="13.5" thickTop="1" x14ac:dyDescent="0.2">
      <c r="A79" s="5">
        <v>74</v>
      </c>
      <c r="B79" s="515" t="s">
        <v>4</v>
      </c>
      <c r="C79" s="516">
        <f t="shared" si="1"/>
        <v>0</v>
      </c>
      <c r="D79" s="517"/>
      <c r="E79" s="517"/>
      <c r="F79" s="517"/>
      <c r="G79" s="517"/>
      <c r="H79" s="517"/>
    </row>
    <row r="80" spans="1:8" ht="25.5" x14ac:dyDescent="0.2">
      <c r="A80" s="5">
        <v>75</v>
      </c>
      <c r="B80" s="529" t="s">
        <v>5</v>
      </c>
      <c r="C80" s="357">
        <f t="shared" si="1"/>
        <v>0</v>
      </c>
      <c r="D80" s="530"/>
      <c r="E80" s="530"/>
      <c r="F80" s="530"/>
      <c r="G80" s="530"/>
      <c r="H80" s="530"/>
    </row>
    <row r="81" spans="1:8" x14ac:dyDescent="0.2">
      <c r="A81" s="5">
        <v>76</v>
      </c>
      <c r="B81" s="529" t="s">
        <v>6</v>
      </c>
      <c r="C81" s="357">
        <f t="shared" si="1"/>
        <v>19147600</v>
      </c>
      <c r="D81" s="530">
        <v>13107200</v>
      </c>
      <c r="E81" s="530"/>
      <c r="F81" s="530">
        <v>4706900</v>
      </c>
      <c r="G81" s="530">
        <v>1333500</v>
      </c>
      <c r="H81" s="530"/>
    </row>
    <row r="82" spans="1:8" x14ac:dyDescent="0.2">
      <c r="A82" s="5">
        <v>77</v>
      </c>
      <c r="B82" s="451" t="s">
        <v>7</v>
      </c>
      <c r="C82" s="452">
        <f t="shared" si="1"/>
        <v>0</v>
      </c>
      <c r="D82" s="453">
        <f>D83</f>
        <v>0</v>
      </c>
      <c r="E82" s="8">
        <f>E83</f>
        <v>0</v>
      </c>
      <c r="F82" s="8">
        <f>F83</f>
        <v>0</v>
      </c>
      <c r="G82" s="8">
        <f>G83</f>
        <v>0</v>
      </c>
      <c r="H82" s="8">
        <f>H83</f>
        <v>0</v>
      </c>
    </row>
    <row r="83" spans="1:8" ht="25.5" x14ac:dyDescent="0.2">
      <c r="A83" s="5">
        <v>78</v>
      </c>
      <c r="B83" s="451" t="s">
        <v>8</v>
      </c>
      <c r="C83" s="452">
        <f t="shared" si="1"/>
        <v>0</v>
      </c>
      <c r="D83" s="455"/>
      <c r="E83" s="6"/>
      <c r="F83" s="6"/>
      <c r="G83" s="6"/>
      <c r="H83" s="6"/>
    </row>
    <row r="84" spans="1:8" x14ac:dyDescent="0.2">
      <c r="A84" s="5">
        <v>79</v>
      </c>
      <c r="B84" s="451" t="s">
        <v>9</v>
      </c>
      <c r="C84" s="452">
        <f t="shared" si="1"/>
        <v>0</v>
      </c>
      <c r="D84" s="453">
        <f>D85</f>
        <v>0</v>
      </c>
      <c r="E84" s="8">
        <f>E85</f>
        <v>0</v>
      </c>
      <c r="F84" s="8">
        <f>F85</f>
        <v>0</v>
      </c>
      <c r="G84" s="8">
        <f>G85</f>
        <v>0</v>
      </c>
      <c r="H84" s="8">
        <f>H85</f>
        <v>0</v>
      </c>
    </row>
    <row r="85" spans="1:8" x14ac:dyDescent="0.2">
      <c r="A85" s="5">
        <v>80</v>
      </c>
      <c r="B85" s="451" t="s">
        <v>10</v>
      </c>
      <c r="C85" s="452">
        <f t="shared" si="1"/>
        <v>0</v>
      </c>
      <c r="D85" s="453"/>
      <c r="E85" s="8"/>
      <c r="F85" s="8"/>
      <c r="G85" s="8"/>
      <c r="H85" s="8"/>
    </row>
    <row r="86" spans="1:8" x14ac:dyDescent="0.2">
      <c r="A86" s="5">
        <v>81</v>
      </c>
      <c r="B86" s="451" t="s">
        <v>11</v>
      </c>
      <c r="C86" s="452">
        <f t="shared" si="1"/>
        <v>0</v>
      </c>
      <c r="D86" s="453">
        <f>SUM(D87:D88)</f>
        <v>0</v>
      </c>
      <c r="E86" s="8">
        <f>SUM(E87:E88)</f>
        <v>0</v>
      </c>
      <c r="F86" s="8">
        <f>SUM(F87:F88)</f>
        <v>0</v>
      </c>
      <c r="G86" s="8">
        <f>SUM(G87:G88)</f>
        <v>0</v>
      </c>
      <c r="H86" s="8">
        <f>SUM(H87:H88)</f>
        <v>0</v>
      </c>
    </row>
    <row r="87" spans="1:8" x14ac:dyDescent="0.2">
      <c r="A87" s="5">
        <v>82</v>
      </c>
      <c r="B87" s="451" t="s">
        <v>12</v>
      </c>
      <c r="C87" s="452">
        <f t="shared" si="1"/>
        <v>0</v>
      </c>
      <c r="D87" s="455"/>
      <c r="E87" s="6"/>
      <c r="F87" s="6"/>
      <c r="G87" s="6"/>
      <c r="H87" s="6"/>
    </row>
    <row r="88" spans="1:8" x14ac:dyDescent="0.2">
      <c r="A88" s="5">
        <v>83</v>
      </c>
      <c r="B88" s="451" t="s">
        <v>13</v>
      </c>
      <c r="C88" s="452">
        <f t="shared" si="1"/>
        <v>0</v>
      </c>
      <c r="D88" s="455"/>
      <c r="E88" s="6"/>
      <c r="F88" s="6"/>
      <c r="G88" s="6"/>
      <c r="H88" s="6"/>
    </row>
    <row r="89" spans="1:8" x14ac:dyDescent="0.2">
      <c r="A89" s="5">
        <v>84</v>
      </c>
      <c r="B89" s="457" t="s">
        <v>15</v>
      </c>
      <c r="C89" s="452">
        <f t="shared" si="1"/>
        <v>0</v>
      </c>
      <c r="D89" s="458">
        <f>D82+D84+D86</f>
        <v>0</v>
      </c>
      <c r="E89" s="10">
        <f>E82+E84+E86</f>
        <v>0</v>
      </c>
      <c r="F89" s="10">
        <f>F82+F84+F86</f>
        <v>0</v>
      </c>
      <c r="G89" s="10">
        <f>G82+G84+G86</f>
        <v>0</v>
      </c>
      <c r="H89" s="10">
        <f>H82+H84+H86</f>
        <v>0</v>
      </c>
    </row>
    <row r="90" spans="1:8" x14ac:dyDescent="0.2">
      <c r="A90" s="5">
        <v>85</v>
      </c>
      <c r="B90" s="451" t="s">
        <v>16</v>
      </c>
      <c r="C90" s="452">
        <f t="shared" si="1"/>
        <v>0</v>
      </c>
      <c r="D90" s="455"/>
      <c r="E90" s="6"/>
      <c r="F90" s="6"/>
      <c r="G90" s="6"/>
      <c r="H90" s="6"/>
    </row>
    <row r="91" spans="1:8" ht="25.5" x14ac:dyDescent="0.2">
      <c r="A91" s="5">
        <v>86</v>
      </c>
      <c r="B91" s="451" t="s">
        <v>17</v>
      </c>
      <c r="C91" s="452">
        <f t="shared" si="1"/>
        <v>0</v>
      </c>
      <c r="D91" s="460">
        <f>SUM(D92:D95)</f>
        <v>0</v>
      </c>
      <c r="E91" s="7">
        <f>SUM(E92:E95)</f>
        <v>0</v>
      </c>
      <c r="F91" s="7">
        <f>SUM(F92:F95)</f>
        <v>0</v>
      </c>
      <c r="G91" s="7">
        <f>SUM(G92:G95)</f>
        <v>0</v>
      </c>
      <c r="H91" s="7">
        <f>SUM(H92:H95)</f>
        <v>0</v>
      </c>
    </row>
    <row r="92" spans="1:8" x14ac:dyDescent="0.2">
      <c r="A92" s="5">
        <v>87</v>
      </c>
      <c r="B92" s="451" t="s">
        <v>477</v>
      </c>
      <c r="C92" s="452">
        <f t="shared" si="1"/>
        <v>0</v>
      </c>
      <c r="D92" s="455"/>
      <c r="E92" s="6"/>
      <c r="F92" s="6"/>
      <c r="G92" s="6"/>
      <c r="H92" s="6"/>
    </row>
    <row r="93" spans="1:8" x14ac:dyDescent="0.2">
      <c r="A93" s="5">
        <v>88</v>
      </c>
      <c r="B93" s="451" t="s">
        <v>19</v>
      </c>
      <c r="C93" s="452">
        <f t="shared" si="1"/>
        <v>0</v>
      </c>
      <c r="D93" s="455"/>
      <c r="E93" s="6"/>
      <c r="F93" s="6"/>
      <c r="G93" s="6"/>
      <c r="H93" s="6"/>
    </row>
    <row r="94" spans="1:8" x14ac:dyDescent="0.2">
      <c r="A94" s="5">
        <v>89</v>
      </c>
      <c r="B94" s="451" t="s">
        <v>20</v>
      </c>
      <c r="C94" s="452">
        <f t="shared" si="1"/>
        <v>0</v>
      </c>
      <c r="D94" s="455"/>
      <c r="E94" s="6"/>
      <c r="F94" s="6"/>
      <c r="G94" s="6"/>
      <c r="H94" s="6"/>
    </row>
    <row r="95" spans="1:8" x14ac:dyDescent="0.2">
      <c r="A95" s="5">
        <v>90</v>
      </c>
      <c r="B95" s="451" t="s">
        <v>21</v>
      </c>
      <c r="C95" s="452">
        <f t="shared" si="1"/>
        <v>0</v>
      </c>
      <c r="D95" s="455"/>
      <c r="E95" s="6"/>
      <c r="F95" s="6"/>
      <c r="G95" s="6"/>
      <c r="H95" s="6"/>
    </row>
    <row r="96" spans="1:8" ht="25.5" x14ac:dyDescent="0.2">
      <c r="A96" s="5">
        <v>91</v>
      </c>
      <c r="B96" s="451" t="s">
        <v>478</v>
      </c>
      <c r="C96" s="452">
        <f t="shared" si="1"/>
        <v>5171670</v>
      </c>
      <c r="D96" s="455">
        <v>5171670</v>
      </c>
      <c r="E96" s="6"/>
      <c r="F96" s="6"/>
      <c r="G96" s="6"/>
      <c r="H96" s="6"/>
    </row>
    <row r="97" spans="1:8" x14ac:dyDescent="0.2">
      <c r="A97" s="5">
        <v>92</v>
      </c>
      <c r="B97" s="451" t="s">
        <v>479</v>
      </c>
      <c r="C97" s="452">
        <f t="shared" si="1"/>
        <v>0</v>
      </c>
      <c r="D97" s="455"/>
      <c r="E97" s="6"/>
      <c r="F97" s="6"/>
      <c r="G97" s="6"/>
      <c r="H97" s="6"/>
    </row>
    <row r="98" spans="1:8" x14ac:dyDescent="0.2">
      <c r="A98" s="5">
        <v>93</v>
      </c>
      <c r="B98" s="451" t="s">
        <v>23</v>
      </c>
      <c r="C98" s="452">
        <f t="shared" si="1"/>
        <v>4000000</v>
      </c>
      <c r="D98" s="455">
        <v>4000000</v>
      </c>
      <c r="E98" s="6"/>
      <c r="F98" s="6"/>
      <c r="G98" s="6"/>
      <c r="H98" s="6"/>
    </row>
    <row r="99" spans="1:8" x14ac:dyDescent="0.2">
      <c r="A99" s="5">
        <v>94</v>
      </c>
      <c r="B99" s="457" t="s">
        <v>24</v>
      </c>
      <c r="C99" s="452">
        <f t="shared" si="1"/>
        <v>9171670</v>
      </c>
      <c r="D99" s="458">
        <f>D90+D91+D96+D97+D98</f>
        <v>9171670</v>
      </c>
      <c r="E99" s="10">
        <f>E90+E91+E96+E97+E98</f>
        <v>0</v>
      </c>
      <c r="F99" s="10">
        <f>F90+F91+F96+F97+F98</f>
        <v>0</v>
      </c>
      <c r="G99" s="10">
        <f>G90+G91+G96+G97+G98</f>
        <v>0</v>
      </c>
      <c r="H99" s="10">
        <f>H90+H91+H96+H97+H98</f>
        <v>0</v>
      </c>
    </row>
    <row r="100" spans="1:8" x14ac:dyDescent="0.2">
      <c r="A100" s="5">
        <v>95</v>
      </c>
      <c r="B100" s="451" t="s">
        <v>25</v>
      </c>
      <c r="C100" s="452">
        <f t="shared" si="1"/>
        <v>0</v>
      </c>
      <c r="D100" s="455"/>
      <c r="E100" s="6"/>
      <c r="F100" s="6"/>
      <c r="G100" s="6"/>
      <c r="H100" s="6"/>
    </row>
    <row r="101" spans="1:8" x14ac:dyDescent="0.2">
      <c r="A101" s="5">
        <v>96</v>
      </c>
      <c r="B101" s="451" t="s">
        <v>26</v>
      </c>
      <c r="C101" s="452">
        <f t="shared" si="1"/>
        <v>8019171</v>
      </c>
      <c r="D101" s="455">
        <v>8019171</v>
      </c>
      <c r="E101" s="6"/>
      <c r="F101" s="6"/>
      <c r="G101" s="6"/>
      <c r="H101" s="6"/>
    </row>
    <row r="102" spans="1:8" x14ac:dyDescent="0.2">
      <c r="A102" s="5">
        <v>97</v>
      </c>
      <c r="B102" s="451" t="s">
        <v>27</v>
      </c>
      <c r="C102" s="452">
        <f t="shared" si="1"/>
        <v>0</v>
      </c>
      <c r="D102" s="455"/>
      <c r="E102" s="6"/>
      <c r="F102" s="6"/>
      <c r="G102" s="6"/>
      <c r="H102" s="6"/>
    </row>
    <row r="103" spans="1:8" x14ac:dyDescent="0.2">
      <c r="A103" s="5">
        <v>98</v>
      </c>
      <c r="B103" s="451" t="s">
        <v>28</v>
      </c>
      <c r="C103" s="452">
        <f t="shared" si="1"/>
        <v>0</v>
      </c>
      <c r="D103" s="455"/>
      <c r="E103" s="6"/>
      <c r="F103" s="6"/>
      <c r="G103" s="6"/>
      <c r="H103" s="6"/>
    </row>
    <row r="104" spans="1:8" ht="25.5" x14ac:dyDescent="0.2">
      <c r="A104" s="5">
        <v>99</v>
      </c>
      <c r="B104" s="451" t="s">
        <v>29</v>
      </c>
      <c r="C104" s="452">
        <f t="shared" si="1"/>
        <v>2165176</v>
      </c>
      <c r="D104" s="455">
        <v>2165176</v>
      </c>
      <c r="E104" s="6"/>
      <c r="F104" s="6"/>
      <c r="G104" s="6"/>
      <c r="H104" s="6"/>
    </row>
    <row r="105" spans="1:8" x14ac:dyDescent="0.2">
      <c r="A105" s="5">
        <v>100</v>
      </c>
      <c r="B105" s="457" t="s">
        <v>30</v>
      </c>
      <c r="C105" s="452">
        <f t="shared" si="1"/>
        <v>10184347</v>
      </c>
      <c r="D105" s="458">
        <f>SUM(D100:D104)</f>
        <v>10184347</v>
      </c>
      <c r="E105" s="10">
        <f>SUM(E100:E104)</f>
        <v>0</v>
      </c>
      <c r="F105" s="10">
        <f>SUM(F100:F104)</f>
        <v>0</v>
      </c>
      <c r="G105" s="10">
        <f>SUM(G100:G104)</f>
        <v>0</v>
      </c>
      <c r="H105" s="10">
        <f>SUM(H100:H104)</f>
        <v>0</v>
      </c>
    </row>
    <row r="106" spans="1:8" x14ac:dyDescent="0.2">
      <c r="A106" s="5">
        <v>101</v>
      </c>
      <c r="B106" s="451" t="s">
        <v>31</v>
      </c>
      <c r="C106" s="452">
        <f t="shared" si="1"/>
        <v>167182</v>
      </c>
      <c r="D106" s="455">
        <v>167182</v>
      </c>
      <c r="E106" s="6"/>
      <c r="F106" s="6"/>
      <c r="G106" s="6"/>
      <c r="H106" s="6"/>
    </row>
    <row r="107" spans="1:8" x14ac:dyDescent="0.2">
      <c r="A107" s="5">
        <v>102</v>
      </c>
      <c r="B107" s="451" t="s">
        <v>480</v>
      </c>
      <c r="C107" s="452">
        <f t="shared" si="1"/>
        <v>0</v>
      </c>
      <c r="D107" s="455"/>
      <c r="E107" s="6"/>
      <c r="F107" s="6"/>
      <c r="G107" s="6"/>
      <c r="H107" s="6"/>
    </row>
    <row r="108" spans="1:8" x14ac:dyDescent="0.2">
      <c r="A108" s="5">
        <v>103</v>
      </c>
      <c r="B108" s="451" t="s">
        <v>33</v>
      </c>
      <c r="C108" s="452">
        <f t="shared" si="1"/>
        <v>0</v>
      </c>
      <c r="D108" s="455"/>
      <c r="E108" s="6"/>
      <c r="F108" s="6"/>
      <c r="G108" s="6"/>
      <c r="H108" s="6"/>
    </row>
    <row r="109" spans="1:8" ht="25.5" x14ac:dyDescent="0.2">
      <c r="A109" s="5">
        <v>104</v>
      </c>
      <c r="B109" s="451" t="s">
        <v>34</v>
      </c>
      <c r="C109" s="452">
        <f t="shared" si="1"/>
        <v>45139</v>
      </c>
      <c r="D109" s="455">
        <v>45139</v>
      </c>
      <c r="E109" s="6"/>
      <c r="F109" s="6"/>
      <c r="G109" s="6"/>
      <c r="H109" s="6"/>
    </row>
    <row r="110" spans="1:8" x14ac:dyDescent="0.2">
      <c r="A110" s="5">
        <v>105</v>
      </c>
      <c r="B110" s="457" t="s">
        <v>35</v>
      </c>
      <c r="C110" s="452">
        <f t="shared" si="1"/>
        <v>212321</v>
      </c>
      <c r="D110" s="458">
        <f>SUM(D106:D109)</f>
        <v>212321</v>
      </c>
      <c r="E110" s="10">
        <f>SUM(E106:E109)</f>
        <v>0</v>
      </c>
      <c r="F110" s="10">
        <f>SUM(F106:F109)</f>
        <v>0</v>
      </c>
      <c r="G110" s="10">
        <f>SUM(G106:G109)</f>
        <v>0</v>
      </c>
      <c r="H110" s="10">
        <f>SUM(H106:H109)</f>
        <v>0</v>
      </c>
    </row>
    <row r="111" spans="1:8" ht="25.5" x14ac:dyDescent="0.2">
      <c r="A111" s="5">
        <v>106</v>
      </c>
      <c r="B111" s="451" t="s">
        <v>36</v>
      </c>
      <c r="C111" s="452">
        <f>SUM(D111:H111)</f>
        <v>0</v>
      </c>
      <c r="D111" s="453"/>
      <c r="E111" s="8">
        <f>SUM(E112:E114)</f>
        <v>0</v>
      </c>
      <c r="F111" s="8">
        <f>SUM(F112:F114)</f>
        <v>0</v>
      </c>
      <c r="G111" s="8">
        <f>SUM(G112:G114)</f>
        <v>0</v>
      </c>
      <c r="H111" s="8">
        <f>SUM(H112:H114)</f>
        <v>0</v>
      </c>
    </row>
    <row r="112" spans="1:8" ht="25.5" x14ac:dyDescent="0.2">
      <c r="A112" s="5">
        <v>107</v>
      </c>
      <c r="B112" s="451" t="s">
        <v>481</v>
      </c>
      <c r="C112" s="452">
        <f t="shared" ref="C112:C121" si="2">SUM(D112:H112)</f>
        <v>0</v>
      </c>
      <c r="D112" s="455"/>
      <c r="E112" s="6"/>
      <c r="F112" s="6"/>
      <c r="G112" s="6"/>
      <c r="H112" s="6"/>
    </row>
    <row r="113" spans="1:8" x14ac:dyDescent="0.2">
      <c r="A113" s="5">
        <v>108</v>
      </c>
      <c r="B113" s="451" t="s">
        <v>482</v>
      </c>
      <c r="C113" s="452">
        <f t="shared" si="2"/>
        <v>0</v>
      </c>
      <c r="D113" s="455"/>
      <c r="E113" s="6"/>
      <c r="F113" s="6"/>
      <c r="G113" s="6"/>
      <c r="H113" s="6"/>
    </row>
    <row r="114" spans="1:8" x14ac:dyDescent="0.2">
      <c r="A114" s="5">
        <v>109</v>
      </c>
      <c r="B114" s="451" t="s">
        <v>483</v>
      </c>
      <c r="C114" s="452">
        <f t="shared" si="2"/>
        <v>300000</v>
      </c>
      <c r="D114" s="455">
        <v>300000</v>
      </c>
      <c r="E114" s="6"/>
      <c r="F114" s="6"/>
      <c r="G114" s="6"/>
      <c r="H114" s="6"/>
    </row>
    <row r="115" spans="1:8" x14ac:dyDescent="0.2">
      <c r="A115" s="5">
        <v>110</v>
      </c>
      <c r="B115" s="457" t="s">
        <v>40</v>
      </c>
      <c r="C115" s="452">
        <f t="shared" si="2"/>
        <v>0</v>
      </c>
      <c r="D115" s="458">
        <f>D111</f>
        <v>0</v>
      </c>
      <c r="E115" s="10">
        <f>E111</f>
        <v>0</v>
      </c>
      <c r="F115" s="10">
        <f>F111</f>
        <v>0</v>
      </c>
      <c r="G115" s="10">
        <f>G111</f>
        <v>0</v>
      </c>
      <c r="H115" s="10">
        <f>H111</f>
        <v>0</v>
      </c>
    </row>
    <row r="116" spans="1:8" x14ac:dyDescent="0.2">
      <c r="A116" s="5">
        <v>111</v>
      </c>
      <c r="B116" s="462" t="s">
        <v>41</v>
      </c>
      <c r="C116" s="452">
        <f t="shared" si="2"/>
        <v>38715938</v>
      </c>
      <c r="D116" s="463">
        <f>D79+D80+D81+D89+D99+D105+D110+D115</f>
        <v>32675538</v>
      </c>
      <c r="E116" s="11">
        <f>E79+E80+E81+E89+E99+E105+E110+E115</f>
        <v>0</v>
      </c>
      <c r="F116" s="11">
        <f>F79+F80+F81+F89+F99+F105+F110+F115</f>
        <v>4706900</v>
      </c>
      <c r="G116" s="11">
        <f>G79+G80+G81+G89+G99+G105+G110+G115</f>
        <v>1333500</v>
      </c>
      <c r="H116" s="11">
        <f>H79+H80+H81+H89+H99+H105+H110+H115</f>
        <v>0</v>
      </c>
    </row>
    <row r="117" spans="1:8" ht="25.5" x14ac:dyDescent="0.2">
      <c r="A117" s="5">
        <v>112</v>
      </c>
      <c r="B117" s="451" t="s">
        <v>42</v>
      </c>
      <c r="C117" s="452">
        <f t="shared" si="2"/>
        <v>0</v>
      </c>
      <c r="D117" s="455"/>
      <c r="E117" s="6"/>
      <c r="F117" s="6"/>
      <c r="G117" s="6"/>
      <c r="H117" s="6"/>
    </row>
    <row r="118" spans="1:8" x14ac:dyDescent="0.2">
      <c r="A118" s="5">
        <v>113</v>
      </c>
      <c r="B118" s="451" t="s">
        <v>43</v>
      </c>
      <c r="C118" s="452">
        <f t="shared" si="2"/>
        <v>4554500</v>
      </c>
      <c r="D118" s="455">
        <v>4554500</v>
      </c>
      <c r="E118" s="6"/>
      <c r="F118" s="6"/>
      <c r="G118" s="6"/>
      <c r="H118" s="6"/>
    </row>
    <row r="119" spans="1:8" x14ac:dyDescent="0.2">
      <c r="A119" s="5">
        <v>114</v>
      </c>
      <c r="B119" s="451" t="s">
        <v>44</v>
      </c>
      <c r="C119" s="452">
        <f t="shared" si="2"/>
        <v>4554500</v>
      </c>
      <c r="D119" s="453">
        <f>SUM(D117:D118)</f>
        <v>4554500</v>
      </c>
      <c r="E119" s="8">
        <f>SUM(E117:E118)</f>
        <v>0</v>
      </c>
      <c r="F119" s="8">
        <f>SUM(F117:F118)</f>
        <v>0</v>
      </c>
      <c r="G119" s="8">
        <f>SUM(G117:G118)</f>
        <v>0</v>
      </c>
      <c r="H119" s="8">
        <f>SUM(H117:H118)</f>
        <v>0</v>
      </c>
    </row>
    <row r="120" spans="1:8" ht="13.5" thickBot="1" x14ac:dyDescent="0.25">
      <c r="A120" s="5">
        <v>115</v>
      </c>
      <c r="B120" s="531" t="s">
        <v>45</v>
      </c>
      <c r="C120" s="452">
        <f t="shared" si="2"/>
        <v>4554500</v>
      </c>
      <c r="D120" s="532">
        <f>D119</f>
        <v>4554500</v>
      </c>
      <c r="E120" s="533">
        <f>E119</f>
        <v>0</v>
      </c>
      <c r="F120" s="533">
        <f>F119</f>
        <v>0</v>
      </c>
      <c r="G120" s="533">
        <f>G119</f>
        <v>0</v>
      </c>
      <c r="H120" s="533">
        <f>H119</f>
        <v>0</v>
      </c>
    </row>
    <row r="121" spans="1:8" ht="14.25" thickTop="1" thickBot="1" x14ac:dyDescent="0.25">
      <c r="A121" s="5">
        <v>116</v>
      </c>
      <c r="B121" s="52" t="s">
        <v>46</v>
      </c>
      <c r="C121" s="452">
        <f t="shared" si="2"/>
        <v>43270438</v>
      </c>
      <c r="D121" s="23">
        <f>D116+D120</f>
        <v>37230038</v>
      </c>
      <c r="E121" s="13">
        <f>E116+E120</f>
        <v>0</v>
      </c>
      <c r="F121" s="13">
        <f>F116+F120</f>
        <v>4706900</v>
      </c>
      <c r="G121" s="13">
        <f>G116+G120</f>
        <v>1333500</v>
      </c>
      <c r="H121" s="13">
        <f>H116+H120</f>
        <v>0</v>
      </c>
    </row>
    <row r="122" spans="1:8" ht="13.5" thickTop="1" x14ac:dyDescent="0.2">
      <c r="A122" s="574"/>
      <c r="B122" s="574"/>
      <c r="C122" s="574"/>
      <c r="D122" s="574"/>
      <c r="E122" s="574"/>
      <c r="F122" s="574"/>
      <c r="G122" s="574"/>
      <c r="H122" s="574"/>
    </row>
    <row r="123" spans="1:8" x14ac:dyDescent="0.2">
      <c r="A123" s="574"/>
      <c r="B123" s="574"/>
      <c r="C123" s="574"/>
      <c r="D123" s="574"/>
      <c r="E123" s="574"/>
      <c r="F123" s="574"/>
      <c r="G123" s="574"/>
      <c r="H123" s="574"/>
    </row>
    <row r="124" spans="1:8" x14ac:dyDescent="0.2">
      <c r="A124" s="574"/>
      <c r="B124" s="574"/>
      <c r="C124" s="574"/>
      <c r="D124" s="574"/>
      <c r="E124" s="574"/>
      <c r="F124" s="574"/>
      <c r="G124" s="574"/>
      <c r="H124" s="574"/>
    </row>
    <row r="125" spans="1:8" x14ac:dyDescent="0.2">
      <c r="A125" s="574"/>
      <c r="B125" s="574"/>
      <c r="C125" s="574"/>
      <c r="D125" s="574"/>
      <c r="E125" s="574"/>
      <c r="F125" s="574"/>
      <c r="G125" s="574"/>
      <c r="H125" s="574"/>
    </row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22"/>
  <sheetViews>
    <sheetView tabSelected="1" workbookViewId="0">
      <pane ySplit="6" topLeftCell="A7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21.140625" customWidth="1"/>
    <col min="4" max="4" width="17.85546875" customWidth="1"/>
    <col min="5" max="5" width="19.5703125" customWidth="1"/>
    <col min="6" max="6" width="19.28515625" customWidth="1"/>
    <col min="7" max="7" width="19.140625" customWidth="1"/>
    <col min="8" max="8" width="25.2851562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353" t="s">
        <v>410</v>
      </c>
      <c r="F1" t="s">
        <v>533</v>
      </c>
    </row>
    <row r="2" spans="1:8" x14ac:dyDescent="0.2">
      <c r="B2" s="353" t="s">
        <v>411</v>
      </c>
      <c r="C2" s="354"/>
      <c r="F2" t="s">
        <v>540</v>
      </c>
    </row>
    <row r="3" spans="1:8" x14ac:dyDescent="0.2">
      <c r="C3" s="15"/>
      <c r="F3" t="s">
        <v>120</v>
      </c>
    </row>
    <row r="4" spans="1:8" x14ac:dyDescent="0.2">
      <c r="B4" s="355" t="s">
        <v>534</v>
      </c>
      <c r="C4" s="485" t="s">
        <v>503</v>
      </c>
    </row>
    <row r="5" spans="1:8" x14ac:dyDescent="0.2">
      <c r="A5" s="2" t="s">
        <v>1</v>
      </c>
      <c r="B5" s="3" t="s">
        <v>2</v>
      </c>
      <c r="C5" s="4" t="s">
        <v>412</v>
      </c>
      <c r="D5" s="4" t="s">
        <v>48</v>
      </c>
      <c r="E5" s="4" t="s">
        <v>413</v>
      </c>
      <c r="F5" s="4" t="s">
        <v>50</v>
      </c>
      <c r="G5" s="4" t="s">
        <v>174</v>
      </c>
      <c r="H5" s="4" t="s">
        <v>52</v>
      </c>
    </row>
    <row r="6" spans="1:8" x14ac:dyDescent="0.2">
      <c r="A6" s="5">
        <v>1</v>
      </c>
      <c r="B6" s="356" t="s">
        <v>53</v>
      </c>
      <c r="C6" s="357">
        <v>0</v>
      </c>
      <c r="D6" s="6"/>
      <c r="E6" s="6"/>
      <c r="F6" s="6"/>
      <c r="G6" s="6"/>
      <c r="H6" s="6"/>
    </row>
    <row r="7" spans="1:8" x14ac:dyDescent="0.2">
      <c r="A7" s="5">
        <v>2</v>
      </c>
      <c r="B7" s="356" t="s">
        <v>414</v>
      </c>
      <c r="C7" s="357">
        <v>0</v>
      </c>
      <c r="D7" s="6"/>
      <c r="E7" s="6"/>
      <c r="F7" s="6"/>
      <c r="G7" s="6"/>
      <c r="H7" s="6"/>
    </row>
    <row r="8" spans="1:8" x14ac:dyDescent="0.2">
      <c r="A8" s="5">
        <v>3</v>
      </c>
      <c r="B8" s="356" t="s">
        <v>415</v>
      </c>
      <c r="C8" s="357">
        <v>0</v>
      </c>
      <c r="D8" s="6"/>
      <c r="E8" s="6"/>
      <c r="F8" s="6"/>
      <c r="G8" s="6"/>
      <c r="H8" s="6"/>
    </row>
    <row r="9" spans="1:8" x14ac:dyDescent="0.2">
      <c r="A9" s="5">
        <v>4</v>
      </c>
      <c r="B9" s="356" t="s">
        <v>416</v>
      </c>
      <c r="C9" s="357">
        <v>0</v>
      </c>
      <c r="D9" s="6"/>
      <c r="E9" s="6"/>
      <c r="F9" s="6"/>
      <c r="G9" s="6"/>
      <c r="H9" s="6"/>
    </row>
    <row r="10" spans="1:8" x14ac:dyDescent="0.2">
      <c r="A10" s="5">
        <v>5</v>
      </c>
      <c r="B10" s="356" t="s">
        <v>417</v>
      </c>
      <c r="C10" s="357">
        <v>0</v>
      </c>
      <c r="D10" s="6"/>
      <c r="E10" s="6"/>
      <c r="F10" s="6"/>
      <c r="G10" s="6"/>
      <c r="H10" s="6"/>
    </row>
    <row r="11" spans="1:8" x14ac:dyDescent="0.2">
      <c r="A11" s="5">
        <v>6</v>
      </c>
      <c r="B11" s="356" t="s">
        <v>418</v>
      </c>
      <c r="C11" s="357">
        <v>0</v>
      </c>
      <c r="D11" s="6"/>
      <c r="E11" s="6"/>
      <c r="F11" s="6"/>
      <c r="G11" s="6"/>
      <c r="H11" s="6"/>
    </row>
    <row r="12" spans="1:8" x14ac:dyDescent="0.2">
      <c r="A12" s="5">
        <v>7</v>
      </c>
      <c r="B12" s="356" t="s">
        <v>58</v>
      </c>
      <c r="C12" s="35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</row>
    <row r="13" spans="1:8" s="360" customFormat="1" x14ac:dyDescent="0.2">
      <c r="A13" s="5">
        <v>8</v>
      </c>
      <c r="B13" s="358" t="s">
        <v>419</v>
      </c>
      <c r="C13" s="357">
        <v>0</v>
      </c>
      <c r="D13" s="359"/>
      <c r="E13" s="359"/>
      <c r="F13" s="359"/>
      <c r="G13" s="359"/>
      <c r="H13" s="359"/>
    </row>
    <row r="14" spans="1:8" x14ac:dyDescent="0.2">
      <c r="A14" s="5">
        <v>9</v>
      </c>
      <c r="B14" s="356" t="s">
        <v>59</v>
      </c>
      <c r="C14" s="35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</row>
    <row r="15" spans="1:8" x14ac:dyDescent="0.2">
      <c r="A15" s="5">
        <v>10</v>
      </c>
      <c r="B15" s="356" t="s">
        <v>420</v>
      </c>
      <c r="C15" s="357">
        <v>0</v>
      </c>
      <c r="D15" s="6"/>
      <c r="E15" s="6"/>
      <c r="F15" s="6"/>
      <c r="G15" s="6"/>
      <c r="H15" s="6"/>
    </row>
    <row r="16" spans="1:8" x14ac:dyDescent="0.2">
      <c r="A16" s="5">
        <v>11</v>
      </c>
      <c r="B16" s="356" t="s">
        <v>421</v>
      </c>
      <c r="C16" s="357">
        <v>0</v>
      </c>
      <c r="D16" s="6"/>
      <c r="E16" s="6"/>
      <c r="F16" s="6"/>
      <c r="G16" s="6"/>
      <c r="H16" s="6"/>
    </row>
    <row r="17" spans="1:8" x14ac:dyDescent="0.2">
      <c r="A17" s="5">
        <v>12</v>
      </c>
      <c r="B17" s="356" t="s">
        <v>422</v>
      </c>
      <c r="C17" s="357">
        <v>0</v>
      </c>
      <c r="D17" s="6"/>
      <c r="E17" s="6"/>
      <c r="F17" s="6"/>
      <c r="G17" s="6"/>
      <c r="H17" s="6"/>
    </row>
    <row r="18" spans="1:8" x14ac:dyDescent="0.2">
      <c r="A18" s="5">
        <v>13</v>
      </c>
      <c r="B18" s="356" t="s">
        <v>423</v>
      </c>
      <c r="C18" s="357">
        <v>0</v>
      </c>
      <c r="D18" s="6"/>
      <c r="E18" s="6"/>
      <c r="F18" s="6"/>
      <c r="G18" s="6"/>
      <c r="H18" s="6"/>
    </row>
    <row r="19" spans="1:8" x14ac:dyDescent="0.2">
      <c r="A19" s="5">
        <v>14</v>
      </c>
      <c r="B19" s="356" t="s">
        <v>424</v>
      </c>
      <c r="C19" s="357">
        <v>0</v>
      </c>
      <c r="D19" s="6"/>
      <c r="E19" s="6"/>
      <c r="F19" s="6"/>
      <c r="G19" s="6"/>
      <c r="H19" s="6"/>
    </row>
    <row r="20" spans="1:8" x14ac:dyDescent="0.2">
      <c r="A20" s="5">
        <v>15</v>
      </c>
      <c r="B20" s="361" t="s">
        <v>64</v>
      </c>
      <c r="C20" s="35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</row>
    <row r="21" spans="1:8" x14ac:dyDescent="0.2">
      <c r="A21" s="5">
        <v>16</v>
      </c>
      <c r="B21" s="356" t="s">
        <v>65</v>
      </c>
      <c r="C21" s="357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</row>
    <row r="22" spans="1:8" x14ac:dyDescent="0.2">
      <c r="A22" s="5">
        <v>17</v>
      </c>
      <c r="B22" s="356" t="s">
        <v>425</v>
      </c>
      <c r="C22" s="357">
        <v>0</v>
      </c>
      <c r="D22" s="362"/>
      <c r="E22" s="362"/>
      <c r="F22" s="362"/>
      <c r="G22" s="362"/>
      <c r="H22" s="362"/>
    </row>
    <row r="23" spans="1:8" x14ac:dyDescent="0.2">
      <c r="A23" s="5">
        <v>18</v>
      </c>
      <c r="B23" s="356" t="s">
        <v>426</v>
      </c>
      <c r="C23" s="357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</row>
    <row r="24" spans="1:8" x14ac:dyDescent="0.2">
      <c r="A24" s="5">
        <v>19</v>
      </c>
      <c r="B24" s="356" t="s">
        <v>427</v>
      </c>
      <c r="C24" s="357">
        <v>0</v>
      </c>
      <c r="D24" s="4"/>
      <c r="E24" s="4"/>
      <c r="F24" s="4"/>
      <c r="G24" s="4"/>
      <c r="H24" s="4"/>
    </row>
    <row r="25" spans="1:8" x14ac:dyDescent="0.2">
      <c r="A25" s="5">
        <v>20</v>
      </c>
      <c r="B25" s="356" t="s">
        <v>428</v>
      </c>
      <c r="C25" s="357">
        <v>0</v>
      </c>
      <c r="D25" s="4"/>
      <c r="E25" s="4"/>
      <c r="F25" s="4"/>
      <c r="G25" s="4"/>
      <c r="H25" s="4"/>
    </row>
    <row r="26" spans="1:8" x14ac:dyDescent="0.2">
      <c r="A26" s="5">
        <v>21</v>
      </c>
      <c r="B26" s="356" t="s">
        <v>429</v>
      </c>
      <c r="C26" s="357">
        <v>0</v>
      </c>
      <c r="D26" s="4"/>
      <c r="E26" s="4"/>
      <c r="F26" s="4"/>
      <c r="G26" s="4"/>
      <c r="H26" s="4"/>
    </row>
    <row r="27" spans="1:8" x14ac:dyDescent="0.2">
      <c r="A27" s="5">
        <v>22</v>
      </c>
      <c r="B27" s="363" t="s">
        <v>430</v>
      </c>
      <c r="C27" s="357">
        <v>0</v>
      </c>
      <c r="D27" s="4"/>
      <c r="E27" s="4"/>
      <c r="F27" s="4"/>
      <c r="G27" s="4"/>
      <c r="H27" s="4"/>
    </row>
    <row r="28" spans="1:8" x14ac:dyDescent="0.2">
      <c r="A28" s="5">
        <v>23</v>
      </c>
      <c r="B28" s="361" t="s">
        <v>70</v>
      </c>
      <c r="C28" s="35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x14ac:dyDescent="0.2">
      <c r="A29" s="5">
        <v>24</v>
      </c>
      <c r="B29" s="356" t="s">
        <v>71</v>
      </c>
      <c r="C29" s="357">
        <v>7879357</v>
      </c>
      <c r="D29" s="17">
        <v>7879357</v>
      </c>
      <c r="E29" s="17">
        <v>0</v>
      </c>
      <c r="F29" s="17">
        <v>0</v>
      </c>
      <c r="G29" s="17">
        <v>0</v>
      </c>
      <c r="H29" s="17">
        <v>0</v>
      </c>
    </row>
    <row r="30" spans="1:8" x14ac:dyDescent="0.2">
      <c r="A30" s="5">
        <v>25</v>
      </c>
      <c r="B30" s="356" t="s">
        <v>72</v>
      </c>
      <c r="C30" s="357">
        <v>7879357</v>
      </c>
      <c r="D30" s="6">
        <v>7879357</v>
      </c>
      <c r="E30" s="6"/>
      <c r="F30" s="6"/>
      <c r="G30" s="6"/>
      <c r="H30" s="6"/>
    </row>
    <row r="31" spans="1:8" ht="16.5" customHeight="1" x14ac:dyDescent="0.2">
      <c r="A31" s="5">
        <v>26</v>
      </c>
      <c r="B31" s="356" t="s">
        <v>73</v>
      </c>
      <c r="C31" s="357">
        <v>0</v>
      </c>
      <c r="D31" s="6"/>
      <c r="E31" s="6"/>
      <c r="F31" s="6"/>
      <c r="G31" s="6"/>
      <c r="H31" s="6"/>
    </row>
    <row r="32" spans="1:8" ht="18.75" customHeight="1" x14ac:dyDescent="0.2">
      <c r="A32" s="5">
        <v>27</v>
      </c>
      <c r="B32" s="356" t="s">
        <v>74</v>
      </c>
      <c r="C32" s="357">
        <v>0</v>
      </c>
      <c r="D32" s="6"/>
      <c r="E32" s="6"/>
      <c r="F32" s="6"/>
      <c r="G32" s="6"/>
      <c r="H32" s="6"/>
    </row>
    <row r="33" spans="1:8" x14ac:dyDescent="0.2">
      <c r="A33" s="5">
        <v>28</v>
      </c>
      <c r="B33" s="356" t="s">
        <v>431</v>
      </c>
      <c r="C33" s="357">
        <v>0</v>
      </c>
      <c r="D33" s="6"/>
      <c r="E33" s="6"/>
      <c r="F33" s="6"/>
      <c r="G33" s="6"/>
      <c r="H33" s="6"/>
    </row>
    <row r="34" spans="1:8" x14ac:dyDescent="0.2">
      <c r="A34" s="5">
        <v>29</v>
      </c>
      <c r="B34" s="356" t="s">
        <v>432</v>
      </c>
      <c r="C34" s="357">
        <v>0</v>
      </c>
      <c r="D34" s="6"/>
      <c r="E34" s="6"/>
      <c r="F34" s="6"/>
      <c r="G34" s="6"/>
      <c r="H34" s="6"/>
    </row>
    <row r="35" spans="1:8" x14ac:dyDescent="0.2">
      <c r="A35" s="5">
        <v>30</v>
      </c>
      <c r="B35" s="356" t="s">
        <v>77</v>
      </c>
      <c r="C35" s="35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</row>
    <row r="36" spans="1:8" x14ac:dyDescent="0.2">
      <c r="A36" s="5">
        <v>31</v>
      </c>
      <c r="B36" s="356" t="s">
        <v>78</v>
      </c>
      <c r="C36" s="35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</row>
    <row r="37" spans="1:8" x14ac:dyDescent="0.2">
      <c r="A37" s="5">
        <v>32</v>
      </c>
      <c r="B37" s="356" t="s">
        <v>433</v>
      </c>
      <c r="C37" s="357">
        <v>0</v>
      </c>
      <c r="D37" s="6"/>
      <c r="E37" s="6"/>
      <c r="F37" s="6"/>
      <c r="G37" s="6"/>
      <c r="H37" s="6"/>
    </row>
    <row r="38" spans="1:8" x14ac:dyDescent="0.2">
      <c r="A38" s="5">
        <v>33</v>
      </c>
      <c r="B38" s="356" t="s">
        <v>434</v>
      </c>
      <c r="C38" s="357">
        <v>0</v>
      </c>
      <c r="D38" s="6"/>
      <c r="E38" s="6"/>
      <c r="F38" s="6"/>
      <c r="G38" s="6"/>
      <c r="H38" s="6"/>
    </row>
    <row r="39" spans="1:8" x14ac:dyDescent="0.2">
      <c r="A39" s="5">
        <v>34</v>
      </c>
      <c r="B39" s="361" t="s">
        <v>82</v>
      </c>
      <c r="C39" s="357">
        <v>7879357</v>
      </c>
      <c r="D39" s="7">
        <v>7879357</v>
      </c>
      <c r="E39" s="7">
        <v>0</v>
      </c>
      <c r="F39" s="7">
        <v>0</v>
      </c>
      <c r="G39" s="7">
        <v>0</v>
      </c>
      <c r="H39" s="7">
        <v>0</v>
      </c>
    </row>
    <row r="40" spans="1:8" x14ac:dyDescent="0.2">
      <c r="A40" s="5">
        <v>35</v>
      </c>
      <c r="B40" s="358" t="s">
        <v>435</v>
      </c>
      <c r="C40" s="357">
        <v>0</v>
      </c>
      <c r="D40" s="364"/>
      <c r="E40" s="364"/>
      <c r="F40" s="364"/>
      <c r="G40" s="364"/>
      <c r="H40" s="364"/>
    </row>
    <row r="41" spans="1:8" x14ac:dyDescent="0.2">
      <c r="A41" s="5">
        <v>36</v>
      </c>
      <c r="B41" s="365" t="s">
        <v>83</v>
      </c>
      <c r="C41" s="357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2">
      <c r="A42" s="5">
        <v>37</v>
      </c>
      <c r="B42" s="365" t="s">
        <v>436</v>
      </c>
      <c r="C42" s="357">
        <v>0</v>
      </c>
      <c r="D42" s="352"/>
      <c r="E42" s="352"/>
      <c r="F42" s="352"/>
      <c r="G42" s="352"/>
      <c r="H42" s="352"/>
    </row>
    <row r="43" spans="1:8" x14ac:dyDescent="0.2">
      <c r="A43" s="5">
        <v>38</v>
      </c>
      <c r="B43" s="365" t="s">
        <v>85</v>
      </c>
      <c r="C43" s="357">
        <v>0</v>
      </c>
      <c r="D43" s="8"/>
      <c r="E43" s="8"/>
      <c r="F43" s="8"/>
      <c r="G43" s="8"/>
      <c r="H43" s="8"/>
    </row>
    <row r="44" spans="1:8" x14ac:dyDescent="0.2">
      <c r="A44" s="5">
        <v>39</v>
      </c>
      <c r="B44" s="365" t="s">
        <v>437</v>
      </c>
      <c r="C44" s="357">
        <v>0</v>
      </c>
      <c r="D44" s="8"/>
      <c r="E44" s="8"/>
      <c r="F44" s="8"/>
      <c r="G44" s="8"/>
      <c r="H44" s="8"/>
    </row>
    <row r="45" spans="1:8" x14ac:dyDescent="0.2">
      <c r="A45" s="5">
        <v>40</v>
      </c>
      <c r="B45" s="365" t="s">
        <v>438</v>
      </c>
      <c r="C45" s="357">
        <v>0</v>
      </c>
      <c r="D45" s="8"/>
      <c r="E45" s="8"/>
      <c r="F45" s="8"/>
      <c r="G45" s="8"/>
      <c r="H45" s="8"/>
    </row>
    <row r="46" spans="1:8" x14ac:dyDescent="0.2">
      <c r="A46" s="5">
        <v>41</v>
      </c>
      <c r="B46" s="356" t="s">
        <v>87</v>
      </c>
      <c r="C46" s="357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2">
      <c r="A47" s="5">
        <v>42</v>
      </c>
      <c r="B47" s="356" t="s">
        <v>88</v>
      </c>
      <c r="C47" s="357">
        <v>0</v>
      </c>
      <c r="D47" s="6"/>
      <c r="E47" s="6"/>
      <c r="F47" s="6"/>
      <c r="G47" s="6"/>
      <c r="H47" s="6"/>
    </row>
    <row r="48" spans="1:8" x14ac:dyDescent="0.2">
      <c r="A48" s="5">
        <v>43</v>
      </c>
      <c r="B48" s="356" t="s">
        <v>89</v>
      </c>
      <c r="C48" s="357">
        <v>0</v>
      </c>
      <c r="D48" s="6"/>
      <c r="E48" s="6"/>
      <c r="F48" s="6"/>
      <c r="G48" s="6"/>
      <c r="H48" s="6"/>
    </row>
    <row r="49" spans="1:8" x14ac:dyDescent="0.2">
      <c r="A49" s="5">
        <v>44</v>
      </c>
      <c r="B49" s="356" t="s">
        <v>439</v>
      </c>
      <c r="C49" s="357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</row>
    <row r="50" spans="1:8" x14ac:dyDescent="0.2">
      <c r="A50" s="5">
        <v>45</v>
      </c>
      <c r="B50" s="356" t="s">
        <v>440</v>
      </c>
      <c r="C50" s="357">
        <v>0</v>
      </c>
      <c r="D50" s="6"/>
      <c r="E50" s="6"/>
      <c r="F50" s="6"/>
      <c r="G50" s="6"/>
      <c r="H50" s="6"/>
    </row>
    <row r="51" spans="1:8" x14ac:dyDescent="0.2">
      <c r="A51" s="5">
        <v>46</v>
      </c>
      <c r="B51" s="356" t="s">
        <v>92</v>
      </c>
      <c r="C51" s="357">
        <v>0</v>
      </c>
      <c r="D51" s="6"/>
      <c r="E51" s="6"/>
      <c r="F51" s="6"/>
      <c r="G51" s="6"/>
      <c r="H51" s="6"/>
    </row>
    <row r="52" spans="1:8" x14ac:dyDescent="0.2">
      <c r="A52" s="5">
        <v>47</v>
      </c>
      <c r="B52" s="356" t="s">
        <v>441</v>
      </c>
      <c r="C52" s="357">
        <v>0</v>
      </c>
      <c r="D52" s="6"/>
      <c r="E52" s="6"/>
      <c r="F52" s="6"/>
      <c r="G52" s="6"/>
      <c r="H52" s="6"/>
    </row>
    <row r="53" spans="1:8" x14ac:dyDescent="0.2">
      <c r="A53" s="5">
        <v>48</v>
      </c>
      <c r="B53" s="356" t="s">
        <v>95</v>
      </c>
      <c r="C53" s="357">
        <v>0</v>
      </c>
      <c r="D53" s="6"/>
      <c r="E53" s="6"/>
      <c r="F53" s="6"/>
      <c r="G53" s="6"/>
      <c r="H53" s="6"/>
    </row>
    <row r="54" spans="1:8" x14ac:dyDescent="0.2">
      <c r="A54" s="5">
        <v>49</v>
      </c>
      <c r="B54" s="356" t="s">
        <v>442</v>
      </c>
      <c r="C54" s="357">
        <v>0</v>
      </c>
      <c r="D54" s="6"/>
      <c r="E54" s="6"/>
      <c r="F54" s="6"/>
      <c r="G54" s="6"/>
      <c r="H54" s="6"/>
    </row>
    <row r="55" spans="1:8" x14ac:dyDescent="0.2">
      <c r="A55" s="5">
        <v>50</v>
      </c>
      <c r="B55" s="356" t="s">
        <v>443</v>
      </c>
      <c r="C55" s="357">
        <v>0</v>
      </c>
      <c r="D55" s="9"/>
      <c r="E55" s="9"/>
      <c r="F55" s="9"/>
      <c r="G55" s="9"/>
      <c r="H55" s="9"/>
    </row>
    <row r="56" spans="1:8" x14ac:dyDescent="0.2">
      <c r="A56" s="5">
        <v>51</v>
      </c>
      <c r="B56" s="356" t="s">
        <v>98</v>
      </c>
      <c r="C56" s="357">
        <v>0</v>
      </c>
      <c r="D56" s="6"/>
      <c r="E56" s="6"/>
      <c r="F56" s="6"/>
      <c r="G56" s="6"/>
      <c r="H56" s="6"/>
    </row>
    <row r="57" spans="1:8" x14ac:dyDescent="0.2">
      <c r="A57" s="5">
        <v>52</v>
      </c>
      <c r="B57" s="356" t="s">
        <v>444</v>
      </c>
      <c r="C57" s="357">
        <v>0</v>
      </c>
      <c r="D57" s="6"/>
      <c r="E57" s="6"/>
      <c r="F57" s="6"/>
      <c r="G57" s="6"/>
      <c r="H57" s="6"/>
    </row>
    <row r="58" spans="1:8" x14ac:dyDescent="0.2">
      <c r="A58" s="5">
        <v>53</v>
      </c>
      <c r="B58" s="356" t="s">
        <v>445</v>
      </c>
      <c r="C58" s="357">
        <v>0</v>
      </c>
      <c r="D58" s="6"/>
      <c r="E58" s="6"/>
      <c r="F58" s="6"/>
      <c r="G58" s="6"/>
      <c r="H58" s="6"/>
    </row>
    <row r="59" spans="1:8" x14ac:dyDescent="0.2">
      <c r="A59" s="5">
        <v>54</v>
      </c>
      <c r="B59" s="356" t="s">
        <v>103</v>
      </c>
      <c r="C59" s="357">
        <v>0</v>
      </c>
      <c r="D59" s="6"/>
      <c r="E59" s="6"/>
      <c r="F59" s="6"/>
      <c r="G59" s="6"/>
      <c r="H59" s="6"/>
    </row>
    <row r="60" spans="1:8" x14ac:dyDescent="0.2">
      <c r="A60" s="5">
        <v>55</v>
      </c>
      <c r="B60" s="356" t="s">
        <v>446</v>
      </c>
      <c r="C60" s="357">
        <v>0</v>
      </c>
      <c r="D60" s="6"/>
      <c r="E60" s="4"/>
      <c r="F60" s="4"/>
      <c r="G60" s="4"/>
      <c r="H60" s="4"/>
    </row>
    <row r="61" spans="1:8" x14ac:dyDescent="0.2">
      <c r="A61" s="5">
        <v>56</v>
      </c>
      <c r="B61" s="361" t="s">
        <v>105</v>
      </c>
      <c r="C61" s="35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</row>
    <row r="62" spans="1:8" x14ac:dyDescent="0.2">
      <c r="A62" s="5">
        <v>57</v>
      </c>
      <c r="B62" s="356" t="s">
        <v>447</v>
      </c>
      <c r="C62" s="357">
        <v>0</v>
      </c>
      <c r="D62" s="6"/>
      <c r="E62" s="6"/>
      <c r="F62" s="6"/>
      <c r="G62" s="4"/>
      <c r="H62" s="4"/>
    </row>
    <row r="63" spans="1:8" x14ac:dyDescent="0.2">
      <c r="A63" s="5">
        <v>58</v>
      </c>
      <c r="B63" s="356" t="s">
        <v>448</v>
      </c>
      <c r="C63" s="357">
        <v>0</v>
      </c>
      <c r="D63" s="6"/>
      <c r="E63" s="6"/>
      <c r="F63" s="6"/>
      <c r="G63" s="4"/>
      <c r="H63" s="4"/>
    </row>
    <row r="64" spans="1:8" x14ac:dyDescent="0.2">
      <c r="A64" s="5">
        <v>59</v>
      </c>
      <c r="B64" s="361" t="s">
        <v>107</v>
      </c>
      <c r="C64" s="35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</row>
    <row r="65" spans="1:8" x14ac:dyDescent="0.2">
      <c r="A65" s="5">
        <v>60</v>
      </c>
      <c r="B65" s="366" t="s">
        <v>449</v>
      </c>
      <c r="C65" s="357">
        <v>0</v>
      </c>
      <c r="D65" s="352"/>
      <c r="E65" s="352"/>
      <c r="F65" s="352"/>
      <c r="G65" s="352"/>
      <c r="H65" s="352"/>
    </row>
    <row r="66" spans="1:8" x14ac:dyDescent="0.2">
      <c r="A66" s="5">
        <v>61</v>
      </c>
      <c r="B66" s="367" t="s">
        <v>450</v>
      </c>
      <c r="C66" s="35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</row>
    <row r="67" spans="1:8" x14ac:dyDescent="0.2">
      <c r="A67" s="5">
        <v>62</v>
      </c>
      <c r="B67" s="356" t="s">
        <v>108</v>
      </c>
      <c r="C67" s="357">
        <v>0</v>
      </c>
      <c r="D67" s="6"/>
      <c r="E67" s="6"/>
      <c r="F67" s="6"/>
      <c r="G67" s="6"/>
      <c r="H67" s="6"/>
    </row>
    <row r="68" spans="1:8" x14ac:dyDescent="0.2">
      <c r="A68" s="5">
        <v>63</v>
      </c>
      <c r="B68" s="356" t="s">
        <v>109</v>
      </c>
      <c r="C68" s="357">
        <v>0</v>
      </c>
      <c r="D68" s="6"/>
      <c r="E68" s="6"/>
      <c r="F68" s="6"/>
      <c r="G68" s="6"/>
      <c r="H68" s="6"/>
    </row>
    <row r="69" spans="1:8" x14ac:dyDescent="0.2">
      <c r="A69" s="5">
        <v>64</v>
      </c>
      <c r="B69" s="356" t="s">
        <v>110</v>
      </c>
      <c r="C69" s="357">
        <v>0</v>
      </c>
      <c r="D69" s="4"/>
      <c r="E69" s="4"/>
      <c r="F69" s="4"/>
      <c r="G69" s="4"/>
      <c r="H69" s="4"/>
    </row>
    <row r="70" spans="1:8" x14ac:dyDescent="0.2">
      <c r="A70" s="5">
        <v>65</v>
      </c>
      <c r="B70" s="361" t="s">
        <v>111</v>
      </c>
      <c r="C70" s="357">
        <v>0</v>
      </c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x14ac:dyDescent="0.2">
      <c r="A71" s="5">
        <v>66</v>
      </c>
      <c r="B71" s="368" t="s">
        <v>112</v>
      </c>
      <c r="C71" s="357">
        <v>7879357</v>
      </c>
      <c r="D71" s="21">
        <v>7879357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">
      <c r="A72" s="5">
        <v>67</v>
      </c>
      <c r="B72" s="358" t="s">
        <v>451</v>
      </c>
      <c r="C72" s="357">
        <v>0</v>
      </c>
      <c r="D72" s="352"/>
      <c r="E72" s="352"/>
      <c r="F72" s="352"/>
      <c r="G72" s="352"/>
      <c r="H72" s="352"/>
    </row>
    <row r="73" spans="1:8" x14ac:dyDescent="0.2">
      <c r="A73" s="5">
        <v>68</v>
      </c>
      <c r="B73" s="356" t="s">
        <v>452</v>
      </c>
      <c r="C73" s="357">
        <v>0</v>
      </c>
      <c r="D73" s="6"/>
      <c r="E73" s="6"/>
      <c r="F73" s="6"/>
      <c r="G73" s="6"/>
      <c r="H73" s="6"/>
    </row>
    <row r="74" spans="1:8" x14ac:dyDescent="0.2">
      <c r="A74" s="5">
        <v>69</v>
      </c>
      <c r="B74" s="356" t="s">
        <v>114</v>
      </c>
      <c r="C74" s="357">
        <v>0</v>
      </c>
      <c r="D74" s="6"/>
      <c r="E74" s="6"/>
      <c r="F74" s="6"/>
      <c r="G74" s="6"/>
      <c r="H74" s="6"/>
    </row>
    <row r="75" spans="1:8" x14ac:dyDescent="0.2">
      <c r="A75" s="5">
        <v>70</v>
      </c>
      <c r="B75" s="356" t="s">
        <v>453</v>
      </c>
      <c r="C75" s="357">
        <v>7879357</v>
      </c>
      <c r="D75" s="6"/>
      <c r="E75" s="6">
        <v>7879357</v>
      </c>
      <c r="F75" s="6"/>
      <c r="G75" s="6"/>
      <c r="H75" s="6"/>
    </row>
    <row r="76" spans="1:8" x14ac:dyDescent="0.2">
      <c r="A76" s="5">
        <v>71</v>
      </c>
      <c r="B76" s="356" t="s">
        <v>115</v>
      </c>
      <c r="C76" s="357">
        <v>7879357</v>
      </c>
      <c r="D76" s="18">
        <v>0</v>
      </c>
      <c r="E76" s="18">
        <v>7879357</v>
      </c>
      <c r="F76" s="18">
        <v>0</v>
      </c>
      <c r="G76" s="18">
        <v>0</v>
      </c>
      <c r="H76" s="18">
        <v>0</v>
      </c>
    </row>
    <row r="77" spans="1:8" ht="13.5" thickBot="1" x14ac:dyDescent="0.25">
      <c r="A77" s="5">
        <v>72</v>
      </c>
      <c r="B77" s="512" t="s">
        <v>116</v>
      </c>
      <c r="C77" s="513">
        <v>7879357</v>
      </c>
      <c r="D77" s="514">
        <v>0</v>
      </c>
      <c r="E77" s="514">
        <v>7879357</v>
      </c>
      <c r="F77" s="514">
        <v>0</v>
      </c>
      <c r="G77" s="514">
        <v>0</v>
      </c>
      <c r="H77" s="514">
        <v>0</v>
      </c>
    </row>
    <row r="78" spans="1:8" ht="13.5" thickBot="1" x14ac:dyDescent="0.25">
      <c r="A78" s="5">
        <v>73</v>
      </c>
      <c r="B78" s="518" t="s">
        <v>46</v>
      </c>
      <c r="C78" s="519">
        <v>15758714</v>
      </c>
      <c r="D78" s="520">
        <v>7879357</v>
      </c>
      <c r="E78" s="520">
        <v>7879357</v>
      </c>
      <c r="F78" s="520">
        <v>0</v>
      </c>
      <c r="G78" s="520">
        <v>0</v>
      </c>
      <c r="H78" s="521">
        <v>0</v>
      </c>
    </row>
    <row r="79" spans="1:8" ht="13.5" thickTop="1" x14ac:dyDescent="0.2">
      <c r="A79" s="5">
        <v>74</v>
      </c>
      <c r="B79" s="515" t="s">
        <v>4</v>
      </c>
      <c r="C79" s="516">
        <v>6556894</v>
      </c>
      <c r="D79" s="517"/>
      <c r="E79" s="517">
        <v>6556894</v>
      </c>
      <c r="F79" s="517"/>
      <c r="G79" s="517"/>
      <c r="H79" s="517"/>
    </row>
    <row r="80" spans="1:8" x14ac:dyDescent="0.2">
      <c r="A80" s="5">
        <v>75</v>
      </c>
      <c r="B80" s="448" t="s">
        <v>5</v>
      </c>
      <c r="C80" s="449">
        <v>1322463</v>
      </c>
      <c r="D80" s="450"/>
      <c r="E80" s="450">
        <v>1322463</v>
      </c>
      <c r="F80" s="450"/>
      <c r="G80" s="450"/>
      <c r="H80" s="450"/>
    </row>
    <row r="81" spans="1:8" x14ac:dyDescent="0.2">
      <c r="A81" s="5">
        <v>76</v>
      </c>
      <c r="B81" s="448" t="s">
        <v>6</v>
      </c>
      <c r="C81" s="449">
        <v>0</v>
      </c>
      <c r="D81" s="450"/>
      <c r="E81" s="450"/>
      <c r="F81" s="450"/>
      <c r="G81" s="450"/>
      <c r="H81" s="450"/>
    </row>
    <row r="82" spans="1:8" x14ac:dyDescent="0.2">
      <c r="A82" s="5">
        <v>77</v>
      </c>
      <c r="B82" s="451" t="s">
        <v>7</v>
      </c>
      <c r="C82" s="452">
        <v>0</v>
      </c>
      <c r="D82" s="453">
        <v>0</v>
      </c>
      <c r="E82" s="454">
        <v>0</v>
      </c>
      <c r="F82" s="454">
        <v>0</v>
      </c>
      <c r="G82" s="454">
        <v>0</v>
      </c>
      <c r="H82" s="454">
        <v>0</v>
      </c>
    </row>
    <row r="83" spans="1:8" x14ac:dyDescent="0.2">
      <c r="A83" s="5">
        <v>78</v>
      </c>
      <c r="B83" s="451" t="s">
        <v>8</v>
      </c>
      <c r="C83" s="452">
        <v>0</v>
      </c>
      <c r="D83" s="455"/>
      <c r="E83" s="456"/>
      <c r="F83" s="456"/>
      <c r="G83" s="456"/>
      <c r="H83" s="456"/>
    </row>
    <row r="84" spans="1:8" x14ac:dyDescent="0.2">
      <c r="A84" s="5">
        <v>79</v>
      </c>
      <c r="B84" s="451" t="s">
        <v>9</v>
      </c>
      <c r="C84" s="452">
        <v>0</v>
      </c>
      <c r="D84" s="453">
        <v>0</v>
      </c>
      <c r="E84" s="454">
        <v>0</v>
      </c>
      <c r="F84" s="454">
        <v>0</v>
      </c>
      <c r="G84" s="454">
        <v>0</v>
      </c>
      <c r="H84" s="454">
        <v>0</v>
      </c>
    </row>
    <row r="85" spans="1:8" x14ac:dyDescent="0.2">
      <c r="A85" s="5">
        <v>80</v>
      </c>
      <c r="B85" s="451" t="s">
        <v>10</v>
      </c>
      <c r="C85" s="452">
        <v>0</v>
      </c>
      <c r="D85" s="453"/>
      <c r="E85" s="454"/>
      <c r="F85" s="454"/>
      <c r="G85" s="454"/>
      <c r="H85" s="454"/>
    </row>
    <row r="86" spans="1:8" x14ac:dyDescent="0.2">
      <c r="A86" s="5">
        <v>81</v>
      </c>
      <c r="B86" s="451" t="s">
        <v>11</v>
      </c>
      <c r="C86" s="452">
        <v>0</v>
      </c>
      <c r="D86" s="453">
        <v>0</v>
      </c>
      <c r="E86" s="454">
        <v>0</v>
      </c>
      <c r="F86" s="454">
        <v>0</v>
      </c>
      <c r="G86" s="454">
        <v>0</v>
      </c>
      <c r="H86" s="454">
        <v>0</v>
      </c>
    </row>
    <row r="87" spans="1:8" x14ac:dyDescent="0.2">
      <c r="A87" s="5">
        <v>82</v>
      </c>
      <c r="B87" s="451" t="s">
        <v>12</v>
      </c>
      <c r="C87" s="452">
        <v>0</v>
      </c>
      <c r="D87" s="455"/>
      <c r="E87" s="456"/>
      <c r="F87" s="456"/>
      <c r="G87" s="456"/>
      <c r="H87" s="456"/>
    </row>
    <row r="88" spans="1:8" x14ac:dyDescent="0.2">
      <c r="A88" s="5">
        <v>83</v>
      </c>
      <c r="B88" s="451" t="s">
        <v>13</v>
      </c>
      <c r="C88" s="452">
        <v>0</v>
      </c>
      <c r="D88" s="455"/>
      <c r="E88" s="456"/>
      <c r="F88" s="456"/>
      <c r="G88" s="456"/>
      <c r="H88" s="456"/>
    </row>
    <row r="89" spans="1:8" x14ac:dyDescent="0.2">
      <c r="A89" s="5">
        <v>84</v>
      </c>
      <c r="B89" s="457" t="s">
        <v>15</v>
      </c>
      <c r="C89" s="452">
        <v>0</v>
      </c>
      <c r="D89" s="458">
        <v>0</v>
      </c>
      <c r="E89" s="459">
        <v>0</v>
      </c>
      <c r="F89" s="459">
        <v>0</v>
      </c>
      <c r="G89" s="459">
        <v>0</v>
      </c>
      <c r="H89" s="459">
        <v>0</v>
      </c>
    </row>
    <row r="90" spans="1:8" x14ac:dyDescent="0.2">
      <c r="A90" s="5">
        <v>85</v>
      </c>
      <c r="B90" s="451" t="s">
        <v>16</v>
      </c>
      <c r="C90" s="452">
        <v>0</v>
      </c>
      <c r="D90" s="455"/>
      <c r="E90" s="456"/>
      <c r="F90" s="456"/>
      <c r="G90" s="456"/>
      <c r="H90" s="456"/>
    </row>
    <row r="91" spans="1:8" x14ac:dyDescent="0.2">
      <c r="A91" s="5">
        <v>86</v>
      </c>
      <c r="B91" s="451" t="s">
        <v>17</v>
      </c>
      <c r="C91" s="452">
        <v>0</v>
      </c>
      <c r="D91" s="460">
        <v>0</v>
      </c>
      <c r="E91" s="461">
        <v>0</v>
      </c>
      <c r="F91" s="461">
        <v>0</v>
      </c>
      <c r="G91" s="461">
        <v>0</v>
      </c>
      <c r="H91" s="461">
        <v>0</v>
      </c>
    </row>
    <row r="92" spans="1:8" x14ac:dyDescent="0.2">
      <c r="A92" s="5">
        <v>87</v>
      </c>
      <c r="B92" s="451" t="s">
        <v>477</v>
      </c>
      <c r="C92" s="452">
        <v>0</v>
      </c>
      <c r="D92" s="455"/>
      <c r="E92" s="456"/>
      <c r="F92" s="456"/>
      <c r="G92" s="456"/>
      <c r="H92" s="456"/>
    </row>
    <row r="93" spans="1:8" x14ac:dyDescent="0.2">
      <c r="A93" s="5">
        <v>88</v>
      </c>
      <c r="B93" s="451" t="s">
        <v>19</v>
      </c>
      <c r="C93" s="452">
        <v>0</v>
      </c>
      <c r="D93" s="455"/>
      <c r="E93" s="456"/>
      <c r="F93" s="456"/>
      <c r="G93" s="456"/>
      <c r="H93" s="456"/>
    </row>
    <row r="94" spans="1:8" x14ac:dyDescent="0.2">
      <c r="A94" s="5">
        <v>89</v>
      </c>
      <c r="B94" s="451" t="s">
        <v>20</v>
      </c>
      <c r="C94" s="452">
        <v>0</v>
      </c>
      <c r="D94" s="455"/>
      <c r="E94" s="456"/>
      <c r="F94" s="456"/>
      <c r="G94" s="456"/>
      <c r="H94" s="456"/>
    </row>
    <row r="95" spans="1:8" x14ac:dyDescent="0.2">
      <c r="A95" s="5">
        <v>90</v>
      </c>
      <c r="B95" s="451" t="s">
        <v>21</v>
      </c>
      <c r="C95" s="452">
        <v>0</v>
      </c>
      <c r="D95" s="455"/>
      <c r="E95" s="456"/>
      <c r="F95" s="456"/>
      <c r="G95" s="456"/>
      <c r="H95" s="456"/>
    </row>
    <row r="96" spans="1:8" x14ac:dyDescent="0.2">
      <c r="A96" s="5">
        <v>91</v>
      </c>
      <c r="B96" s="451" t="s">
        <v>478</v>
      </c>
      <c r="C96" s="452">
        <v>0</v>
      </c>
      <c r="D96" s="455"/>
      <c r="E96" s="456"/>
      <c r="F96" s="456"/>
      <c r="G96" s="456"/>
      <c r="H96" s="456"/>
    </row>
    <row r="97" spans="1:8" x14ac:dyDescent="0.2">
      <c r="A97" s="5">
        <v>92</v>
      </c>
      <c r="B97" s="451" t="s">
        <v>479</v>
      </c>
      <c r="C97" s="452">
        <v>0</v>
      </c>
      <c r="D97" s="455"/>
      <c r="E97" s="456"/>
      <c r="F97" s="456"/>
      <c r="G97" s="456"/>
      <c r="H97" s="456"/>
    </row>
    <row r="98" spans="1:8" x14ac:dyDescent="0.2">
      <c r="A98" s="5">
        <v>93</v>
      </c>
      <c r="B98" s="451" t="s">
        <v>23</v>
      </c>
      <c r="C98" s="452">
        <v>0</v>
      </c>
      <c r="D98" s="455"/>
      <c r="E98" s="456"/>
      <c r="F98" s="456"/>
      <c r="G98" s="456"/>
      <c r="H98" s="456"/>
    </row>
    <row r="99" spans="1:8" x14ac:dyDescent="0.2">
      <c r="A99" s="5">
        <v>94</v>
      </c>
      <c r="B99" s="457" t="s">
        <v>24</v>
      </c>
      <c r="C99" s="452">
        <v>0</v>
      </c>
      <c r="D99" s="458">
        <v>0</v>
      </c>
      <c r="E99" s="459">
        <v>0</v>
      </c>
      <c r="F99" s="459">
        <v>0</v>
      </c>
      <c r="G99" s="459">
        <v>0</v>
      </c>
      <c r="H99" s="459">
        <v>0</v>
      </c>
    </row>
    <row r="100" spans="1:8" x14ac:dyDescent="0.2">
      <c r="A100" s="5">
        <v>95</v>
      </c>
      <c r="B100" s="451" t="s">
        <v>25</v>
      </c>
      <c r="C100" s="452">
        <v>0</v>
      </c>
      <c r="D100" s="455"/>
      <c r="E100" s="456"/>
      <c r="F100" s="456"/>
      <c r="G100" s="456"/>
      <c r="H100" s="456"/>
    </row>
    <row r="101" spans="1:8" x14ac:dyDescent="0.2">
      <c r="A101" s="5">
        <v>96</v>
      </c>
      <c r="B101" s="451" t="s">
        <v>26</v>
      </c>
      <c r="C101" s="452">
        <v>0</v>
      </c>
      <c r="D101" s="455"/>
      <c r="E101" s="456"/>
      <c r="F101" s="456"/>
      <c r="G101" s="456"/>
      <c r="H101" s="456"/>
    </row>
    <row r="102" spans="1:8" x14ac:dyDescent="0.2">
      <c r="A102" s="5">
        <v>97</v>
      </c>
      <c r="B102" s="451" t="s">
        <v>27</v>
      </c>
      <c r="C102" s="452">
        <v>0</v>
      </c>
      <c r="D102" s="455"/>
      <c r="E102" s="456"/>
      <c r="F102" s="456"/>
      <c r="G102" s="456"/>
      <c r="H102" s="456"/>
    </row>
    <row r="103" spans="1:8" x14ac:dyDescent="0.2">
      <c r="A103" s="5">
        <v>98</v>
      </c>
      <c r="B103" s="451" t="s">
        <v>28</v>
      </c>
      <c r="C103" s="452">
        <v>0</v>
      </c>
      <c r="D103" s="455"/>
      <c r="E103" s="456"/>
      <c r="F103" s="456"/>
      <c r="G103" s="456"/>
      <c r="H103" s="456"/>
    </row>
    <row r="104" spans="1:8" x14ac:dyDescent="0.2">
      <c r="A104" s="5">
        <v>99</v>
      </c>
      <c r="B104" s="451" t="s">
        <v>29</v>
      </c>
      <c r="C104" s="452">
        <v>0</v>
      </c>
      <c r="D104" s="455"/>
      <c r="E104" s="456"/>
      <c r="F104" s="456"/>
      <c r="G104" s="456"/>
      <c r="H104" s="456"/>
    </row>
    <row r="105" spans="1:8" x14ac:dyDescent="0.2">
      <c r="A105" s="5">
        <v>100</v>
      </c>
      <c r="B105" s="457" t="s">
        <v>30</v>
      </c>
      <c r="C105" s="452">
        <v>0</v>
      </c>
      <c r="D105" s="458">
        <v>0</v>
      </c>
      <c r="E105" s="459">
        <v>0</v>
      </c>
      <c r="F105" s="459">
        <v>0</v>
      </c>
      <c r="G105" s="459">
        <v>0</v>
      </c>
      <c r="H105" s="459">
        <v>0</v>
      </c>
    </row>
    <row r="106" spans="1:8" x14ac:dyDescent="0.2">
      <c r="A106" s="5">
        <v>101</v>
      </c>
      <c r="B106" s="451" t="s">
        <v>31</v>
      </c>
      <c r="C106" s="452">
        <v>0</v>
      </c>
      <c r="D106" s="455"/>
      <c r="E106" s="456"/>
      <c r="F106" s="456"/>
      <c r="G106" s="456"/>
      <c r="H106" s="456"/>
    </row>
    <row r="107" spans="1:8" x14ac:dyDescent="0.2">
      <c r="A107" s="5">
        <v>102</v>
      </c>
      <c r="B107" s="451" t="s">
        <v>480</v>
      </c>
      <c r="C107" s="452">
        <v>0</v>
      </c>
      <c r="D107" s="455"/>
      <c r="E107" s="456"/>
      <c r="F107" s="456"/>
      <c r="G107" s="456"/>
      <c r="H107" s="456"/>
    </row>
    <row r="108" spans="1:8" x14ac:dyDescent="0.2">
      <c r="A108" s="5">
        <v>103</v>
      </c>
      <c r="B108" s="451" t="s">
        <v>33</v>
      </c>
      <c r="C108" s="452">
        <v>0</v>
      </c>
      <c r="D108" s="455"/>
      <c r="E108" s="456"/>
      <c r="F108" s="456"/>
      <c r="G108" s="456"/>
      <c r="H108" s="456"/>
    </row>
    <row r="109" spans="1:8" x14ac:dyDescent="0.2">
      <c r="A109" s="5">
        <v>104</v>
      </c>
      <c r="B109" s="451" t="s">
        <v>34</v>
      </c>
      <c r="C109" s="452">
        <v>0</v>
      </c>
      <c r="D109" s="455"/>
      <c r="E109" s="456"/>
      <c r="F109" s="456"/>
      <c r="G109" s="456"/>
      <c r="H109" s="456"/>
    </row>
    <row r="110" spans="1:8" x14ac:dyDescent="0.2">
      <c r="A110" s="5">
        <v>105</v>
      </c>
      <c r="B110" s="457" t="s">
        <v>35</v>
      </c>
      <c r="C110" s="452">
        <v>0</v>
      </c>
      <c r="D110" s="458">
        <v>0</v>
      </c>
      <c r="E110" s="459">
        <v>0</v>
      </c>
      <c r="F110" s="459">
        <v>0</v>
      </c>
      <c r="G110" s="459">
        <v>0</v>
      </c>
      <c r="H110" s="459">
        <v>0</v>
      </c>
    </row>
    <row r="111" spans="1:8" x14ac:dyDescent="0.2">
      <c r="A111" s="5">
        <v>106</v>
      </c>
      <c r="B111" s="451" t="s">
        <v>36</v>
      </c>
      <c r="C111" s="452">
        <v>0</v>
      </c>
      <c r="D111" s="453"/>
      <c r="E111" s="454">
        <v>0</v>
      </c>
      <c r="F111" s="454">
        <v>0</v>
      </c>
      <c r="G111" s="454">
        <v>0</v>
      </c>
      <c r="H111" s="454">
        <v>0</v>
      </c>
    </row>
    <row r="112" spans="1:8" x14ac:dyDescent="0.2">
      <c r="A112" s="5">
        <v>107</v>
      </c>
      <c r="B112" s="451" t="s">
        <v>481</v>
      </c>
      <c r="C112" s="452">
        <v>0</v>
      </c>
      <c r="D112" s="455"/>
      <c r="E112" s="456"/>
      <c r="F112" s="456"/>
      <c r="G112" s="456"/>
      <c r="H112" s="456"/>
    </row>
    <row r="113" spans="1:8" x14ac:dyDescent="0.2">
      <c r="A113" s="5">
        <v>108</v>
      </c>
      <c r="B113" s="451" t="s">
        <v>482</v>
      </c>
      <c r="C113" s="452">
        <v>0</v>
      </c>
      <c r="D113" s="455"/>
      <c r="E113" s="456"/>
      <c r="F113" s="456"/>
      <c r="G113" s="456"/>
      <c r="H113" s="456"/>
    </row>
    <row r="114" spans="1:8" x14ac:dyDescent="0.2">
      <c r="A114" s="5">
        <v>109</v>
      </c>
      <c r="B114" s="451" t="s">
        <v>483</v>
      </c>
      <c r="C114" s="452">
        <v>0</v>
      </c>
      <c r="D114" s="455"/>
      <c r="E114" s="456"/>
      <c r="F114" s="456"/>
      <c r="G114" s="456"/>
      <c r="H114" s="456"/>
    </row>
    <row r="115" spans="1:8" x14ac:dyDescent="0.2">
      <c r="A115" s="5">
        <v>110</v>
      </c>
      <c r="B115" s="457" t="s">
        <v>40</v>
      </c>
      <c r="C115" s="452">
        <v>0</v>
      </c>
      <c r="D115" s="458">
        <v>0</v>
      </c>
      <c r="E115" s="459">
        <v>0</v>
      </c>
      <c r="F115" s="459">
        <v>0</v>
      </c>
      <c r="G115" s="459">
        <v>0</v>
      </c>
      <c r="H115" s="459">
        <v>0</v>
      </c>
    </row>
    <row r="116" spans="1:8" x14ac:dyDescent="0.2">
      <c r="A116" s="5">
        <v>111</v>
      </c>
      <c r="B116" s="462" t="s">
        <v>41</v>
      </c>
      <c r="C116" s="452">
        <v>7879357</v>
      </c>
      <c r="D116" s="463">
        <v>0</v>
      </c>
      <c r="E116" s="464">
        <v>7879357</v>
      </c>
      <c r="F116" s="464">
        <v>0</v>
      </c>
      <c r="G116" s="464">
        <v>0</v>
      </c>
      <c r="H116" s="464">
        <v>0</v>
      </c>
    </row>
    <row r="117" spans="1:8" x14ac:dyDescent="0.2">
      <c r="A117" s="5">
        <v>112</v>
      </c>
      <c r="B117" s="451" t="s">
        <v>42</v>
      </c>
      <c r="C117" s="452">
        <v>0</v>
      </c>
      <c r="D117" s="455"/>
      <c r="E117" s="456"/>
      <c r="F117" s="456"/>
      <c r="G117" s="456"/>
      <c r="H117" s="456"/>
    </row>
    <row r="118" spans="1:8" x14ac:dyDescent="0.2">
      <c r="A118" s="5">
        <v>113</v>
      </c>
      <c r="B118" s="451" t="s">
        <v>43</v>
      </c>
      <c r="C118" s="452">
        <v>7879357</v>
      </c>
      <c r="D118" s="455">
        <v>7879357</v>
      </c>
      <c r="E118" s="456"/>
      <c r="F118" s="456"/>
      <c r="G118" s="456"/>
      <c r="H118" s="456"/>
    </row>
    <row r="119" spans="1:8" x14ac:dyDescent="0.2">
      <c r="A119" s="5">
        <v>114</v>
      </c>
      <c r="B119" s="451" t="s">
        <v>44</v>
      </c>
      <c r="C119" s="452">
        <v>7879357</v>
      </c>
      <c r="D119" s="453">
        <v>7879357</v>
      </c>
      <c r="E119" s="454">
        <v>0</v>
      </c>
      <c r="F119" s="454">
        <v>0</v>
      </c>
      <c r="G119" s="454">
        <v>0</v>
      </c>
      <c r="H119" s="454">
        <v>0</v>
      </c>
    </row>
    <row r="120" spans="1:8" ht="13.5" thickBot="1" x14ac:dyDescent="0.25">
      <c r="A120" s="5">
        <v>115</v>
      </c>
      <c r="B120" s="465" t="s">
        <v>45</v>
      </c>
      <c r="C120" s="452">
        <v>7879357</v>
      </c>
      <c r="D120" s="466">
        <v>7879357</v>
      </c>
      <c r="E120" s="467">
        <v>0</v>
      </c>
      <c r="F120" s="467">
        <v>0</v>
      </c>
      <c r="G120" s="467">
        <v>0</v>
      </c>
      <c r="H120" s="467">
        <v>0</v>
      </c>
    </row>
    <row r="121" spans="1:8" ht="14.25" thickTop="1" thickBot="1" x14ac:dyDescent="0.25">
      <c r="A121" s="5">
        <v>116</v>
      </c>
      <c r="B121" s="52" t="s">
        <v>46</v>
      </c>
      <c r="C121" s="452">
        <v>15758714</v>
      </c>
      <c r="D121" s="23">
        <v>7879357</v>
      </c>
      <c r="E121" s="13">
        <v>7879357</v>
      </c>
      <c r="F121" s="13">
        <v>0</v>
      </c>
      <c r="G121" s="13">
        <v>0</v>
      </c>
      <c r="H121" s="13"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139"/>
    <col min="2" max="2" width="38.28515625" style="139" customWidth="1"/>
    <col min="3" max="3" width="16.140625" style="139" customWidth="1"/>
    <col min="4" max="4" width="15.42578125" style="139" customWidth="1"/>
    <col min="5" max="5" width="16.28515625" style="139" customWidth="1"/>
    <col min="6" max="6" width="15.5703125" style="139" customWidth="1"/>
    <col min="7" max="16384" width="9.140625" style="139"/>
  </cols>
  <sheetData>
    <row r="1" spans="1:6" x14ac:dyDescent="0.2">
      <c r="B1" s="161" t="s">
        <v>310</v>
      </c>
    </row>
    <row r="2" spans="1:6" x14ac:dyDescent="0.2">
      <c r="A2" s="161"/>
      <c r="B2" s="161" t="s">
        <v>516</v>
      </c>
      <c r="C2" s="161"/>
      <c r="D2" s="161"/>
    </row>
    <row r="3" spans="1:6" ht="15" x14ac:dyDescent="0.25">
      <c r="A3" s="606" t="s">
        <v>347</v>
      </c>
      <c r="B3" s="606"/>
      <c r="C3" s="606"/>
      <c r="D3" s="606"/>
    </row>
    <row r="4" spans="1:6" x14ac:dyDescent="0.2">
      <c r="C4" s="285" t="s">
        <v>348</v>
      </c>
      <c r="D4" s="285"/>
      <c r="E4" s="285"/>
    </row>
    <row r="5" spans="1:6" x14ac:dyDescent="0.2">
      <c r="C5" s="130" t="s">
        <v>544</v>
      </c>
    </row>
    <row r="6" spans="1:6" x14ac:dyDescent="0.2">
      <c r="C6" s="131" t="s">
        <v>207</v>
      </c>
    </row>
    <row r="8" spans="1:6" x14ac:dyDescent="0.2">
      <c r="A8" s="139" t="s">
        <v>238</v>
      </c>
      <c r="B8" s="139" t="s">
        <v>208</v>
      </c>
      <c r="C8" s="139" t="s">
        <v>167</v>
      </c>
      <c r="D8" s="139" t="s">
        <v>168</v>
      </c>
      <c r="E8" s="125" t="s">
        <v>240</v>
      </c>
      <c r="F8" s="139" t="s">
        <v>349</v>
      </c>
    </row>
    <row r="9" spans="1:6" x14ac:dyDescent="0.2">
      <c r="A9" s="286" t="s">
        <v>313</v>
      </c>
      <c r="B9" s="287" t="s">
        <v>314</v>
      </c>
      <c r="C9" s="287" t="s">
        <v>521</v>
      </c>
      <c r="D9" s="287" t="s">
        <v>350</v>
      </c>
      <c r="E9" s="287" t="s">
        <v>402</v>
      </c>
      <c r="F9" s="287" t="s">
        <v>522</v>
      </c>
    </row>
    <row r="10" spans="1:6" x14ac:dyDescent="0.2">
      <c r="A10" s="288"/>
      <c r="B10" s="289"/>
      <c r="C10" s="290" t="s">
        <v>351</v>
      </c>
      <c r="D10" s="290" t="s">
        <v>351</v>
      </c>
      <c r="E10" s="290" t="s">
        <v>351</v>
      </c>
      <c r="F10" s="290" t="s">
        <v>351</v>
      </c>
    </row>
    <row r="11" spans="1:6" x14ac:dyDescent="0.2">
      <c r="A11" s="288"/>
      <c r="B11" s="289"/>
      <c r="C11" s="290" t="s">
        <v>216</v>
      </c>
      <c r="D11" s="290" t="s">
        <v>216</v>
      </c>
      <c r="E11" s="290" t="s">
        <v>216</v>
      </c>
      <c r="F11" s="290" t="s">
        <v>216</v>
      </c>
    </row>
    <row r="12" spans="1:6" x14ac:dyDescent="0.2">
      <c r="A12" s="291" t="s">
        <v>319</v>
      </c>
      <c r="B12" s="292" t="s">
        <v>320</v>
      </c>
      <c r="C12" s="292" t="s">
        <v>321</v>
      </c>
      <c r="D12" s="292" t="s">
        <v>321</v>
      </c>
      <c r="E12" s="292" t="s">
        <v>321</v>
      </c>
      <c r="F12" s="292" t="s">
        <v>321</v>
      </c>
    </row>
    <row r="13" spans="1:6" x14ac:dyDescent="0.2">
      <c r="A13" s="293" t="s">
        <v>319</v>
      </c>
      <c r="B13" s="294" t="s">
        <v>352</v>
      </c>
      <c r="C13" s="295">
        <f>'1'!C30</f>
        <v>110200000</v>
      </c>
      <c r="D13" s="295">
        <f>'1'!D30</f>
        <v>110200000</v>
      </c>
      <c r="E13" s="295">
        <v>110200000</v>
      </c>
      <c r="F13" s="295">
        <v>110200000</v>
      </c>
    </row>
    <row r="14" spans="1:6" x14ac:dyDescent="0.2">
      <c r="A14" s="293" t="s">
        <v>320</v>
      </c>
      <c r="B14" s="294" t="s">
        <v>353</v>
      </c>
      <c r="C14" s="295"/>
      <c r="D14" s="295"/>
      <c r="E14" s="295"/>
      <c r="F14" s="295"/>
    </row>
    <row r="15" spans="1:6" x14ac:dyDescent="0.2">
      <c r="A15" s="293" t="s">
        <v>321</v>
      </c>
      <c r="B15" s="294" t="s">
        <v>354</v>
      </c>
      <c r="C15" s="295">
        <f>'1'!C32</f>
        <v>181000000</v>
      </c>
      <c r="D15" s="295">
        <f>'1'!D32</f>
        <v>181000000</v>
      </c>
      <c r="E15" s="295">
        <v>181000000</v>
      </c>
      <c r="F15" s="295">
        <v>181000000</v>
      </c>
    </row>
    <row r="16" spans="1:6" x14ac:dyDescent="0.2">
      <c r="A16" s="293" t="s">
        <v>322</v>
      </c>
      <c r="B16" s="294" t="s">
        <v>355</v>
      </c>
      <c r="C16" s="295"/>
      <c r="D16" s="295"/>
      <c r="E16" s="295"/>
      <c r="F16" s="295"/>
    </row>
    <row r="17" spans="1:6" x14ac:dyDescent="0.2">
      <c r="A17" s="293" t="s">
        <v>326</v>
      </c>
      <c r="B17" s="294" t="s">
        <v>356</v>
      </c>
      <c r="C17" s="295"/>
      <c r="D17" s="295"/>
      <c r="E17" s="295"/>
      <c r="F17" s="295"/>
    </row>
    <row r="18" spans="1:6" x14ac:dyDescent="0.2">
      <c r="A18" s="293" t="s">
        <v>327</v>
      </c>
      <c r="B18" s="294" t="s">
        <v>357</v>
      </c>
      <c r="C18" s="295"/>
      <c r="D18" s="295"/>
      <c r="E18" s="295"/>
      <c r="F18" s="295"/>
    </row>
    <row r="19" spans="1:6" x14ac:dyDescent="0.2">
      <c r="A19" s="293" t="s">
        <v>328</v>
      </c>
      <c r="B19" s="294" t="s">
        <v>358</v>
      </c>
      <c r="C19" s="295"/>
      <c r="D19" s="295"/>
      <c r="E19" s="295"/>
      <c r="F19" s="295"/>
    </row>
    <row r="20" spans="1:6" x14ac:dyDescent="0.2">
      <c r="A20" s="293" t="s">
        <v>329</v>
      </c>
      <c r="B20" s="294" t="s">
        <v>359</v>
      </c>
      <c r="C20" s="295"/>
      <c r="D20" s="295"/>
      <c r="E20" s="295"/>
      <c r="F20" s="295"/>
    </row>
    <row r="21" spans="1:6" x14ac:dyDescent="0.2">
      <c r="A21" s="293" t="s">
        <v>330</v>
      </c>
      <c r="B21" s="294"/>
      <c r="C21" s="295"/>
      <c r="D21" s="295"/>
      <c r="E21" s="295"/>
      <c r="F21" s="295"/>
    </row>
    <row r="22" spans="1:6" x14ac:dyDescent="0.2">
      <c r="A22" s="296" t="s">
        <v>344</v>
      </c>
      <c r="B22" s="297" t="s">
        <v>187</v>
      </c>
      <c r="C22" s="298">
        <f>SUM(C13:C21)</f>
        <v>291200000</v>
      </c>
      <c r="D22" s="298">
        <f>SUM(D13:D21)</f>
        <v>291200000</v>
      </c>
      <c r="E22" s="298">
        <f>SUM(E13:E21)</f>
        <v>291200000</v>
      </c>
      <c r="F22" s="298">
        <f>SUM(F13:F21)</f>
        <v>291200000</v>
      </c>
    </row>
  </sheetData>
  <mergeCells count="1">
    <mergeCell ref="A3:D3"/>
  </mergeCells>
  <phoneticPr fontId="47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73"/>
  <sheetViews>
    <sheetView workbookViewId="0">
      <pane ySplit="7" topLeftCell="A65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499" t="s">
        <v>0</v>
      </c>
      <c r="C1" s="141" t="s">
        <v>404</v>
      </c>
    </row>
    <row r="2" spans="1:8" ht="18.75" x14ac:dyDescent="0.3">
      <c r="B2" s="500" t="s">
        <v>164</v>
      </c>
      <c r="C2" s="501" t="s">
        <v>544</v>
      </c>
    </row>
    <row r="3" spans="1:8" ht="18.75" x14ac:dyDescent="0.3">
      <c r="B3" s="502"/>
    </row>
    <row r="4" spans="1:8" ht="15.75" x14ac:dyDescent="0.25">
      <c r="B4" s="30" t="s">
        <v>118</v>
      </c>
      <c r="C4" t="s">
        <v>120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53</v>
      </c>
      <c r="C7" s="56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54</v>
      </c>
      <c r="C8" s="57">
        <f t="shared" si="0"/>
        <v>127904640</v>
      </c>
      <c r="D8" s="39">
        <v>127904640</v>
      </c>
      <c r="E8" s="6"/>
      <c r="F8" s="6"/>
      <c r="G8" s="6"/>
      <c r="H8" s="6"/>
    </row>
    <row r="9" spans="1:8" ht="25.5" x14ac:dyDescent="0.2">
      <c r="A9" s="5">
        <v>3</v>
      </c>
      <c r="B9" s="32" t="s">
        <v>55</v>
      </c>
      <c r="C9" s="57">
        <f t="shared" si="0"/>
        <v>90729626</v>
      </c>
      <c r="D9" s="39">
        <v>90729626</v>
      </c>
      <c r="E9" s="6"/>
      <c r="F9" s="6"/>
      <c r="G9" s="6"/>
      <c r="H9" s="6"/>
    </row>
    <row r="10" spans="1:8" ht="25.5" x14ac:dyDescent="0.2">
      <c r="A10" s="5">
        <v>4</v>
      </c>
      <c r="B10" s="32" t="s">
        <v>56</v>
      </c>
      <c r="C10" s="57">
        <f t="shared" si="0"/>
        <v>6854820</v>
      </c>
      <c r="D10" s="39">
        <v>6854820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57</v>
      </c>
      <c r="C11" s="57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58</v>
      </c>
      <c r="C12" s="57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59</v>
      </c>
      <c r="C13" s="57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60</v>
      </c>
      <c r="C14" s="57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">
      <c r="A15" s="5">
        <v>9</v>
      </c>
      <c r="B15" s="32" t="s">
        <v>61</v>
      </c>
      <c r="C15" s="57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62</v>
      </c>
      <c r="C16" s="57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63</v>
      </c>
      <c r="C17" s="57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64</v>
      </c>
      <c r="C18" s="57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65</v>
      </c>
      <c r="C19" s="57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66</v>
      </c>
      <c r="C20" s="57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67</v>
      </c>
      <c r="C21" s="57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68</v>
      </c>
      <c r="C22" s="57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69</v>
      </c>
      <c r="C23" s="57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70</v>
      </c>
      <c r="C24" s="57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71</v>
      </c>
      <c r="C25" s="57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72</v>
      </c>
      <c r="C26" s="57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73</v>
      </c>
      <c r="C27" s="57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74</v>
      </c>
      <c r="C28" s="57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75</v>
      </c>
      <c r="C29" s="57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76</v>
      </c>
      <c r="C30" s="57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77</v>
      </c>
      <c r="C31" s="57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78</v>
      </c>
      <c r="C32" s="57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79</v>
      </c>
      <c r="C33" s="57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80</v>
      </c>
      <c r="C34" s="57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81</v>
      </c>
      <c r="C35" s="57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82</v>
      </c>
      <c r="C36" s="57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83</v>
      </c>
      <c r="C37" s="57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">
      <c r="A38" s="5">
        <v>32</v>
      </c>
      <c r="B38" s="35" t="s">
        <v>84</v>
      </c>
      <c r="C38" s="57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">
      <c r="A39" s="5">
        <v>33</v>
      </c>
      <c r="B39" s="35" t="s">
        <v>85</v>
      </c>
      <c r="C39" s="57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">
      <c r="A40" s="5">
        <v>34</v>
      </c>
      <c r="B40" s="35" t="s">
        <v>86</v>
      </c>
      <c r="C40" s="57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">
      <c r="A41" s="5">
        <v>35</v>
      </c>
      <c r="B41" s="32" t="s">
        <v>87</v>
      </c>
      <c r="C41" s="57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88</v>
      </c>
      <c r="C42" s="57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">
      <c r="A43" s="5">
        <v>37</v>
      </c>
      <c r="B43" s="32" t="s">
        <v>89</v>
      </c>
      <c r="C43" s="57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">
      <c r="A44" s="5">
        <v>38</v>
      </c>
      <c r="B44" s="32" t="s">
        <v>90</v>
      </c>
      <c r="C44" s="57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91</v>
      </c>
      <c r="C45" s="57">
        <f t="shared" si="1"/>
        <v>9611212</v>
      </c>
      <c r="D45" s="39">
        <v>9611212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92</v>
      </c>
      <c r="C46" s="57">
        <f t="shared" si="1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93</v>
      </c>
      <c r="C47" s="57">
        <f t="shared" si="1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94</v>
      </c>
      <c r="C48" s="57">
        <f t="shared" si="1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95</v>
      </c>
      <c r="C49" s="57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96</v>
      </c>
      <c r="C50" s="57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">
      <c r="A51" s="5">
        <v>45</v>
      </c>
      <c r="B51" s="32" t="s">
        <v>97</v>
      </c>
      <c r="C51" s="57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">
      <c r="A52" s="5">
        <v>46</v>
      </c>
      <c r="B52" s="32" t="s">
        <v>98</v>
      </c>
      <c r="C52" s="57">
        <f t="shared" si="1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99</v>
      </c>
      <c r="C53" s="57">
        <f t="shared" si="1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100</v>
      </c>
      <c r="C54" s="57">
        <f t="shared" si="1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101</v>
      </c>
      <c r="C55" s="57">
        <f t="shared" si="1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102</v>
      </c>
      <c r="C56" s="57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103</v>
      </c>
      <c r="C57" s="57">
        <f t="shared" si="1"/>
        <v>0</v>
      </c>
      <c r="D57" s="39"/>
      <c r="E57" s="6"/>
      <c r="F57" s="6"/>
      <c r="G57" s="6"/>
      <c r="H57" s="6"/>
    </row>
    <row r="58" spans="1:8" s="60" customFormat="1" x14ac:dyDescent="0.2">
      <c r="A58" s="5">
        <v>52</v>
      </c>
      <c r="B58" s="32" t="s">
        <v>104</v>
      </c>
      <c r="C58" s="59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">
      <c r="A59" s="5">
        <v>53</v>
      </c>
      <c r="B59" s="33" t="s">
        <v>105</v>
      </c>
      <c r="C59" s="57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0" customFormat="1" x14ac:dyDescent="0.2">
      <c r="A60" s="5">
        <v>54</v>
      </c>
      <c r="B60" s="32" t="s">
        <v>106</v>
      </c>
      <c r="C60" s="59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107</v>
      </c>
      <c r="C61" s="57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108</v>
      </c>
      <c r="C62" s="57">
        <f t="shared" si="1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109</v>
      </c>
      <c r="C63" s="57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110</v>
      </c>
      <c r="C64" s="57">
        <f t="shared" si="1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111</v>
      </c>
      <c r="C65" s="57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112</v>
      </c>
      <c r="C66" s="57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5.5" x14ac:dyDescent="0.2">
      <c r="A67" s="5">
        <v>61</v>
      </c>
      <c r="B67" s="32" t="s">
        <v>113</v>
      </c>
      <c r="C67" s="57">
        <f t="shared" si="1"/>
        <v>459034248</v>
      </c>
      <c r="D67" s="39">
        <v>452306545</v>
      </c>
      <c r="E67" s="6"/>
      <c r="F67" s="6">
        <v>6727703</v>
      </c>
      <c r="G67" s="6"/>
      <c r="H67" s="6"/>
    </row>
    <row r="68" spans="1:8" x14ac:dyDescent="0.2">
      <c r="A68" s="5">
        <v>62</v>
      </c>
      <c r="B68" s="32" t="s">
        <v>114</v>
      </c>
      <c r="C68" s="57">
        <f t="shared" si="1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121</v>
      </c>
      <c r="C69" s="57">
        <f t="shared" si="1"/>
        <v>475776396</v>
      </c>
      <c r="D69" s="39"/>
      <c r="E69" s="6">
        <v>170104644</v>
      </c>
      <c r="F69" s="6">
        <v>118546267</v>
      </c>
      <c r="G69" s="6">
        <v>54049820</v>
      </c>
      <c r="H69" s="6">
        <v>133075665</v>
      </c>
    </row>
    <row r="70" spans="1:8" x14ac:dyDescent="0.2">
      <c r="A70" s="5">
        <v>64</v>
      </c>
      <c r="B70" s="32" t="s">
        <v>115</v>
      </c>
      <c r="C70" s="57">
        <f t="shared" si="1"/>
        <v>934810644</v>
      </c>
      <c r="D70" s="42">
        <f>SUM(D67:D69)</f>
        <v>452306545</v>
      </c>
      <c r="E70" s="18">
        <f>SUM(E67:E69)</f>
        <v>170104644</v>
      </c>
      <c r="F70" s="18">
        <f>SUM(F67:F69)</f>
        <v>125273970</v>
      </c>
      <c r="G70" s="18">
        <f>SUM(G67:G69)</f>
        <v>54049820</v>
      </c>
      <c r="H70" s="18">
        <f>SUM(H67:H69)</f>
        <v>133075665</v>
      </c>
    </row>
    <row r="71" spans="1:8" ht="13.5" thickBot="1" x14ac:dyDescent="0.25">
      <c r="A71" s="5">
        <v>65</v>
      </c>
      <c r="B71" s="37" t="s">
        <v>116</v>
      </c>
      <c r="C71" s="57">
        <f>SUM(D71:H71)</f>
        <v>934810644</v>
      </c>
      <c r="D71" s="49">
        <f>D70</f>
        <v>452306545</v>
      </c>
      <c r="E71" s="22">
        <f>E70</f>
        <v>170104644</v>
      </c>
      <c r="F71" s="22">
        <f>F70</f>
        <v>125273970</v>
      </c>
      <c r="G71" s="22">
        <f>G70</f>
        <v>54049820</v>
      </c>
      <c r="H71" s="22">
        <f>H70</f>
        <v>133075665</v>
      </c>
    </row>
    <row r="72" spans="1:8" ht="14.25" thickTop="1" thickBot="1" x14ac:dyDescent="0.25">
      <c r="A72" s="5">
        <v>66</v>
      </c>
      <c r="B72" s="38" t="s">
        <v>46</v>
      </c>
      <c r="C72" s="58">
        <f>SUM(D72:H72)</f>
        <v>1693780523</v>
      </c>
      <c r="D72" s="23">
        <f>D66+D71</f>
        <v>1136441702</v>
      </c>
      <c r="E72" s="23">
        <f>E66+E71</f>
        <v>172054094</v>
      </c>
      <c r="F72" s="23">
        <f>F66+F71</f>
        <v>189407814</v>
      </c>
      <c r="G72" s="23">
        <f>G66+G71</f>
        <v>54969820</v>
      </c>
      <c r="H72" s="23">
        <f>H66+H71</f>
        <v>140907093</v>
      </c>
    </row>
    <row r="73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49"/>
  <sheetViews>
    <sheetView workbookViewId="0">
      <pane ySplit="5" topLeftCell="A34" activePane="bottomLeft" state="frozen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141" t="s">
        <v>405</v>
      </c>
    </row>
    <row r="2" spans="1:8" ht="18.75" x14ac:dyDescent="0.3">
      <c r="B2" s="29" t="s">
        <v>164</v>
      </c>
      <c r="D2" s="501" t="s">
        <v>545</v>
      </c>
    </row>
    <row r="3" spans="1:8" ht="15.75" x14ac:dyDescent="0.25">
      <c r="B3" s="30" t="s">
        <v>119</v>
      </c>
      <c r="C3" t="s">
        <v>120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">
      <c r="A6" s="5">
        <v>1</v>
      </c>
      <c r="B6" s="50" t="s">
        <v>4</v>
      </c>
      <c r="C6" s="56">
        <f t="shared" ref="C6:C48" si="0">SUM(D6:H6)</f>
        <v>342026944</v>
      </c>
      <c r="D6" s="53">
        <v>34011835</v>
      </c>
      <c r="E6" s="10">
        <v>108619319</v>
      </c>
      <c r="F6" s="10">
        <v>101391038</v>
      </c>
      <c r="G6" s="10">
        <v>21160374</v>
      </c>
      <c r="H6" s="10">
        <v>76844378</v>
      </c>
    </row>
    <row r="7" spans="1:8" ht="25.5" x14ac:dyDescent="0.2">
      <c r="A7" s="5">
        <v>2</v>
      </c>
      <c r="B7" s="50" t="s">
        <v>5</v>
      </c>
      <c r="C7" s="57">
        <f t="shared" si="0"/>
        <v>73806915</v>
      </c>
      <c r="D7" s="53">
        <v>8573314</v>
      </c>
      <c r="E7" s="10">
        <v>26070315</v>
      </c>
      <c r="F7" s="10">
        <v>15853042</v>
      </c>
      <c r="G7" s="10">
        <v>4736256</v>
      </c>
      <c r="H7" s="10">
        <v>18573988</v>
      </c>
    </row>
    <row r="8" spans="1:8" x14ac:dyDescent="0.2">
      <c r="A8" s="5">
        <v>3</v>
      </c>
      <c r="B8" s="51" t="s">
        <v>6</v>
      </c>
      <c r="C8" s="57">
        <f t="shared" si="0"/>
        <v>213722834</v>
      </c>
      <c r="D8" s="503">
        <v>40495573</v>
      </c>
      <c r="E8" s="27">
        <v>31903460</v>
      </c>
      <c r="F8" s="27">
        <v>68271434</v>
      </c>
      <c r="G8" s="27">
        <v>28198640</v>
      </c>
      <c r="H8" s="10">
        <v>44853727</v>
      </c>
    </row>
    <row r="9" spans="1:8" x14ac:dyDescent="0.2">
      <c r="A9" s="5">
        <v>4</v>
      </c>
      <c r="B9" s="32" t="s">
        <v>7</v>
      </c>
      <c r="C9" s="57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7">
        <f t="shared" si="0"/>
        <v>0</v>
      </c>
      <c r="D10" s="39"/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7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7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7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7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7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7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7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7">
        <f t="shared" si="0"/>
        <v>780000</v>
      </c>
      <c r="D18" s="39">
        <v>780000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7">
        <f t="shared" si="0"/>
        <v>149600192</v>
      </c>
      <c r="D19" s="41">
        <f>SUM(D20:D23)</f>
        <v>148857492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7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7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7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7">
        <f t="shared" si="0"/>
        <v>148357492</v>
      </c>
      <c r="D23" s="39">
        <v>148357492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7">
        <f t="shared" si="0"/>
        <v>6360000</v>
      </c>
      <c r="D24" s="39">
        <v>6360000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7">
        <f t="shared" si="0"/>
        <v>126096387</v>
      </c>
      <c r="D25" s="39">
        <v>126096387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7">
        <f t="shared" si="0"/>
        <v>282836579</v>
      </c>
      <c r="D26" s="53">
        <f>D18+D19+D24+D25</f>
        <v>282093879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7">
        <f t="shared" si="0"/>
        <v>2381102</v>
      </c>
      <c r="D27" s="39">
        <v>1181102</v>
      </c>
      <c r="E27" s="6">
        <v>1000000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7">
        <f t="shared" si="0"/>
        <v>11101574</v>
      </c>
      <c r="D28" s="39">
        <v>11101574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7">
        <f t="shared" si="0"/>
        <v>3350000</v>
      </c>
      <c r="D29" s="39">
        <v>90000</v>
      </c>
      <c r="E29" s="6">
        <v>3000000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7">
        <f t="shared" si="0"/>
        <v>5052333</v>
      </c>
      <c r="D30" s="39">
        <v>1861333</v>
      </c>
      <c r="E30" s="6">
        <v>200000</v>
      </c>
      <c r="F30" s="6">
        <v>1820000</v>
      </c>
      <c r="G30" s="6">
        <v>791000</v>
      </c>
      <c r="H30" s="6">
        <v>380000</v>
      </c>
    </row>
    <row r="31" spans="1:8" ht="25.5" x14ac:dyDescent="0.2">
      <c r="A31" s="5">
        <v>26</v>
      </c>
      <c r="B31" s="32" t="s">
        <v>29</v>
      </c>
      <c r="C31" s="57">
        <f t="shared" si="0"/>
        <v>5778935</v>
      </c>
      <c r="D31" s="39">
        <v>3843185</v>
      </c>
      <c r="E31" s="6">
        <v>1134000</v>
      </c>
      <c r="F31" s="6">
        <f>(SUM(F27:F30)*0.27)</f>
        <v>615600</v>
      </c>
      <c r="G31" s="6">
        <v>83550</v>
      </c>
      <c r="H31" s="6">
        <v>102600</v>
      </c>
    </row>
    <row r="32" spans="1:8" x14ac:dyDescent="0.2">
      <c r="A32" s="5">
        <v>27</v>
      </c>
      <c r="B32" s="50" t="s">
        <v>30</v>
      </c>
      <c r="C32" s="57">
        <f t="shared" si="0"/>
        <v>27663944</v>
      </c>
      <c r="D32" s="53">
        <f>SUM(D27:D31)</f>
        <v>18077194</v>
      </c>
      <c r="E32" s="10">
        <f>SUM(E27:E31)</f>
        <v>5334000</v>
      </c>
      <c r="F32" s="10">
        <f>SUM(F27:F31)</f>
        <v>2895600</v>
      </c>
      <c r="G32" s="10">
        <f>SUM(G27:G31)</f>
        <v>874550</v>
      </c>
      <c r="H32" s="10">
        <f>SUM(H27:H31)</f>
        <v>482600</v>
      </c>
    </row>
    <row r="33" spans="1:8" x14ac:dyDescent="0.2">
      <c r="A33" s="5">
        <v>28</v>
      </c>
      <c r="B33" s="32" t="s">
        <v>31</v>
      </c>
      <c r="C33" s="57">
        <f t="shared" si="0"/>
        <v>200188081</v>
      </c>
      <c r="D33" s="39">
        <v>200188081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7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7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7">
        <f t="shared" si="0"/>
        <v>53904982</v>
      </c>
      <c r="D36" s="39">
        <v>53791582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7">
        <f t="shared" si="0"/>
        <v>254513063</v>
      </c>
      <c r="D37" s="53">
        <f>SUM(D33:D36)</f>
        <v>253979663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7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7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38</v>
      </c>
      <c r="C40" s="57">
        <f t="shared" si="0"/>
        <v>0</v>
      </c>
      <c r="D40" s="39"/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7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7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7">
        <f t="shared" si="0"/>
        <v>1206570279</v>
      </c>
      <c r="D43" s="54">
        <f>D6+D7+D8+D17+D26+D32+D37+D42</f>
        <v>649231458</v>
      </c>
      <c r="E43" s="11">
        <f>E6+E7+E8+E17+E26+E32+E37+E42</f>
        <v>172054094</v>
      </c>
      <c r="F43" s="11">
        <f>F6+F7+F8+F17+F26+F32+F37+F42</f>
        <v>189407814</v>
      </c>
      <c r="G43" s="11">
        <f>G6+G7+G8+G17+G26+G32+G37+G42</f>
        <v>54969820</v>
      </c>
      <c r="H43" s="11">
        <f>H6+H7+H8+H17+H26+H32+H37+H42</f>
        <v>140907093</v>
      </c>
    </row>
    <row r="44" spans="1:8" ht="25.5" x14ac:dyDescent="0.2">
      <c r="A44" s="5">
        <v>39</v>
      </c>
      <c r="B44" s="32" t="s">
        <v>42</v>
      </c>
      <c r="C44" s="57">
        <f t="shared" si="0"/>
        <v>11433848</v>
      </c>
      <c r="D44" s="39">
        <v>11433848</v>
      </c>
      <c r="E44" s="6"/>
      <c r="F44" s="6"/>
      <c r="G44" s="6"/>
      <c r="H44" s="6"/>
    </row>
    <row r="45" spans="1:8" ht="25.5" x14ac:dyDescent="0.2">
      <c r="A45" s="5">
        <v>40</v>
      </c>
      <c r="B45" s="32" t="s">
        <v>43</v>
      </c>
      <c r="C45" s="57">
        <f t="shared" si="0"/>
        <v>475776396</v>
      </c>
      <c r="D45" s="39">
        <f>'[1]1'!C69</f>
        <v>475776396</v>
      </c>
      <c r="E45" s="6"/>
      <c r="F45" s="6"/>
      <c r="G45" s="6"/>
      <c r="H45" s="6"/>
    </row>
    <row r="46" spans="1:8" x14ac:dyDescent="0.2">
      <c r="A46" s="5">
        <v>41</v>
      </c>
      <c r="B46" s="32" t="s">
        <v>44</v>
      </c>
      <c r="C46" s="57">
        <f t="shared" si="0"/>
        <v>487210244</v>
      </c>
      <c r="D46" s="45">
        <f>SUM(D44:D45)</f>
        <v>487210244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5" thickBot="1" x14ac:dyDescent="0.25">
      <c r="A47" s="5">
        <v>42</v>
      </c>
      <c r="B47" s="37" t="s">
        <v>45</v>
      </c>
      <c r="C47" s="57">
        <f t="shared" si="0"/>
        <v>487210244</v>
      </c>
      <c r="D47" s="55">
        <f>D46</f>
        <v>487210244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25" thickTop="1" thickBot="1" x14ac:dyDescent="0.25">
      <c r="A48" s="5">
        <v>43</v>
      </c>
      <c r="B48" s="52" t="s">
        <v>46</v>
      </c>
      <c r="C48" s="58">
        <f t="shared" si="0"/>
        <v>1693780523</v>
      </c>
      <c r="D48" s="23">
        <f>D43+D47</f>
        <v>1136441702</v>
      </c>
      <c r="E48" s="13">
        <f>E43+E47</f>
        <v>172054094</v>
      </c>
      <c r="F48" s="13">
        <f>F43+F47</f>
        <v>189407814</v>
      </c>
      <c r="G48" s="13">
        <f>G43+G47</f>
        <v>54969820</v>
      </c>
      <c r="H48" s="13">
        <f>H43+H47</f>
        <v>140907093</v>
      </c>
    </row>
    <row r="49" ht="13.5" thickTop="1" x14ac:dyDescent="0.2"/>
  </sheetData>
  <pageMargins left="0.35433070866141736" right="0.35433070866141736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33"/>
  <sheetViews>
    <sheetView topLeftCell="B1" workbookViewId="0">
      <selection activeCell="G3" sqref="G3"/>
    </sheetView>
  </sheetViews>
  <sheetFormatPr defaultColWidth="9.140625" defaultRowHeight="12.75" x14ac:dyDescent="0.2"/>
  <cols>
    <col min="1" max="1" width="4.140625" style="139" customWidth="1"/>
    <col min="2" max="2" width="51.140625" style="139" customWidth="1"/>
    <col min="3" max="3" width="14.140625" style="139" customWidth="1"/>
    <col min="4" max="15" width="12.7109375" style="181" customWidth="1"/>
    <col min="16" max="16" width="12.5703125" style="139" customWidth="1"/>
    <col min="17" max="16384" width="9.140625" style="139"/>
  </cols>
  <sheetData>
    <row r="1" spans="1:16" x14ac:dyDescent="0.2">
      <c r="B1" s="186"/>
      <c r="C1" s="161" t="s">
        <v>310</v>
      </c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</row>
    <row r="2" spans="1:16" x14ac:dyDescent="0.2">
      <c r="B2" s="299"/>
      <c r="C2" s="161" t="s">
        <v>516</v>
      </c>
      <c r="D2" s="336"/>
      <c r="E2" s="336"/>
      <c r="F2" s="336"/>
      <c r="G2" s="337" t="s">
        <v>360</v>
      </c>
      <c r="H2" s="336"/>
      <c r="I2" s="336"/>
      <c r="J2" s="336"/>
      <c r="K2" s="336"/>
      <c r="L2" s="336"/>
      <c r="M2" s="336"/>
      <c r="N2" s="336"/>
      <c r="O2" s="336"/>
    </row>
    <row r="3" spans="1:16" x14ac:dyDescent="0.2">
      <c r="B3" s="299"/>
      <c r="C3" s="161" t="s">
        <v>361</v>
      </c>
      <c r="D3" s="336"/>
      <c r="E3" s="336"/>
      <c r="F3" s="336"/>
      <c r="G3" s="338" t="s">
        <v>548</v>
      </c>
      <c r="H3" s="336"/>
      <c r="I3" s="336"/>
      <c r="J3" s="336"/>
      <c r="K3" s="336"/>
      <c r="L3" s="336"/>
      <c r="M3" s="336"/>
      <c r="N3" s="336"/>
      <c r="O3" s="336"/>
    </row>
    <row r="4" spans="1:16" x14ac:dyDescent="0.2">
      <c r="B4" s="186"/>
      <c r="C4" s="186"/>
      <c r="D4" s="336"/>
      <c r="E4" s="336"/>
      <c r="F4" s="336"/>
      <c r="G4" s="339" t="s">
        <v>299</v>
      </c>
      <c r="H4" s="336"/>
      <c r="I4" s="336"/>
      <c r="J4" s="336"/>
      <c r="K4" s="336"/>
      <c r="L4" s="336"/>
      <c r="M4" s="336"/>
      <c r="N4" s="336"/>
      <c r="O4" s="336"/>
    </row>
    <row r="5" spans="1:16" x14ac:dyDescent="0.2">
      <c r="B5" s="186"/>
      <c r="C5" s="186"/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</row>
    <row r="6" spans="1:16" x14ac:dyDescent="0.2">
      <c r="A6" s="142">
        <v>1</v>
      </c>
      <c r="B6" s="300" t="s">
        <v>362</v>
      </c>
      <c r="C6" s="300" t="s">
        <v>47</v>
      </c>
      <c r="D6" s="340" t="s">
        <v>363</v>
      </c>
      <c r="E6" s="340" t="s">
        <v>364</v>
      </c>
      <c r="F6" s="340" t="s">
        <v>365</v>
      </c>
      <c r="G6" s="340" t="s">
        <v>366</v>
      </c>
      <c r="H6" s="340" t="s">
        <v>367</v>
      </c>
      <c r="I6" s="340" t="s">
        <v>368</v>
      </c>
      <c r="J6" s="340" t="s">
        <v>369</v>
      </c>
      <c r="K6" s="340" t="s">
        <v>370</v>
      </c>
      <c r="L6" s="340" t="s">
        <v>371</v>
      </c>
      <c r="M6" s="340" t="s">
        <v>372</v>
      </c>
      <c r="N6" s="340" t="s">
        <v>373</v>
      </c>
      <c r="O6" s="340" t="s">
        <v>374</v>
      </c>
      <c r="P6" s="301" t="s">
        <v>375</v>
      </c>
    </row>
    <row r="7" spans="1:16" x14ac:dyDescent="0.2">
      <c r="A7" s="142">
        <v>2</v>
      </c>
      <c r="B7" s="302" t="s">
        <v>248</v>
      </c>
      <c r="C7" s="303">
        <f>'2'!C6</f>
        <v>372386994</v>
      </c>
      <c r="D7" s="341">
        <f t="shared" ref="D7:D13" si="0">C7/12</f>
        <v>31032249.5</v>
      </c>
      <c r="E7" s="341">
        <f t="shared" ref="E7:E13" si="1">C7/12</f>
        <v>31032249.5</v>
      </c>
      <c r="F7" s="341">
        <f t="shared" ref="F7:F13" si="2">C7/12</f>
        <v>31032249.5</v>
      </c>
      <c r="G7" s="341">
        <f t="shared" ref="G7:G13" si="3">C7/12</f>
        <v>31032249.5</v>
      </c>
      <c r="H7" s="341">
        <f t="shared" ref="H7:H13" si="4">C7/12</f>
        <v>31032249.5</v>
      </c>
      <c r="I7" s="341">
        <f t="shared" ref="I7:I13" si="5">C7/12</f>
        <v>31032249.5</v>
      </c>
      <c r="J7" s="341">
        <f t="shared" ref="J7:J13" si="6">C7/12</f>
        <v>31032249.5</v>
      </c>
      <c r="K7" s="341">
        <f t="shared" ref="K7:K13" si="7">C7/12</f>
        <v>31032249.5</v>
      </c>
      <c r="L7" s="341">
        <f t="shared" ref="L7:L13" si="8">C7/12</f>
        <v>31032249.5</v>
      </c>
      <c r="M7" s="341">
        <f t="shared" ref="M7:M13" si="9">C7/12</f>
        <v>31032249.5</v>
      </c>
      <c r="N7" s="341">
        <f t="shared" ref="N7:N13" si="10">C7/12</f>
        <v>31032249.5</v>
      </c>
      <c r="O7" s="341">
        <f t="shared" ref="O7:O13" si="11">C7/12</f>
        <v>31032249.5</v>
      </c>
      <c r="P7" s="304">
        <f t="shared" ref="P7:P29" si="12">SUM(D7:O7)</f>
        <v>372386994</v>
      </c>
    </row>
    <row r="8" spans="1:16" x14ac:dyDescent="0.2">
      <c r="A8" s="142">
        <v>3</v>
      </c>
      <c r="B8" s="302" t="s">
        <v>376</v>
      </c>
      <c r="C8" s="303">
        <f>'2'!C7</f>
        <v>69069027</v>
      </c>
      <c r="D8" s="341">
        <f t="shared" si="0"/>
        <v>5755752.25</v>
      </c>
      <c r="E8" s="341">
        <f t="shared" si="1"/>
        <v>5755752.25</v>
      </c>
      <c r="F8" s="341">
        <f t="shared" si="2"/>
        <v>5755752.25</v>
      </c>
      <c r="G8" s="341">
        <f t="shared" si="3"/>
        <v>5755752.25</v>
      </c>
      <c r="H8" s="341">
        <f t="shared" si="4"/>
        <v>5755752.25</v>
      </c>
      <c r="I8" s="341">
        <f t="shared" si="5"/>
        <v>5755752.25</v>
      </c>
      <c r="J8" s="341">
        <f t="shared" si="6"/>
        <v>5755752.25</v>
      </c>
      <c r="K8" s="341">
        <f t="shared" si="7"/>
        <v>5755752.25</v>
      </c>
      <c r="L8" s="341">
        <f t="shared" si="8"/>
        <v>5755752.25</v>
      </c>
      <c r="M8" s="341">
        <f t="shared" si="9"/>
        <v>5755752.25</v>
      </c>
      <c r="N8" s="341">
        <f t="shared" si="10"/>
        <v>5755752.25</v>
      </c>
      <c r="O8" s="341">
        <f t="shared" si="11"/>
        <v>5755752.25</v>
      </c>
      <c r="P8" s="304">
        <f t="shared" si="12"/>
        <v>69069027</v>
      </c>
    </row>
    <row r="9" spans="1:16" x14ac:dyDescent="0.2">
      <c r="A9" s="142">
        <v>4</v>
      </c>
      <c r="B9" s="302" t="s">
        <v>377</v>
      </c>
      <c r="C9" s="303">
        <f>'2'!C8</f>
        <v>450210676</v>
      </c>
      <c r="D9" s="341">
        <f t="shared" si="0"/>
        <v>37517556.333333336</v>
      </c>
      <c r="E9" s="341">
        <f t="shared" si="1"/>
        <v>37517556.333333336</v>
      </c>
      <c r="F9" s="341">
        <f t="shared" si="2"/>
        <v>37517556.333333336</v>
      </c>
      <c r="G9" s="341">
        <f t="shared" si="3"/>
        <v>37517556.333333336</v>
      </c>
      <c r="H9" s="341">
        <f t="shared" si="4"/>
        <v>37517556.333333336</v>
      </c>
      <c r="I9" s="341">
        <f t="shared" si="5"/>
        <v>37517556.333333336</v>
      </c>
      <c r="J9" s="341">
        <f t="shared" si="6"/>
        <v>37517556.333333336</v>
      </c>
      <c r="K9" s="341">
        <f t="shared" si="7"/>
        <v>37517556.333333336</v>
      </c>
      <c r="L9" s="341">
        <f t="shared" si="8"/>
        <v>37517556.333333336</v>
      </c>
      <c r="M9" s="341">
        <f t="shared" si="9"/>
        <v>37517556.333333336</v>
      </c>
      <c r="N9" s="341">
        <f t="shared" si="10"/>
        <v>37517556.333333336</v>
      </c>
      <c r="O9" s="341">
        <f t="shared" si="11"/>
        <v>37517556.333333336</v>
      </c>
      <c r="P9" s="304">
        <f t="shared" si="12"/>
        <v>450210675.99999994</v>
      </c>
    </row>
    <row r="10" spans="1:16" x14ac:dyDescent="0.2">
      <c r="A10" s="142">
        <v>5</v>
      </c>
      <c r="B10" s="302" t="s">
        <v>378</v>
      </c>
      <c r="C10" s="303">
        <f>'2'!C16</f>
        <v>11800000</v>
      </c>
      <c r="D10" s="341">
        <f t="shared" si="0"/>
        <v>983333.33333333337</v>
      </c>
      <c r="E10" s="341">
        <f t="shared" si="1"/>
        <v>983333.33333333337</v>
      </c>
      <c r="F10" s="341">
        <f t="shared" si="2"/>
        <v>983333.33333333337</v>
      </c>
      <c r="G10" s="341">
        <f t="shared" si="3"/>
        <v>983333.33333333337</v>
      </c>
      <c r="H10" s="341">
        <f t="shared" si="4"/>
        <v>983333.33333333337</v>
      </c>
      <c r="I10" s="341">
        <f t="shared" si="5"/>
        <v>983333.33333333337</v>
      </c>
      <c r="J10" s="341">
        <f t="shared" si="6"/>
        <v>983333.33333333337</v>
      </c>
      <c r="K10" s="341">
        <f t="shared" si="7"/>
        <v>983333.33333333337</v>
      </c>
      <c r="L10" s="341">
        <f t="shared" si="8"/>
        <v>983333.33333333337</v>
      </c>
      <c r="M10" s="341">
        <f t="shared" si="9"/>
        <v>983333.33333333337</v>
      </c>
      <c r="N10" s="341">
        <f t="shared" si="10"/>
        <v>983333.33333333337</v>
      </c>
      <c r="O10" s="341">
        <f t="shared" si="11"/>
        <v>983333.33333333337</v>
      </c>
      <c r="P10" s="304">
        <f t="shared" si="12"/>
        <v>11800000.000000002</v>
      </c>
    </row>
    <row r="11" spans="1:16" x14ac:dyDescent="0.2">
      <c r="A11" s="142">
        <v>7</v>
      </c>
      <c r="B11" s="305" t="s">
        <v>379</v>
      </c>
      <c r="C11" s="306">
        <f>'2'!C26</f>
        <v>274326390</v>
      </c>
      <c r="D11" s="341">
        <f t="shared" si="0"/>
        <v>22860532.5</v>
      </c>
      <c r="E11" s="341">
        <f t="shared" si="1"/>
        <v>22860532.5</v>
      </c>
      <c r="F11" s="341">
        <f t="shared" si="2"/>
        <v>22860532.5</v>
      </c>
      <c r="G11" s="341">
        <f t="shared" si="3"/>
        <v>22860532.5</v>
      </c>
      <c r="H11" s="341">
        <f t="shared" si="4"/>
        <v>22860532.5</v>
      </c>
      <c r="I11" s="341">
        <f t="shared" si="5"/>
        <v>22860532.5</v>
      </c>
      <c r="J11" s="341">
        <f t="shared" si="6"/>
        <v>22860532.5</v>
      </c>
      <c r="K11" s="341">
        <f t="shared" si="7"/>
        <v>22860532.5</v>
      </c>
      <c r="L11" s="341">
        <f t="shared" si="8"/>
        <v>22860532.5</v>
      </c>
      <c r="M11" s="341">
        <f t="shared" si="9"/>
        <v>22860532.5</v>
      </c>
      <c r="N11" s="341">
        <f t="shared" si="10"/>
        <v>22860532.5</v>
      </c>
      <c r="O11" s="341">
        <f t="shared" si="11"/>
        <v>22860532.5</v>
      </c>
      <c r="P11" s="304">
        <f t="shared" si="12"/>
        <v>274326390</v>
      </c>
    </row>
    <row r="12" spans="1:16" x14ac:dyDescent="0.2">
      <c r="A12" s="142">
        <v>16</v>
      </c>
      <c r="B12" s="305" t="s">
        <v>380</v>
      </c>
      <c r="C12" s="306">
        <f>'2'!C32</f>
        <v>1043066409</v>
      </c>
      <c r="D12" s="341">
        <f t="shared" si="0"/>
        <v>86922200.75</v>
      </c>
      <c r="E12" s="341">
        <f t="shared" si="1"/>
        <v>86922200.75</v>
      </c>
      <c r="F12" s="341">
        <f t="shared" si="2"/>
        <v>86922200.75</v>
      </c>
      <c r="G12" s="341">
        <f t="shared" si="3"/>
        <v>86922200.75</v>
      </c>
      <c r="H12" s="341">
        <f t="shared" si="4"/>
        <v>86922200.75</v>
      </c>
      <c r="I12" s="341">
        <f t="shared" si="5"/>
        <v>86922200.75</v>
      </c>
      <c r="J12" s="341">
        <f t="shared" si="6"/>
        <v>86922200.75</v>
      </c>
      <c r="K12" s="341">
        <f t="shared" si="7"/>
        <v>86922200.75</v>
      </c>
      <c r="L12" s="341">
        <f t="shared" si="8"/>
        <v>86922200.75</v>
      </c>
      <c r="M12" s="341">
        <f t="shared" si="9"/>
        <v>86922200.75</v>
      </c>
      <c r="N12" s="341">
        <f t="shared" si="10"/>
        <v>86922200.75</v>
      </c>
      <c r="O12" s="341">
        <f t="shared" si="11"/>
        <v>86922200.75</v>
      </c>
      <c r="P12" s="304">
        <f t="shared" si="12"/>
        <v>1043066409</v>
      </c>
    </row>
    <row r="13" spans="1:16" x14ac:dyDescent="0.2">
      <c r="A13" s="142">
        <v>17</v>
      </c>
      <c r="B13" s="305" t="s">
        <v>189</v>
      </c>
      <c r="C13" s="306">
        <f>'2'!C37</f>
        <v>7142444</v>
      </c>
      <c r="D13" s="341">
        <f t="shared" si="0"/>
        <v>595203.66666666663</v>
      </c>
      <c r="E13" s="341">
        <f t="shared" si="1"/>
        <v>595203.66666666663</v>
      </c>
      <c r="F13" s="341">
        <f t="shared" si="2"/>
        <v>595203.66666666663</v>
      </c>
      <c r="G13" s="341">
        <f t="shared" si="3"/>
        <v>595203.66666666663</v>
      </c>
      <c r="H13" s="341">
        <f t="shared" si="4"/>
        <v>595203.66666666663</v>
      </c>
      <c r="I13" s="341">
        <f t="shared" si="5"/>
        <v>595203.66666666663</v>
      </c>
      <c r="J13" s="341">
        <f t="shared" si="6"/>
        <v>595203.66666666663</v>
      </c>
      <c r="K13" s="341">
        <f t="shared" si="7"/>
        <v>595203.66666666663</v>
      </c>
      <c r="L13" s="341">
        <f t="shared" si="8"/>
        <v>595203.66666666663</v>
      </c>
      <c r="M13" s="341">
        <f t="shared" si="9"/>
        <v>595203.66666666663</v>
      </c>
      <c r="N13" s="341">
        <f t="shared" si="10"/>
        <v>595203.66666666663</v>
      </c>
      <c r="O13" s="341">
        <f t="shared" si="11"/>
        <v>595203.66666666663</v>
      </c>
      <c r="P13" s="304">
        <f t="shared" si="12"/>
        <v>7142444.0000000009</v>
      </c>
    </row>
    <row r="14" spans="1:16" x14ac:dyDescent="0.2">
      <c r="A14" s="142">
        <v>19</v>
      </c>
      <c r="B14" s="302" t="s">
        <v>381</v>
      </c>
      <c r="C14" s="303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04">
        <f t="shared" si="12"/>
        <v>0</v>
      </c>
    </row>
    <row r="15" spans="1:16" x14ac:dyDescent="0.2">
      <c r="A15" s="142">
        <v>20</v>
      </c>
      <c r="B15" s="307" t="s">
        <v>382</v>
      </c>
      <c r="C15" s="308">
        <f t="shared" ref="C15:O15" si="13">SUM(C7:C14)</f>
        <v>2228001940</v>
      </c>
      <c r="D15" s="342">
        <f t="shared" si="13"/>
        <v>185666828.33333334</v>
      </c>
      <c r="E15" s="342">
        <f t="shared" si="13"/>
        <v>185666828.33333334</v>
      </c>
      <c r="F15" s="342">
        <f t="shared" si="13"/>
        <v>185666828.33333334</v>
      </c>
      <c r="G15" s="342">
        <f t="shared" si="13"/>
        <v>185666828.33333334</v>
      </c>
      <c r="H15" s="342">
        <f t="shared" si="13"/>
        <v>185666828.33333334</v>
      </c>
      <c r="I15" s="342">
        <f t="shared" si="13"/>
        <v>185666828.33333334</v>
      </c>
      <c r="J15" s="342">
        <f t="shared" si="13"/>
        <v>185666828.33333334</v>
      </c>
      <c r="K15" s="342">
        <f t="shared" si="13"/>
        <v>185666828.33333334</v>
      </c>
      <c r="L15" s="342">
        <f t="shared" si="13"/>
        <v>185666828.33333334</v>
      </c>
      <c r="M15" s="342">
        <f t="shared" si="13"/>
        <v>185666828.33333334</v>
      </c>
      <c r="N15" s="342">
        <f t="shared" si="13"/>
        <v>185666828.33333334</v>
      </c>
      <c r="O15" s="342">
        <f t="shared" si="13"/>
        <v>185666828.33333334</v>
      </c>
      <c r="P15" s="304">
        <f t="shared" si="12"/>
        <v>2228001939.9999995</v>
      </c>
    </row>
    <row r="16" spans="1:16" x14ac:dyDescent="0.2">
      <c r="A16" s="155">
        <v>27</v>
      </c>
      <c r="B16" s="309" t="s">
        <v>383</v>
      </c>
      <c r="C16" s="310">
        <f>C17+C18</f>
        <v>499493002</v>
      </c>
      <c r="D16" s="343">
        <f t="shared" ref="D16:O16" si="14">D17+D18</f>
        <v>52794268.75</v>
      </c>
      <c r="E16" s="343">
        <f t="shared" si="14"/>
        <v>40608975.75</v>
      </c>
      <c r="F16" s="343">
        <f t="shared" si="14"/>
        <v>40608975.75</v>
      </c>
      <c r="G16" s="343">
        <f t="shared" si="14"/>
        <v>40608975.75</v>
      </c>
      <c r="H16" s="343">
        <f t="shared" si="14"/>
        <v>40608975.75</v>
      </c>
      <c r="I16" s="343">
        <f t="shared" si="14"/>
        <v>40608975.75</v>
      </c>
      <c r="J16" s="343">
        <f t="shared" si="14"/>
        <v>40608975.75</v>
      </c>
      <c r="K16" s="343">
        <f t="shared" si="14"/>
        <v>40608975.75</v>
      </c>
      <c r="L16" s="343">
        <f t="shared" si="14"/>
        <v>40608975.75</v>
      </c>
      <c r="M16" s="343">
        <f t="shared" si="14"/>
        <v>40608975.75</v>
      </c>
      <c r="N16" s="343">
        <f t="shared" si="14"/>
        <v>40608975.75</v>
      </c>
      <c r="O16" s="343">
        <f t="shared" si="14"/>
        <v>40608975.75</v>
      </c>
      <c r="P16" s="311">
        <f t="shared" si="12"/>
        <v>499493002</v>
      </c>
    </row>
    <row r="17" spans="1:16" s="316" customFormat="1" x14ac:dyDescent="0.2">
      <c r="A17" s="312"/>
      <c r="B17" s="313" t="s">
        <v>384</v>
      </c>
      <c r="C17" s="314">
        <f>D17</f>
        <v>12185293</v>
      </c>
      <c r="D17" s="344">
        <f>'2'!D44</f>
        <v>12185293</v>
      </c>
      <c r="E17" s="344"/>
      <c r="F17" s="344"/>
      <c r="G17" s="344"/>
      <c r="H17" s="344"/>
      <c r="I17" s="344"/>
      <c r="J17" s="344"/>
      <c r="K17" s="344"/>
      <c r="L17" s="344"/>
      <c r="M17" s="344"/>
      <c r="N17" s="344"/>
      <c r="O17" s="344"/>
      <c r="P17" s="315"/>
    </row>
    <row r="18" spans="1:16" x14ac:dyDescent="0.2">
      <c r="A18" s="155">
        <v>29</v>
      </c>
      <c r="B18" s="317" t="s">
        <v>385</v>
      </c>
      <c r="C18" s="318">
        <f>'2'!C45</f>
        <v>487307709</v>
      </c>
      <c r="D18" s="341">
        <f>C18/12</f>
        <v>40608975.75</v>
      </c>
      <c r="E18" s="341">
        <f>C18/12</f>
        <v>40608975.75</v>
      </c>
      <c r="F18" s="341">
        <f>C18/12</f>
        <v>40608975.75</v>
      </c>
      <c r="G18" s="341">
        <f>C18/12</f>
        <v>40608975.75</v>
      </c>
      <c r="H18" s="341">
        <f>C18/12</f>
        <v>40608975.75</v>
      </c>
      <c r="I18" s="341">
        <f>C18/12</f>
        <v>40608975.75</v>
      </c>
      <c r="J18" s="341">
        <f>C18/12</f>
        <v>40608975.75</v>
      </c>
      <c r="K18" s="341">
        <f>C18/12</f>
        <v>40608975.75</v>
      </c>
      <c r="L18" s="341">
        <f>C18/12</f>
        <v>40608975.75</v>
      </c>
      <c r="M18" s="341">
        <f>C18/12</f>
        <v>40608975.75</v>
      </c>
      <c r="N18" s="341">
        <f>C18/12</f>
        <v>40608975.75</v>
      </c>
      <c r="O18" s="341">
        <f>C18/12</f>
        <v>40608975.75</v>
      </c>
      <c r="P18" s="311">
        <f t="shared" si="12"/>
        <v>487307709</v>
      </c>
    </row>
    <row r="19" spans="1:16" ht="21.75" customHeight="1" x14ac:dyDescent="0.2">
      <c r="A19" s="155">
        <v>30</v>
      </c>
      <c r="B19" s="319" t="s">
        <v>386</v>
      </c>
      <c r="C19" s="320">
        <f>C15+C16</f>
        <v>2727494942</v>
      </c>
      <c r="D19" s="345">
        <f t="shared" ref="D19:O19" si="15">D15+D16</f>
        <v>238461097.08333334</v>
      </c>
      <c r="E19" s="345">
        <f t="shared" si="15"/>
        <v>226275804.08333334</v>
      </c>
      <c r="F19" s="345">
        <f t="shared" si="15"/>
        <v>226275804.08333334</v>
      </c>
      <c r="G19" s="345">
        <f t="shared" si="15"/>
        <v>226275804.08333334</v>
      </c>
      <c r="H19" s="345">
        <f t="shared" si="15"/>
        <v>226275804.08333334</v>
      </c>
      <c r="I19" s="345">
        <f t="shared" si="15"/>
        <v>226275804.08333334</v>
      </c>
      <c r="J19" s="345">
        <f t="shared" si="15"/>
        <v>226275804.08333334</v>
      </c>
      <c r="K19" s="345">
        <f t="shared" si="15"/>
        <v>226275804.08333334</v>
      </c>
      <c r="L19" s="345">
        <f t="shared" si="15"/>
        <v>226275804.08333334</v>
      </c>
      <c r="M19" s="345">
        <f t="shared" si="15"/>
        <v>226275804.08333334</v>
      </c>
      <c r="N19" s="345">
        <f t="shared" si="15"/>
        <v>226275804.08333334</v>
      </c>
      <c r="O19" s="345">
        <f t="shared" si="15"/>
        <v>226275804.08333334</v>
      </c>
      <c r="P19" s="311">
        <f t="shared" si="12"/>
        <v>2727494942</v>
      </c>
    </row>
    <row r="20" spans="1:16" x14ac:dyDescent="0.2">
      <c r="A20" s="155">
        <v>33</v>
      </c>
      <c r="B20" s="317" t="s">
        <v>387</v>
      </c>
      <c r="C20" s="303">
        <f>'1'!C20</f>
        <v>665404344</v>
      </c>
      <c r="D20" s="341">
        <f t="shared" ref="D20:D26" si="16">C20/12</f>
        <v>55450362</v>
      </c>
      <c r="E20" s="341">
        <f t="shared" ref="E20:E26" si="17">C20/12</f>
        <v>55450362</v>
      </c>
      <c r="F20" s="341">
        <f t="shared" ref="F20:F26" si="18">C20/12</f>
        <v>55450362</v>
      </c>
      <c r="G20" s="341">
        <f t="shared" ref="G20:G26" si="19">C20/12</f>
        <v>55450362</v>
      </c>
      <c r="H20" s="341">
        <f t="shared" ref="H20:H26" si="20">C20/12</f>
        <v>55450362</v>
      </c>
      <c r="I20" s="341">
        <f t="shared" ref="I20:I26" si="21">C20/12</f>
        <v>55450362</v>
      </c>
      <c r="J20" s="341">
        <f t="shared" ref="J20:J26" si="22">C20/12</f>
        <v>55450362</v>
      </c>
      <c r="K20" s="341">
        <f t="shared" ref="K20:K26" si="23">C20/12</f>
        <v>55450362</v>
      </c>
      <c r="L20" s="341">
        <f t="shared" ref="L20:L26" si="24">C20/12</f>
        <v>55450362</v>
      </c>
      <c r="M20" s="341">
        <f t="shared" ref="M20:M26" si="25">C20/12</f>
        <v>55450362</v>
      </c>
      <c r="N20" s="341">
        <f t="shared" ref="N20:N26" si="26">C20/12</f>
        <v>55450362</v>
      </c>
      <c r="O20" s="341">
        <f t="shared" ref="O20:O26" si="27">C20/12</f>
        <v>55450362</v>
      </c>
      <c r="P20" s="311">
        <f t="shared" si="12"/>
        <v>665404344</v>
      </c>
    </row>
    <row r="21" spans="1:16" x14ac:dyDescent="0.2">
      <c r="A21" s="155">
        <v>34</v>
      </c>
      <c r="B21" s="317" t="s">
        <v>388</v>
      </c>
      <c r="C21" s="303">
        <f>'1'!C28</f>
        <v>1025095503</v>
      </c>
      <c r="D21" s="341">
        <f t="shared" si="16"/>
        <v>85424625.25</v>
      </c>
      <c r="E21" s="341">
        <f t="shared" si="17"/>
        <v>85424625.25</v>
      </c>
      <c r="F21" s="341">
        <f t="shared" si="18"/>
        <v>85424625.25</v>
      </c>
      <c r="G21" s="341">
        <f t="shared" si="19"/>
        <v>85424625.25</v>
      </c>
      <c r="H21" s="341">
        <f t="shared" si="20"/>
        <v>85424625.25</v>
      </c>
      <c r="I21" s="341">
        <f t="shared" si="21"/>
        <v>85424625.25</v>
      </c>
      <c r="J21" s="341">
        <f t="shared" si="22"/>
        <v>85424625.25</v>
      </c>
      <c r="K21" s="341">
        <f t="shared" si="23"/>
        <v>85424625.25</v>
      </c>
      <c r="L21" s="341">
        <f t="shared" si="24"/>
        <v>85424625.25</v>
      </c>
      <c r="M21" s="341">
        <f t="shared" si="25"/>
        <v>85424625.25</v>
      </c>
      <c r="N21" s="341">
        <f t="shared" si="26"/>
        <v>85424625.25</v>
      </c>
      <c r="O21" s="341">
        <f t="shared" si="27"/>
        <v>85424625.25</v>
      </c>
      <c r="P21" s="311">
        <f t="shared" si="12"/>
        <v>1025095503</v>
      </c>
    </row>
    <row r="22" spans="1:16" x14ac:dyDescent="0.2">
      <c r="A22" s="155">
        <v>35</v>
      </c>
      <c r="B22" s="321" t="s">
        <v>250</v>
      </c>
      <c r="C22" s="306">
        <f>'1'!C39</f>
        <v>303400000</v>
      </c>
      <c r="D22" s="341">
        <f t="shared" si="16"/>
        <v>25283333.333333332</v>
      </c>
      <c r="E22" s="341">
        <f t="shared" si="17"/>
        <v>25283333.333333332</v>
      </c>
      <c r="F22" s="341">
        <f t="shared" si="18"/>
        <v>25283333.333333332</v>
      </c>
      <c r="G22" s="341">
        <f t="shared" si="19"/>
        <v>25283333.333333332</v>
      </c>
      <c r="H22" s="341">
        <f t="shared" si="20"/>
        <v>25283333.333333332</v>
      </c>
      <c r="I22" s="341">
        <f t="shared" si="21"/>
        <v>25283333.333333332</v>
      </c>
      <c r="J22" s="341">
        <f t="shared" si="22"/>
        <v>25283333.333333332</v>
      </c>
      <c r="K22" s="341">
        <f t="shared" si="23"/>
        <v>25283333.333333332</v>
      </c>
      <c r="L22" s="341">
        <f t="shared" si="24"/>
        <v>25283333.333333332</v>
      </c>
      <c r="M22" s="341">
        <f t="shared" si="25"/>
        <v>25283333.333333332</v>
      </c>
      <c r="N22" s="341">
        <f t="shared" si="26"/>
        <v>25283333.333333332</v>
      </c>
      <c r="O22" s="341">
        <f t="shared" si="27"/>
        <v>25283333.333333332</v>
      </c>
      <c r="P22" s="311">
        <f t="shared" si="12"/>
        <v>303400000</v>
      </c>
    </row>
    <row r="23" spans="1:16" x14ac:dyDescent="0.2">
      <c r="A23" s="155">
        <v>36</v>
      </c>
      <c r="B23" s="322" t="s">
        <v>253</v>
      </c>
      <c r="C23" s="323">
        <f>'1'!C61</f>
        <v>31964796</v>
      </c>
      <c r="D23" s="341">
        <f t="shared" si="16"/>
        <v>2663733</v>
      </c>
      <c r="E23" s="341">
        <f t="shared" si="17"/>
        <v>2663733</v>
      </c>
      <c r="F23" s="341">
        <f t="shared" si="18"/>
        <v>2663733</v>
      </c>
      <c r="G23" s="341">
        <f t="shared" si="19"/>
        <v>2663733</v>
      </c>
      <c r="H23" s="341">
        <f t="shared" si="20"/>
        <v>2663733</v>
      </c>
      <c r="I23" s="341">
        <f t="shared" si="21"/>
        <v>2663733</v>
      </c>
      <c r="J23" s="341">
        <f t="shared" si="22"/>
        <v>2663733</v>
      </c>
      <c r="K23" s="341">
        <f t="shared" si="23"/>
        <v>2663733</v>
      </c>
      <c r="L23" s="341">
        <f t="shared" si="24"/>
        <v>2663733</v>
      </c>
      <c r="M23" s="341">
        <f t="shared" si="25"/>
        <v>2663733</v>
      </c>
      <c r="N23" s="341">
        <f t="shared" si="26"/>
        <v>2663733</v>
      </c>
      <c r="O23" s="341">
        <f t="shared" si="27"/>
        <v>2663733</v>
      </c>
      <c r="P23" s="311">
        <f t="shared" si="12"/>
        <v>31964796</v>
      </c>
    </row>
    <row r="24" spans="1:16" x14ac:dyDescent="0.2">
      <c r="A24" s="155">
        <v>37</v>
      </c>
      <c r="B24" s="322" t="s">
        <v>272</v>
      </c>
      <c r="C24" s="323">
        <f>'1'!C64</f>
        <v>12129420</v>
      </c>
      <c r="D24" s="341">
        <f t="shared" si="16"/>
        <v>1010785</v>
      </c>
      <c r="E24" s="341">
        <f t="shared" si="17"/>
        <v>1010785</v>
      </c>
      <c r="F24" s="341">
        <f t="shared" si="18"/>
        <v>1010785</v>
      </c>
      <c r="G24" s="341">
        <f t="shared" si="19"/>
        <v>1010785</v>
      </c>
      <c r="H24" s="341">
        <f t="shared" si="20"/>
        <v>1010785</v>
      </c>
      <c r="I24" s="341">
        <f t="shared" si="21"/>
        <v>1010785</v>
      </c>
      <c r="J24" s="341">
        <f t="shared" si="22"/>
        <v>1010785</v>
      </c>
      <c r="K24" s="341">
        <f t="shared" si="23"/>
        <v>1010785</v>
      </c>
      <c r="L24" s="341">
        <f t="shared" si="24"/>
        <v>1010785</v>
      </c>
      <c r="M24" s="341">
        <f t="shared" si="25"/>
        <v>1010785</v>
      </c>
      <c r="N24" s="341">
        <f t="shared" si="26"/>
        <v>1010785</v>
      </c>
      <c r="O24" s="341">
        <f t="shared" si="27"/>
        <v>1010785</v>
      </c>
      <c r="P24" s="311">
        <f t="shared" si="12"/>
        <v>12129420</v>
      </c>
    </row>
    <row r="25" spans="1:16" x14ac:dyDescent="0.2">
      <c r="A25" s="155"/>
      <c r="B25" s="322" t="s">
        <v>389</v>
      </c>
      <c r="C25" s="323">
        <f>'1'!C66</f>
        <v>0</v>
      </c>
      <c r="D25" s="341">
        <f t="shared" si="16"/>
        <v>0</v>
      </c>
      <c r="E25" s="341">
        <f t="shared" si="17"/>
        <v>0</v>
      </c>
      <c r="F25" s="341">
        <f t="shared" si="18"/>
        <v>0</v>
      </c>
      <c r="G25" s="341">
        <f t="shared" si="19"/>
        <v>0</v>
      </c>
      <c r="H25" s="341">
        <f t="shared" si="20"/>
        <v>0</v>
      </c>
      <c r="I25" s="341">
        <f t="shared" si="21"/>
        <v>0</v>
      </c>
      <c r="J25" s="341">
        <f t="shared" si="22"/>
        <v>0</v>
      </c>
      <c r="K25" s="341">
        <f t="shared" si="23"/>
        <v>0</v>
      </c>
      <c r="L25" s="341">
        <f t="shared" si="24"/>
        <v>0</v>
      </c>
      <c r="M25" s="341">
        <f t="shared" si="25"/>
        <v>0</v>
      </c>
      <c r="N25" s="341">
        <f t="shared" si="26"/>
        <v>0</v>
      </c>
      <c r="O25" s="341">
        <f t="shared" si="27"/>
        <v>0</v>
      </c>
      <c r="P25" s="311">
        <f t="shared" si="12"/>
        <v>0</v>
      </c>
    </row>
    <row r="26" spans="1:16" x14ac:dyDescent="0.2">
      <c r="A26" s="155">
        <v>38</v>
      </c>
      <c r="B26" s="322" t="s">
        <v>390</v>
      </c>
      <c r="C26" s="323">
        <f>'1'!C70</f>
        <v>390000</v>
      </c>
      <c r="D26" s="341">
        <f t="shared" si="16"/>
        <v>32500</v>
      </c>
      <c r="E26" s="341">
        <f t="shared" si="17"/>
        <v>32500</v>
      </c>
      <c r="F26" s="341">
        <f t="shared" si="18"/>
        <v>32500</v>
      </c>
      <c r="G26" s="341">
        <f t="shared" si="19"/>
        <v>32500</v>
      </c>
      <c r="H26" s="341">
        <f t="shared" si="20"/>
        <v>32500</v>
      </c>
      <c r="I26" s="341">
        <f t="shared" si="21"/>
        <v>32500</v>
      </c>
      <c r="J26" s="341">
        <f t="shared" si="22"/>
        <v>32500</v>
      </c>
      <c r="K26" s="341">
        <f t="shared" si="23"/>
        <v>32500</v>
      </c>
      <c r="L26" s="341">
        <f t="shared" si="24"/>
        <v>32500</v>
      </c>
      <c r="M26" s="341">
        <f t="shared" si="25"/>
        <v>32500</v>
      </c>
      <c r="N26" s="341">
        <f t="shared" si="26"/>
        <v>32500</v>
      </c>
      <c r="O26" s="341">
        <f t="shared" si="27"/>
        <v>32500</v>
      </c>
      <c r="P26" s="311">
        <f t="shared" si="12"/>
        <v>390000</v>
      </c>
    </row>
    <row r="27" spans="1:16" s="161" customFormat="1" x14ac:dyDescent="0.2">
      <c r="A27" s="324">
        <v>39</v>
      </c>
      <c r="B27" s="325" t="s">
        <v>391</v>
      </c>
      <c r="C27" s="326">
        <f t="shared" ref="C27:O27" si="28">SUM(C20:C26)</f>
        <v>2038384063</v>
      </c>
      <c r="D27" s="346">
        <f t="shared" si="28"/>
        <v>169865338.58333334</v>
      </c>
      <c r="E27" s="346">
        <f t="shared" si="28"/>
        <v>169865338.58333334</v>
      </c>
      <c r="F27" s="346">
        <f t="shared" si="28"/>
        <v>169865338.58333334</v>
      </c>
      <c r="G27" s="346">
        <f t="shared" si="28"/>
        <v>169865338.58333334</v>
      </c>
      <c r="H27" s="346">
        <f t="shared" si="28"/>
        <v>169865338.58333334</v>
      </c>
      <c r="I27" s="346">
        <f t="shared" si="28"/>
        <v>169865338.58333334</v>
      </c>
      <c r="J27" s="346">
        <f t="shared" si="28"/>
        <v>169865338.58333334</v>
      </c>
      <c r="K27" s="346">
        <f t="shared" si="28"/>
        <v>169865338.58333334</v>
      </c>
      <c r="L27" s="346">
        <f t="shared" si="28"/>
        <v>169865338.58333334</v>
      </c>
      <c r="M27" s="346">
        <f t="shared" si="28"/>
        <v>169865338.58333334</v>
      </c>
      <c r="N27" s="346">
        <f t="shared" si="28"/>
        <v>169865338.58333334</v>
      </c>
      <c r="O27" s="346">
        <f t="shared" si="28"/>
        <v>169865338.58333334</v>
      </c>
      <c r="P27" s="327">
        <f t="shared" si="12"/>
        <v>2038384062.9999998</v>
      </c>
    </row>
    <row r="28" spans="1:16" ht="16.5" customHeight="1" x14ac:dyDescent="0.2">
      <c r="A28" s="155">
        <v>55</v>
      </c>
      <c r="B28" s="309" t="s">
        <v>392</v>
      </c>
      <c r="C28" s="310">
        <f t="shared" ref="C28:O28" si="29">SUM(C29:C30)</f>
        <v>689410879</v>
      </c>
      <c r="D28" s="343">
        <f t="shared" si="29"/>
        <v>242711845.75</v>
      </c>
      <c r="E28" s="343">
        <f t="shared" si="29"/>
        <v>40608975.75</v>
      </c>
      <c r="F28" s="343">
        <f t="shared" si="29"/>
        <v>40608975.75</v>
      </c>
      <c r="G28" s="343">
        <f t="shared" si="29"/>
        <v>40608975.75</v>
      </c>
      <c r="H28" s="343">
        <f t="shared" si="29"/>
        <v>40608975.75</v>
      </c>
      <c r="I28" s="343">
        <f t="shared" si="29"/>
        <v>40608975.75</v>
      </c>
      <c r="J28" s="343">
        <f t="shared" si="29"/>
        <v>40608975.75</v>
      </c>
      <c r="K28" s="343">
        <f t="shared" si="29"/>
        <v>40608975.75</v>
      </c>
      <c r="L28" s="343">
        <f t="shared" si="29"/>
        <v>40608975.75</v>
      </c>
      <c r="M28" s="343">
        <f t="shared" si="29"/>
        <v>40608975.75</v>
      </c>
      <c r="N28" s="343">
        <f t="shared" si="29"/>
        <v>40608975.75</v>
      </c>
      <c r="O28" s="343">
        <f t="shared" si="29"/>
        <v>40608975.75</v>
      </c>
      <c r="P28" s="311">
        <f t="shared" si="12"/>
        <v>689410579</v>
      </c>
    </row>
    <row r="29" spans="1:16" s="329" customFormat="1" ht="16.5" customHeight="1" x14ac:dyDescent="0.2">
      <c r="A29" s="328"/>
      <c r="B29" s="322" t="s">
        <v>393</v>
      </c>
      <c r="C29" s="314">
        <f>'1'!C73</f>
        <v>202103170</v>
      </c>
      <c r="D29" s="341">
        <v>202102870</v>
      </c>
      <c r="E29" s="341"/>
      <c r="F29" s="341"/>
      <c r="G29" s="341"/>
      <c r="H29" s="341"/>
      <c r="I29" s="341"/>
      <c r="J29" s="341"/>
      <c r="K29" s="341"/>
      <c r="L29" s="341"/>
      <c r="M29" s="341"/>
      <c r="N29" s="341"/>
      <c r="O29" s="341"/>
      <c r="P29" s="311">
        <f t="shared" si="12"/>
        <v>202102870</v>
      </c>
    </row>
    <row r="30" spans="1:16" x14ac:dyDescent="0.2">
      <c r="A30" s="155">
        <v>56</v>
      </c>
      <c r="B30" s="317" t="s">
        <v>385</v>
      </c>
      <c r="C30" s="330">
        <f>'1'!C75</f>
        <v>487307709</v>
      </c>
      <c r="D30" s="341">
        <f>C30/12</f>
        <v>40608975.75</v>
      </c>
      <c r="E30" s="341">
        <f>C30/12</f>
        <v>40608975.75</v>
      </c>
      <c r="F30" s="341">
        <f>C30/12</f>
        <v>40608975.75</v>
      </c>
      <c r="G30" s="341">
        <f>C30/12</f>
        <v>40608975.75</v>
      </c>
      <c r="H30" s="341">
        <f>C30/12</f>
        <v>40608975.75</v>
      </c>
      <c r="I30" s="341">
        <f>C30/12</f>
        <v>40608975.75</v>
      </c>
      <c r="J30" s="341">
        <f>C30/12</f>
        <v>40608975.75</v>
      </c>
      <c r="K30" s="341">
        <f>C30/12</f>
        <v>40608975.75</v>
      </c>
      <c r="L30" s="341">
        <f>C30/12</f>
        <v>40608975.75</v>
      </c>
      <c r="M30" s="341">
        <f>C30/12</f>
        <v>40608975.75</v>
      </c>
      <c r="N30" s="341">
        <f>C30/12</f>
        <v>40608975.75</v>
      </c>
      <c r="O30" s="341">
        <f>C30/12</f>
        <v>40608975.75</v>
      </c>
      <c r="P30" s="311">
        <f>SUM(D30:O30)</f>
        <v>487307709</v>
      </c>
    </row>
    <row r="31" spans="1:16" ht="18" customHeight="1" x14ac:dyDescent="0.2">
      <c r="A31" s="155">
        <v>58</v>
      </c>
      <c r="B31" s="331" t="s">
        <v>394</v>
      </c>
      <c r="C31" s="332">
        <f t="shared" ref="C31:O31" si="30">C27+C28</f>
        <v>2727794942</v>
      </c>
      <c r="D31" s="347">
        <f t="shared" si="30"/>
        <v>412577184.33333337</v>
      </c>
      <c r="E31" s="347">
        <f t="shared" si="30"/>
        <v>210474314.33333334</v>
      </c>
      <c r="F31" s="347">
        <f t="shared" si="30"/>
        <v>210474314.33333334</v>
      </c>
      <c r="G31" s="347">
        <f t="shared" si="30"/>
        <v>210474314.33333334</v>
      </c>
      <c r="H31" s="347">
        <f t="shared" si="30"/>
        <v>210474314.33333334</v>
      </c>
      <c r="I31" s="347">
        <f t="shared" si="30"/>
        <v>210474314.33333334</v>
      </c>
      <c r="J31" s="347">
        <f t="shared" si="30"/>
        <v>210474314.33333334</v>
      </c>
      <c r="K31" s="347">
        <f t="shared" si="30"/>
        <v>210474314.33333334</v>
      </c>
      <c r="L31" s="347">
        <f t="shared" si="30"/>
        <v>210474314.33333334</v>
      </c>
      <c r="M31" s="347">
        <f t="shared" si="30"/>
        <v>210474314.33333334</v>
      </c>
      <c r="N31" s="347">
        <f t="shared" si="30"/>
        <v>210474314.33333334</v>
      </c>
      <c r="O31" s="347">
        <f t="shared" si="30"/>
        <v>210474314.33333334</v>
      </c>
      <c r="P31" s="311">
        <f>SUM(D31:O31)</f>
        <v>2727794642</v>
      </c>
    </row>
    <row r="32" spans="1:16" x14ac:dyDescent="0.2">
      <c r="B32" s="186"/>
      <c r="C32" s="18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</row>
    <row r="33" spans="2:15" x14ac:dyDescent="0.2">
      <c r="B33" s="186"/>
      <c r="C33" s="18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</row>
  </sheetData>
  <phoneticPr fontId="47" type="noConversion"/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2"/>
  <sheetViews>
    <sheetView workbookViewId="0">
      <selection activeCell="F2" sqref="F2"/>
    </sheetView>
  </sheetViews>
  <sheetFormatPr defaultColWidth="9.140625" defaultRowHeight="12.75" x14ac:dyDescent="0.2"/>
  <cols>
    <col min="1" max="1" width="9.140625" style="139"/>
    <col min="2" max="2" width="45.28515625" style="139" customWidth="1"/>
    <col min="3" max="3" width="16.5703125" style="139" customWidth="1"/>
    <col min="4" max="4" width="13.7109375" style="139" customWidth="1"/>
    <col min="5" max="5" width="16.28515625" style="139" customWidth="1"/>
    <col min="6" max="6" width="15.85546875" style="139" customWidth="1"/>
    <col min="7" max="7" width="14" style="139" customWidth="1"/>
    <col min="8" max="8" width="13.7109375" style="139" bestFit="1" customWidth="1"/>
    <col min="9" max="9" width="14.7109375" style="139" bestFit="1" customWidth="1"/>
    <col min="10" max="10" width="17.42578125" style="139" customWidth="1"/>
    <col min="11" max="16384" width="9.140625" style="139"/>
  </cols>
  <sheetData>
    <row r="1" spans="1:10" x14ac:dyDescent="0.2">
      <c r="B1" s="161" t="s">
        <v>310</v>
      </c>
      <c r="F1" s="285" t="s">
        <v>395</v>
      </c>
    </row>
    <row r="2" spans="1:10" x14ac:dyDescent="0.2">
      <c r="A2" s="161"/>
      <c r="B2" s="161" t="s">
        <v>516</v>
      </c>
      <c r="D2" s="161"/>
      <c r="F2" s="130" t="s">
        <v>545</v>
      </c>
    </row>
    <row r="3" spans="1:10" x14ac:dyDescent="0.2">
      <c r="A3" s="161"/>
      <c r="B3" s="161"/>
      <c r="D3" s="161"/>
      <c r="F3" s="131" t="s">
        <v>202</v>
      </c>
    </row>
    <row r="4" spans="1:10" ht="36" customHeight="1" x14ac:dyDescent="0.25">
      <c r="A4" s="607" t="s">
        <v>396</v>
      </c>
      <c r="B4" s="607"/>
      <c r="C4" s="607"/>
      <c r="D4" s="607"/>
    </row>
    <row r="6" spans="1:10" x14ac:dyDescent="0.2">
      <c r="A6" s="139" t="s">
        <v>238</v>
      </c>
      <c r="B6" s="139" t="s">
        <v>208</v>
      </c>
      <c r="C6" s="139" t="s">
        <v>167</v>
      </c>
      <c r="D6" s="139" t="s">
        <v>168</v>
      </c>
      <c r="E6" s="125" t="s">
        <v>240</v>
      </c>
      <c r="F6" s="139" t="s">
        <v>349</v>
      </c>
    </row>
    <row r="7" spans="1:10" ht="24" x14ac:dyDescent="0.2">
      <c r="A7" s="288" t="s">
        <v>397</v>
      </c>
      <c r="B7" s="287" t="s">
        <v>398</v>
      </c>
      <c r="C7" s="333" t="s">
        <v>399</v>
      </c>
      <c r="D7" s="334" t="s">
        <v>400</v>
      </c>
      <c r="E7" s="506" t="s">
        <v>401</v>
      </c>
      <c r="F7" s="507" t="s">
        <v>524</v>
      </c>
      <c r="G7" s="508" t="s">
        <v>525</v>
      </c>
      <c r="H7" s="509" t="s">
        <v>234</v>
      </c>
      <c r="I7" s="509" t="s">
        <v>304</v>
      </c>
      <c r="J7" s="509" t="s">
        <v>526</v>
      </c>
    </row>
    <row r="8" spans="1:10" x14ac:dyDescent="0.2">
      <c r="A8" s="293">
        <v>1</v>
      </c>
      <c r="B8" s="335" t="s">
        <v>523</v>
      </c>
      <c r="C8" s="295">
        <v>259822948</v>
      </c>
      <c r="D8" s="295">
        <v>0</v>
      </c>
      <c r="E8" s="504">
        <f>C8+D8</f>
        <v>259822948</v>
      </c>
      <c r="F8" s="504">
        <f t="shared" ref="F8:F12" si="0">SUM(G8:J8)</f>
        <v>259822948</v>
      </c>
      <c r="G8" s="204">
        <v>2450209</v>
      </c>
      <c r="H8" s="204">
        <v>477791</v>
      </c>
      <c r="I8" s="204">
        <v>8590000</v>
      </c>
      <c r="J8" s="204">
        <v>248304948</v>
      </c>
    </row>
    <row r="9" spans="1:10" x14ac:dyDescent="0.2">
      <c r="A9" s="293">
        <v>2</v>
      </c>
      <c r="B9" s="294" t="s">
        <v>527</v>
      </c>
      <c r="C9" s="295">
        <v>992378339</v>
      </c>
      <c r="D9" s="295"/>
      <c r="E9" s="504">
        <f>C9+D9</f>
        <v>992378339</v>
      </c>
      <c r="F9" s="504">
        <f t="shared" si="0"/>
        <v>992378339</v>
      </c>
      <c r="G9" s="204"/>
      <c r="H9" s="204"/>
      <c r="I9" s="204">
        <v>215587784</v>
      </c>
      <c r="J9" s="204">
        <v>776790555</v>
      </c>
    </row>
    <row r="10" spans="1:10" x14ac:dyDescent="0.2">
      <c r="A10" s="293">
        <v>3</v>
      </c>
      <c r="B10" s="294" t="s">
        <v>528</v>
      </c>
      <c r="C10" s="295">
        <v>7000000</v>
      </c>
      <c r="D10" s="295">
        <v>3066750</v>
      </c>
      <c r="E10" s="504">
        <f>C10+D10</f>
        <v>10066750</v>
      </c>
      <c r="F10" s="504">
        <f t="shared" si="0"/>
        <v>10066570</v>
      </c>
      <c r="G10" s="204">
        <v>1246500</v>
      </c>
      <c r="H10" s="204">
        <v>243068</v>
      </c>
      <c r="I10" s="204">
        <v>3485721</v>
      </c>
      <c r="J10" s="204">
        <v>5091281</v>
      </c>
    </row>
    <row r="11" spans="1:10" x14ac:dyDescent="0.2">
      <c r="A11" s="293">
        <v>4</v>
      </c>
      <c r="B11" s="294"/>
      <c r="C11" s="295"/>
      <c r="D11" s="295"/>
      <c r="E11" s="504">
        <f>C11+D11</f>
        <v>0</v>
      </c>
      <c r="F11" s="504">
        <f t="shared" si="0"/>
        <v>0</v>
      </c>
      <c r="G11" s="204"/>
      <c r="H11" s="204"/>
      <c r="I11" s="204"/>
      <c r="J11" s="204"/>
    </row>
    <row r="12" spans="1:10" x14ac:dyDescent="0.2">
      <c r="A12" s="293">
        <v>5</v>
      </c>
      <c r="B12" s="297" t="s">
        <v>187</v>
      </c>
      <c r="C12" s="298">
        <f>SUM(C8:C11)</f>
        <v>1259201287</v>
      </c>
      <c r="D12" s="298">
        <f>SUM(D8:D11)</f>
        <v>3066750</v>
      </c>
      <c r="E12" s="505">
        <f>SUM(E8:E11)</f>
        <v>1262268037</v>
      </c>
      <c r="F12" s="504">
        <f t="shared" si="0"/>
        <v>1262267857</v>
      </c>
      <c r="G12" s="510">
        <f>SUM(G8:G11)</f>
        <v>3696709</v>
      </c>
      <c r="H12" s="510">
        <f>SUM(H8:H11)</f>
        <v>720859</v>
      </c>
      <c r="I12" s="510">
        <f>SUM(I8:I11)</f>
        <v>227663505</v>
      </c>
      <c r="J12" s="510">
        <f>SUM(J8:J11)</f>
        <v>1030186784</v>
      </c>
    </row>
  </sheetData>
  <mergeCells count="1">
    <mergeCell ref="A4:D4"/>
  </mergeCells>
  <phoneticPr fontId="47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2</vt:i4>
      </vt:variant>
    </vt:vector>
  </HeadingPairs>
  <TitlesOfParts>
    <vt:vector size="24" baseType="lpstr">
      <vt:lpstr>1</vt:lpstr>
      <vt:lpstr>1a</vt:lpstr>
      <vt:lpstr>1b</vt:lpstr>
      <vt:lpstr>2</vt:lpstr>
      <vt:lpstr>2a</vt:lpstr>
      <vt:lpstr>2b</vt:lpstr>
      <vt:lpstr>2-c</vt:lpstr>
      <vt:lpstr>2d</vt:lpstr>
      <vt:lpstr>3</vt:lpstr>
      <vt:lpstr>4.mell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</vt:lpstr>
      <vt:lpstr>12</vt:lpstr>
      <vt:lpstr>13. mell</vt:lpstr>
      <vt:lpstr>14 mell</vt:lpstr>
      <vt:lpstr>'12'!Nyomtatási_terület</vt:lpstr>
      <vt:lpstr>'13. mell'!Nyomtatási_terület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2018-02-26T11:00:08Z</cp:lastPrinted>
  <dcterms:created xsi:type="dcterms:W3CDTF">2017-02-09T14:59:06Z</dcterms:created>
  <dcterms:modified xsi:type="dcterms:W3CDTF">2018-06-02T14:05:41Z</dcterms:modified>
</cp:coreProperties>
</file>